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éky Recepty" sheetId="346" r:id="rId9"/>
    <sheet name="LRp Lékaři" sheetId="415" r:id="rId10"/>
    <sheet name="LRp Detail" sheetId="347" r:id="rId11"/>
    <sheet name="LRp PL" sheetId="388" r:id="rId12"/>
    <sheet name="LRp PL Detail" sheetId="390" r:id="rId13"/>
    <sheet name="Materiál Žádanky" sheetId="420" r:id="rId14"/>
    <sheet name="MŽ Detail" sheetId="403" r:id="rId15"/>
    <sheet name="Osobní náklady" sheetId="419" r:id="rId16"/>
    <sheet name="ON Data" sheetId="418" state="hidden" r:id="rId17"/>
    <sheet name="ZV Vykáz.-A" sheetId="344" r:id="rId18"/>
    <sheet name="ZV Vykáz.-A Detail" sheetId="345" r:id="rId19"/>
    <sheet name="ZV Vykáz.-H" sheetId="410" r:id="rId20"/>
    <sheet name="ZV Vykáz.-H Detail" sheetId="377" r:id="rId21"/>
  </sheets>
  <definedNames>
    <definedName name="_xlnm._FilterDatabase" localSheetId="5" hidden="1">HV!$A$5:$A$5</definedName>
    <definedName name="_xlnm._FilterDatabase" localSheetId="8" hidden="1">'Léky Recepty'!$A$4:$M$4</definedName>
    <definedName name="_xlnm._FilterDatabase" localSheetId="6" hidden="1">'Léky Žádanky'!$A$4:$I$4</definedName>
    <definedName name="_xlnm._FilterDatabase" localSheetId="10" hidden="1">'LRp Detail'!$A$6:$U$6</definedName>
    <definedName name="_xlnm._FilterDatabase" localSheetId="9" hidden="1">'LRp Lékaři'!$A$4:$N$4</definedName>
    <definedName name="_xlnm._FilterDatabase" localSheetId="11" hidden="1">'LRp PL'!$A$3:$F$50</definedName>
    <definedName name="_xlnm._FilterDatabase" localSheetId="12" hidden="1">'LRp PL Detail'!$A$5:$M$1005</definedName>
    <definedName name="_xlnm._FilterDatabase" localSheetId="7" hidden="1">'LŽ Detail'!$A$4:$N$4</definedName>
    <definedName name="_xlnm._FilterDatabase" localSheetId="4" hidden="1">'Man Tab'!$A$5:$A$31</definedName>
    <definedName name="_xlnm._FilterDatabase" localSheetId="13" hidden="1">'Materiál Žádanky'!$A$4:$I$4</definedName>
    <definedName name="_xlnm._FilterDatabase" localSheetId="14" hidden="1">'MŽ Detail'!$A$4:$K$4</definedName>
    <definedName name="_xlnm._FilterDatabase" localSheetId="18" hidden="1">'ZV Vykáz.-A Detail'!$A$5:$P$5</definedName>
    <definedName name="_xlnm._FilterDatabase" localSheetId="20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G26" i="419" l="1"/>
  <c r="AG25" i="419"/>
  <c r="C11" i="340" l="1"/>
  <c r="A18" i="383" l="1"/>
  <c r="A11" i="383"/>
  <c r="C14" i="414"/>
  <c r="D14" i="414"/>
  <c r="AH20" i="419" l="1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D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AH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H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8" i="414" s="1"/>
  <c r="C11" i="339"/>
  <c r="H11" i="339" l="1"/>
  <c r="G11" i="339"/>
  <c r="A19" i="414"/>
  <c r="A18" i="414"/>
  <c r="A13" i="414"/>
  <c r="A10" i="414"/>
  <c r="A9" i="414"/>
  <c r="A7" i="414"/>
  <c r="A14" i="414"/>
  <c r="A4" i="414"/>
  <c r="A6" i="339" l="1"/>
  <c r="A5" i="339"/>
  <c r="D17" i="414"/>
  <c r="C17" i="414"/>
  <c r="D4" i="414"/>
  <c r="D10" i="414" l="1"/>
  <c r="C13" i="414" l="1"/>
  <c r="C7" i="414"/>
  <c r="D9" i="414" l="1"/>
  <c r="E9" i="414" s="1"/>
  <c r="E19" i="414"/>
  <c r="E18" i="414"/>
  <c r="E13" i="414"/>
  <c r="E7" i="414"/>
  <c r="E10" i="414"/>
  <c r="A14" i="383" l="1"/>
  <c r="A17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D20" i="414"/>
  <c r="C20" i="414"/>
  <c r="Q3" i="347" l="1"/>
  <c r="S3" i="347"/>
  <c r="U3" i="347"/>
  <c r="F13" i="339"/>
  <c r="E13" i="339"/>
  <c r="E15" i="339" s="1"/>
  <c r="H12" i="339"/>
  <c r="G12" i="339"/>
  <c r="K3" i="390"/>
  <c r="A4" i="383"/>
  <c r="A26" i="383"/>
  <c r="A25" i="383"/>
  <c r="A24" i="383"/>
  <c r="A23" i="383"/>
  <c r="A20" i="383"/>
  <c r="A19" i="383"/>
  <c r="A16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6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<sst xmlns="http://schemas.openxmlformats.org/spreadsheetml/2006/main" count="6282" uniqueCount="1352">
  <si>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</si>
  <si>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</si>
  <si>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</si>
  <si>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</si>
  <si>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</si>
  <si>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</si>
  <si>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</si>
  <si>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</si>
  <si>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</si>
  <si>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</si>
  <si>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</si>
  <si>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</si>
  <si>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</si>
  <si>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</si>
  <si>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</si>
  <si>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</si>
  <si>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</si>
  <si>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</si>
  <si>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</si>
  <si>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</si>
  <si>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</si>
  <si>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</si>
  <si>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</si>
  <si>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</si>
  <si>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</si>
  <si>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</si>
  <si>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</si>
  <si>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</si>
  <si>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</si>
  <si>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</si>
  <si>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</si>
  <si>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</si>
  <si>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</si>
  <si>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</si>
  <si>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</si>
  <si>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</si>
  <si>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</si>
  <si>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</si>
  <si>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</si>
  <si>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</si>
  <si>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</si>
  <si>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</si>
  <si>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</si>
  <si>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</si>
  <si>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</si>
  <si>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</si>
  <si>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</si>
  <si>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</si>
  <si>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</si>
  <si>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</si>
  <si>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</si>
  <si>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</si>
  <si>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</si>
  <si>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</si>
  <si>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</si>
  <si>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</si>
  <si>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</si>
  <si>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</si>
  <si>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</si>
  <si>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</si>
  <si>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</si>
  <si>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</si>
  <si>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</si>
  <si>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</si>
  <si>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</si>
  <si>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</si>
  <si>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</si>
  <si>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</si>
  <si>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</si>
  <si>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</si>
  <si>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</si>
  <si>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</si>
  <si>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</si>
  <si>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</si>
  <si>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</si>
  <si>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</si>
  <si>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</si>
  <si>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</si>
  <si>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</si>
  <si>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</si>
  <si>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</si>
  <si>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</si>
  <si>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</si>
  <si>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</si>
  <si>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</si>
  <si>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</si>
  <si>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</si>
  <si>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</si>
  <si>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</si>
  <si>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</si>
  <si>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</si>
  <si>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</si>
  <si>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</si>
  <si>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</si>
  <si>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</si>
  <si>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</si>
  <si>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</si>
  <si>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</si>
  <si>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</si>
  <si>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</si>
  <si>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</si>
  <si>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</si>
  <si>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</si>
  <si>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</si>
  <si>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</si>
  <si>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</si>
  <si>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</si>
  <si>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</si>
  <si>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</si>
  <si>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</si>
  <si>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</si>
  <si>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</si>
  <si>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</si>
  <si>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</si>
  <si>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</si>
  <si>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</si>
  <si>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</si>
  <si>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</si>
  <si>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</si>
  <si>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</si>
  <si>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</si>
  <si>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</si>
  <si>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</si>
  <si>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</si>
  <si>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</si>
  <si>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</si>
  <si>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</si>
  <si>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</si>
  <si>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</si>
  <si>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</si>
  <si>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</si>
  <si>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</si>
  <si>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</si>
  <si>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</si>
  <si>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</si>
  <si>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</si>
  <si>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</si>
  <si>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</si>
  <si>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</si>
  <si>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</si>
  <si>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</si>
  <si>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</si>
  <si>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</si>
  <si>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</si>
  <si>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</si>
  <si>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</si>
  <si>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</si>
  <si>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</si>
  <si>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</si>
  <si>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</si>
  <si>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</si>
  <si>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</si>
  <si>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</si>
  <si>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</si>
  <si>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</si>
  <si>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</si>
  <si>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</si>
  <si>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</si>
  <si>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</si>
  <si>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</si>
  <si>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</si>
  <si>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</si>
  <si>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</si>
  <si>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</si>
  <si>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</si>
  <si>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</si>
  <si>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</si>
  <si>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</si>
  <si>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</si>
  <si>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</si>
  <si>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</si>
  <si>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</si>
  <si>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</si>
  <si>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</si>
  <si>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</si>
  <si>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</si>
  <si>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</si>
  <si>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</si>
  <si>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</si>
  <si>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</si>
  <si>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</si>
  <si>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</si>
  <si>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</si>
  <si>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</si>
  <si>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</si>
  <si>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</si>
  <si>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</si>
  <si>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</si>
  <si>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</si>
  <si>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</si>
  <si>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</si>
  <si>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</si>
  <si>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</si>
  <si>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</si>
  <si>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</si>
  <si>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</si>
  <si>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</si>
  <si>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</si>
  <si>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</si>
  <si>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</si>
  <si>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</si>
  <si>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</si>
  <si>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</si>
  <si>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</si>
  <si>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</si>
  <si>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</si>
  <si>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</si>
  <si>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</si>
  <si>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</si>
  <si>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</si>
  <si>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</si>
  <si>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</si>
  <si>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</si>
  <si>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</si>
  <si>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</si>
  <si>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</si>
  <si>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</si>
  <si>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</si>
  <si>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</si>
  <si>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</si>
  <si>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</si>
  <si>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</si>
  <si>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</si>
  <si>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</si>
  <si>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</si>
  <si>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</si>
  <si>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</si>
  <si>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</si>
  <si>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</si>
  <si>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</si>
  <si>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</si>
  <si>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</si>
  <si>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</si>
  <si>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</si>
  <si>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</si>
  <si>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</si>
  <si>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</si>
  <si>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</si>
  <si>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</si>
  <si>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</si>
  <si>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</si>
  <si>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</si>
  <si>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</si>
  <si>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</si>
  <si>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</si>
  <si>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</si>
  <si>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</si>
  <si>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</si>
  <si>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</si>
  <si>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</si>
  <si>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</si>
  <si>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</si>
  <si>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</si>
  <si>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</si>
  <si>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</si>
  <si>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</si>
  <si>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</si>
  <si>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</si>
  <si>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</si>
  <si>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</si>
  <si>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</si>
  <si>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</si>
  <si>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</si>
  <si>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</si>
  <si>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Transfůzní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</si>
  <si>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</si>
  <si>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</si>
  <si>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</si>
  <si>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</si>
  <si>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</si>
  <si>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</si>
  <si>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</si>
  <si>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</si>
  <si>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</si>
  <si>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</si>
  <si>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50114     Krevní přípravky</t>
  </si>
  <si>
    <t>50114002     krevní přípravky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</si>
  <si>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</si>
  <si>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</si>
  <si>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</si>
  <si>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</si>
  <si>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</si>
  <si>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</si>
  <si>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</si>
  <si>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</si>
  <si>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50116     Potraviny</t>
  </si>
  <si>
    <t>50116003     dárci krve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</si>
  <si>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</si>
  <si>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</si>
  <si>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</si>
  <si>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</si>
  <si>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</si>
  <si>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</si>
  <si>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</si>
  <si>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</si>
  <si>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</si>
  <si>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</si>
  <si>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</si>
  <si>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</si>
  <si>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</si>
  <si>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</si>
  <si>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</si>
  <si>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</si>
  <si>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</si>
  <si>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</si>
  <si>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</si>
  <si>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</si>
  <si>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</si>
  <si>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</si>
  <si>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</si>
  <si>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</si>
  <si>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50119100     jednorázové ochranné pomůcky (sk.T18A)</t>
  </si>
  <si>
    <t>50119102     jednorázové hygienické potřeby (sk.T18C)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</si>
  <si>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</si>
  <si>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</si>
  <si>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</si>
  <si>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</si>
  <si>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</si>
  <si>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</si>
  <si>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50210075     plyn</t>
  </si>
  <si>
    <t>507     Aktivace oběžného majetku</t>
  </si>
  <si>
    <t>50700     Aktivace oběžného majetku</t>
  </si>
  <si>
    <t>50700031     krevní přípravky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</si>
  <si>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</si>
  <si>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</si>
  <si>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</si>
  <si>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</si>
  <si>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</si>
  <si>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</si>
  <si>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</si>
  <si>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</si>
  <si>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(pokl.)</t>
  </si>
  <si>
    <t>51202     Cestovné pacientů</t>
  </si>
  <si>
    <t>51202001     cestovné pacientů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</si>
  <si>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</si>
  <si>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</si>
  <si>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</si>
  <si>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</si>
  <si>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</si>
  <si>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</si>
  <si>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</si>
  <si>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</si>
  <si>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</si>
  <si>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</si>
  <si>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</si>
  <si>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</si>
  <si>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</si>
  <si>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</si>
  <si>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</si>
  <si>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</si>
  <si>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</si>
  <si>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</si>
  <si>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</si>
  <si>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51874011     zkoušky kvality</t>
  </si>
  <si>
    <t>51874015     organ.rozvoj (certif., akred.)</t>
  </si>
  <si>
    <t>51880     Služby z darů, FKSP</t>
  </si>
  <si>
    <t>51880001     služby z bonusů, věc.darů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</si>
  <si>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</si>
  <si>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</si>
  <si>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</si>
  <si>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</si>
  <si>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</si>
  <si>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</si>
  <si>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</si>
  <si>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</si>
  <si>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</si>
  <si>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</si>
  <si>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</si>
  <si>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</si>
  <si>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</si>
  <si>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</si>
  <si>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</si>
  <si>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</si>
  <si>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</si>
  <si>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</si>
  <si>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</si>
  <si>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</si>
  <si>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</si>
  <si>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</si>
  <si>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</si>
  <si>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544     Prodaný materiál</t>
  </si>
  <si>
    <t>54401     Prodané krevní přípravky</t>
  </si>
  <si>
    <t>54401001     prodané krevní přípravky</t>
  </si>
  <si>
    <t>54401002     prodaná plazma</t>
  </si>
  <si>
    <t>54401003     prodané krevní deriváty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</si>
  <si>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</si>
  <si>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</si>
  <si>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</si>
  <si>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</si>
  <si>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</si>
  <si>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</si>
  <si>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54921     Odměny dárcům</t>
  </si>
  <si>
    <t>54921000     odměny dárcům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</si>
  <si>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</si>
  <si>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</si>
  <si>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</si>
  <si>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</si>
  <si>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54971     Školení - ost.zaměst.THP (pouze OPMČ)</t>
  </si>
  <si>
    <t>54971000     školení - ost.zaměst.THP(pouze 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</si>
  <si>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</si>
  <si>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</si>
  <si>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</si>
  <si>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</si>
  <si>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</si>
  <si>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</si>
  <si>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</si>
  <si>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</si>
  <si>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</si>
  <si>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</si>
  <si>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</si>
  <si>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</si>
  <si>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</si>
  <si>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55120     ZC vyřazeného DM</t>
  </si>
  <si>
    <t>55120005     ZC DHM - ostatní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</si>
  <si>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</si>
  <si>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</si>
  <si>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</si>
  <si>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</si>
  <si>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55802003     DDHM - kacelářská technika (sk.V_37)</t>
  </si>
  <si>
    <t>55804     DDHM - výpočetní technika</t>
  </si>
  <si>
    <t>55804001     DDHM - výpočetní technika (sk.P_35)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</si>
  <si>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</si>
  <si>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</si>
  <si>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</si>
  <si>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</si>
  <si>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</si>
  <si>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</si>
  <si>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</si>
  <si>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</si>
  <si>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</si>
  <si>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</si>
  <si>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</si>
  <si>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</si>
  <si>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</si>
  <si>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</si>
  <si>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</si>
  <si>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</si>
  <si>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</si>
  <si>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</si>
  <si>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</si>
  <si>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</si>
  <si>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</si>
  <si>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</si>
  <si>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</si>
  <si>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</si>
  <si>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644     Výnosy z prodeje materiálu</t>
  </si>
  <si>
    <t>64423     Výnosy z prodeje materiálu</t>
  </si>
  <si>
    <t>64423001     prodej krevních výrobků TO</t>
  </si>
  <si>
    <t>64423011     prodej plazmy TO</t>
  </si>
  <si>
    <t>64423013     prodej krevních derivátů TO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</si>
  <si>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</si>
  <si>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</si>
  <si>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</si>
  <si>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</si>
  <si>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</si>
  <si>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</si>
  <si>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</si>
  <si>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</si>
  <si>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</si>
  <si>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64908044     náhrady od pojišť. (majetek)</t>
  </si>
  <si>
    <t>64908050     náhrady od pojišť. (zaměstn.)</t>
  </si>
  <si>
    <t>64924     Ostatní služby - mimo zdrav.výkony  FAKTURACE</t>
  </si>
  <si>
    <t>64924437     zpracování AT</t>
  </si>
  <si>
    <t>64924442     telekom.služby, soukr. hovory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</si>
  <si>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</si>
  <si>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</si>
  <si>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</si>
  <si>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</si>
  <si>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</si>
  <si>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</si>
  <si>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</si>
  <si>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</si>
  <si>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</si>
  <si>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</si>
  <si>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</si>
  <si>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</si>
  <si>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</si>
  <si>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</si>
  <si>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</si>
  <si>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</si>
  <si>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</si>
  <si>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</si>
  <si>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</si>
  <si>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</si>
  <si>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</si>
  <si>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</si>
  <si>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</si>
  <si>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</si>
  <si>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</si>
  <si>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</si>
  <si>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</si>
  <si>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</si>
  <si>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</si>
  <si>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</si>
  <si>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</si>
  <si>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</si>
  <si>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35</t>
  </si>
  <si>
    <t>Transfuzní oddělení</t>
  </si>
  <si>
    <t/>
  </si>
  <si>
    <t>50113008     léky - krev.deriváty ZUL (TO)</t>
  </si>
  <si>
    <t>Transfuzní oddělení Celkem</t>
  </si>
  <si>
    <t>SumaKL</t>
  </si>
  <si>
    <t>3541</t>
  </si>
  <si>
    <t>laboratoř - SVLS</t>
  </si>
  <si>
    <t>laboratoř - SVLS Celkem</t>
  </si>
  <si>
    <t>SumaNS</t>
  </si>
  <si>
    <t>mezeraNS</t>
  </si>
  <si>
    <t>3590</t>
  </si>
  <si>
    <t>výroba</t>
  </si>
  <si>
    <t>výroba Celkem</t>
  </si>
  <si>
    <t>3503</t>
  </si>
  <si>
    <t>TO - krizová připravenost</t>
  </si>
  <si>
    <t>TO - krizová připravenost Celkem</t>
  </si>
  <si>
    <t>50113001</t>
  </si>
  <si>
    <t>O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</si>
  <si>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</si>
  <si>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</si>
  <si>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</si>
  <si>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</si>
  <si>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</si>
  <si>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</si>
  <si>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</si>
  <si>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</si>
  <si>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100802</t>
  </si>
  <si>
    <t>802</t>
  </si>
  <si>
    <t>OPHTHALMO-SEPTONEX</t>
  </si>
  <si>
    <t>GTT OPH 1X10ML</t>
  </si>
  <si>
    <t>849941</t>
  </si>
  <si>
    <t>162142</t>
  </si>
  <si>
    <t>PARALEN 500</t>
  </si>
  <si>
    <t>POR TBL NOB 24X500MG</t>
  </si>
  <si>
    <t>841565</t>
  </si>
  <si>
    <t>KL BENZINUM 150g</t>
  </si>
  <si>
    <t>198876</t>
  </si>
  <si>
    <t>98876</t>
  </si>
  <si>
    <t>FYZIOLOGICKÝ ROZTOK VIAFLO</t>
  </si>
  <si>
    <t>INF SOL 20X500ML</t>
  </si>
  <si>
    <t>106091</t>
  </si>
  <si>
    <t>6091</t>
  </si>
  <si>
    <t>GUTRON 2.5MG</t>
  </si>
  <si>
    <t>TBL 20X2.5MG</t>
  </si>
  <si>
    <t>106093</t>
  </si>
  <si>
    <t>6093</t>
  </si>
  <si>
    <t>TBL 50X2.5MG</t>
  </si>
  <si>
    <t>198880</t>
  </si>
  <si>
    <t>98880</t>
  </si>
  <si>
    <t>INF SOL 10X1000ML</t>
  </si>
  <si>
    <t>921012</t>
  </si>
  <si>
    <t>KL Ethanolum 70% 140,0 g v sirokohrdle lahvi</t>
  </si>
  <si>
    <t>920056</t>
  </si>
  <si>
    <t>KL ETHANOLUM 70% 800 g</t>
  </si>
  <si>
    <t>842161</t>
  </si>
  <si>
    <t>31950</t>
  </si>
  <si>
    <t>Carbocit tbl.20</t>
  </si>
  <si>
    <t>930224</t>
  </si>
  <si>
    <t>KL BENZINUM 900 ml</t>
  </si>
  <si>
    <t>UN 3295</t>
  </si>
  <si>
    <t>900106</t>
  </si>
  <si>
    <t>IR  0.9%SOD.CHLOR.FOR IRR. 6X1000 ML</t>
  </si>
  <si>
    <t>IR-Fres. 6X1000 ML</t>
  </si>
  <si>
    <t>847025</t>
  </si>
  <si>
    <t>137119</t>
  </si>
  <si>
    <t>CALCIUM 500 MG PHARMAVIT</t>
  </si>
  <si>
    <t>POR TBL EFF 20X500MG</t>
  </si>
  <si>
    <t>905047</t>
  </si>
  <si>
    <t>DZ SPITADERM 1 l</t>
  </si>
  <si>
    <t>UN 1219</t>
  </si>
  <si>
    <t>200863</t>
  </si>
  <si>
    <t>OPH GTT SOL 1X10ML PLAST</t>
  </si>
  <si>
    <t>107291</t>
  </si>
  <si>
    <t>0.9% SODIUM CHLORIDE IN WATER FOR INJECTION 'FRESE</t>
  </si>
  <si>
    <t>INF SOL 1X500ML-PE</t>
  </si>
  <si>
    <t>Transfůzní oddělení</t>
  </si>
  <si>
    <t>Transfuzní oddělení, výroba</t>
  </si>
  <si>
    <t>Lékárna - léčiva</t>
  </si>
  <si>
    <t>HVLP</t>
  </si>
  <si>
    <t>IPLP</t>
  </si>
  <si>
    <t>89301356</t>
  </si>
  <si>
    <t>Ambulance - hematologická poradna Celkem</t>
  </si>
  <si>
    <t>Transfůzní oddělení Celkem</t>
  </si>
  <si>
    <t>Entrová Alice</t>
  </si>
  <si>
    <t>Holusková Iva</t>
  </si>
  <si>
    <t>Sulovská Ivana</t>
  </si>
  <si>
    <t>Matějková Monika</t>
  </si>
  <si>
    <t>Budesonid</t>
  </si>
  <si>
    <t>54267</t>
  </si>
  <si>
    <t>RHINOCORT AQUA 64 MCG</t>
  </si>
  <si>
    <t>NAS SPR SUS 120X64RG</t>
  </si>
  <si>
    <t>Diosmin, kombinace</t>
  </si>
  <si>
    <t>201992</t>
  </si>
  <si>
    <t>DETRALEX</t>
  </si>
  <si>
    <t>POR TBL FLM 120X500MG</t>
  </si>
  <si>
    <t>Klindamycin, kombinace</t>
  </si>
  <si>
    <t>169740</t>
  </si>
  <si>
    <t>DUAC GEL</t>
  </si>
  <si>
    <t>DRM GEL 15 GM</t>
  </si>
  <si>
    <t>Levothyroxin, sodná sůl</t>
  </si>
  <si>
    <t>69189</t>
  </si>
  <si>
    <t>EUTHYROX 50 MIKROGRAMŮ</t>
  </si>
  <si>
    <t>POR TBL NOB 100X50RG</t>
  </si>
  <si>
    <t>Multienzymové přípravky (lipáza, proteáza apod.)</t>
  </si>
  <si>
    <t>14815</t>
  </si>
  <si>
    <t>KREON 10 000</t>
  </si>
  <si>
    <t>POR CPS ETD 100</t>
  </si>
  <si>
    <t>Nystatin, kombinace</t>
  </si>
  <si>
    <t>107744</t>
  </si>
  <si>
    <t>MACMIROR COMPLEX</t>
  </si>
  <si>
    <t>VAG UNG 1X30GM+APL</t>
  </si>
  <si>
    <t>Prokinetika</t>
  </si>
  <si>
    <t>166760</t>
  </si>
  <si>
    <t>KINITO 50 MG, POTAHOVANÉ TABLETY</t>
  </si>
  <si>
    <t>POR TBL FLM 100X50MG</t>
  </si>
  <si>
    <t>Rosuvastatin</t>
  </si>
  <si>
    <t>148074</t>
  </si>
  <si>
    <t>ROSUCARD 20 MG POTAHOVANÉ TABLETY</t>
  </si>
  <si>
    <t>POR TBL FLM 90X20MG</t>
  </si>
  <si>
    <t>Sulfamethoxazol a trimethoprim</t>
  </si>
  <si>
    <t>6264</t>
  </si>
  <si>
    <t>SUMETROLIM</t>
  </si>
  <si>
    <t>POR TBL NOB 20X480MG</t>
  </si>
  <si>
    <t>Jiná</t>
  </si>
  <si>
    <t>*2001</t>
  </si>
  <si>
    <t>Jiný</t>
  </si>
  <si>
    <t>*2002</t>
  </si>
  <si>
    <t>*4013</t>
  </si>
  <si>
    <t>Amoxicilin a enzymový inhibitor</t>
  </si>
  <si>
    <t>5951</t>
  </si>
  <si>
    <t>AMOKSIKLAV 1 G</t>
  </si>
  <si>
    <t>POR TBL FLM 14X1GM</t>
  </si>
  <si>
    <t>Diklofenak</t>
  </si>
  <si>
    <t>125121</t>
  </si>
  <si>
    <t>APO-DICLO SR 100</t>
  </si>
  <si>
    <t>POR TBL RET 30X100MG</t>
  </si>
  <si>
    <t>Gestoden a ethinylestradiol</t>
  </si>
  <si>
    <t>46707</t>
  </si>
  <si>
    <t>LOGEST</t>
  </si>
  <si>
    <t>POR TBL OBD 3X21</t>
  </si>
  <si>
    <t>97557</t>
  </si>
  <si>
    <t>LINDYNETTE 20</t>
  </si>
  <si>
    <t>Hořčík (různé sole v kombinaci)</t>
  </si>
  <si>
    <t>66555</t>
  </si>
  <si>
    <t>MAGNOSOLV</t>
  </si>
  <si>
    <t>POR GRA SOL 30</t>
  </si>
  <si>
    <t>Levocetirizin</t>
  </si>
  <si>
    <t>85142</t>
  </si>
  <si>
    <t>XYZAL</t>
  </si>
  <si>
    <t>POR TBL FLM 90X5MG</t>
  </si>
  <si>
    <t>Levonorgestrel a ethinylestradiol</t>
  </si>
  <si>
    <t>78246</t>
  </si>
  <si>
    <t>MINISISTON</t>
  </si>
  <si>
    <t>POR TBL OBD 3X21(=63)</t>
  </si>
  <si>
    <t>Loratadin</t>
  </si>
  <si>
    <t>57580</t>
  </si>
  <si>
    <t>CLARITINE</t>
  </si>
  <si>
    <t>POR TBL NOB 60X10MG</t>
  </si>
  <si>
    <t>Nitrofurantoin</t>
  </si>
  <si>
    <t>154748</t>
  </si>
  <si>
    <t>NITROFURANTOIN - RATIOPHARM 100 MG</t>
  </si>
  <si>
    <t>POR CPS PRO 50X100MG</t>
  </si>
  <si>
    <t>Norethisteron</t>
  </si>
  <si>
    <t>125226</t>
  </si>
  <si>
    <t>NORETHISTERON ZENTIVA</t>
  </si>
  <si>
    <t>POR TBL NOB 30X5MG</t>
  </si>
  <si>
    <t>Bisoprolol</t>
  </si>
  <si>
    <t>47740</t>
  </si>
  <si>
    <t>RIVOCOR 5</t>
  </si>
  <si>
    <t>POR TBL FLM 30X5MG</t>
  </si>
  <si>
    <t>Cetirizin</t>
  </si>
  <si>
    <t>66030</t>
  </si>
  <si>
    <t>ZODAC</t>
  </si>
  <si>
    <t>POR TBL FLM 30X10MG</t>
  </si>
  <si>
    <t>Dabigatran-etexilát</t>
  </si>
  <si>
    <t>29328</t>
  </si>
  <si>
    <t>PRADAXA 110 MG</t>
  </si>
  <si>
    <t>POR CPS DUR 60X1X110MG</t>
  </si>
  <si>
    <t>132547</t>
  </si>
  <si>
    <t>POR TBL FLM 60X500MG</t>
  </si>
  <si>
    <t>14075</t>
  </si>
  <si>
    <t>132632</t>
  </si>
  <si>
    <t>Erdostein</t>
  </si>
  <si>
    <t>87076</t>
  </si>
  <si>
    <t>ERDOMED</t>
  </si>
  <si>
    <t>POR CPS DUR 20X300MG</t>
  </si>
  <si>
    <t>95560</t>
  </si>
  <si>
    <t>POR CPS DUR 30X300MG</t>
  </si>
  <si>
    <t>199680</t>
  </si>
  <si>
    <t>POR CPS DUR 60X300MG</t>
  </si>
  <si>
    <t>Klíšťová encefalitida, inaktivovaný celý virus</t>
  </si>
  <si>
    <t>55111</t>
  </si>
  <si>
    <t>FSME-IMMUN 0,5 ML BAXTER</t>
  </si>
  <si>
    <t>INJ SUS ISP 1X0.5ML/DÁV+ INTJ</t>
  </si>
  <si>
    <t>Kombinace různých antibiotik</t>
  </si>
  <si>
    <t>1076</t>
  </si>
  <si>
    <t>OPHTHALMO-FRAMYKOIN</t>
  </si>
  <si>
    <t>OPH UNG 1X5GM</t>
  </si>
  <si>
    <t>Omeprazol</t>
  </si>
  <si>
    <t>10246</t>
  </si>
  <si>
    <t>OMEPRAZOL AL 20</t>
  </si>
  <si>
    <t>POR CPS ETD 100X20MG</t>
  </si>
  <si>
    <t>122114</t>
  </si>
  <si>
    <t>APO-OME 20</t>
  </si>
  <si>
    <t>Pantoprazol</t>
  </si>
  <si>
    <t>49115</t>
  </si>
  <si>
    <t>CONTROLOC 20 MG</t>
  </si>
  <si>
    <t>POR TBL ENT 100X20MG</t>
  </si>
  <si>
    <t>Perindopril a amlodipin</t>
  </si>
  <si>
    <t>124091</t>
  </si>
  <si>
    <t>PRESTANCE 5 MG/5 MG</t>
  </si>
  <si>
    <t>POR TBL NOB 90</t>
  </si>
  <si>
    <t>Perindopril a diuretika</t>
  </si>
  <si>
    <t>122685</t>
  </si>
  <si>
    <t>PRESTARIUM NEO COMBI 5 MG/1,25 MG</t>
  </si>
  <si>
    <t>POR TBL FLM 30</t>
  </si>
  <si>
    <t>Pitofenon a analgetika</t>
  </si>
  <si>
    <t>50335</t>
  </si>
  <si>
    <t>ALGIFEN NEO</t>
  </si>
  <si>
    <t>POR GTT SOL 1X25ML</t>
  </si>
  <si>
    <t>Simvastatin</t>
  </si>
  <si>
    <t>125082</t>
  </si>
  <si>
    <t>APO-SIMVA 20</t>
  </si>
  <si>
    <t>POR TBL FLM 30X20MG</t>
  </si>
  <si>
    <t>125086</t>
  </si>
  <si>
    <t>POR TBL FLM 100X20MG</t>
  </si>
  <si>
    <t>Tolterodin</t>
  </si>
  <si>
    <t>32641</t>
  </si>
  <si>
    <t>DETRUSITOL SR 4 MG</t>
  </si>
  <si>
    <t>POR CPS PRO 28X4MG</t>
  </si>
  <si>
    <t>Zolpidem</t>
  </si>
  <si>
    <t>94292</t>
  </si>
  <si>
    <t>ZOLPIDEM-RATIOPHARM 10 MG</t>
  </si>
  <si>
    <t>POR TBL FLM 20X10MG</t>
  </si>
  <si>
    <t>146897</t>
  </si>
  <si>
    <t>ZOLPIDEM MYLAN</t>
  </si>
  <si>
    <t>Vareniklin</t>
  </si>
  <si>
    <t>29310</t>
  </si>
  <si>
    <t>CHAMPIX 1 MG</t>
  </si>
  <si>
    <t>POR TBL FLM 112X1MG K</t>
  </si>
  <si>
    <t>29365</t>
  </si>
  <si>
    <t>CHAMPIX 0,5 MG + 1 MG + 1 MG</t>
  </si>
  <si>
    <t>POR TBL FLM 11+14+28 PO</t>
  </si>
  <si>
    <t>Ambulance - hematologická poradna</t>
  </si>
  <si>
    <t>P</t>
  </si>
  <si>
    <t>Preskripce a záchyt receptů a poukazů - orientační přehled</t>
  </si>
  <si>
    <t>Přehled plnění pozitivního listu (PL) - 
   preskripce léčivých přípravků dle objemu Kč mimo PL</t>
  </si>
  <si>
    <t>R06AE09 - Levocetirizin</t>
  </si>
  <si>
    <t>R06AX13 - Loratadin</t>
  </si>
  <si>
    <t>J01CR02 - Amoxicilin a enzymový inhibitor</t>
  </si>
  <si>
    <t>C10AA07 - Rosuvastatin</t>
  </si>
  <si>
    <t>B01AE07 - Dabigatran-etexilát</t>
  </si>
  <si>
    <t>A03FA - Prokinetika</t>
  </si>
  <si>
    <t>R06AE07 - Cetirizin</t>
  </si>
  <si>
    <t>C07AB07 - Bisoprolol</t>
  </si>
  <si>
    <t>A02BC02 - Pantoprazol</t>
  </si>
  <si>
    <t>C10AA01 - Simvastatin</t>
  </si>
  <si>
    <t>A03FA</t>
  </si>
  <si>
    <t>C10AA07</t>
  </si>
  <si>
    <t>J01CR02</t>
  </si>
  <si>
    <t>R06AE09</t>
  </si>
  <si>
    <t>R06AX13</t>
  </si>
  <si>
    <t>A02BC02</t>
  </si>
  <si>
    <t>B01AE07</t>
  </si>
  <si>
    <t>C07AB07</t>
  </si>
  <si>
    <t>C10AA01</t>
  </si>
  <si>
    <t>R06AE07</t>
  </si>
  <si>
    <t>Přehled plnění PL - Preskripce léčivých přípravků - orientační přehled</t>
  </si>
  <si>
    <t>ZA446</t>
  </si>
  <si>
    <t>Vata buničitá přířezy 20 x 30 cm 1230200129</t>
  </si>
  <si>
    <t>ZA450</t>
  </si>
  <si>
    <t>Náplast omniplast hospital 1,25 cm x 9,1 m 9004520</t>
  </si>
  <si>
    <t>ZC854</t>
  </si>
  <si>
    <t xml:space="preserve">Kompresa NT 7,5 x 7,5 cm / 2 ks sterilní 26510 </t>
  </si>
  <si>
    <t>ZL684</t>
  </si>
  <si>
    <t>Náplast santiband standard poinjekční jednotl. baleno 19 mm x 72 mm 652</t>
  </si>
  <si>
    <t>ZL995</t>
  </si>
  <si>
    <t>Obinadlo hyrofilní sterilní  6 cm x 5 m  004310190</t>
  </si>
  <si>
    <t>ZL999</t>
  </si>
  <si>
    <t>Rychloobvaz 8 x 4 cm / 3 ks ( pro obj. 1 kus = 3 náplasti) 001445510</t>
  </si>
  <si>
    <t>ZA855</t>
  </si>
  <si>
    <t>Pipeta pasteurova P 223 6,5 ml 204523</t>
  </si>
  <si>
    <t>ZB521</t>
  </si>
  <si>
    <t>Dispenser 100 Magnete 009893V</t>
  </si>
  <si>
    <t>ZE091</t>
  </si>
  <si>
    <t>Zátka k plast. zkumavkám 331690213410</t>
  </si>
  <si>
    <t>ZF091</t>
  </si>
  <si>
    <t>Zátka k plast. zkumavkám 331690213010</t>
  </si>
  <si>
    <t>ZA844</t>
  </si>
  <si>
    <t>Destička mikrotitr. U steril bal. á 240 ks 400916</t>
  </si>
  <si>
    <t>ZB845</t>
  </si>
  <si>
    <t>Zkumavka 5 ml PP 12 x 86 mm 1032</t>
  </si>
  <si>
    <t>ZB426</t>
  </si>
  <si>
    <t>Mikrozkumavka eppendorf 1,5 ml BSA 0220</t>
  </si>
  <si>
    <t>ZC716</t>
  </si>
  <si>
    <t>Špička pipetovací žlutá dlouhá manžeta 1123</t>
  </si>
  <si>
    <t>ZE719</t>
  </si>
  <si>
    <t>Špička pipetovací 0.5-10ul á 1000 ks 3110</t>
  </si>
  <si>
    <t>ZB628</t>
  </si>
  <si>
    <t>Špička pipetovací bílá nester. 10-200ul 1121</t>
  </si>
  <si>
    <t>ZK663</t>
  </si>
  <si>
    <t>Deska s jamkami (KS) 7047206000</t>
  </si>
  <si>
    <t>ZB605</t>
  </si>
  <si>
    <t>Špička modrá krátká manžeta 1108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</si>
  <si>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</si>
  <si>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</si>
  <si>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</si>
  <si>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</si>
  <si>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</si>
  <si>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</si>
  <si>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396095</t>
  </si>
  <si>
    <t>-Anti-JKb (polyclonal human IgG) Coombs 5 ml 213184</t>
  </si>
  <si>
    <t>800181</t>
  </si>
  <si>
    <t>-SERASCAN DIANA I+II+III+IV 4X10 ML</t>
  </si>
  <si>
    <t>800182</t>
  </si>
  <si>
    <t>-SERASCAN DIANA I+II+III+IV-P 4x10 ml</t>
  </si>
  <si>
    <t>800183</t>
  </si>
  <si>
    <t>-IDENTISERA DIANA 11x5 ml</t>
  </si>
  <si>
    <t>800184</t>
  </si>
  <si>
    <t>-IDENTISERA DIANA P 11x5 ml</t>
  </si>
  <si>
    <t>800237</t>
  </si>
  <si>
    <t>-WEAK D CELLS 0002995</t>
  </si>
  <si>
    <t>800681</t>
  </si>
  <si>
    <t>-DG PAPAIN 210357</t>
  </si>
  <si>
    <t>803198</t>
  </si>
  <si>
    <t>-MAKROPANEL 16 16*3 ML 1385</t>
  </si>
  <si>
    <t>396090</t>
  </si>
  <si>
    <t>-Anti-Cw (monoclonal human IgM) Clone MS-110, 5ml 213140</t>
  </si>
  <si>
    <t>396092</t>
  </si>
  <si>
    <t>-Anti-Fya (polyclonal human IgG) Coombs 5 ml 213187</t>
  </si>
  <si>
    <t>396093</t>
  </si>
  <si>
    <t>-Anti-Fyb (polyclonal human IgG) Coombs 5 ml 213188</t>
  </si>
  <si>
    <t>396098</t>
  </si>
  <si>
    <t>-Anti-S (polyclonal human IgG) Coombs 5 ml 213183</t>
  </si>
  <si>
    <t>396099</t>
  </si>
  <si>
    <t>-Anti-s (polyclonal human IgG) Coombs 5 ml 213185</t>
  </si>
  <si>
    <t>DB099</t>
  </si>
  <si>
    <t>Immutrep-RPR (500t)</t>
  </si>
  <si>
    <t>DB637</t>
  </si>
  <si>
    <t>DIAGN.ERYTROCYTY A1 10ML</t>
  </si>
  <si>
    <t>DA150</t>
  </si>
  <si>
    <t>DIAGN.ERYTROCYTY 0 RH NEG 10 M</t>
  </si>
  <si>
    <t>DB548</t>
  </si>
  <si>
    <t>DIAGN.ANTI-D IgM MON. 10x10ML</t>
  </si>
  <si>
    <t>DA503</t>
  </si>
  <si>
    <t>RPR Positive control 0,5 ml</t>
  </si>
  <si>
    <t>DB638</t>
  </si>
  <si>
    <t>DIAGN.ERYTROCYTY A2 10ML</t>
  </si>
  <si>
    <t>DB490</t>
  </si>
  <si>
    <t>SERASCAN DIANA I+II+III+IV</t>
  </si>
  <si>
    <t>DB492</t>
  </si>
  <si>
    <t>IDENTISERA DIANA</t>
  </si>
  <si>
    <t>DF561</t>
  </si>
  <si>
    <t>DIAGN. Anti-Wra pol. 3ml</t>
  </si>
  <si>
    <t>DE314</t>
  </si>
  <si>
    <t>DIAGN.ANTI-k MON. 2 ML</t>
  </si>
  <si>
    <t>DB639</t>
  </si>
  <si>
    <t>DIAGN.ERYTROCYTY B 10ML</t>
  </si>
  <si>
    <t>DB493</t>
  </si>
  <si>
    <t>IDENTISERA DIANA P</t>
  </si>
  <si>
    <t>DB853</t>
  </si>
  <si>
    <t>GAMMA QUIN</t>
  </si>
  <si>
    <t>DB965</t>
  </si>
  <si>
    <t>DG PAPAIN</t>
  </si>
  <si>
    <t>DB395</t>
  </si>
  <si>
    <t>PANOSCREEN I.II.III. Cw 3x10 ml</t>
  </si>
  <si>
    <t>DB491</t>
  </si>
  <si>
    <t>SERASCAN DIANA I+II+III+IV-P</t>
  </si>
  <si>
    <t>DC791</t>
  </si>
  <si>
    <t>CheckcellWeak 10 ml</t>
  </si>
  <si>
    <t>DA505</t>
  </si>
  <si>
    <t>RPR Negative control 0,5 ml</t>
  </si>
  <si>
    <t>DC915</t>
  </si>
  <si>
    <t>ID-ANTI-IGG DILUTION</t>
  </si>
  <si>
    <t>DC700</t>
  </si>
  <si>
    <t>DIAGN.ANTI-KELL MON. 5 ML</t>
  </si>
  <si>
    <t>DF040</t>
  </si>
  <si>
    <t>ANTI-Jka 1x12</t>
  </si>
  <si>
    <t>DA600</t>
  </si>
  <si>
    <t>ANTI-Fya 1x12 (bez sera)</t>
  </si>
  <si>
    <t>DE087</t>
  </si>
  <si>
    <t>ANTI-Lea 1x12</t>
  </si>
  <si>
    <t>DB016</t>
  </si>
  <si>
    <t>ID-interní kontrola kvality</t>
  </si>
  <si>
    <t>DB542</t>
  </si>
  <si>
    <t>WEAK D CELLS</t>
  </si>
  <si>
    <t>DA189</t>
  </si>
  <si>
    <t>Microcide SQ</t>
  </si>
  <si>
    <t>DG542</t>
  </si>
  <si>
    <t>Diagnostické sérum anti-s</t>
  </si>
  <si>
    <t>DE090</t>
  </si>
  <si>
    <t>ANTI-Cw 1x12</t>
  </si>
  <si>
    <t>DD779</t>
  </si>
  <si>
    <t>MAKROPANEL 16 16*3 ML</t>
  </si>
  <si>
    <t>DE928</t>
  </si>
  <si>
    <t>NOVACLONE Anti-C3b,-C3d 3ml</t>
  </si>
  <si>
    <t>DC945</t>
  </si>
  <si>
    <t>DIAGNOSTIKUM ANTI-A MONOKL.</t>
  </si>
  <si>
    <t>DC946</t>
  </si>
  <si>
    <t>DIAGNOSTIKUM ANTI-B MONOKL.</t>
  </si>
  <si>
    <t>DB554</t>
  </si>
  <si>
    <t>LEKTIN ANTI-H 3ML</t>
  </si>
  <si>
    <t>DA049</t>
  </si>
  <si>
    <t>ImmuClone Rh-Hr Control</t>
  </si>
  <si>
    <t>DE086</t>
  </si>
  <si>
    <t>ANTI-Dia Clon Anti-P1 1x12</t>
  </si>
  <si>
    <t>921091</t>
  </si>
  <si>
    <t>-HCl 0,2M 50 ml 50 ml</t>
  </si>
  <si>
    <t>DC967</t>
  </si>
  <si>
    <t>DG Gel Sol (2x100ml)</t>
  </si>
  <si>
    <t>DG595</t>
  </si>
  <si>
    <t>Promývací roztok A ředěný</t>
  </si>
  <si>
    <t>DF034</t>
  </si>
  <si>
    <t>ID-FLASCHEN-Anti-Fyb 1x4 ml</t>
  </si>
  <si>
    <t>DE088</t>
  </si>
  <si>
    <t>ANTI-Leb 1x12</t>
  </si>
  <si>
    <t>DF041</t>
  </si>
  <si>
    <t>ANTI-Jkb 1x12</t>
  </si>
  <si>
    <t>DB479</t>
  </si>
  <si>
    <t>AHG</t>
  </si>
  <si>
    <t>DA619</t>
  </si>
  <si>
    <t>DG Gel Coombs ( 2 x 25 cards )</t>
  </si>
  <si>
    <t>DF628</t>
  </si>
  <si>
    <t>DG Gel Newborn</t>
  </si>
  <si>
    <t>DF033</t>
  </si>
  <si>
    <t>ID-FLASCHEN-Anti-Fya 1x4 ml</t>
  </si>
  <si>
    <t>DG592</t>
  </si>
  <si>
    <t>NOVACLONE Anti-D, IgM+IgG  10x10ml</t>
  </si>
  <si>
    <t>DB951</t>
  </si>
  <si>
    <t>GAMMA ELU-KIT II</t>
  </si>
  <si>
    <t>DD510</t>
  </si>
  <si>
    <t>DIAGN.ANTI-E MON.5ML</t>
  </si>
  <si>
    <t>DB163</t>
  </si>
  <si>
    <t>DG Gel NEUTRAL ( 2 x 25 cards )</t>
  </si>
  <si>
    <t>DG074</t>
  </si>
  <si>
    <t>DG Gel Rh Kell</t>
  </si>
  <si>
    <t>DF030</t>
  </si>
  <si>
    <t>ID-FLASCHEN-Anti-S 1x4 ml</t>
  </si>
  <si>
    <t>DB539</t>
  </si>
  <si>
    <t>Diagn.anti-C mon. 5 ml</t>
  </si>
  <si>
    <t>DF037</t>
  </si>
  <si>
    <t>ANTI-S 1x12 (+diag. serum)</t>
  </si>
  <si>
    <t>DC617</t>
  </si>
  <si>
    <t>LEKTIN ANTI-A1 5 ML</t>
  </si>
  <si>
    <t>DA649</t>
  </si>
  <si>
    <t>ANTI-S 1x12 (bez sera)</t>
  </si>
  <si>
    <t>DC395</t>
  </si>
  <si>
    <t>Negativní kontr.mon.10 ml</t>
  </si>
  <si>
    <t>DG379</t>
  </si>
  <si>
    <t>Doprava 21%</t>
  </si>
  <si>
    <t>ZA314</t>
  </si>
  <si>
    <t>Obinadlo idealast-haft 8 cm x   4 m 9311113</t>
  </si>
  <si>
    <t>ZA318</t>
  </si>
  <si>
    <t>Náplast transpore 1,25 cm x 9,14 m 1527-0</t>
  </si>
  <si>
    <t>ZA419</t>
  </si>
  <si>
    <t>Náplast betaplast bílá 10 cm x 5 m 510W</t>
  </si>
  <si>
    <t>ZA444</t>
  </si>
  <si>
    <t>Tampon nesterilní stáčený 20 x 19 cm 1320300404</t>
  </si>
  <si>
    <t>ZA466</t>
  </si>
  <si>
    <t>Tyčinka vatová sterilní 14 cm 9679501</t>
  </si>
  <si>
    <t>ZA589</t>
  </si>
  <si>
    <t>Tampon sterilní stáčený 30 x 30 cm / 5 ks karton á 1500 ks 28007</t>
  </si>
  <si>
    <t>ZB404</t>
  </si>
  <si>
    <t>Náplast cosmos 8 cm x 1m 5403353</t>
  </si>
  <si>
    <t>ZC128</t>
  </si>
  <si>
    <t>Tampon nesterilní stáčený 30 x 30 cm karton á 2500 ks 1320300405</t>
  </si>
  <si>
    <t>ZD104</t>
  </si>
  <si>
    <t>Náplast omniplast 10,0 cm x 10,0 m 9004472 (900535)</t>
  </si>
  <si>
    <t>ZA790</t>
  </si>
  <si>
    <t>Stříkačka injekční 2-dílná 5 ml L Inject Solo4606051V</t>
  </si>
  <si>
    <t>ZB058</t>
  </si>
  <si>
    <t>Tonometr digitální automatický KVS-LD7</t>
  </si>
  <si>
    <t>ZB756</t>
  </si>
  <si>
    <t>Zkumavka 3 ml K3 edta fialová 454086</t>
  </si>
  <si>
    <t>ZB757</t>
  </si>
  <si>
    <t>Zkumavka 6 ml K3 edta fialová 456036</t>
  </si>
  <si>
    <t>ZB762</t>
  </si>
  <si>
    <t>Zkumavka červená 6 ml 456092</t>
  </si>
  <si>
    <t>ZB771</t>
  </si>
  <si>
    <t>Držák jehly základní 450201</t>
  </si>
  <si>
    <t>ZC742</t>
  </si>
  <si>
    <t>Septum ARC 4D1803</t>
  </si>
  <si>
    <t>ZF192</t>
  </si>
  <si>
    <t>Nádoba na kontaminovaný odpad 4 l 15-0004</t>
  </si>
  <si>
    <t>ZG515</t>
  </si>
  <si>
    <t>Zkumavka močová vacuette 10,5 ml bal. á 50 ks 331980455007</t>
  </si>
  <si>
    <t>ZI179</t>
  </si>
  <si>
    <t>Zkumavka s mediem+ flovakovaný tampon eSwab růžový 490CE.A</t>
  </si>
  <si>
    <t>ZB967</t>
  </si>
  <si>
    <t>Zkumavka 3 ml PP 13 x 75 mm 1058</t>
  </si>
  <si>
    <t>ZF577</t>
  </si>
  <si>
    <t>Propichovač segmentu (schlauch segment öffner) 95.1000</t>
  </si>
  <si>
    <t>ZF599</t>
  </si>
  <si>
    <t>Replacement Caps 4D19-01</t>
  </si>
  <si>
    <t>ZH139</t>
  </si>
  <si>
    <t>Vak transfer 400 ml 720434</t>
  </si>
  <si>
    <t>ZB640</t>
  </si>
  <si>
    <t>Zkumavka Kep ARC reaction vessels 8 x 500 á 4000 ks 7C1502</t>
  </si>
  <si>
    <t>ZB500</t>
  </si>
  <si>
    <t>Zkumavka vacutainer BD 3 ml Est 75 x 13 H bal . á 100 ks čirá 362725</t>
  </si>
  <si>
    <t>ZA881</t>
  </si>
  <si>
    <t>Vak odběrový WBT434CCL</t>
  </si>
  <si>
    <t>ZB140</t>
  </si>
  <si>
    <t>Roztok ACDA 750 ml bal. á 12 ks 40801</t>
  </si>
  <si>
    <t>ZB202</t>
  </si>
  <si>
    <t>Roztok antiko.na citr. 4% 250 ml 0420C-00</t>
  </si>
  <si>
    <t>ZB977</t>
  </si>
  <si>
    <t>Set trima accel plt, plazma, RBC 80400 777800400</t>
  </si>
  <si>
    <t>ZD085</t>
  </si>
  <si>
    <t>Jehla needle syslock 16G sterilní 824-1605</t>
  </si>
  <si>
    <t>ZD192</t>
  </si>
  <si>
    <t>Set harness 00620-00</t>
  </si>
  <si>
    <t>ZD193</t>
  </si>
  <si>
    <t>Plasma Apheresis Bowl 0625B-00</t>
  </si>
  <si>
    <t>ZD432</t>
  </si>
  <si>
    <t>Set trima accel enhanced platet 80420</t>
  </si>
  <si>
    <t>ZD660</t>
  </si>
  <si>
    <t>Vak extra na krevní destičky 1000 ml 70030</t>
  </si>
  <si>
    <t>ZE383</t>
  </si>
  <si>
    <t>Vak sběrný 1000 ml pro plazmu SC692-00</t>
  </si>
  <si>
    <t>ZG182</t>
  </si>
  <si>
    <t>Filtr na erytrocyty BPF4ARBL</t>
  </si>
  <si>
    <t>ZB136</t>
  </si>
  <si>
    <t>Souprava pro separ.erytrocytů  942</t>
  </si>
  <si>
    <t>ZB137</t>
  </si>
  <si>
    <t xml:space="preserve">Roztok antikoag. CPD50, 150 ml bal. á 40 ks 0415C-00 </t>
  </si>
  <si>
    <t>ZB254</t>
  </si>
  <si>
    <t>Souprava pro separ.plazmy W/NACL ADAP 00627-00</t>
  </si>
  <si>
    <t>ZB355</t>
  </si>
  <si>
    <t>Vak transfer 1000 ml 814-0133</t>
  </si>
  <si>
    <t>ZD086</t>
  </si>
  <si>
    <t>Trojvak T/B CPD-SAGM 831-8307</t>
  </si>
  <si>
    <t>ZE407</t>
  </si>
  <si>
    <t>Filtr na destičky BC PALL-AutoStop ATSBC1EPSB</t>
  </si>
  <si>
    <t>ZE501</t>
  </si>
  <si>
    <t>Roztok fyziologický 500 ml á 20 ks 4CCB1323E</t>
  </si>
  <si>
    <t>ZF732</t>
  </si>
  <si>
    <t xml:space="preserve">Souprava na sběr deleukotizovaných trombocytů v náhradním roztoku bal. á 8 ks 999F-E </t>
  </si>
  <si>
    <t>ZF767</t>
  </si>
  <si>
    <t xml:space="preserve">Souprava na sběr deleukotizovaných trombocytů bal. á 8 ks 997CF-E </t>
  </si>
  <si>
    <t>ZI733</t>
  </si>
  <si>
    <t>Roztok aditivní pro skladování trombocytů PASIII M á 20 ks SSP2150U-1OL + 500 ml</t>
  </si>
  <si>
    <t>ZI734</t>
  </si>
  <si>
    <t>Roztok aditivní pro skladování trombocytů PASIII M á 20 ks SSP2130U-1OL + 300 ml</t>
  </si>
  <si>
    <t>ZK701</t>
  </si>
  <si>
    <t xml:space="preserve">Set trima accel na PA plazma 80700 </t>
  </si>
  <si>
    <t>ZL461</t>
  </si>
  <si>
    <t>Souprava pro separ.plazmy W/NACL ADAP 401323</t>
  </si>
  <si>
    <t>ZK830</t>
  </si>
  <si>
    <t>SAG Manitol 100 ml bal. á 48 ks 777968100</t>
  </si>
  <si>
    <t>ZF619</t>
  </si>
  <si>
    <t>Vak transfer 600 ml 720433</t>
  </si>
  <si>
    <t>ZF083</t>
  </si>
  <si>
    <t>Souprava na léčení erytrocytaferézy 00944</t>
  </si>
  <si>
    <t>ZB138</t>
  </si>
  <si>
    <t>SAG Manitol 350 ml bal. á 20 ks 411C</t>
  </si>
  <si>
    <t>ZD135</t>
  </si>
  <si>
    <t>Vak odběrový WBT434CEL</t>
  </si>
  <si>
    <t>ZG782</t>
  </si>
  <si>
    <t>Set na separaci LRS Plt,Plasma,RBC+TRL (pův.777800450) 80450</t>
  </si>
  <si>
    <t>ZL460</t>
  </si>
  <si>
    <t>Roztok antiko.na citr. 4% 250 ml 400945</t>
  </si>
  <si>
    <t>ZK668</t>
  </si>
  <si>
    <t>Vak měřící 1000 ml bal. á 5 ks KLMRS 1000</t>
  </si>
  <si>
    <t>ZG070</t>
  </si>
  <si>
    <t>Vak transfer   300 ml 721293</t>
  </si>
  <si>
    <t>ZB883</t>
  </si>
  <si>
    <t>Vak transfer 6 x 150 ml 814-0135</t>
  </si>
  <si>
    <t>ZB556</t>
  </si>
  <si>
    <t>Jehla injekční 1,2 x   40 mm růžová 4665120</t>
  </si>
  <si>
    <t>ZB768</t>
  </si>
  <si>
    <t>Jehla vakuová 216/38 mm zelená 450076</t>
  </si>
  <si>
    <t>800554</t>
  </si>
  <si>
    <t>-GAMMA QUIN 0007890</t>
  </si>
  <si>
    <t>500357</t>
  </si>
  <si>
    <t>-ID-interní kontrola kvality 009930</t>
  </si>
  <si>
    <t>800317</t>
  </si>
  <si>
    <t>-ID-DIAPANEL 11X4 004114</t>
  </si>
  <si>
    <t>800318</t>
  </si>
  <si>
    <t>-ID PANEL P 004214</t>
  </si>
  <si>
    <t>800319</t>
  </si>
  <si>
    <t>-ID-DIACELL I-II-III 3X10 004310</t>
  </si>
  <si>
    <t>800323</t>
  </si>
  <si>
    <t>-ID-DIACELL I+II+IIIP,3X10ML 005310</t>
  </si>
  <si>
    <t>800817</t>
  </si>
  <si>
    <t>-ID-PAPAIN 1X10 ML 005510</t>
  </si>
  <si>
    <t>804162</t>
  </si>
  <si>
    <t>-ID-DIACELL Pool 3X10 ml 003631</t>
  </si>
  <si>
    <t>804164</t>
  </si>
  <si>
    <t>-DiaCell MP ABO A1-B 109897</t>
  </si>
  <si>
    <t>804296</t>
  </si>
  <si>
    <t>-EIGHTCHECK-3WP (N) 12x1,5 ml TJ904-0611-6</t>
  </si>
  <si>
    <t>DD596</t>
  </si>
  <si>
    <t>Sabouraud agar s CMP</t>
  </si>
  <si>
    <t>DC842</t>
  </si>
  <si>
    <t>ARC HIV COMBO RGT</t>
  </si>
  <si>
    <t>DC689</t>
  </si>
  <si>
    <t>ARC TRIGGER SOL 4PAC</t>
  </si>
  <si>
    <t>DA066</t>
  </si>
  <si>
    <t>ARC HBSAG QUALITATIVE  II CTL</t>
  </si>
  <si>
    <t>DA064</t>
  </si>
  <si>
    <t>ARC HBSAG QUALITATIVE II Reagent 2000t</t>
  </si>
  <si>
    <t>DF844</t>
  </si>
  <si>
    <t>Trypton  sójový agar</t>
  </si>
  <si>
    <t>DD409</t>
  </si>
  <si>
    <t>TRYPTON-SOJOVÝ BUJON</t>
  </si>
  <si>
    <t>DC533</t>
  </si>
  <si>
    <t>ACCURUN 1 Series 2600 3x5 ml</t>
  </si>
  <si>
    <t>DF118</t>
  </si>
  <si>
    <t>ARC ANTIHBCII</t>
  </si>
  <si>
    <t>DC291</t>
  </si>
  <si>
    <t>ARC ANTI HCV RGT</t>
  </si>
  <si>
    <t>DC396</t>
  </si>
  <si>
    <t>ARC PRE-TRIG SOL</t>
  </si>
  <si>
    <t>DE730</t>
  </si>
  <si>
    <t>Thioglykolátový bujon(10ML)</t>
  </si>
  <si>
    <t>DB247</t>
  </si>
  <si>
    <t>ARC Syphlis TP Reagent Kit</t>
  </si>
  <si>
    <t>DC871</t>
  </si>
  <si>
    <t>ARC ANTI HCV CALIBRA</t>
  </si>
  <si>
    <t>DE849</t>
  </si>
  <si>
    <t>ARC CONC WASH BUFFFER(4x1LTR)</t>
  </si>
  <si>
    <t>DE785</t>
  </si>
  <si>
    <t>DiaMed MP Test, CcEeK-ctl, 1x12</t>
  </si>
  <si>
    <t>DC235</t>
  </si>
  <si>
    <t>DILUENT 2 1X500</t>
  </si>
  <si>
    <t>DE783</t>
  </si>
  <si>
    <t>MP A-B-AB-D-D-ctl/A1-B, 12 STK</t>
  </si>
  <si>
    <t>DE784</t>
  </si>
  <si>
    <t>MP A-B-D-ctl/A-B-D-ctl</t>
  </si>
  <si>
    <t>DD102</t>
  </si>
  <si>
    <t>DILUENT 1 1x500 ML</t>
  </si>
  <si>
    <t>DD182</t>
  </si>
  <si>
    <t>LISS/COOMBS 112X12</t>
  </si>
  <si>
    <t>DC999</t>
  </si>
  <si>
    <t>Waschlosung A 10x100 ml</t>
  </si>
  <si>
    <t>DC943</t>
  </si>
  <si>
    <t>NACL/ENZYM/KALTE 112X12</t>
  </si>
  <si>
    <t>DC856</t>
  </si>
  <si>
    <t>ARC Probe Conditioning Solution</t>
  </si>
  <si>
    <t>DB619</t>
  </si>
  <si>
    <t>ID-DIAPANEL 11X4</t>
  </si>
  <si>
    <t>DC098</t>
  </si>
  <si>
    <t>ID-PAPAIN 1X10 ML</t>
  </si>
  <si>
    <t>DF035</t>
  </si>
  <si>
    <t>DB622</t>
  </si>
  <si>
    <t>DC-SCREENING II 1X12</t>
  </si>
  <si>
    <t>DC694</t>
  </si>
  <si>
    <t>ARC HIV COMBO CONTROL</t>
  </si>
  <si>
    <t>DB530</t>
  </si>
  <si>
    <t>STROMATOLYSER-WH 3x500 ml</t>
  </si>
  <si>
    <t>DD067</t>
  </si>
  <si>
    <t>GEGENPROBE 112X12</t>
  </si>
  <si>
    <t>DC458</t>
  </si>
  <si>
    <t>Waschlosung B 10x100 ml</t>
  </si>
  <si>
    <t>DB621</t>
  </si>
  <si>
    <t>ID-DIACELL I-II-III 3X10</t>
  </si>
  <si>
    <t>DB620</t>
  </si>
  <si>
    <t>ID PANEL P</t>
  </si>
  <si>
    <t>DA601</t>
  </si>
  <si>
    <t>ANTI-Fyb 1x12 (bez sera)</t>
  </si>
  <si>
    <t>DB514</t>
  </si>
  <si>
    <t>ROZTOK HAYEM   orig.</t>
  </si>
  <si>
    <t>DB625</t>
  </si>
  <si>
    <t>ID-DIACELL I+II+IIIP,3X10ML</t>
  </si>
  <si>
    <t>DE734</t>
  </si>
  <si>
    <t>ID-DIACELL Pool 3X10 ml</t>
  </si>
  <si>
    <t>DE736</t>
  </si>
  <si>
    <t>DiaCell MP ABO A1-B</t>
  </si>
  <si>
    <t>DC716</t>
  </si>
  <si>
    <t>ANAEROCULT A MINI GASGENE RATO</t>
  </si>
  <si>
    <t>DD058</t>
  </si>
  <si>
    <t>ARC ANTI HCV CONTROL</t>
  </si>
  <si>
    <t>DB248</t>
  </si>
  <si>
    <t>ARC Syphilis TP Controls</t>
  </si>
  <si>
    <t>DE085</t>
  </si>
  <si>
    <t>ANTI-N 1x12</t>
  </si>
  <si>
    <t>DE868</t>
  </si>
  <si>
    <t>EIGHTCHECK-3WP (N) 12x1,5 ml</t>
  </si>
  <si>
    <t>DE084</t>
  </si>
  <si>
    <t>ANTI-M  1x12</t>
  </si>
  <si>
    <t>DB249</t>
  </si>
  <si>
    <t>ARC Syphilis TP Calibrator</t>
  </si>
  <si>
    <t>DF116</t>
  </si>
  <si>
    <t>ARC ANTIHBCII CAL</t>
  </si>
  <si>
    <t>DF117</t>
  </si>
  <si>
    <t>ARC ANTIHBCII CTL</t>
  </si>
  <si>
    <t>DA065</t>
  </si>
  <si>
    <t>ARC HBSAG QUALITATIVE II CAL</t>
  </si>
  <si>
    <t>DD424</t>
  </si>
  <si>
    <t>ARC HIV COMBO CALIBR.</t>
  </si>
  <si>
    <t>DF039</t>
  </si>
  <si>
    <t>ANTI-Fyb 1x12 (+diag. serum)</t>
  </si>
  <si>
    <t>DB700</t>
  </si>
  <si>
    <t>CELLPACK 20 l</t>
  </si>
  <si>
    <t>DB957</t>
  </si>
  <si>
    <t>CELLCLEAN 50 ml</t>
  </si>
  <si>
    <t>Transfuzní oddělení, laboratoř - SVLS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</si>
  <si>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</si>
  <si>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</si>
  <si>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</si>
  <si>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</si>
  <si>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</si>
  <si>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</si>
  <si>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</si>
  <si>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</si>
  <si>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50115020</t>
  </si>
  <si>
    <t>Diagnostika (132 03 001)</t>
  </si>
  <si>
    <t>50115063</t>
  </si>
  <si>
    <t>528 SZM sety (112 02 105)</t>
  </si>
  <si>
    <t>50115065</t>
  </si>
  <si>
    <t>530 SZM jehly (112 02 107)</t>
  </si>
  <si>
    <t>Spotřeba zdravotnického materiálu - orientační přehled</t>
  </si>
  <si>
    <t>ON Data</t>
  </si>
  <si>
    <t>202 - Pracoviště klinické hematologie</t>
  </si>
  <si>
    <t>222 - Pracoviště transfúzní služby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</si>
  <si>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</si>
  <si>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</si>
  <si>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</si>
  <si>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</si>
  <si>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202</t>
  </si>
  <si>
    <t>V</t>
  </si>
  <si>
    <t>09511</t>
  </si>
  <si>
    <t>MINIMÁLNÍ KONTAKT LÉKAŘE S PACIENTEM</t>
  </si>
  <si>
    <t>09543</t>
  </si>
  <si>
    <t>REGULAČNÍ POPLATEK ZA NÁVŠTĚVU -- POPLATEK UHRAZEN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</si>
  <si>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</si>
  <si>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</si>
  <si>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</si>
  <si>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</si>
  <si>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22361</t>
  </si>
  <si>
    <t>TERAPEUTICKÁ CYTAFERÉZA DEPLEČNÍ, VÝMĚNNÁ A CYTAFE</t>
  </si>
  <si>
    <t>22023</t>
  </si>
  <si>
    <t>KONTROLNÍ VYŠETŘENÍ HEMATOLOGEM</t>
  </si>
  <si>
    <t>222</t>
  </si>
  <si>
    <t>2</t>
  </si>
  <si>
    <t>0507951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</si>
  <si>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</si>
  <si>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</si>
  <si>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</si>
  <si>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</si>
  <si>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</si>
  <si>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</si>
  <si>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</si>
  <si>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</si>
  <si>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</si>
  <si>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</si>
  <si>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</si>
  <si>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</si>
  <si>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</si>
  <si>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</si>
  <si>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</si>
  <si>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</si>
  <si>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</si>
  <si>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</si>
  <si>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</si>
  <si>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PROTI ANTIGENŮM VIRŮ HEPATITI</t>
  </si>
  <si>
    <t>97111</t>
  </si>
  <si>
    <t>SEPARACE SÉRA NEBO PLAZMY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</si>
  <si>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</si>
  <si>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</si>
  <si>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</si>
  <si>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</si>
  <si>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</si>
  <si>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</si>
  <si>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</si>
  <si>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</si>
  <si>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</si>
  <si>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</si>
  <si>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</si>
  <si>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82119</t>
  </si>
  <si>
    <t>PRŮKAZY ANTIGENŮ VIRŮ HEPATITID (ELISA)</t>
  </si>
  <si>
    <t>22117</t>
  </si>
  <si>
    <t>82145</t>
  </si>
  <si>
    <t>RRR</t>
  </si>
  <si>
    <t>82075</t>
  </si>
  <si>
    <t>STANOVENÍ PROTILÁTEK IgG (NEBO CELKOVÝCH) PROTI AN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</si>
  <si>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</si>
  <si>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</si>
  <si>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</si>
  <si>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</si>
  <si>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</si>
  <si>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</si>
  <si>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</si>
  <si>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</si>
  <si>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09219</t>
  </si>
  <si>
    <t xml:space="preserve">INTRAVENÓZNÍ INJEKCE U DOSPĚLÉHO ČI DÍTĚTE NAD 10 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</si>
  <si>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</si>
  <si>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</si>
  <si>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</si>
  <si>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</si>
  <si>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</si>
  <si>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</si>
  <si>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22343</t>
  </si>
  <si>
    <t>HEMOLÝSA CHLADOVÁ (DONATH-LANDSTEINERŮV TEST, PROV</t>
  </si>
  <si>
    <t>22337</t>
  </si>
  <si>
    <t>NEUTRALIZAČNÍ TEST ERYTROCYTÁRNÍCH ABO PROTILÁTEK</t>
  </si>
  <si>
    <t>Zdravotní výkony + ZUM + ZULP vykázané na pracovišti v rámci ambulantní péče - orientační přehled</t>
  </si>
  <si>
    <t>01 - I. INTERNÍ  KLINIKA</t>
  </si>
  <si>
    <t>02 - II. INTERNÍ  KLINIKA</t>
  </si>
  <si>
    <t>03 - III. INTERNÍ  KLINIKA</t>
  </si>
  <si>
    <t>04 - I. CHIRURGICKÁ KLINIKA</t>
  </si>
  <si>
    <t>05 - II. CHIRURGICKÁ KLINIKA</t>
  </si>
  <si>
    <t>06 - NEUROCHIRURGICKÁ KLINIKA</t>
  </si>
  <si>
    <t>07 - KLINIKA ANESTEZIOLOGIE A RESUSCITACE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</si>
  <si>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</si>
  <si>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</si>
  <si>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</si>
  <si>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</si>
  <si>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</si>
  <si>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</si>
  <si>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</si>
  <si>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</si>
  <si>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19 - KLINIKA PRACOVNÍHO LÉKAŘSTVÍ</t>
  </si>
  <si>
    <t>20 - KLINIKA CHOROB KOŽNÍCH A POHLAVNÍCH</t>
  </si>
  <si>
    <t>21 - ONKOLOGICKÁ KLINIKA</t>
  </si>
  <si>
    <t>25 - KLINIKA ÚSTNÍ, 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</si>
  <si>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</si>
  <si>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</si>
  <si>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</si>
  <si>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</si>
  <si>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</si>
  <si>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</si>
  <si>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ODD. INTENZIVNÍ PÉČE CHIRURGICKÝCH OBORŮ</t>
  </si>
  <si>
    <t>01</t>
  </si>
  <si>
    <t>02</t>
  </si>
  <si>
    <t>03</t>
  </si>
  <si>
    <t>22351</t>
  </si>
  <si>
    <t>OPIS KREVNÍ SKUPINY</t>
  </si>
  <si>
    <t>04</t>
  </si>
  <si>
    <t>05</t>
  </si>
  <si>
    <t>06</t>
  </si>
  <si>
    <t>07</t>
  </si>
  <si>
    <t>08</t>
  </si>
  <si>
    <t>09</t>
  </si>
  <si>
    <t>22319</t>
  </si>
  <si>
    <t>ELUCE ANTIERYTROCYTÁRNÍCH PROTILÁTEK METODOU MRAZO</t>
  </si>
  <si>
    <t>10</t>
  </si>
  <si>
    <t>11</t>
  </si>
  <si>
    <t>12</t>
  </si>
  <si>
    <t>13</t>
  </si>
  <si>
    <t>16</t>
  </si>
  <si>
    <t>17</t>
  </si>
  <si>
    <t>19</t>
  </si>
  <si>
    <t>20</t>
  </si>
  <si>
    <t>21</t>
  </si>
  <si>
    <t>25</t>
  </si>
  <si>
    <t>26</t>
  </si>
  <si>
    <t>29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</si>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</sst>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80">
    <xf numFmtId="0" fontId="0" fillId="0" borderId="0" xfId="0"/>
    <xf numFmtId="0" fontId="28" fillId="2" borderId="16" xfId="81" applyFont="1" applyFill="1" applyBorder="1"/>
    <xf numFmtId="0" fontId="29" fillId="2" borderId="17" xfId="81" applyFont="1" applyFill="1" applyBorder="1"/>
    <xf numFmtId="3" fontId="29" fillId="2" borderId="18" xfId="81" applyNumberFormat="1" applyFont="1" applyFill="1" applyBorder="1"/>
    <xf numFmtId="0" fontId="29" fillId="4" borderId="17" xfId="81" applyFont="1" applyFill="1" applyBorder="1"/>
    <xf numFmtId="3" fontId="29" fillId="4" borderId="18" xfId="81" applyNumberFormat="1" applyFont="1" applyFill="1" applyBorder="1"/>
    <xf numFmtId="172" fontId="29" fillId="3" borderId="18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3" xfId="81" applyNumberFormat="1" applyFont="1" applyFill="1" applyBorder="1"/>
    <xf numFmtId="3" fontId="28" fillId="5" borderId="7" xfId="81" applyNumberFormat="1" applyFont="1" applyFill="1" applyBorder="1"/>
    <xf numFmtId="3" fontId="28" fillId="5" borderId="11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2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5" fillId="2" borderId="33" xfId="0" applyFont="1" applyFill="1" applyBorder="1" applyAlignment="1">
      <alignment vertical="top"/>
    </xf>
    <xf numFmtId="0" fontId="39" fillId="2" borderId="33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8" fillId="2" borderId="7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 wrapText="1"/>
    </xf>
    <xf numFmtId="0" fontId="39" fillId="2" borderId="22" xfId="0" applyFont="1" applyFill="1" applyBorder="1" applyAlignment="1">
      <alignment horizontal="center" vertical="center" wrapText="1"/>
    </xf>
    <xf numFmtId="0" fontId="37" fillId="2" borderId="22" xfId="0" applyFont="1" applyFill="1" applyBorder="1" applyAlignment="1">
      <alignment horizontal="center" vertical="center" wrapText="1"/>
    </xf>
    <xf numFmtId="3" fontId="28" fillId="5" borderId="3" xfId="81" applyNumberFormat="1" applyFont="1" applyFill="1" applyBorder="1"/>
    <xf numFmtId="3" fontId="28" fillId="5" borderId="28" xfId="81" applyNumberFormat="1" applyFont="1" applyFill="1" applyBorder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9" xfId="81" applyNumberFormat="1" applyFont="1" applyFill="1" applyBorder="1"/>
    <xf numFmtId="3" fontId="28" fillId="5" borderId="12" xfId="81" applyNumberFormat="1" applyFont="1" applyFill="1" applyBorder="1"/>
    <xf numFmtId="3" fontId="28" fillId="5" borderId="13" xfId="81" applyNumberFormat="1" applyFont="1" applyFill="1" applyBorder="1"/>
    <xf numFmtId="3" fontId="29" fillId="2" borderId="26" xfId="81" applyNumberFormat="1" applyFont="1" applyFill="1" applyBorder="1"/>
    <xf numFmtId="3" fontId="29" fillId="2" borderId="19" xfId="81" applyNumberFormat="1" applyFont="1" applyFill="1" applyBorder="1"/>
    <xf numFmtId="3" fontId="29" fillId="4" borderId="26" xfId="81" applyNumberFormat="1" applyFont="1" applyFill="1" applyBorder="1"/>
    <xf numFmtId="3" fontId="29" fillId="4" borderId="19" xfId="81" applyNumberFormat="1" applyFont="1" applyFill="1" applyBorder="1"/>
    <xf numFmtId="172" fontId="29" fillId="3" borderId="26" xfId="81" applyNumberFormat="1" applyFont="1" applyFill="1" applyBorder="1"/>
    <xf numFmtId="172" fontId="29" fillId="3" borderId="19" xfId="81" applyNumberFormat="1" applyFont="1" applyFill="1" applyBorder="1"/>
    <xf numFmtId="0" fontId="32" fillId="2" borderId="24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6" xfId="78" applyNumberFormat="1" applyFont="1" applyFill="1" applyBorder="1" applyAlignment="1">
      <alignment horizontal="right"/>
    </xf>
    <xf numFmtId="9" fontId="29" fillId="0" borderId="26" xfId="78" applyNumberFormat="1" applyFont="1" applyFill="1" applyBorder="1" applyAlignment="1">
      <alignment horizontal="right"/>
    </xf>
    <xf numFmtId="3" fontId="29" fillId="0" borderId="19" xfId="78" applyNumberFormat="1" applyFont="1" applyFill="1" applyBorder="1" applyAlignment="1">
      <alignment horizontal="right"/>
    </xf>
    <xf numFmtId="0" fontId="33" fillId="0" borderId="42" xfId="0" applyFont="1" applyFill="1" applyBorder="1" applyAlignment="1"/>
    <xf numFmtId="0" fontId="41" fillId="0" borderId="0" xfId="0" applyFont="1" applyFill="1" applyBorder="1" applyAlignment="1"/>
    <xf numFmtId="3" fontId="34" fillId="0" borderId="6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5" fillId="0" borderId="4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4" fillId="0" borderId="31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3" fontId="35" fillId="0" borderId="22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2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0" xfId="79" applyNumberFormat="1" applyFont="1" applyFill="1" applyBorder="1"/>
    <xf numFmtId="9" fontId="3" fillId="0" borderId="40" xfId="79" applyNumberFormat="1" applyFont="1" applyFill="1" applyBorder="1"/>
    <xf numFmtId="9" fontId="3" fillId="0" borderId="41" xfId="79" applyNumberFormat="1" applyFont="1" applyFill="1" applyBorder="1"/>
    <xf numFmtId="0" fontId="3" fillId="0" borderId="35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6" xfId="79" applyFont="1" applyFill="1" applyBorder="1"/>
    <xf numFmtId="0" fontId="3" fillId="0" borderId="37" xfId="79" applyFont="1" applyFill="1" applyBorder="1"/>
    <xf numFmtId="165" fontId="3" fillId="0" borderId="69" xfId="53" applyNumberFormat="1" applyFont="1" applyFill="1" applyBorder="1"/>
    <xf numFmtId="9" fontId="3" fillId="0" borderId="69" xfId="53" applyNumberFormat="1" applyFont="1" applyFill="1" applyBorder="1"/>
    <xf numFmtId="0" fontId="33" fillId="0" borderId="29" xfId="0" applyFont="1" applyFill="1" applyBorder="1" applyAlignment="1"/>
    <xf numFmtId="0" fontId="33" fillId="0" borderId="30" xfId="0" applyFont="1" applyFill="1" applyBorder="1" applyAlignment="1"/>
    <xf numFmtId="0" fontId="33" fillId="0" borderId="61" xfId="0" applyFont="1" applyFill="1" applyBorder="1" applyAlignment="1"/>
    <xf numFmtId="0" fontId="29" fillId="2" borderId="25" xfId="78" applyFont="1" applyFill="1" applyBorder="1" applyAlignment="1">
      <alignment horizontal="right"/>
    </xf>
    <xf numFmtId="3" fontId="29" fillId="2" borderId="60" xfId="78" applyNumberFormat="1" applyFont="1" applyFill="1" applyBorder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22" xfId="80" applyFont="1" applyFill="1" applyBorder="1"/>
    <xf numFmtId="0" fontId="3" fillId="2" borderId="21" xfId="80" applyFont="1" applyFill="1" applyBorder="1"/>
    <xf numFmtId="0" fontId="3" fillId="2" borderId="39" xfId="79" applyFont="1" applyFill="1" applyBorder="1"/>
    <xf numFmtId="0" fontId="3" fillId="2" borderId="38" xfId="79" applyFont="1" applyFill="1" applyBorder="1"/>
    <xf numFmtId="0" fontId="3" fillId="2" borderId="67" xfId="53" applyFont="1" applyFill="1" applyBorder="1" applyAlignment="1">
      <alignment horizontal="right"/>
    </xf>
    <xf numFmtId="0" fontId="33" fillId="0" borderId="24" xfId="0" applyFont="1" applyBorder="1" applyAlignment="1"/>
    <xf numFmtId="0" fontId="33" fillId="5" borderId="5" xfId="0" applyFont="1" applyFill="1" applyBorder="1"/>
    <xf numFmtId="0" fontId="33" fillId="5" borderId="9" xfId="0" applyFont="1" applyFill="1" applyBorder="1"/>
    <xf numFmtId="0" fontId="33" fillId="5" borderId="21" xfId="0" applyFont="1" applyFill="1" applyBorder="1"/>
    <xf numFmtId="0" fontId="33" fillId="5" borderId="42" xfId="0" applyFont="1" applyFill="1" applyBorder="1"/>
    <xf numFmtId="0" fontId="33" fillId="5" borderId="48" xfId="0" applyFont="1" applyFill="1" applyBorder="1"/>
    <xf numFmtId="9" fontId="35" fillId="0" borderId="5" xfId="0" applyNumberFormat="1" applyFont="1" applyFill="1" applyBorder="1" applyAlignment="1">
      <alignment horizontal="right" vertical="top"/>
    </xf>
    <xf numFmtId="9" fontId="35" fillId="0" borderId="9" xfId="0" applyNumberFormat="1" applyFont="1" applyFill="1" applyBorder="1" applyAlignment="1">
      <alignment horizontal="right" vertical="top"/>
    </xf>
    <xf numFmtId="9" fontId="37" fillId="0" borderId="9" xfId="0" applyNumberFormat="1" applyFont="1" applyFill="1" applyBorder="1" applyAlignment="1">
      <alignment horizontal="right" vertical="top"/>
    </xf>
    <xf numFmtId="9" fontId="35" fillId="0" borderId="21" xfId="0" applyNumberFormat="1" applyFont="1" applyFill="1" applyBorder="1" applyAlignment="1">
      <alignment horizontal="right" vertical="top"/>
    </xf>
    <xf numFmtId="3" fontId="32" fillId="0" borderId="28" xfId="53" applyNumberFormat="1" applyFont="1" applyFill="1" applyBorder="1"/>
    <xf numFmtId="3" fontId="32" fillId="0" borderId="24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8" xfId="0" applyFont="1" applyFill="1" applyBorder="1" applyAlignment="1">
      <alignment horizontal="center"/>
    </xf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0" fontId="32" fillId="2" borderId="48" xfId="0" applyNumberFormat="1" applyFont="1" applyFill="1" applyBorder="1" applyAlignment="1">
      <alignment horizontal="center"/>
    </xf>
    <xf numFmtId="170" fontId="33" fillId="0" borderId="0" xfId="0" applyNumberFormat="1" applyFont="1" applyFill="1"/>
    <xf numFmtId="0" fontId="32" fillId="2" borderId="44" xfId="74" applyFont="1" applyFill="1" applyBorder="1" applyAlignment="1">
      <alignment horizontal="center"/>
    </xf>
    <xf numFmtId="0" fontId="28" fillId="5" borderId="42" xfId="81" applyFont="1" applyFill="1" applyBorder="1"/>
    <xf numFmtId="0" fontId="32" fillId="2" borderId="22" xfId="81" applyFont="1" applyFill="1" applyBorder="1" applyAlignment="1">
      <alignment horizontal="center"/>
    </xf>
    <xf numFmtId="0" fontId="32" fillId="2" borderId="21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6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8" xfId="0" applyNumberFormat="1" applyFont="1" applyFill="1" applyBorder="1"/>
    <xf numFmtId="3" fontId="33" fillId="0" borderId="23" xfId="0" applyNumberFormat="1" applyFont="1" applyFill="1" applyBorder="1"/>
    <xf numFmtId="3" fontId="33" fillId="0" borderId="7" xfId="0" applyNumberFormat="1" applyFont="1" applyFill="1" applyBorder="1"/>
    <xf numFmtId="3" fontId="33" fillId="0" borderId="8" xfId="0" applyNumberFormat="1" applyFont="1" applyFill="1" applyBorder="1"/>
    <xf numFmtId="3" fontId="33" fillId="0" borderId="11" xfId="0" applyNumberFormat="1" applyFont="1" applyFill="1" applyBorder="1"/>
    <xf numFmtId="3" fontId="33" fillId="0" borderId="12" xfId="0" applyNumberFormat="1" applyFont="1" applyFill="1" applyBorder="1"/>
    <xf numFmtId="9" fontId="33" fillId="0" borderId="24" xfId="0" applyNumberFormat="1" applyFont="1" applyFill="1" applyBorder="1"/>
    <xf numFmtId="9" fontId="33" fillId="0" borderId="9" xfId="0" applyNumberFormat="1" applyFont="1" applyFill="1" applyBorder="1"/>
    <xf numFmtId="9" fontId="33" fillId="0" borderId="13" xfId="0" applyNumberFormat="1" applyFont="1" applyFill="1" applyBorder="1"/>
    <xf numFmtId="9" fontId="29" fillId="2" borderId="19" xfId="81" applyNumberFormat="1" applyFont="1" applyFill="1" applyBorder="1"/>
    <xf numFmtId="9" fontId="29" fillId="4" borderId="19" xfId="81" applyNumberFormat="1" applyFont="1" applyFill="1" applyBorder="1"/>
    <xf numFmtId="9" fontId="29" fillId="3" borderId="19" xfId="81" applyNumberFormat="1" applyFont="1" applyFill="1" applyBorder="1"/>
    <xf numFmtId="0" fontId="32" fillId="2" borderId="20" xfId="81" applyFont="1" applyFill="1" applyBorder="1" applyAlignment="1">
      <alignment horizontal="center"/>
    </xf>
    <xf numFmtId="49" fontId="38" fillId="2" borderId="8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8" xfId="0" applyFont="1" applyFill="1" applyBorder="1" applyAlignment="1"/>
    <xf numFmtId="0" fontId="33" fillId="0" borderId="0" xfId="0" applyFont="1" applyFill="1" applyAlignment="1"/>
    <xf numFmtId="0" fontId="46" fillId="4" borderId="32" xfId="1" applyFont="1" applyFill="1" applyBorder="1"/>
    <xf numFmtId="0" fontId="46" fillId="4" borderId="16" xfId="1" applyFont="1" applyFill="1" applyBorder="1"/>
    <xf numFmtId="0" fontId="46" fillId="3" borderId="17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8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165" fontId="32" fillId="2" borderId="23" xfId="53" applyNumberFormat="1" applyFont="1" applyFill="1" applyBorder="1" applyAlignment="1">
      <alignment horizontal="right"/>
    </xf>
    <xf numFmtId="0" fontId="3" fillId="2" borderId="28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7" xfId="1" applyFont="1" applyFill="1" applyBorder="1"/>
    <xf numFmtId="0" fontId="46" fillId="3" borderId="3" xfId="1" applyFont="1" applyFill="1" applyBorder="1"/>
    <xf numFmtId="0" fontId="46" fillId="6" borderId="3" xfId="1" applyFont="1" applyFill="1" applyBorder="1"/>
    <xf numFmtId="0" fontId="46" fillId="6" borderId="59" xfId="1" applyFont="1" applyFill="1" applyBorder="1"/>
    <xf numFmtId="0" fontId="46" fillId="2" borderId="3" xfId="1" applyFont="1" applyFill="1" applyBorder="1"/>
    <xf numFmtId="0" fontId="46" fillId="4" borderId="3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1" xfId="0" applyNumberFormat="1" applyFont="1" applyFill="1" applyBorder="1"/>
    <xf numFmtId="3" fontId="40" fillId="2" borderId="53" xfId="0" applyNumberFormat="1" applyFont="1" applyFill="1" applyBorder="1"/>
    <xf numFmtId="9" fontId="40" fillId="2" borderId="60" xfId="0" applyNumberFormat="1" applyFont="1" applyFill="1" applyBorder="1"/>
    <xf numFmtId="0" fontId="50" fillId="2" borderId="17" xfId="1" applyFont="1" applyFill="1" applyBorder="1" applyAlignment="1"/>
    <xf numFmtId="0" fontId="33" fillId="2" borderId="27" xfId="0" applyFont="1" applyFill="1" applyBorder="1" applyAlignment="1"/>
    <xf numFmtId="3" fontId="33" fillId="2" borderId="26" xfId="0" applyNumberFormat="1" applyFont="1" applyFill="1" applyBorder="1" applyAlignment="1"/>
    <xf numFmtId="9" fontId="33" fillId="2" borderId="19" xfId="0" applyNumberFormat="1" applyFont="1" applyFill="1" applyBorder="1" applyAlignment="1"/>
    <xf numFmtId="0" fontId="40" fillId="2" borderId="57" xfId="0" applyFont="1" applyFill="1" applyBorder="1" applyAlignment="1"/>
    <xf numFmtId="0" fontId="33" fillId="0" borderId="6" xfId="0" applyFont="1" applyBorder="1" applyAlignment="1"/>
    <xf numFmtId="3" fontId="33" fillId="0" borderId="4" xfId="0" applyNumberFormat="1" applyFont="1" applyBorder="1" applyAlignment="1"/>
    <xf numFmtId="9" fontId="33" fillId="0" borderId="9" xfId="0" applyNumberFormat="1" applyFont="1" applyBorder="1" applyAlignment="1"/>
    <xf numFmtId="0" fontId="30" fillId="2" borderId="33" xfId="1" applyFont="1" applyFill="1" applyBorder="1" applyAlignment="1">
      <alignment horizontal="left" indent="2"/>
    </xf>
    <xf numFmtId="0" fontId="33" fillId="0" borderId="10" xfId="0" applyFont="1" applyBorder="1" applyAlignment="1"/>
    <xf numFmtId="3" fontId="33" fillId="0" borderId="8" xfId="0" applyNumberFormat="1" applyFont="1" applyBorder="1" applyAlignment="1"/>
    <xf numFmtId="0" fontId="46" fillId="2" borderId="33" xfId="1" applyFont="1" applyFill="1" applyBorder="1" applyAlignment="1">
      <alignment horizontal="left" indent="4"/>
    </xf>
    <xf numFmtId="9" fontId="33" fillId="0" borderId="8" xfId="0" applyNumberFormat="1" applyFont="1" applyBorder="1" applyAlignment="1"/>
    <xf numFmtId="0" fontId="33" fillId="2" borderId="33" xfId="0" applyFont="1" applyFill="1" applyBorder="1" applyAlignment="1">
      <alignment horizontal="left" indent="2"/>
    </xf>
    <xf numFmtId="0" fontId="32" fillId="2" borderId="33" xfId="1" applyFont="1" applyFill="1" applyBorder="1" applyAlignment="1"/>
    <xf numFmtId="0" fontId="46" fillId="2" borderId="33" xfId="1" applyFont="1" applyFill="1" applyBorder="1" applyAlignment="1">
      <alignment horizontal="left" indent="2"/>
    </xf>
    <xf numFmtId="0" fontId="50" fillId="2" borderId="33" xfId="1" applyFont="1" applyFill="1" applyBorder="1" applyAlignment="1"/>
    <xf numFmtId="0" fontId="33" fillId="0" borderId="31" xfId="0" applyFont="1" applyBorder="1" applyAlignment="1"/>
    <xf numFmtId="3" fontId="33" fillId="0" borderId="22" xfId="0" applyNumberFormat="1" applyFont="1" applyBorder="1" applyAlignment="1"/>
    <xf numFmtId="9" fontId="33" fillId="0" borderId="21" xfId="0" applyNumberFormat="1" applyFont="1" applyBorder="1" applyAlignment="1"/>
    <xf numFmtId="0" fontId="40" fillId="0" borderId="42" xfId="0" applyFont="1" applyFill="1" applyBorder="1" applyAlignment="1">
      <alignment horizontal="left" indent="2"/>
    </xf>
    <xf numFmtId="0" fontId="33" fillId="0" borderId="42" xfId="0" applyFont="1" applyBorder="1" applyAlignment="1"/>
    <xf numFmtId="3" fontId="33" fillId="0" borderId="42" xfId="0" applyNumberFormat="1" applyFont="1" applyBorder="1" applyAlignment="1"/>
    <xf numFmtId="9" fontId="33" fillId="0" borderId="42" xfId="0" applyNumberFormat="1" applyFont="1" applyBorder="1" applyAlignment="1"/>
    <xf numFmtId="0" fontId="50" fillId="4" borderId="17" xfId="1" applyFont="1" applyFill="1" applyBorder="1" applyAlignment="1">
      <alignment horizontal="left"/>
    </xf>
    <xf numFmtId="0" fontId="33" fillId="4" borderId="27" xfId="0" applyFont="1" applyFill="1" applyBorder="1" applyAlignment="1"/>
    <xf numFmtId="3" fontId="33" fillId="4" borderId="26" xfId="0" applyNumberFormat="1" applyFont="1" applyFill="1" applyBorder="1" applyAlignment="1"/>
    <xf numFmtId="9" fontId="33" fillId="4" borderId="19" xfId="0" applyNumberFormat="1" applyFont="1" applyFill="1" applyBorder="1" applyAlignment="1"/>
    <xf numFmtId="0" fontId="50" fillId="4" borderId="57" xfId="1" applyFont="1" applyFill="1" applyBorder="1" applyAlignment="1">
      <alignment horizontal="left"/>
    </xf>
    <xf numFmtId="0" fontId="46" fillId="4" borderId="33" xfId="1" applyFont="1" applyFill="1" applyBorder="1" applyAlignment="1">
      <alignment horizontal="left" indent="2"/>
    </xf>
    <xf numFmtId="0" fontId="50" fillId="4" borderId="33" xfId="1" applyFont="1" applyFill="1" applyBorder="1" applyAlignment="1">
      <alignment horizontal="left"/>
    </xf>
    <xf numFmtId="0" fontId="33" fillId="4" borderId="34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8" xfId="0" applyNumberFormat="1" applyFont="1" applyBorder="1" applyAlignment="1"/>
    <xf numFmtId="0" fontId="40" fillId="3" borderId="17" xfId="0" applyFont="1" applyFill="1" applyBorder="1" applyAlignment="1"/>
    <xf numFmtId="0" fontId="33" fillId="3" borderId="27" xfId="0" applyFont="1" applyFill="1" applyBorder="1" applyAlignment="1"/>
    <xf numFmtId="3" fontId="33" fillId="3" borderId="26" xfId="0" applyNumberFormat="1" applyFont="1" applyFill="1" applyBorder="1" applyAlignment="1"/>
    <xf numFmtId="9" fontId="33" fillId="3" borderId="19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2" fontId="41" fillId="0" borderId="0" xfId="0" applyNumberFormat="1" applyFont="1" applyFill="1"/>
    <xf numFmtId="173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2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5" fontId="33" fillId="0" borderId="0" xfId="0" applyNumberFormat="1" applyFont="1" applyFill="1"/>
    <xf numFmtId="9" fontId="33" fillId="0" borderId="0" xfId="0" applyNumberFormat="1" applyFont="1" applyFill="1"/>
    <xf numFmtId="165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5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6" fontId="33" fillId="0" borderId="0" xfId="0" applyNumberFormat="1" applyFont="1" applyFill="1"/>
    <xf numFmtId="0" fontId="40" fillId="2" borderId="25" xfId="0" applyFont="1" applyFill="1" applyBorder="1" applyAlignment="1">
      <alignment horizontal="right"/>
    </xf>
    <xf numFmtId="170" fontId="40" fillId="0" borderId="18" xfId="0" applyNumberFormat="1" applyFont="1" applyFill="1" applyBorder="1" applyAlignment="1"/>
    <xf numFmtId="170" fontId="40" fillId="0" borderId="26" xfId="0" applyNumberFormat="1" applyFont="1" applyFill="1" applyBorder="1" applyAlignment="1"/>
    <xf numFmtId="9" fontId="40" fillId="0" borderId="19" xfId="0" applyNumberFormat="1" applyFont="1" applyFill="1" applyBorder="1" applyAlignment="1"/>
    <xf numFmtId="170" fontId="40" fillId="0" borderId="27" xfId="0" applyNumberFormat="1" applyFont="1" applyFill="1" applyBorder="1" applyAlignment="1"/>
    <xf numFmtId="9" fontId="40" fillId="0" borderId="50" xfId="0" applyNumberFormat="1" applyFont="1" applyFill="1" applyBorder="1" applyAlignment="1"/>
    <xf numFmtId="170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8" xfId="0" applyNumberFormat="1" applyFont="1" applyFill="1" applyBorder="1" applyAlignment="1"/>
    <xf numFmtId="9" fontId="33" fillId="0" borderId="48" xfId="0" applyNumberFormat="1" applyFont="1" applyFill="1" applyBorder="1" applyAlignment="1"/>
    <xf numFmtId="3" fontId="0" fillId="0" borderId="0" xfId="0" applyNumberFormat="1"/>
    <xf numFmtId="3" fontId="0" fillId="7" borderId="73" xfId="0" applyNumberFormat="1" applyFont="1" applyFill="1" applyBorder="1"/>
    <xf numFmtId="3" fontId="53" fillId="8" borderId="74" xfId="0" applyNumberFormat="1" applyFont="1" applyFill="1" applyBorder="1"/>
    <xf numFmtId="3" fontId="53" fillId="8" borderId="73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40" fillId="2" borderId="77" xfId="0" applyNumberFormat="1" applyFont="1" applyFill="1" applyBorder="1" applyAlignment="1">
      <alignment horizontal="center" vertical="center"/>
    </xf>
    <xf numFmtId="0" fontId="40" fillId="2" borderId="78" xfId="0" applyFont="1" applyFill="1" applyBorder="1" applyAlignment="1">
      <alignment horizontal="center" vertical="center"/>
    </xf>
    <xf numFmtId="3" fontId="55" fillId="2" borderId="80" xfId="0" applyNumberFormat="1" applyFont="1" applyFill="1" applyBorder="1" applyAlignment="1">
      <alignment horizontal="center" vertical="center" wrapText="1"/>
    </xf>
    <xf numFmtId="0" fontId="55" fillId="2" borderId="81" xfId="0" applyFont="1" applyFill="1" applyBorder="1" applyAlignment="1">
      <alignment horizontal="center" vertical="center" wrapText="1"/>
    </xf>
    <xf numFmtId="0" fontId="40" fillId="2" borderId="83" xfId="0" applyFont="1" applyFill="1" applyBorder="1" applyAlignment="1"/>
    <xf numFmtId="0" fontId="40" fillId="2" borderId="85" xfId="0" applyFont="1" applyFill="1" applyBorder="1" applyAlignment="1">
      <alignment horizontal="left" indent="1"/>
    </xf>
    <xf numFmtId="0" fontId="40" fillId="2" borderId="91" xfId="0" applyFont="1" applyFill="1" applyBorder="1" applyAlignment="1">
      <alignment horizontal="left" indent="1"/>
    </xf>
    <xf numFmtId="0" fontId="40" fillId="4" borderId="83" xfId="0" applyFont="1" applyFill="1" applyBorder="1" applyAlignment="1"/>
    <xf numFmtId="0" fontId="40" fillId="4" borderId="85" xfId="0" applyFont="1" applyFill="1" applyBorder="1" applyAlignment="1">
      <alignment horizontal="left" indent="1"/>
    </xf>
    <xf numFmtId="0" fontId="40" fillId="4" borderId="96" xfId="0" applyFont="1" applyFill="1" applyBorder="1" applyAlignment="1">
      <alignment horizontal="left" indent="1"/>
    </xf>
    <xf numFmtId="0" fontId="33" fillId="2" borderId="85" xfId="0" quotePrefix="1" applyFont="1" applyFill="1" applyBorder="1" applyAlignment="1">
      <alignment horizontal="left" indent="2"/>
    </xf>
    <xf numFmtId="0" fontId="33" fillId="2" borderId="91" xfId="0" quotePrefix="1" applyFont="1" applyFill="1" applyBorder="1" applyAlignment="1">
      <alignment horizontal="left" indent="2"/>
    </xf>
    <xf numFmtId="0" fontId="40" fillId="2" borderId="83" xfId="0" applyFont="1" applyFill="1" applyBorder="1" applyAlignment="1">
      <alignment horizontal="left" indent="1"/>
    </xf>
    <xf numFmtId="0" fontId="40" fillId="2" borderId="96" xfId="0" applyFont="1" applyFill="1" applyBorder="1" applyAlignment="1">
      <alignment horizontal="left" indent="1"/>
    </xf>
    <xf numFmtId="0" fontId="40" fillId="4" borderId="91" xfId="0" applyFont="1" applyFill="1" applyBorder="1" applyAlignment="1">
      <alignment horizontal="left" indent="1"/>
    </xf>
    <xf numFmtId="0" fontId="33" fillId="0" borderId="101" xfId="0" applyFont="1" applyBorder="1"/>
    <xf numFmtId="3" fontId="33" fillId="0" borderId="101" xfId="0" applyNumberFormat="1" applyFont="1" applyBorder="1"/>
    <xf numFmtId="0" fontId="40" fillId="4" borderId="75" xfId="0" applyFont="1" applyFill="1" applyBorder="1" applyAlignment="1">
      <alignment horizontal="center" vertical="center"/>
    </xf>
    <xf numFmtId="0" fontId="40" fillId="4" borderId="61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0" xfId="0" applyNumberFormat="1" applyFont="1" applyFill="1" applyBorder="1" applyAlignment="1">
      <alignment horizontal="center" vertical="center"/>
    </xf>
    <xf numFmtId="3" fontId="55" fillId="2" borderId="98" xfId="0" applyNumberFormat="1" applyFont="1" applyFill="1" applyBorder="1" applyAlignment="1">
      <alignment horizontal="center" vertical="center" wrapText="1"/>
    </xf>
    <xf numFmtId="174" fontId="40" fillId="4" borderId="84" xfId="0" applyNumberFormat="1" applyFont="1" applyFill="1" applyBorder="1" applyAlignment="1"/>
    <xf numFmtId="174" fontId="40" fillId="4" borderId="77" xfId="0" applyNumberFormat="1" applyFont="1" applyFill="1" applyBorder="1" applyAlignment="1"/>
    <xf numFmtId="174" fontId="40" fillId="4" borderId="78" xfId="0" applyNumberFormat="1" applyFont="1" applyFill="1" applyBorder="1" applyAlignment="1"/>
    <xf numFmtId="174" fontId="40" fillId="0" borderId="86" xfId="0" applyNumberFormat="1" applyFont="1" applyBorder="1"/>
    <xf numFmtId="174" fontId="33" fillId="0" borderId="90" xfId="0" applyNumberFormat="1" applyFont="1" applyBorder="1"/>
    <xf numFmtId="174" fontId="33" fillId="0" borderId="88" xfId="0" applyNumberFormat="1" applyFont="1" applyBorder="1"/>
    <xf numFmtId="174" fontId="40" fillId="0" borderId="97" xfId="0" applyNumberFormat="1" applyFont="1" applyBorder="1"/>
    <xf numFmtId="174" fontId="33" fillId="0" borderId="98" xfId="0" applyNumberFormat="1" applyFont="1" applyBorder="1"/>
    <xf numFmtId="174" fontId="33" fillId="0" borderId="81" xfId="0" applyNumberFormat="1" applyFont="1" applyBorder="1"/>
    <xf numFmtId="174" fontId="40" fillId="2" borderId="99" xfId="0" applyNumberFormat="1" applyFont="1" applyFill="1" applyBorder="1" applyAlignment="1"/>
    <xf numFmtId="174" fontId="40" fillId="2" borderId="77" xfId="0" applyNumberFormat="1" applyFont="1" applyFill="1" applyBorder="1" applyAlignment="1"/>
    <xf numFmtId="174" fontId="40" fillId="2" borderId="78" xfId="0" applyNumberFormat="1" applyFont="1" applyFill="1" applyBorder="1" applyAlignment="1"/>
    <xf numFmtId="174" fontId="40" fillId="0" borderId="92" xfId="0" applyNumberFormat="1" applyFont="1" applyBorder="1"/>
    <xf numFmtId="174" fontId="33" fillId="0" borderId="93" xfId="0" applyNumberFormat="1" applyFont="1" applyBorder="1"/>
    <xf numFmtId="174" fontId="33" fillId="0" borderId="94" xfId="0" applyNumberFormat="1" applyFont="1" applyBorder="1"/>
    <xf numFmtId="174" fontId="40" fillId="0" borderId="84" xfId="0" applyNumberFormat="1" applyFont="1" applyBorder="1"/>
    <xf numFmtId="174" fontId="33" fillId="0" borderId="100" xfId="0" applyNumberFormat="1" applyFont="1" applyBorder="1"/>
    <xf numFmtId="174" fontId="33" fillId="0" borderId="78" xfId="0" applyNumberFormat="1" applyFont="1" applyBorder="1"/>
    <xf numFmtId="175" fontId="40" fillId="2" borderId="84" xfId="0" applyNumberFormat="1" applyFont="1" applyFill="1" applyBorder="1" applyAlignment="1"/>
    <xf numFmtId="175" fontId="33" fillId="2" borderId="77" xfId="0" applyNumberFormat="1" applyFont="1" applyFill="1" applyBorder="1" applyAlignment="1"/>
    <xf numFmtId="175" fontId="33" fillId="2" borderId="78" xfId="0" applyNumberFormat="1" applyFont="1" applyFill="1" applyBorder="1" applyAlignment="1"/>
    <xf numFmtId="175" fontId="40" fillId="0" borderId="86" xfId="0" applyNumberFormat="1" applyFont="1" applyBorder="1"/>
    <xf numFmtId="175" fontId="33" fillId="0" borderId="87" xfId="0" applyNumberFormat="1" applyFont="1" applyBorder="1"/>
    <xf numFmtId="175" fontId="33" fillId="0" borderId="88" xfId="0" applyNumberFormat="1" applyFont="1" applyBorder="1"/>
    <xf numFmtId="175" fontId="33" fillId="0" borderId="90" xfId="0" applyNumberFormat="1" applyFont="1" applyBorder="1"/>
    <xf numFmtId="175" fontId="40" fillId="0" borderId="92" xfId="0" applyNumberFormat="1" applyFont="1" applyBorder="1"/>
    <xf numFmtId="175" fontId="33" fillId="0" borderId="93" xfId="0" applyNumberFormat="1" applyFont="1" applyBorder="1"/>
    <xf numFmtId="175" fontId="33" fillId="0" borderId="94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4" fontId="40" fillId="4" borderId="84" xfId="0" applyNumberFormat="1" applyFont="1" applyFill="1" applyBorder="1" applyAlignment="1">
      <alignment horizontal="center"/>
    </xf>
    <xf numFmtId="176" fontId="40" fillId="0" borderId="92" xfId="0" applyNumberFormat="1" applyFont="1" applyBorder="1"/>
    <xf numFmtId="0" fontId="32" fillId="2" borderId="108" xfId="74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30" fillId="5" borderId="0" xfId="74" applyFont="1" applyFill="1" applyAlignment="1">
      <alignment horizontal="center"/>
    </xf>
    <xf numFmtId="0" fontId="40" fillId="3" borderId="25" xfId="0" applyFont="1" applyFill="1" applyBorder="1" applyAlignment="1"/>
    <xf numFmtId="0" fontId="33" fillId="0" borderId="43" xfId="0" applyFont="1" applyBorder="1" applyAlignment="1"/>
    <xf numFmtId="0" fontId="40" fillId="2" borderId="25" xfId="0" applyFont="1" applyFill="1" applyBorder="1" applyAlignment="1"/>
    <xf numFmtId="0" fontId="40" fillId="4" borderId="25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5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44" xfId="81" applyFont="1" applyFill="1" applyBorder="1" applyAlignment="1">
      <alignment horizontal="center"/>
    </xf>
    <xf numFmtId="0" fontId="32" fillId="2" borderId="71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3" xfId="0" applyFont="1" applyFill="1" applyBorder="1" applyAlignment="1">
      <alignment horizontal="center" vertical="center"/>
    </xf>
    <xf numFmtId="0" fontId="33" fillId="2" borderId="28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7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39" fillId="2" borderId="28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3" fillId="2" borderId="21" xfId="0" applyFont="1" applyFill="1" applyBorder="1" applyAlignment="1">
      <alignment horizontal="center" vertical="center" wrapText="1"/>
    </xf>
    <xf numFmtId="0" fontId="32" fillId="2" borderId="108" xfId="81" applyFont="1" applyFill="1" applyBorder="1" applyAlignment="1">
      <alignment horizontal="center"/>
    </xf>
    <xf numFmtId="0" fontId="32" fillId="2" borderId="105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2" fillId="2" borderId="107" xfId="81" applyFont="1" applyFill="1" applyBorder="1" applyAlignment="1">
      <alignment horizontal="center"/>
    </xf>
    <xf numFmtId="0" fontId="32" fillId="2" borderId="97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5" fontId="32" fillId="0" borderId="0" xfId="53" applyNumberFormat="1" applyFont="1" applyFill="1" applyBorder="1" applyAlignment="1">
      <alignment horizontal="center"/>
    </xf>
    <xf numFmtId="165" fontId="30" fillId="0" borderId="0" xfId="79" applyNumberFormat="1" applyFont="1" applyFill="1" applyBorder="1" applyAlignment="1">
      <alignment horizontal="center"/>
    </xf>
    <xf numFmtId="165" fontId="32" fillId="2" borderId="23" xfId="53" applyNumberFormat="1" applyFont="1" applyFill="1" applyBorder="1" applyAlignment="1">
      <alignment horizontal="right"/>
    </xf>
    <xf numFmtId="165" fontId="30" fillId="2" borderId="28" xfId="79" applyNumberFormat="1" applyFont="1" applyFill="1" applyBorder="1" applyAlignment="1">
      <alignment horizontal="right"/>
    </xf>
    <xf numFmtId="165" fontId="43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2" xfId="78" applyNumberFormat="1" applyFont="1" applyFill="1" applyBorder="1" applyAlignment="1">
      <alignment horizontal="left"/>
    </xf>
    <xf numFmtId="0" fontId="33" fillId="2" borderId="52" xfId="0" applyFont="1" applyFill="1" applyBorder="1" applyAlignment="1"/>
    <xf numFmtId="3" fontId="29" fillId="2" borderId="54" xfId="78" applyNumberFormat="1" applyFont="1" applyFill="1" applyBorder="1" applyAlignment="1"/>
    <xf numFmtId="0" fontId="40" fillId="2" borderId="62" xfId="0" applyFont="1" applyFill="1" applyBorder="1" applyAlignment="1">
      <alignment horizontal="left"/>
    </xf>
    <xf numFmtId="0" fontId="33" fillId="2" borderId="48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40" fillId="2" borderId="54" xfId="0" applyFont="1" applyFill="1" applyBorder="1" applyAlignment="1">
      <alignment horizontal="left"/>
    </xf>
    <xf numFmtId="3" fontId="40" fillId="2" borderId="54" xfId="0" applyNumberFormat="1" applyFont="1" applyFill="1" applyBorder="1" applyAlignment="1">
      <alignment horizontal="left"/>
    </xf>
    <xf numFmtId="3" fontId="33" fillId="2" borderId="49" xfId="0" applyNumberFormat="1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23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55" xfId="80" applyFont="1" applyFill="1" applyBorder="1" applyAlignment="1">
      <alignment horizontal="left"/>
    </xf>
    <xf numFmtId="0" fontId="3" fillId="2" borderId="38" xfId="79" applyFont="1" applyFill="1" applyBorder="1" applyAlignment="1"/>
    <xf numFmtId="0" fontId="5" fillId="2" borderId="38" xfId="79" applyFont="1" applyFill="1" applyBorder="1" applyAlignment="1"/>
    <xf numFmtId="0" fontId="5" fillId="2" borderId="65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3" xfId="53" applyFont="1" applyFill="1" applyBorder="1" applyAlignment="1">
      <alignment horizontal="right"/>
    </xf>
    <xf numFmtId="0" fontId="5" fillId="2" borderId="64" xfId="79" applyFont="1" applyFill="1" applyBorder="1" applyAlignment="1"/>
    <xf numFmtId="0" fontId="3" fillId="2" borderId="39" xfId="79" applyFont="1" applyFill="1" applyBorder="1" applyAlignment="1">
      <alignment horizontal="left"/>
    </xf>
    <xf numFmtId="0" fontId="5" fillId="2" borderId="38" xfId="79" applyFont="1" applyFill="1" applyBorder="1" applyAlignment="1">
      <alignment horizontal="left"/>
    </xf>
    <xf numFmtId="0" fontId="3" fillId="2" borderId="38" xfId="79" applyFont="1" applyFill="1" applyBorder="1" applyAlignment="1">
      <alignment horizontal="left"/>
    </xf>
    <xf numFmtId="0" fontId="5" fillId="2" borderId="65" xfId="79" applyFont="1" applyFill="1" applyBorder="1" applyAlignment="1">
      <alignment horizontal="left"/>
    </xf>
    <xf numFmtId="0" fontId="2" fillId="0" borderId="1" xfId="26" applyFont="1" applyFill="1" applyBorder="1" applyAlignment="1"/>
    <xf numFmtId="167" fontId="40" fillId="2" borderId="76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0" xfId="0" applyFont="1" applyFill="1" applyBorder="1" applyAlignment="1">
      <alignment vertical="center"/>
    </xf>
    <xf numFmtId="3" fontId="32" fillId="2" borderId="62" xfId="26" applyNumberFormat="1" applyFont="1" applyFill="1" applyBorder="1" applyAlignment="1">
      <alignment horizontal="center"/>
    </xf>
    <xf numFmtId="3" fontId="32" fillId="2" borderId="48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49" xfId="0" applyNumberFormat="1" applyFont="1" applyFill="1" applyBorder="1" applyAlignment="1">
      <alignment horizontal="center" vertical="top"/>
    </xf>
    <xf numFmtId="0" fontId="32" fillId="2" borderId="29" xfId="0" applyFont="1" applyFill="1" applyBorder="1" applyAlignment="1">
      <alignment horizontal="center" vertical="top" wrapText="1"/>
    </xf>
    <xf numFmtId="0" fontId="32" fillId="2" borderId="29" xfId="0" applyFont="1" applyFill="1" applyBorder="1" applyAlignment="1">
      <alignment horizontal="center" vertical="top"/>
    </xf>
    <xf numFmtId="49" fontId="32" fillId="2" borderId="29" xfId="0" applyNumberFormat="1" applyFont="1" applyFill="1" applyBorder="1" applyAlignment="1">
      <alignment horizontal="center" vertical="top"/>
    </xf>
    <xf numFmtId="0" fontId="32" fillId="2" borderId="29" xfId="0" applyFont="1" applyFill="1" applyBorder="1" applyAlignment="1">
      <alignment horizontal="center" vertical="center"/>
    </xf>
    <xf numFmtId="0" fontId="32" fillId="2" borderId="62" xfId="0" quotePrefix="1" applyFont="1" applyFill="1" applyBorder="1" applyAlignment="1">
      <alignment horizontal="center"/>
    </xf>
    <xf numFmtId="0" fontId="32" fillId="2" borderId="49" xfId="0" applyFont="1" applyFill="1" applyBorder="1" applyAlignment="1">
      <alignment horizontal="center"/>
    </xf>
    <xf numFmtId="9" fontId="44" fillId="2" borderId="49" xfId="0" applyNumberFormat="1" applyFont="1" applyFill="1" applyBorder="1" applyAlignment="1">
      <alignment horizontal="center" vertical="top"/>
    </xf>
    <xf numFmtId="0" fontId="32" fillId="2" borderId="62" xfId="0" quotePrefix="1" applyNumberFormat="1" applyFont="1" applyFill="1" applyBorder="1" applyAlignment="1">
      <alignment horizontal="center"/>
    </xf>
    <xf numFmtId="0" fontId="32" fillId="2" borderId="49" xfId="0" applyNumberFormat="1" applyFont="1" applyFill="1" applyBorder="1" applyAlignment="1">
      <alignment horizontal="center"/>
    </xf>
    <xf numFmtId="0" fontId="44" fillId="2" borderId="49" xfId="0" applyNumberFormat="1" applyFont="1" applyFill="1" applyBorder="1" applyAlignment="1">
      <alignment horizontal="center" vertical="top"/>
    </xf>
    <xf numFmtId="3" fontId="34" fillId="9" borderId="110" xfId="0" applyNumberFormat="1" applyFont="1" applyFill="1" applyBorder="1" applyAlignment="1">
      <alignment horizontal="right" vertical="top"/>
    </xf>
    <xf numFmtId="3" fontId="34" fillId="9" borderId="111" xfId="0" applyNumberFormat="1" applyFont="1" applyFill="1" applyBorder="1" applyAlignment="1">
      <alignment horizontal="right" vertical="top"/>
    </xf>
    <xf numFmtId="177" fontId="34" fillId="9" borderId="112" xfId="0" applyNumberFormat="1" applyFont="1" applyFill="1" applyBorder="1" applyAlignment="1">
      <alignment horizontal="right" vertical="top"/>
    </xf>
    <xf numFmtId="3" fontId="34" fillId="0" borderId="110" xfId="0" applyNumberFormat="1" applyFont="1" applyBorder="1" applyAlignment="1">
      <alignment horizontal="right" vertical="top"/>
    </xf>
    <xf numFmtId="177" fontId="34" fillId="9" borderId="113" xfId="0" applyNumberFormat="1" applyFont="1" applyFill="1" applyBorder="1" applyAlignment="1">
      <alignment horizontal="right" vertical="top"/>
    </xf>
    <xf numFmtId="3" fontId="36" fillId="9" borderId="115" xfId="0" applyNumberFormat="1" applyFont="1" applyFill="1" applyBorder="1" applyAlignment="1">
      <alignment horizontal="right" vertical="top"/>
    </xf>
    <xf numFmtId="3" fontId="36" fillId="9" borderId="116" xfId="0" applyNumberFormat="1" applyFont="1" applyFill="1" applyBorder="1" applyAlignment="1">
      <alignment horizontal="right" vertical="top"/>
    </xf>
    <xf numFmtId="0" fontId="36" fillId="9" borderId="117" xfId="0" applyFont="1" applyFill="1" applyBorder="1" applyAlignment="1">
      <alignment horizontal="right" vertical="top"/>
    </xf>
    <xf numFmtId="3" fontId="36" fillId="0" borderId="115" xfId="0" applyNumberFormat="1" applyFont="1" applyBorder="1" applyAlignment="1">
      <alignment horizontal="right" vertical="top"/>
    </xf>
    <xf numFmtId="0" fontId="36" fillId="9" borderId="118" xfId="0" applyFont="1" applyFill="1" applyBorder="1" applyAlignment="1">
      <alignment horizontal="right" vertical="top"/>
    </xf>
    <xf numFmtId="0" fontId="34" fillId="9" borderId="112" xfId="0" applyFont="1" applyFill="1" applyBorder="1" applyAlignment="1">
      <alignment horizontal="right" vertical="top"/>
    </xf>
    <xf numFmtId="0" fontId="34" fillId="9" borderId="113" xfId="0" applyFont="1" applyFill="1" applyBorder="1" applyAlignment="1">
      <alignment horizontal="right" vertical="top"/>
    </xf>
    <xf numFmtId="177" fontId="36" fillId="9" borderId="117" xfId="0" applyNumberFormat="1" applyFont="1" applyFill="1" applyBorder="1" applyAlignment="1">
      <alignment horizontal="right" vertical="top"/>
    </xf>
    <xf numFmtId="177" fontId="36" fillId="9" borderId="118" xfId="0" applyNumberFormat="1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0" fontId="36" fillId="0" borderId="121" xfId="0" applyFont="1" applyBorder="1" applyAlignment="1">
      <alignment horizontal="right" vertical="top"/>
    </xf>
    <xf numFmtId="177" fontId="36" fillId="9" borderId="122" xfId="0" applyNumberFormat="1" applyFont="1" applyFill="1" applyBorder="1" applyAlignment="1">
      <alignment horizontal="right" vertical="top"/>
    </xf>
    <xf numFmtId="0" fontId="38" fillId="10" borderId="109" xfId="0" applyFont="1" applyFill="1" applyBorder="1" applyAlignment="1">
      <alignment vertical="top"/>
    </xf>
    <xf numFmtId="0" fontId="38" fillId="10" borderId="109" xfId="0" applyFont="1" applyFill="1" applyBorder="1" applyAlignment="1">
      <alignment vertical="top" indent="2"/>
    </xf>
    <xf numFmtId="0" fontId="38" fillId="10" borderId="109" xfId="0" applyFont="1" applyFill="1" applyBorder="1" applyAlignment="1">
      <alignment vertical="top" indent="4"/>
    </xf>
    <xf numFmtId="0" fontId="39" fillId="10" borderId="114" xfId="0" applyFont="1" applyFill="1" applyBorder="1" applyAlignment="1">
      <alignment vertical="top" indent="6"/>
    </xf>
    <xf numFmtId="0" fontId="38" fillId="10" borderId="109" xfId="0" applyFont="1" applyFill="1" applyBorder="1" applyAlignment="1">
      <alignment vertical="top" indent="8"/>
    </xf>
    <xf numFmtId="0" fontId="39" fillId="10" borderId="114" xfId="0" applyFont="1" applyFill="1" applyBorder="1" applyAlignment="1">
      <alignment vertical="top" indent="4"/>
    </xf>
    <xf numFmtId="0" fontId="39" fillId="10" borderId="114" xfId="0" applyFont="1" applyFill="1" applyBorder="1" applyAlignment="1">
      <alignment vertical="top" indent="2"/>
    </xf>
    <xf numFmtId="0" fontId="38" fillId="10" borderId="109" xfId="0" applyFont="1" applyFill="1" applyBorder="1" applyAlignment="1">
      <alignment vertical="top" indent="6"/>
    </xf>
    <xf numFmtId="0" fontId="39" fillId="10" borderId="114" xfId="0" applyFont="1" applyFill="1" applyBorder="1" applyAlignment="1">
      <alignment vertical="top"/>
    </xf>
    <xf numFmtId="0" fontId="33" fillId="10" borderId="109" xfId="0" applyFont="1" applyFill="1" applyBorder="1"/>
    <xf numFmtId="0" fontId="39" fillId="10" borderId="17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5" fontId="32" fillId="2" borderId="123" xfId="53" applyNumberFormat="1" applyFont="1" applyFill="1" applyBorder="1" applyAlignment="1">
      <alignment horizontal="left"/>
    </xf>
    <xf numFmtId="165" fontId="32" fillId="2" borderId="124" xfId="53" applyNumberFormat="1" applyFont="1" applyFill="1" applyBorder="1" applyAlignment="1">
      <alignment horizontal="left"/>
    </xf>
    <xf numFmtId="165" fontId="32" fillId="2" borderId="58" xfId="53" applyNumberFormat="1" applyFont="1" applyFill="1" applyBorder="1" applyAlignment="1">
      <alignment horizontal="left"/>
    </xf>
    <xf numFmtId="3" fontId="32" fillId="2" borderId="58" xfId="53" applyNumberFormat="1" applyFont="1" applyFill="1" applyBorder="1" applyAlignment="1">
      <alignment horizontal="left"/>
    </xf>
    <xf numFmtId="3" fontId="32" fillId="2" borderId="66" xfId="53" applyNumberFormat="1" applyFont="1" applyFill="1" applyBorder="1" applyAlignment="1">
      <alignment horizontal="left"/>
    </xf>
    <xf numFmtId="0" fontId="33" fillId="0" borderId="77" xfId="0" applyFont="1" applyFill="1" applyBorder="1"/>
    <xf numFmtId="0" fontId="33" fillId="0" borderId="78" xfId="0" applyFont="1" applyFill="1" applyBorder="1"/>
    <xf numFmtId="165" fontId="33" fillId="0" borderId="78" xfId="0" applyNumberFormat="1" applyFont="1" applyFill="1" applyBorder="1"/>
    <xf numFmtId="165" fontId="33" fillId="0" borderId="78" xfId="0" applyNumberFormat="1" applyFont="1" applyFill="1" applyBorder="1" applyAlignment="1">
      <alignment horizontal="right"/>
    </xf>
    <xf numFmtId="3" fontId="33" fillId="0" borderId="78" xfId="0" applyNumberFormat="1" applyFont="1" applyFill="1" applyBorder="1"/>
    <xf numFmtId="3" fontId="33" fillId="0" borderId="79" xfId="0" applyNumberFormat="1" applyFont="1" applyFill="1" applyBorder="1"/>
    <xf numFmtId="0" fontId="33" fillId="0" borderId="87" xfId="0" applyFont="1" applyFill="1" applyBorder="1"/>
    <xf numFmtId="0" fontId="33" fillId="0" borderId="88" xfId="0" applyFont="1" applyFill="1" applyBorder="1"/>
    <xf numFmtId="165" fontId="33" fillId="0" borderId="88" xfId="0" applyNumberFormat="1" applyFont="1" applyFill="1" applyBorder="1"/>
    <xf numFmtId="165" fontId="33" fillId="0" borderId="88" xfId="0" applyNumberFormat="1" applyFont="1" applyFill="1" applyBorder="1" applyAlignment="1">
      <alignment horizontal="right"/>
    </xf>
    <xf numFmtId="3" fontId="33" fillId="0" borderId="88" xfId="0" applyNumberFormat="1" applyFont="1" applyFill="1" applyBorder="1"/>
    <xf numFmtId="3" fontId="33" fillId="0" borderId="89" xfId="0" applyNumberFormat="1" applyFont="1" applyFill="1" applyBorder="1"/>
    <xf numFmtId="0" fontId="33" fillId="0" borderId="80" xfId="0" applyFont="1" applyFill="1" applyBorder="1"/>
    <xf numFmtId="0" fontId="33" fillId="0" borderId="81" xfId="0" applyFont="1" applyFill="1" applyBorder="1"/>
    <xf numFmtId="165" fontId="33" fillId="0" borderId="81" xfId="0" applyNumberFormat="1" applyFont="1" applyFill="1" applyBorder="1"/>
    <xf numFmtId="165" fontId="33" fillId="0" borderId="81" xfId="0" applyNumberFormat="1" applyFont="1" applyFill="1" applyBorder="1" applyAlignment="1">
      <alignment horizontal="right"/>
    </xf>
    <xf numFmtId="3" fontId="33" fillId="0" borderId="81" xfId="0" applyNumberFormat="1" applyFont="1" applyFill="1" applyBorder="1"/>
    <xf numFmtId="3" fontId="33" fillId="0" borderId="82" xfId="0" applyNumberFormat="1" applyFont="1" applyFill="1" applyBorder="1"/>
    <xf numFmtId="9" fontId="30" fillId="0" borderId="0" xfId="0" applyNumberFormat="1" applyFont="1" applyFill="1" applyBorder="1"/>
    <xf numFmtId="0" fontId="3" fillId="2" borderId="123" xfId="79" applyFont="1" applyFill="1" applyBorder="1" applyAlignment="1">
      <alignment horizontal="left"/>
    </xf>
    <xf numFmtId="0" fontId="40" fillId="10" borderId="108" xfId="0" applyFont="1" applyFill="1" applyBorder="1"/>
    <xf numFmtId="0" fontId="40" fillId="10" borderId="106" xfId="0" applyFont="1" applyFill="1" applyBorder="1"/>
    <xf numFmtId="0" fontId="40" fillId="10" borderId="107" xfId="0" applyFont="1" applyFill="1" applyBorder="1"/>
    <xf numFmtId="3" fontId="3" fillId="2" borderId="94" xfId="80" applyNumberFormat="1" applyFont="1" applyFill="1" applyBorder="1"/>
    <xf numFmtId="0" fontId="3" fillId="2" borderId="94" xfId="80" applyFont="1" applyFill="1" applyBorder="1"/>
    <xf numFmtId="3" fontId="33" fillId="0" borderId="77" xfId="0" applyNumberFormat="1" applyFont="1" applyFill="1" applyBorder="1"/>
    <xf numFmtId="3" fontId="33" fillId="0" borderId="87" xfId="0" applyNumberFormat="1" applyFont="1" applyFill="1" applyBorder="1"/>
    <xf numFmtId="3" fontId="33" fillId="0" borderId="80" xfId="0" applyNumberFormat="1" applyFont="1" applyFill="1" applyBorder="1"/>
    <xf numFmtId="3" fontId="33" fillId="0" borderId="104" xfId="0" applyNumberFormat="1" applyFont="1" applyFill="1" applyBorder="1"/>
    <xf numFmtId="3" fontId="33" fillId="0" borderId="102" xfId="0" applyNumberFormat="1" applyFont="1" applyFill="1" applyBorder="1"/>
    <xf numFmtId="3" fontId="33" fillId="0" borderId="103" xfId="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3" fillId="0" borderId="78" xfId="0" applyNumberFormat="1" applyFont="1" applyFill="1" applyBorder="1"/>
    <xf numFmtId="9" fontId="33" fillId="0" borderId="79" xfId="0" applyNumberFormat="1" applyFont="1" applyFill="1" applyBorder="1"/>
    <xf numFmtId="9" fontId="33" fillId="0" borderId="88" xfId="0" applyNumberFormat="1" applyFont="1" applyFill="1" applyBorder="1"/>
    <xf numFmtId="9" fontId="33" fillId="0" borderId="89" xfId="0" applyNumberFormat="1" applyFont="1" applyFill="1" applyBorder="1"/>
    <xf numFmtId="9" fontId="33" fillId="0" borderId="81" xfId="0" applyNumberFormat="1" applyFont="1" applyFill="1" applyBorder="1"/>
    <xf numFmtId="9" fontId="33" fillId="0" borderId="82" xfId="0" applyNumberFormat="1" applyFont="1" applyFill="1" applyBorder="1"/>
    <xf numFmtId="0" fontId="33" fillId="0" borderId="108" xfId="0" applyFont="1" applyFill="1" applyBorder="1"/>
    <xf numFmtId="0" fontId="33" fillId="0" borderId="106" xfId="0" applyFont="1" applyFill="1" applyBorder="1"/>
    <xf numFmtId="0" fontId="33" fillId="0" borderId="107" xfId="0" applyFont="1" applyFill="1" applyBorder="1"/>
    <xf numFmtId="3" fontId="33" fillId="0" borderId="100" xfId="0" applyNumberFormat="1" applyFont="1" applyFill="1" applyBorder="1"/>
    <xf numFmtId="3" fontId="33" fillId="0" borderId="90" xfId="0" applyNumberFormat="1" applyFont="1" applyFill="1" applyBorder="1"/>
    <xf numFmtId="3" fontId="33" fillId="0" borderId="98" xfId="0" applyNumberFormat="1" applyFont="1" applyFill="1" applyBorder="1"/>
    <xf numFmtId="0" fontId="3" fillId="2" borderId="126" xfId="79" applyFont="1" applyFill="1" applyBorder="1" applyAlignment="1">
      <alignment horizontal="left"/>
    </xf>
    <xf numFmtId="0" fontId="3" fillId="2" borderId="127" xfId="79" applyFont="1" applyFill="1" applyBorder="1" applyAlignment="1">
      <alignment horizontal="left"/>
    </xf>
    <xf numFmtId="0" fontId="3" fillId="2" borderId="128" xfId="80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3" fillId="0" borderId="23" xfId="0" applyFont="1" applyFill="1" applyBorder="1"/>
    <xf numFmtId="0" fontId="33" fillId="0" borderId="28" xfId="0" applyFont="1" applyFill="1" applyBorder="1"/>
    <xf numFmtId="0" fontId="33" fillId="0" borderId="28" xfId="0" applyFont="1" applyFill="1" applyBorder="1" applyAlignment="1">
      <alignment horizontal="right"/>
    </xf>
    <xf numFmtId="0" fontId="33" fillId="0" borderId="28" xfId="0" applyFont="1" applyFill="1" applyBorder="1" applyAlignment="1">
      <alignment horizontal="left"/>
    </xf>
    <xf numFmtId="165" fontId="33" fillId="0" borderId="28" xfId="0" applyNumberFormat="1" applyFont="1" applyFill="1" applyBorder="1"/>
    <xf numFmtId="166" fontId="33" fillId="0" borderId="28" xfId="0" applyNumberFormat="1" applyFont="1" applyFill="1" applyBorder="1"/>
    <xf numFmtId="9" fontId="33" fillId="0" borderId="28" xfId="0" applyNumberFormat="1" applyFont="1" applyFill="1" applyBorder="1"/>
    <xf numFmtId="0" fontId="33" fillId="0" borderId="130" xfId="0" applyFont="1" applyFill="1" applyBorder="1"/>
    <xf numFmtId="0" fontId="33" fillId="0" borderId="131" xfId="0" applyFont="1" applyFill="1" applyBorder="1"/>
    <xf numFmtId="0" fontId="33" fillId="0" borderId="131" xfId="0" applyFont="1" applyFill="1" applyBorder="1" applyAlignment="1">
      <alignment horizontal="right"/>
    </xf>
    <xf numFmtId="0" fontId="33" fillId="0" borderId="131" xfId="0" applyFont="1" applyFill="1" applyBorder="1" applyAlignment="1">
      <alignment horizontal="left"/>
    </xf>
    <xf numFmtId="165" fontId="33" fillId="0" borderId="131" xfId="0" applyNumberFormat="1" applyFont="1" applyFill="1" applyBorder="1"/>
    <xf numFmtId="166" fontId="33" fillId="0" borderId="131" xfId="0" applyNumberFormat="1" applyFont="1" applyFill="1" applyBorder="1"/>
    <xf numFmtId="9" fontId="33" fillId="0" borderId="131" xfId="0" applyNumberFormat="1" applyFont="1" applyFill="1" applyBorder="1"/>
    <xf numFmtId="9" fontId="33" fillId="0" borderId="132" xfId="0" applyNumberFormat="1" applyFont="1" applyFill="1" applyBorder="1"/>
    <xf numFmtId="0" fontId="33" fillId="0" borderId="133" xfId="0" applyFont="1" applyFill="1" applyBorder="1"/>
    <xf numFmtId="0" fontId="33" fillId="0" borderId="134" xfId="0" applyFont="1" applyFill="1" applyBorder="1"/>
    <xf numFmtId="0" fontId="33" fillId="0" borderId="134" xfId="0" applyFont="1" applyFill="1" applyBorder="1" applyAlignment="1">
      <alignment horizontal="right"/>
    </xf>
    <xf numFmtId="0" fontId="33" fillId="0" borderId="134" xfId="0" applyFont="1" applyFill="1" applyBorder="1" applyAlignment="1">
      <alignment horizontal="left"/>
    </xf>
    <xf numFmtId="165" fontId="33" fillId="0" borderId="134" xfId="0" applyNumberFormat="1" applyFont="1" applyFill="1" applyBorder="1"/>
    <xf numFmtId="166" fontId="33" fillId="0" borderId="134" xfId="0" applyNumberFormat="1" applyFont="1" applyFill="1" applyBorder="1"/>
    <xf numFmtId="9" fontId="33" fillId="0" borderId="134" xfId="0" applyNumberFormat="1" applyFont="1" applyFill="1" applyBorder="1"/>
    <xf numFmtId="9" fontId="33" fillId="0" borderId="135" xfId="0" applyNumberFormat="1" applyFont="1" applyFill="1" applyBorder="1"/>
    <xf numFmtId="0" fontId="40" fillId="2" borderId="51" xfId="0" applyFont="1" applyFill="1" applyBorder="1"/>
    <xf numFmtId="3" fontId="40" fillId="2" borderId="125" xfId="0" applyNumberFormat="1" applyFont="1" applyFill="1" applyBorder="1"/>
    <xf numFmtId="9" fontId="40" fillId="2" borderId="72" xfId="0" applyNumberFormat="1" applyFont="1" applyFill="1" applyBorder="1"/>
    <xf numFmtId="3" fontId="40" fillId="2" borderId="66" xfId="0" applyNumberFormat="1" applyFont="1" applyFill="1" applyBorder="1"/>
    <xf numFmtId="3" fontId="33" fillId="0" borderId="24" xfId="0" applyNumberFormat="1" applyFont="1" applyFill="1" applyBorder="1"/>
    <xf numFmtId="3" fontId="33" fillId="0" borderId="131" xfId="0" applyNumberFormat="1" applyFont="1" applyFill="1" applyBorder="1"/>
    <xf numFmtId="3" fontId="33" fillId="0" borderId="132" xfId="0" applyNumberFormat="1" applyFont="1" applyFill="1" applyBorder="1"/>
    <xf numFmtId="3" fontId="33" fillId="0" borderId="134" xfId="0" applyNumberFormat="1" applyFont="1" applyFill="1" applyBorder="1"/>
    <xf numFmtId="3" fontId="33" fillId="0" borderId="135" xfId="0" applyNumberFormat="1" applyFont="1" applyFill="1" applyBorder="1"/>
    <xf numFmtId="3" fontId="33" fillId="0" borderId="137" xfId="0" applyNumberFormat="1" applyFont="1" applyFill="1" applyBorder="1"/>
    <xf numFmtId="9" fontId="33" fillId="0" borderId="137" xfId="0" applyNumberFormat="1" applyFont="1" applyFill="1" applyBorder="1"/>
    <xf numFmtId="3" fontId="33" fillId="0" borderId="138" xfId="0" applyNumberFormat="1" applyFont="1" applyFill="1" applyBorder="1"/>
    <xf numFmtId="0" fontId="40" fillId="10" borderId="18" xfId="0" applyFont="1" applyFill="1" applyBorder="1"/>
    <xf numFmtId="3" fontId="40" fillId="10" borderId="26" xfId="0" applyNumberFormat="1" applyFont="1" applyFill="1" applyBorder="1"/>
    <xf numFmtId="9" fontId="40" fillId="10" borderId="26" xfId="0" applyNumberFormat="1" applyFont="1" applyFill="1" applyBorder="1"/>
    <xf numFmtId="3" fontId="40" fillId="10" borderId="19" xfId="0" applyNumberFormat="1" applyFont="1" applyFill="1" applyBorder="1"/>
    <xf numFmtId="0" fontId="40" fillId="0" borderId="23" xfId="0" applyFont="1" applyFill="1" applyBorder="1"/>
    <xf numFmtId="0" fontId="40" fillId="0" borderId="130" xfId="0" applyFont="1" applyFill="1" applyBorder="1"/>
    <xf numFmtId="0" fontId="40" fillId="0" borderId="136" xfId="0" applyFont="1" applyFill="1" applyBorder="1"/>
    <xf numFmtId="0" fontId="33" fillId="5" borderId="9" xfId="0" applyFont="1" applyFill="1" applyBorder="1" applyAlignment="1">
      <alignment wrapText="1"/>
    </xf>
    <xf numFmtId="0" fontId="40" fillId="2" borderId="53" xfId="0" applyFont="1" applyFill="1" applyBorder="1"/>
    <xf numFmtId="3" fontId="40" fillId="2" borderId="0" xfId="0" applyNumberFormat="1" applyFont="1" applyFill="1" applyBorder="1"/>
    <xf numFmtId="3" fontId="40" fillId="2" borderId="15" xfId="0" applyNumberFormat="1" applyFont="1" applyFill="1" applyBorder="1"/>
    <xf numFmtId="165" fontId="32" fillId="2" borderId="51" xfId="53" applyNumberFormat="1" applyFont="1" applyFill="1" applyBorder="1" applyAlignment="1">
      <alignment horizontal="left"/>
    </xf>
    <xf numFmtId="165" fontId="32" fillId="2" borderId="53" xfId="53" applyNumberFormat="1" applyFont="1" applyFill="1" applyBorder="1" applyAlignment="1">
      <alignment horizontal="left"/>
    </xf>
    <xf numFmtId="165" fontId="33" fillId="0" borderId="28" xfId="0" applyNumberFormat="1" applyFont="1" applyFill="1" applyBorder="1" applyAlignment="1">
      <alignment horizontal="right"/>
    </xf>
    <xf numFmtId="165" fontId="33" fillId="0" borderId="131" xfId="0" applyNumberFormat="1" applyFont="1" applyFill="1" applyBorder="1" applyAlignment="1">
      <alignment horizontal="right"/>
    </xf>
    <xf numFmtId="165" fontId="33" fillId="0" borderId="134" xfId="0" applyNumberFormat="1" applyFont="1" applyFill="1" applyBorder="1" applyAlignment="1">
      <alignment horizontal="right"/>
    </xf>
    <xf numFmtId="174" fontId="40" fillId="4" borderId="142" xfId="0" applyNumberFormat="1" applyFont="1" applyFill="1" applyBorder="1" applyAlignment="1">
      <alignment horizontal="center"/>
    </xf>
    <xf numFmtId="174" fontId="40" fillId="4" borderId="143" xfId="0" applyNumberFormat="1" applyFont="1" applyFill="1" applyBorder="1" applyAlignment="1">
      <alignment horizontal="center"/>
    </xf>
    <xf numFmtId="174" fontId="33" fillId="0" borderId="144" xfId="0" applyNumberFormat="1" applyFont="1" applyBorder="1" applyAlignment="1">
      <alignment horizontal="right"/>
    </xf>
    <xf numFmtId="174" fontId="33" fillId="0" borderId="145" xfId="0" applyNumberFormat="1" applyFont="1" applyBorder="1" applyAlignment="1">
      <alignment horizontal="right"/>
    </xf>
    <xf numFmtId="174" fontId="33" fillId="0" borderId="145" xfId="0" applyNumberFormat="1" applyFont="1" applyBorder="1" applyAlignment="1">
      <alignment horizontal="right" wrapText="1"/>
    </xf>
    <xf numFmtId="176" fontId="33" fillId="0" borderId="144" xfId="0" applyNumberFormat="1" applyFont="1" applyBorder="1" applyAlignment="1">
      <alignment horizontal="right"/>
    </xf>
    <xf numFmtId="176" fontId="33" fillId="0" borderId="145" xfId="0" applyNumberFormat="1" applyFont="1" applyBorder="1" applyAlignment="1">
      <alignment horizontal="right"/>
    </xf>
    <xf numFmtId="174" fontId="33" fillId="0" borderId="146" xfId="0" applyNumberFormat="1" applyFont="1" applyBorder="1" applyAlignment="1">
      <alignment horizontal="right"/>
    </xf>
    <xf numFmtId="174" fontId="33" fillId="0" borderId="147" xfId="0" applyNumberFormat="1" applyFont="1" applyBorder="1" applyAlignment="1">
      <alignment horizontal="right"/>
    </xf>
    <xf numFmtId="0" fontId="40" fillId="2" borderId="56" xfId="0" applyFont="1" applyFill="1" applyBorder="1" applyAlignment="1">
      <alignment horizontal="center" vertical="center"/>
    </xf>
    <xf numFmtId="0" fontId="55" fillId="2" borderId="141" xfId="0" applyFont="1" applyFill="1" applyBorder="1" applyAlignment="1">
      <alignment horizontal="center" vertical="center" wrapText="1"/>
    </xf>
    <xf numFmtId="175" fontId="33" fillId="2" borderId="56" xfId="0" applyNumberFormat="1" applyFont="1" applyFill="1" applyBorder="1" applyAlignment="1"/>
    <xf numFmtId="175" fontId="33" fillId="0" borderId="140" xfId="0" applyNumberFormat="1" applyFont="1" applyBorder="1"/>
    <xf numFmtId="175" fontId="33" fillId="0" borderId="149" xfId="0" applyNumberFormat="1" applyFont="1" applyBorder="1"/>
    <xf numFmtId="174" fontId="40" fillId="4" borderId="56" xfId="0" applyNumberFormat="1" applyFont="1" applyFill="1" applyBorder="1" applyAlignment="1"/>
    <xf numFmtId="174" fontId="33" fillId="0" borderId="140" xfId="0" applyNumberFormat="1" applyFont="1" applyBorder="1"/>
    <xf numFmtId="174" fontId="33" fillId="0" borderId="141" xfId="0" applyNumberFormat="1" applyFont="1" applyBorder="1"/>
    <xf numFmtId="174" fontId="40" fillId="2" borderId="56" xfId="0" applyNumberFormat="1" applyFont="1" applyFill="1" applyBorder="1" applyAlignment="1"/>
    <xf numFmtId="174" fontId="33" fillId="0" borderId="149" xfId="0" applyNumberFormat="1" applyFont="1" applyBorder="1"/>
    <xf numFmtId="174" fontId="33" fillId="0" borderId="56" xfId="0" applyNumberFormat="1" applyFont="1" applyBorder="1"/>
    <xf numFmtId="174" fontId="40" fillId="4" borderId="150" xfId="0" applyNumberFormat="1" applyFont="1" applyFill="1" applyBorder="1" applyAlignment="1">
      <alignment horizontal="center"/>
    </xf>
    <xf numFmtId="0" fontId="0" fillId="0" borderId="151" xfId="0" applyBorder="1" applyAlignment="1">
      <alignment horizontal="right"/>
    </xf>
    <xf numFmtId="174" fontId="33" fillId="0" borderId="151" xfId="0" applyNumberFormat="1" applyFont="1" applyBorder="1" applyAlignment="1">
      <alignment horizontal="right"/>
    </xf>
    <xf numFmtId="176" fontId="33" fillId="0" borderId="151" xfId="0" applyNumberFormat="1" applyFont="1" applyBorder="1" applyAlignment="1">
      <alignment horizontal="right"/>
    </xf>
    <xf numFmtId="174" fontId="33" fillId="0" borderId="152" xfId="0" applyNumberFormat="1" applyFont="1" applyBorder="1" applyAlignment="1">
      <alignment horizontal="right"/>
    </xf>
    <xf numFmtId="0" fontId="0" fillId="0" borderId="148" xfId="0" applyBorder="1"/>
    <xf numFmtId="174" fontId="40" fillId="4" borderId="32" xfId="0" applyNumberFormat="1" applyFont="1" applyFill="1" applyBorder="1" applyAlignment="1">
      <alignment horizontal="center"/>
    </xf>
    <xf numFmtId="174" fontId="33" fillId="0" borderId="153" xfId="0" applyNumberFormat="1" applyFont="1" applyBorder="1" applyAlignment="1">
      <alignment horizontal="right"/>
    </xf>
    <xf numFmtId="176" fontId="33" fillId="0" borderId="153" xfId="0" applyNumberFormat="1" applyFont="1" applyBorder="1" applyAlignment="1">
      <alignment horizontal="right"/>
    </xf>
    <xf numFmtId="174" fontId="33" fillId="0" borderId="139" xfId="0" applyNumberFormat="1" applyFont="1" applyBorder="1" applyAlignment="1">
      <alignment horizontal="right"/>
    </xf>
    <xf numFmtId="0" fontId="33" fillId="2" borderId="66" xfId="0" applyFont="1" applyFill="1" applyBorder="1" applyAlignment="1">
      <alignment vertical="center"/>
    </xf>
    <xf numFmtId="0" fontId="32" fillId="2" borderId="14" xfId="26" applyNumberFormat="1" applyFont="1" applyFill="1" applyBorder="1"/>
    <xf numFmtId="0" fontId="32" fillId="2" borderId="0" xfId="26" applyNumberFormat="1" applyFont="1" applyFill="1" applyBorder="1"/>
    <xf numFmtId="0" fontId="32" fillId="2" borderId="15" xfId="26" applyNumberFormat="1" applyFont="1" applyFill="1" applyBorder="1" applyAlignment="1">
      <alignment horizontal="right"/>
    </xf>
    <xf numFmtId="170" fontId="33" fillId="0" borderId="28" xfId="0" applyNumberFormat="1" applyFont="1" applyFill="1" applyBorder="1"/>
    <xf numFmtId="170" fontId="33" fillId="0" borderId="134" xfId="0" applyNumberFormat="1" applyFont="1" applyFill="1" applyBorder="1"/>
    <xf numFmtId="0" fontId="40" fillId="0" borderId="133" xfId="0" applyFont="1" applyFill="1" applyBorder="1"/>
    <xf numFmtId="0" fontId="59" fillId="0" borderId="0" xfId="0" applyFont="1" applyFill="1"/>
    <xf numFmtId="0" fontId="60" fillId="0" borderId="0" xfId="0" applyFont="1" applyFill="1"/>
    <xf numFmtId="0" fontId="33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49" fontId="32" fillId="2" borderId="3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3" fontId="32" fillId="2" borderId="14" xfId="0" applyNumberFormat="1" applyFont="1" applyFill="1" applyBorder="1" applyAlignment="1">
      <alignment horizontal="left"/>
    </xf>
    <xf numFmtId="3" fontId="32" fillId="2" borderId="15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5" xfId="0" applyNumberFormat="1" applyFont="1" applyFill="1" applyBorder="1" applyAlignment="1">
      <alignment horizontal="center" vertical="top"/>
    </xf>
    <xf numFmtId="3" fontId="32" fillId="2" borderId="15" xfId="0" applyNumberFormat="1" applyFont="1" applyFill="1" applyBorder="1" applyAlignment="1">
      <alignment horizontal="center" vertical="top"/>
    </xf>
    <xf numFmtId="170" fontId="33" fillId="0" borderId="131" xfId="0" applyNumberFormat="1" applyFont="1" applyFill="1" applyBorder="1"/>
    <xf numFmtId="0" fontId="32" fillId="2" borderId="14" xfId="0" applyNumberFormat="1" applyFont="1" applyFill="1" applyBorder="1" applyAlignment="1">
      <alignment horizontal="left"/>
    </xf>
    <xf numFmtId="0" fontId="32" fillId="2" borderId="15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5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0.73632667656841422</c:v>
                </c:pt>
                <c:pt idx="1">
                  <c:v>1.4026665820170408</c:v>
                </c:pt>
                <c:pt idx="2">
                  <c:v>0.58008280896645203</c:v>
                </c:pt>
                <c:pt idx="3">
                  <c:v>0.52610503017083576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851200"/>
        <c:axId val="74942131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0.43923593864134414</c:v>
                </c:pt>
                <c:pt idx="1">
                  <c:v>0.43923593864134414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9423232"/>
        <c:axId val="753676672"/>
      </c:scatterChart>
      <c:catAx>
        <c:axId val="748851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49421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94213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48851200"/>
        <c:crosses val="autoZero"/>
        <c:crossBetween val="between"/>
      </c:valAx>
      <c:valAx>
        <c:axId val="74942323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753676672"/>
        <c:crosses val="max"/>
        <c:crossBetween val="midCat"/>
      </c:valAx>
      <c:valAx>
        <c:axId val="7536766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74942323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98.6640625" style="130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05" t="s">
        <v>109</v>
      </c>
      <c r="B1" s="305"/>
    </row>
    <row r="2" spans="1:3" ht="14.4" customHeight="1" thickBot="1" x14ac:dyDescent="0.35">
      <c r="A2" s="235" t="s">
        <v>264</v>
      </c>
      <c r="B2" s="46"/>
    </row>
    <row r="3" spans="1:3" ht="14.4" customHeight="1" thickBot="1" x14ac:dyDescent="0.35">
      <c r="A3" s="301" t="s">
        <v>141</v>
      </c>
      <c r="B3" s="302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122</v>
      </c>
      <c r="C4" s="47" t="s">
        <v>123</v>
      </c>
    </row>
    <row r="5" spans="1:3" ht="14.4" customHeight="1" x14ac:dyDescent="0.3">
      <c r="A5" s="146" t="str">
        <f t="shared" si="0"/>
        <v>HI</v>
      </c>
      <c r="B5" s="89" t="s">
        <v>137</v>
      </c>
      <c r="C5" s="47" t="s">
        <v>112</v>
      </c>
    </row>
    <row r="6" spans="1:3" ht="14.4" customHeight="1" x14ac:dyDescent="0.3">
      <c r="A6" s="147" t="str">
        <f t="shared" si="0"/>
        <v>HI Graf</v>
      </c>
      <c r="B6" s="90" t="s">
        <v>105</v>
      </c>
      <c r="C6" s="47" t="s">
        <v>113</v>
      </c>
    </row>
    <row r="7" spans="1:3" ht="14.4" customHeight="1" x14ac:dyDescent="0.3">
      <c r="A7" s="147" t="str">
        <f t="shared" si="0"/>
        <v>Man Tab</v>
      </c>
      <c r="B7" s="90" t="s">
        <v>266</v>
      </c>
      <c r="C7" s="47" t="s">
        <v>114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03" t="s">
        <v>110</v>
      </c>
      <c r="B10" s="302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138</v>
      </c>
      <c r="C11" s="47" t="s">
        <v>115</v>
      </c>
    </row>
    <row r="12" spans="1:3" ht="14.4" customHeight="1" x14ac:dyDescent="0.3">
      <c r="A12" s="147" t="str">
        <f t="shared" ref="A12:A20" si="2">HYPERLINK("#'"&amp;C12&amp;"'!A1",C12)</f>
        <v>LŽ Detail</v>
      </c>
      <c r="B12" s="90" t="s">
        <v>163</v>
      </c>
      <c r="C12" s="47" t="s">
        <v>116</v>
      </c>
    </row>
    <row r="13" spans="1:3" ht="14.4" customHeight="1" x14ac:dyDescent="0.3">
      <c r="A13" s="147" t="str">
        <f t="shared" si="2"/>
        <v>Léky Recepty</v>
      </c>
      <c r="B13" s="90" t="s">
        <v>139</v>
      </c>
      <c r="C13" s="47" t="s">
        <v>117</v>
      </c>
    </row>
    <row r="14" spans="1:3" ht="14.4" customHeight="1" x14ac:dyDescent="0.3">
      <c r="A14" s="147" t="str">
        <f t="shared" si="2"/>
        <v>LRp Lékaři</v>
      </c>
      <c r="B14" s="90" t="s">
        <v>147</v>
      </c>
      <c r="C14" s="47" t="s">
        <v>148</v>
      </c>
    </row>
    <row r="15" spans="1:3" ht="14.4" customHeight="1" x14ac:dyDescent="0.3">
      <c r="A15" s="147" t="str">
        <f t="shared" si="2"/>
        <v>LRp Detail</v>
      </c>
      <c r="B15" s="90" t="s">
        <v>742</v>
      </c>
      <c r="C15" s="47" t="s">
        <v>118</v>
      </c>
    </row>
    <row r="16" spans="1:3" ht="28.8" customHeight="1" x14ac:dyDescent="0.3">
      <c r="A16" s="147" t="str">
        <f t="shared" si="2"/>
        <v>LRp PL</v>
      </c>
      <c r="B16" s="518" t="s">
        <v>743</v>
      </c>
      <c r="C16" s="47" t="s">
        <v>144</v>
      </c>
    </row>
    <row r="17" spans="1:3" ht="14.4" customHeight="1" x14ac:dyDescent="0.3">
      <c r="A17" s="147" t="str">
        <f>HYPERLINK("#'"&amp;C17&amp;"'!A1",C17)</f>
        <v>LRp PL Detail</v>
      </c>
      <c r="B17" s="90" t="s">
        <v>764</v>
      </c>
      <c r="C17" s="47" t="s">
        <v>145</v>
      </c>
    </row>
    <row r="18" spans="1:3" ht="14.4" customHeight="1" x14ac:dyDescent="0.3">
      <c r="A18" s="149" t="str">
        <f t="shared" ref="A18" si="3">HYPERLINK("#'"&amp;C18&amp;"'!A1",C18)</f>
        <v>Materiál Žádanky</v>
      </c>
      <c r="B18" s="90" t="s">
        <v>140</v>
      </c>
      <c r="C18" s="47" t="s">
        <v>119</v>
      </c>
    </row>
    <row r="19" spans="1:3" ht="14.4" customHeight="1" x14ac:dyDescent="0.3">
      <c r="A19" s="147" t="str">
        <f t="shared" si="2"/>
        <v>MŽ Detail</v>
      </c>
      <c r="B19" s="90" t="s">
        <v>1209</v>
      </c>
      <c r="C19" s="47" t="s">
        <v>120</v>
      </c>
    </row>
    <row r="20" spans="1:3" ht="14.4" customHeight="1" thickBot="1" x14ac:dyDescent="0.35">
      <c r="A20" s="149" t="str">
        <f t="shared" si="2"/>
        <v>Osobní náklady</v>
      </c>
      <c r="B20" s="90" t="s">
        <v>107</v>
      </c>
      <c r="C20" s="47" t="s">
        <v>121</v>
      </c>
    </row>
    <row r="21" spans="1:3" ht="14.4" customHeight="1" thickBot="1" x14ac:dyDescent="0.35">
      <c r="A21" s="93"/>
      <c r="B21" s="93"/>
    </row>
    <row r="22" spans="1:3" ht="14.4" customHeight="1" thickBot="1" x14ac:dyDescent="0.35">
      <c r="A22" s="304" t="s">
        <v>111</v>
      </c>
      <c r="B22" s="302"/>
    </row>
    <row r="23" spans="1:3" ht="14.4" customHeight="1" x14ac:dyDescent="0.3">
      <c r="A23" s="150" t="str">
        <f t="shared" ref="A23:A26" si="4">HYPERLINK("#'"&amp;C23&amp;"'!A1",C23)</f>
        <v>ZV Vykáz.-A</v>
      </c>
      <c r="B23" s="89" t="s">
        <v>1216</v>
      </c>
      <c r="C23" s="47" t="s">
        <v>124</v>
      </c>
    </row>
    <row r="24" spans="1:3" ht="14.4" customHeight="1" x14ac:dyDescent="0.3">
      <c r="A24" s="147" t="str">
        <f t="shared" si="4"/>
        <v>ZV Vykáz.-A Detail</v>
      </c>
      <c r="B24" s="90" t="s">
        <v>1294</v>
      </c>
      <c r="C24" s="47" t="s">
        <v>125</v>
      </c>
    </row>
    <row r="25" spans="1:3" ht="14.4" customHeight="1" x14ac:dyDescent="0.3">
      <c r="A25" s="147" t="str">
        <f t="shared" si="4"/>
        <v>ZV Vykáz.-H</v>
      </c>
      <c r="B25" s="90" t="s">
        <v>128</v>
      </c>
      <c r="C25" s="47" t="s">
        <v>126</v>
      </c>
    </row>
    <row r="26" spans="1:3" ht="14.4" customHeight="1" x14ac:dyDescent="0.3">
      <c r="A26" s="147" t="str">
        <f t="shared" si="4"/>
        <v>ZV Vykáz.-H Detail</v>
      </c>
      <c r="B26" s="90" t="s">
        <v>1351</v>
      </c>
      <c r="C26" s="47" t="s">
        <v>127</v>
      </c>
    </row>
  </sheetData>
  <mergeCells count="4">
    <mergeCell ref="A3:B3"/>
    <mergeCell ref="A10:B10"/>
    <mergeCell ref="A22:B22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8" bestFit="1" customWidth="1"/>
    <col min="3" max="3" width="11.109375" style="130" hidden="1" customWidth="1"/>
    <col min="4" max="4" width="7.33203125" style="208" bestFit="1" customWidth="1"/>
    <col min="5" max="5" width="7.33203125" style="130" hidden="1" customWidth="1"/>
    <col min="6" max="6" width="11.109375" style="208" bestFit="1" customWidth="1"/>
    <col min="7" max="7" width="5.33203125" style="211" customWidth="1"/>
    <col min="8" max="8" width="7.33203125" style="208" bestFit="1" customWidth="1"/>
    <col min="9" max="9" width="5.33203125" style="211" customWidth="1"/>
    <col min="10" max="10" width="11.109375" style="208" customWidth="1"/>
    <col min="11" max="11" width="5.33203125" style="211" customWidth="1"/>
    <col min="12" max="12" width="7.33203125" style="208" customWidth="1"/>
    <col min="13" max="13" width="5.33203125" style="211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43" t="s">
        <v>147</v>
      </c>
      <c r="B1" s="343"/>
      <c r="C1" s="343"/>
      <c r="D1" s="343"/>
      <c r="E1" s="343"/>
      <c r="F1" s="343"/>
      <c r="G1" s="343"/>
      <c r="H1" s="343"/>
      <c r="I1" s="343"/>
      <c r="J1" s="306"/>
      <c r="K1" s="306"/>
      <c r="L1" s="306"/>
      <c r="M1" s="306"/>
    </row>
    <row r="2" spans="1:13" ht="14.4" customHeight="1" thickBot="1" x14ac:dyDescent="0.35">
      <c r="A2" s="235" t="s">
        <v>264</v>
      </c>
      <c r="B2" s="215"/>
      <c r="C2" s="207"/>
      <c r="D2" s="215"/>
      <c r="E2" s="207"/>
      <c r="F2" s="215"/>
      <c r="G2" s="216"/>
      <c r="H2" s="215"/>
      <c r="I2" s="216"/>
    </row>
    <row r="3" spans="1:13" ht="14.4" customHeight="1" thickBot="1" x14ac:dyDescent="0.35">
      <c r="A3" s="144"/>
      <c r="B3" s="354" t="s">
        <v>15</v>
      </c>
      <c r="C3" s="356"/>
      <c r="D3" s="353"/>
      <c r="E3" s="143"/>
      <c r="F3" s="353" t="s">
        <v>16</v>
      </c>
      <c r="G3" s="353"/>
      <c r="H3" s="353"/>
      <c r="I3" s="353"/>
      <c r="J3" s="353" t="s">
        <v>146</v>
      </c>
      <c r="K3" s="353"/>
      <c r="L3" s="353"/>
      <c r="M3" s="355"/>
    </row>
    <row r="4" spans="1:13" ht="14.4" customHeight="1" thickBot="1" x14ac:dyDescent="0.35">
      <c r="A4" s="445" t="s">
        <v>136</v>
      </c>
      <c r="B4" s="449" t="s">
        <v>19</v>
      </c>
      <c r="C4" s="450"/>
      <c r="D4" s="449" t="s">
        <v>20</v>
      </c>
      <c r="E4" s="450"/>
      <c r="F4" s="449" t="s">
        <v>19</v>
      </c>
      <c r="G4" s="457" t="s">
        <v>2</v>
      </c>
      <c r="H4" s="449" t="s">
        <v>20</v>
      </c>
      <c r="I4" s="457" t="s">
        <v>2</v>
      </c>
      <c r="J4" s="449" t="s">
        <v>19</v>
      </c>
      <c r="K4" s="457" t="s">
        <v>2</v>
      </c>
      <c r="L4" s="449" t="s">
        <v>20</v>
      </c>
      <c r="M4" s="458" t="s">
        <v>2</v>
      </c>
    </row>
    <row r="5" spans="1:13" ht="14.4" customHeight="1" x14ac:dyDescent="0.3">
      <c r="A5" s="446" t="s">
        <v>580</v>
      </c>
      <c r="B5" s="451">
        <v>1883.2899999999997</v>
      </c>
      <c r="C5" s="427">
        <v>1</v>
      </c>
      <c r="D5" s="454">
        <v>8</v>
      </c>
      <c r="E5" s="465" t="s">
        <v>580</v>
      </c>
      <c r="F5" s="451">
        <v>1883.2899999999997</v>
      </c>
      <c r="G5" s="459">
        <v>1</v>
      </c>
      <c r="H5" s="430">
        <v>8</v>
      </c>
      <c r="I5" s="460">
        <v>1</v>
      </c>
      <c r="J5" s="468"/>
      <c r="K5" s="459">
        <v>0</v>
      </c>
      <c r="L5" s="430"/>
      <c r="M5" s="460">
        <v>0</v>
      </c>
    </row>
    <row r="6" spans="1:13" ht="14.4" customHeight="1" x14ac:dyDescent="0.3">
      <c r="A6" s="447" t="s">
        <v>581</v>
      </c>
      <c r="B6" s="452">
        <v>1828.51</v>
      </c>
      <c r="C6" s="433">
        <v>1</v>
      </c>
      <c r="D6" s="455">
        <v>10</v>
      </c>
      <c r="E6" s="466" t="s">
        <v>581</v>
      </c>
      <c r="F6" s="452">
        <v>1828.51</v>
      </c>
      <c r="G6" s="461">
        <v>1</v>
      </c>
      <c r="H6" s="436">
        <v>10</v>
      </c>
      <c r="I6" s="462">
        <v>1</v>
      </c>
      <c r="J6" s="469"/>
      <c r="K6" s="461">
        <v>0</v>
      </c>
      <c r="L6" s="436"/>
      <c r="M6" s="462">
        <v>0</v>
      </c>
    </row>
    <row r="7" spans="1:13" ht="14.4" customHeight="1" x14ac:dyDescent="0.3">
      <c r="A7" s="447" t="s">
        <v>582</v>
      </c>
      <c r="B7" s="452">
        <v>9900.2999999999975</v>
      </c>
      <c r="C7" s="433">
        <v>1</v>
      </c>
      <c r="D7" s="455">
        <v>24</v>
      </c>
      <c r="E7" s="466" t="s">
        <v>582</v>
      </c>
      <c r="F7" s="452">
        <v>9308.4999999999982</v>
      </c>
      <c r="G7" s="461">
        <v>0.94022403361514306</v>
      </c>
      <c r="H7" s="436">
        <v>21</v>
      </c>
      <c r="I7" s="462">
        <v>0.875</v>
      </c>
      <c r="J7" s="469">
        <v>591.79999999999995</v>
      </c>
      <c r="K7" s="461">
        <v>5.9775966384857035E-2</v>
      </c>
      <c r="L7" s="436">
        <v>3</v>
      </c>
      <c r="M7" s="462">
        <v>0.125</v>
      </c>
    </row>
    <row r="8" spans="1:13" ht="14.4" customHeight="1" thickBot="1" x14ac:dyDescent="0.35">
      <c r="A8" s="448" t="s">
        <v>583</v>
      </c>
      <c r="B8" s="453">
        <v>0</v>
      </c>
      <c r="C8" s="439"/>
      <c r="D8" s="456">
        <v>1</v>
      </c>
      <c r="E8" s="467" t="s">
        <v>583</v>
      </c>
      <c r="F8" s="453">
        <v>0</v>
      </c>
      <c r="G8" s="463"/>
      <c r="H8" s="442">
        <v>1</v>
      </c>
      <c r="I8" s="464">
        <v>1</v>
      </c>
      <c r="J8" s="470"/>
      <c r="K8" s="463"/>
      <c r="L8" s="442"/>
      <c r="M8" s="464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0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53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9" customWidth="1"/>
    <col min="5" max="5" width="13.5546875" style="209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10" customWidth="1"/>
    <col min="13" max="13" width="11.109375" style="210" customWidth="1"/>
    <col min="14" max="14" width="7.77734375" style="130" customWidth="1"/>
    <col min="15" max="15" width="7.77734375" style="220" customWidth="1"/>
    <col min="16" max="16" width="11.109375" style="210" customWidth="1"/>
    <col min="17" max="17" width="5.44140625" style="211" bestFit="1" customWidth="1"/>
    <col min="18" max="18" width="7.77734375" style="130" customWidth="1"/>
    <col min="19" max="19" width="5.44140625" style="211" bestFit="1" customWidth="1"/>
    <col min="20" max="20" width="7.77734375" style="220" customWidth="1"/>
    <col min="21" max="21" width="5.44140625" style="211" bestFit="1" customWidth="1"/>
    <col min="22" max="16384" width="8.88671875" style="130"/>
  </cols>
  <sheetData>
    <row r="1" spans="1:21" ht="18.600000000000001" customHeight="1" thickBot="1" x14ac:dyDescent="0.4">
      <c r="A1" s="334" t="s">
        <v>742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</row>
    <row r="2" spans="1:21" ht="14.4" customHeight="1" thickBot="1" x14ac:dyDescent="0.35">
      <c r="A2" s="235" t="s">
        <v>264</v>
      </c>
      <c r="B2" s="217"/>
      <c r="C2" s="207"/>
      <c r="D2" s="207"/>
      <c r="E2" s="218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21" ht="14.4" customHeight="1" thickBot="1" x14ac:dyDescent="0.35">
      <c r="A3" s="360"/>
      <c r="B3" s="361"/>
      <c r="C3" s="361"/>
      <c r="D3" s="361"/>
      <c r="E3" s="361"/>
      <c r="F3" s="361"/>
      <c r="G3" s="361"/>
      <c r="H3" s="361"/>
      <c r="I3" s="361"/>
      <c r="J3" s="361"/>
      <c r="K3" s="362" t="s">
        <v>129</v>
      </c>
      <c r="L3" s="363"/>
      <c r="M3" s="66">
        <f>SUBTOTAL(9,M7:M1048576)</f>
        <v>13612.099999999999</v>
      </c>
      <c r="N3" s="66">
        <f>SUBTOTAL(9,N7:N1048576)</f>
        <v>68</v>
      </c>
      <c r="O3" s="66">
        <f>SUBTOTAL(9,O7:O1048576)</f>
        <v>43</v>
      </c>
      <c r="P3" s="66">
        <f>SUBTOTAL(9,P7:P1048576)</f>
        <v>13020.3</v>
      </c>
      <c r="Q3" s="67">
        <f>IF(M3=0,0,P3/M3)</f>
        <v>0.95652397499283726</v>
      </c>
      <c r="R3" s="66">
        <f>SUBTOTAL(9,R7:R1048576)</f>
        <v>62</v>
      </c>
      <c r="S3" s="67">
        <f>IF(N3=0,0,R3/N3)</f>
        <v>0.91176470588235292</v>
      </c>
      <c r="T3" s="66">
        <f>SUBTOTAL(9,T7:T1048576)</f>
        <v>40</v>
      </c>
      <c r="U3" s="68">
        <f>IF(O3=0,0,T3/O3)</f>
        <v>0.93023255813953487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64" t="s">
        <v>15</v>
      </c>
      <c r="N4" s="365"/>
      <c r="O4" s="365"/>
      <c r="P4" s="366" t="s">
        <v>21</v>
      </c>
      <c r="Q4" s="365"/>
      <c r="R4" s="365"/>
      <c r="S4" s="365"/>
      <c r="T4" s="365"/>
      <c r="U4" s="367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57" t="s">
        <v>22</v>
      </c>
      <c r="Q5" s="358"/>
      <c r="R5" s="357" t="s">
        <v>13</v>
      </c>
      <c r="S5" s="358"/>
      <c r="T5" s="357" t="s">
        <v>20</v>
      </c>
      <c r="U5" s="359"/>
    </row>
    <row r="6" spans="1:21" s="209" customFormat="1" ht="14.4" customHeight="1" thickBot="1" x14ac:dyDescent="0.35">
      <c r="A6" s="471" t="s">
        <v>23</v>
      </c>
      <c r="B6" s="472" t="s">
        <v>5</v>
      </c>
      <c r="C6" s="471" t="s">
        <v>24</v>
      </c>
      <c r="D6" s="472" t="s">
        <v>6</v>
      </c>
      <c r="E6" s="472" t="s">
        <v>149</v>
      </c>
      <c r="F6" s="472" t="s">
        <v>25</v>
      </c>
      <c r="G6" s="472" t="s">
        <v>26</v>
      </c>
      <c r="H6" s="472" t="s">
        <v>8</v>
      </c>
      <c r="I6" s="472" t="s">
        <v>10</v>
      </c>
      <c r="J6" s="472" t="s">
        <v>11</v>
      </c>
      <c r="K6" s="472" t="s">
        <v>12</v>
      </c>
      <c r="L6" s="472" t="s">
        <v>27</v>
      </c>
      <c r="M6" s="473" t="s">
        <v>14</v>
      </c>
      <c r="N6" s="474" t="s">
        <v>28</v>
      </c>
      <c r="O6" s="474" t="s">
        <v>28</v>
      </c>
      <c r="P6" s="474" t="s">
        <v>14</v>
      </c>
      <c r="Q6" s="474" t="s">
        <v>2</v>
      </c>
      <c r="R6" s="474" t="s">
        <v>28</v>
      </c>
      <c r="S6" s="474" t="s">
        <v>2</v>
      </c>
      <c r="T6" s="474" t="s">
        <v>28</v>
      </c>
      <c r="U6" s="475" t="s">
        <v>2</v>
      </c>
    </row>
    <row r="7" spans="1:21" ht="14.4" customHeight="1" x14ac:dyDescent="0.3">
      <c r="A7" s="476">
        <v>35</v>
      </c>
      <c r="B7" s="477" t="s">
        <v>572</v>
      </c>
      <c r="C7" s="477">
        <v>89301356</v>
      </c>
      <c r="D7" s="478" t="s">
        <v>740</v>
      </c>
      <c r="E7" s="479" t="s">
        <v>580</v>
      </c>
      <c r="F7" s="477" t="s">
        <v>575</v>
      </c>
      <c r="G7" s="477" t="s">
        <v>584</v>
      </c>
      <c r="H7" s="477" t="s">
        <v>498</v>
      </c>
      <c r="I7" s="477" t="s">
        <v>585</v>
      </c>
      <c r="J7" s="477" t="s">
        <v>586</v>
      </c>
      <c r="K7" s="477" t="s">
        <v>587</v>
      </c>
      <c r="L7" s="480">
        <v>124.19</v>
      </c>
      <c r="M7" s="480">
        <v>124.19</v>
      </c>
      <c r="N7" s="477">
        <v>1</v>
      </c>
      <c r="O7" s="481">
        <v>0.5</v>
      </c>
      <c r="P7" s="480">
        <v>124.19</v>
      </c>
      <c r="Q7" s="482">
        <v>1</v>
      </c>
      <c r="R7" s="477">
        <v>1</v>
      </c>
      <c r="S7" s="482">
        <v>1</v>
      </c>
      <c r="T7" s="481">
        <v>0.5</v>
      </c>
      <c r="U7" s="122">
        <v>1</v>
      </c>
    </row>
    <row r="8" spans="1:21" ht="14.4" customHeight="1" x14ac:dyDescent="0.3">
      <c r="A8" s="483">
        <v>35</v>
      </c>
      <c r="B8" s="484" t="s">
        <v>572</v>
      </c>
      <c r="C8" s="484">
        <v>89301356</v>
      </c>
      <c r="D8" s="485" t="s">
        <v>740</v>
      </c>
      <c r="E8" s="486" t="s">
        <v>580</v>
      </c>
      <c r="F8" s="484" t="s">
        <v>575</v>
      </c>
      <c r="G8" s="484" t="s">
        <v>588</v>
      </c>
      <c r="H8" s="484" t="s">
        <v>498</v>
      </c>
      <c r="I8" s="484" t="s">
        <v>589</v>
      </c>
      <c r="J8" s="484" t="s">
        <v>590</v>
      </c>
      <c r="K8" s="484" t="s">
        <v>591</v>
      </c>
      <c r="L8" s="487">
        <v>230.59</v>
      </c>
      <c r="M8" s="487">
        <v>230.59</v>
      </c>
      <c r="N8" s="484">
        <v>1</v>
      </c>
      <c r="O8" s="488">
        <v>0.5</v>
      </c>
      <c r="P8" s="487">
        <v>230.59</v>
      </c>
      <c r="Q8" s="489">
        <v>1</v>
      </c>
      <c r="R8" s="484">
        <v>1</v>
      </c>
      <c r="S8" s="489">
        <v>1</v>
      </c>
      <c r="T8" s="488">
        <v>0.5</v>
      </c>
      <c r="U8" s="490">
        <v>1</v>
      </c>
    </row>
    <row r="9" spans="1:21" ht="14.4" customHeight="1" x14ac:dyDescent="0.3">
      <c r="A9" s="483">
        <v>35</v>
      </c>
      <c r="B9" s="484" t="s">
        <v>572</v>
      </c>
      <c r="C9" s="484">
        <v>89301356</v>
      </c>
      <c r="D9" s="485" t="s">
        <v>740</v>
      </c>
      <c r="E9" s="486" t="s">
        <v>580</v>
      </c>
      <c r="F9" s="484" t="s">
        <v>575</v>
      </c>
      <c r="G9" s="484" t="s">
        <v>592</v>
      </c>
      <c r="H9" s="484" t="s">
        <v>498</v>
      </c>
      <c r="I9" s="484" t="s">
        <v>593</v>
      </c>
      <c r="J9" s="484" t="s">
        <v>594</v>
      </c>
      <c r="K9" s="484" t="s">
        <v>595</v>
      </c>
      <c r="L9" s="487">
        <v>59.82</v>
      </c>
      <c r="M9" s="487">
        <v>59.82</v>
      </c>
      <c r="N9" s="484">
        <v>1</v>
      </c>
      <c r="O9" s="488">
        <v>0.5</v>
      </c>
      <c r="P9" s="487">
        <v>59.82</v>
      </c>
      <c r="Q9" s="489">
        <v>1</v>
      </c>
      <c r="R9" s="484">
        <v>1</v>
      </c>
      <c r="S9" s="489">
        <v>1</v>
      </c>
      <c r="T9" s="488">
        <v>0.5</v>
      </c>
      <c r="U9" s="490">
        <v>1</v>
      </c>
    </row>
    <row r="10" spans="1:21" ht="14.4" customHeight="1" x14ac:dyDescent="0.3">
      <c r="A10" s="483">
        <v>35</v>
      </c>
      <c r="B10" s="484" t="s">
        <v>572</v>
      </c>
      <c r="C10" s="484">
        <v>89301356</v>
      </c>
      <c r="D10" s="485" t="s">
        <v>740</v>
      </c>
      <c r="E10" s="486" t="s">
        <v>580</v>
      </c>
      <c r="F10" s="484" t="s">
        <v>575</v>
      </c>
      <c r="G10" s="484" t="s">
        <v>596</v>
      </c>
      <c r="H10" s="484" t="s">
        <v>498</v>
      </c>
      <c r="I10" s="484" t="s">
        <v>597</v>
      </c>
      <c r="J10" s="484" t="s">
        <v>598</v>
      </c>
      <c r="K10" s="484" t="s">
        <v>599</v>
      </c>
      <c r="L10" s="487">
        <v>50.57</v>
      </c>
      <c r="M10" s="487">
        <v>50.57</v>
      </c>
      <c r="N10" s="484">
        <v>1</v>
      </c>
      <c r="O10" s="488">
        <v>0.5</v>
      </c>
      <c r="P10" s="487">
        <v>50.57</v>
      </c>
      <c r="Q10" s="489">
        <v>1</v>
      </c>
      <c r="R10" s="484">
        <v>1</v>
      </c>
      <c r="S10" s="489">
        <v>1</v>
      </c>
      <c r="T10" s="488">
        <v>0.5</v>
      </c>
      <c r="U10" s="490">
        <v>1</v>
      </c>
    </row>
    <row r="11" spans="1:21" ht="14.4" customHeight="1" x14ac:dyDescent="0.3">
      <c r="A11" s="483">
        <v>35</v>
      </c>
      <c r="B11" s="484" t="s">
        <v>572</v>
      </c>
      <c r="C11" s="484">
        <v>89301356</v>
      </c>
      <c r="D11" s="485" t="s">
        <v>740</v>
      </c>
      <c r="E11" s="486" t="s">
        <v>580</v>
      </c>
      <c r="F11" s="484" t="s">
        <v>575</v>
      </c>
      <c r="G11" s="484" t="s">
        <v>600</v>
      </c>
      <c r="H11" s="484" t="s">
        <v>498</v>
      </c>
      <c r="I11" s="484" t="s">
        <v>601</v>
      </c>
      <c r="J11" s="484" t="s">
        <v>602</v>
      </c>
      <c r="K11" s="484" t="s">
        <v>603</v>
      </c>
      <c r="L11" s="487">
        <v>0</v>
      </c>
      <c r="M11" s="487">
        <v>0</v>
      </c>
      <c r="N11" s="484">
        <v>1</v>
      </c>
      <c r="O11" s="488">
        <v>0.5</v>
      </c>
      <c r="P11" s="487">
        <v>0</v>
      </c>
      <c r="Q11" s="489"/>
      <c r="R11" s="484">
        <v>1</v>
      </c>
      <c r="S11" s="489">
        <v>1</v>
      </c>
      <c r="T11" s="488">
        <v>0.5</v>
      </c>
      <c r="U11" s="490">
        <v>1</v>
      </c>
    </row>
    <row r="12" spans="1:21" ht="14.4" customHeight="1" x14ac:dyDescent="0.3">
      <c r="A12" s="483">
        <v>35</v>
      </c>
      <c r="B12" s="484" t="s">
        <v>572</v>
      </c>
      <c r="C12" s="484">
        <v>89301356</v>
      </c>
      <c r="D12" s="485" t="s">
        <v>740</v>
      </c>
      <c r="E12" s="486" t="s">
        <v>580</v>
      </c>
      <c r="F12" s="484" t="s">
        <v>575</v>
      </c>
      <c r="G12" s="484" t="s">
        <v>604</v>
      </c>
      <c r="H12" s="484" t="s">
        <v>498</v>
      </c>
      <c r="I12" s="484" t="s">
        <v>605</v>
      </c>
      <c r="J12" s="484" t="s">
        <v>606</v>
      </c>
      <c r="K12" s="484" t="s">
        <v>607</v>
      </c>
      <c r="L12" s="487">
        <v>228.89</v>
      </c>
      <c r="M12" s="487">
        <v>228.89</v>
      </c>
      <c r="N12" s="484">
        <v>1</v>
      </c>
      <c r="O12" s="488">
        <v>0.5</v>
      </c>
      <c r="P12" s="487">
        <v>228.89</v>
      </c>
      <c r="Q12" s="489">
        <v>1</v>
      </c>
      <c r="R12" s="484">
        <v>1</v>
      </c>
      <c r="S12" s="489">
        <v>1</v>
      </c>
      <c r="T12" s="488">
        <v>0.5</v>
      </c>
      <c r="U12" s="490">
        <v>1</v>
      </c>
    </row>
    <row r="13" spans="1:21" ht="14.4" customHeight="1" x14ac:dyDescent="0.3">
      <c r="A13" s="483">
        <v>35</v>
      </c>
      <c r="B13" s="484" t="s">
        <v>572</v>
      </c>
      <c r="C13" s="484">
        <v>89301356</v>
      </c>
      <c r="D13" s="485" t="s">
        <v>740</v>
      </c>
      <c r="E13" s="486" t="s">
        <v>580</v>
      </c>
      <c r="F13" s="484" t="s">
        <v>575</v>
      </c>
      <c r="G13" s="484" t="s">
        <v>608</v>
      </c>
      <c r="H13" s="484" t="s">
        <v>741</v>
      </c>
      <c r="I13" s="484" t="s">
        <v>609</v>
      </c>
      <c r="J13" s="484" t="s">
        <v>610</v>
      </c>
      <c r="K13" s="484" t="s">
        <v>611</v>
      </c>
      <c r="L13" s="487">
        <v>140.03</v>
      </c>
      <c r="M13" s="487">
        <v>560.12</v>
      </c>
      <c r="N13" s="484">
        <v>4</v>
      </c>
      <c r="O13" s="488">
        <v>1.5</v>
      </c>
      <c r="P13" s="487">
        <v>560.12</v>
      </c>
      <c r="Q13" s="489">
        <v>1</v>
      </c>
      <c r="R13" s="484">
        <v>4</v>
      </c>
      <c r="S13" s="489">
        <v>1</v>
      </c>
      <c r="T13" s="488">
        <v>1.5</v>
      </c>
      <c r="U13" s="490">
        <v>1</v>
      </c>
    </row>
    <row r="14" spans="1:21" ht="14.4" customHeight="1" x14ac:dyDescent="0.3">
      <c r="A14" s="483">
        <v>35</v>
      </c>
      <c r="B14" s="484" t="s">
        <v>572</v>
      </c>
      <c r="C14" s="484">
        <v>89301356</v>
      </c>
      <c r="D14" s="485" t="s">
        <v>740</v>
      </c>
      <c r="E14" s="486" t="s">
        <v>580</v>
      </c>
      <c r="F14" s="484" t="s">
        <v>575</v>
      </c>
      <c r="G14" s="484" t="s">
        <v>612</v>
      </c>
      <c r="H14" s="484" t="s">
        <v>741</v>
      </c>
      <c r="I14" s="484" t="s">
        <v>613</v>
      </c>
      <c r="J14" s="484" t="s">
        <v>614</v>
      </c>
      <c r="K14" s="484" t="s">
        <v>615</v>
      </c>
      <c r="L14" s="487">
        <v>605.65</v>
      </c>
      <c r="M14" s="487">
        <v>605.65</v>
      </c>
      <c r="N14" s="484">
        <v>1</v>
      </c>
      <c r="O14" s="488">
        <v>0.5</v>
      </c>
      <c r="P14" s="487">
        <v>605.65</v>
      </c>
      <c r="Q14" s="489">
        <v>1</v>
      </c>
      <c r="R14" s="484">
        <v>1</v>
      </c>
      <c r="S14" s="489">
        <v>1</v>
      </c>
      <c r="T14" s="488">
        <v>0.5</v>
      </c>
      <c r="U14" s="490">
        <v>1</v>
      </c>
    </row>
    <row r="15" spans="1:21" ht="14.4" customHeight="1" x14ac:dyDescent="0.3">
      <c r="A15" s="483">
        <v>35</v>
      </c>
      <c r="B15" s="484" t="s">
        <v>572</v>
      </c>
      <c r="C15" s="484">
        <v>89301356</v>
      </c>
      <c r="D15" s="485" t="s">
        <v>740</v>
      </c>
      <c r="E15" s="486" t="s">
        <v>580</v>
      </c>
      <c r="F15" s="484" t="s">
        <v>575</v>
      </c>
      <c r="G15" s="484" t="s">
        <v>616</v>
      </c>
      <c r="H15" s="484" t="s">
        <v>498</v>
      </c>
      <c r="I15" s="484" t="s">
        <v>617</v>
      </c>
      <c r="J15" s="484" t="s">
        <v>618</v>
      </c>
      <c r="K15" s="484" t="s">
        <v>619</v>
      </c>
      <c r="L15" s="487">
        <v>23.46</v>
      </c>
      <c r="M15" s="487">
        <v>23.46</v>
      </c>
      <c r="N15" s="484">
        <v>1</v>
      </c>
      <c r="O15" s="488">
        <v>1</v>
      </c>
      <c r="P15" s="487">
        <v>23.46</v>
      </c>
      <c r="Q15" s="489">
        <v>1</v>
      </c>
      <c r="R15" s="484">
        <v>1</v>
      </c>
      <c r="S15" s="489">
        <v>1</v>
      </c>
      <c r="T15" s="488">
        <v>1</v>
      </c>
      <c r="U15" s="490">
        <v>1</v>
      </c>
    </row>
    <row r="16" spans="1:21" ht="14.4" customHeight="1" x14ac:dyDescent="0.3">
      <c r="A16" s="483">
        <v>35</v>
      </c>
      <c r="B16" s="484" t="s">
        <v>572</v>
      </c>
      <c r="C16" s="484">
        <v>89301356</v>
      </c>
      <c r="D16" s="485" t="s">
        <v>740</v>
      </c>
      <c r="E16" s="486" t="s">
        <v>580</v>
      </c>
      <c r="F16" s="484" t="s">
        <v>576</v>
      </c>
      <c r="G16" s="484" t="s">
        <v>620</v>
      </c>
      <c r="H16" s="484" t="s">
        <v>498</v>
      </c>
      <c r="I16" s="484" t="s">
        <v>621</v>
      </c>
      <c r="J16" s="484" t="s">
        <v>622</v>
      </c>
      <c r="K16" s="484"/>
      <c r="L16" s="487">
        <v>0</v>
      </c>
      <c r="M16" s="487">
        <v>0</v>
      </c>
      <c r="N16" s="484">
        <v>1</v>
      </c>
      <c r="O16" s="488">
        <v>0.5</v>
      </c>
      <c r="P16" s="487">
        <v>0</v>
      </c>
      <c r="Q16" s="489"/>
      <c r="R16" s="484">
        <v>1</v>
      </c>
      <c r="S16" s="489">
        <v>1</v>
      </c>
      <c r="T16" s="488">
        <v>0.5</v>
      </c>
      <c r="U16" s="490">
        <v>1</v>
      </c>
    </row>
    <row r="17" spans="1:21" ht="14.4" customHeight="1" x14ac:dyDescent="0.3">
      <c r="A17" s="483">
        <v>35</v>
      </c>
      <c r="B17" s="484" t="s">
        <v>572</v>
      </c>
      <c r="C17" s="484">
        <v>89301356</v>
      </c>
      <c r="D17" s="485" t="s">
        <v>740</v>
      </c>
      <c r="E17" s="486" t="s">
        <v>580</v>
      </c>
      <c r="F17" s="484" t="s">
        <v>576</v>
      </c>
      <c r="G17" s="484" t="s">
        <v>620</v>
      </c>
      <c r="H17" s="484" t="s">
        <v>498</v>
      </c>
      <c r="I17" s="484" t="s">
        <v>623</v>
      </c>
      <c r="J17" s="484" t="s">
        <v>622</v>
      </c>
      <c r="K17" s="484"/>
      <c r="L17" s="487">
        <v>0</v>
      </c>
      <c r="M17" s="487">
        <v>0</v>
      </c>
      <c r="N17" s="484">
        <v>1</v>
      </c>
      <c r="O17" s="488">
        <v>0.5</v>
      </c>
      <c r="P17" s="487">
        <v>0</v>
      </c>
      <c r="Q17" s="489"/>
      <c r="R17" s="484">
        <v>1</v>
      </c>
      <c r="S17" s="489">
        <v>1</v>
      </c>
      <c r="T17" s="488">
        <v>0.5</v>
      </c>
      <c r="U17" s="490">
        <v>1</v>
      </c>
    </row>
    <row r="18" spans="1:21" ht="14.4" customHeight="1" x14ac:dyDescent="0.3">
      <c r="A18" s="483">
        <v>35</v>
      </c>
      <c r="B18" s="484" t="s">
        <v>572</v>
      </c>
      <c r="C18" s="484">
        <v>89301356</v>
      </c>
      <c r="D18" s="485" t="s">
        <v>740</v>
      </c>
      <c r="E18" s="486" t="s">
        <v>580</v>
      </c>
      <c r="F18" s="484" t="s">
        <v>576</v>
      </c>
      <c r="G18" s="484" t="s">
        <v>620</v>
      </c>
      <c r="H18" s="484" t="s">
        <v>498</v>
      </c>
      <c r="I18" s="484" t="s">
        <v>624</v>
      </c>
      <c r="J18" s="484" t="s">
        <v>622</v>
      </c>
      <c r="K18" s="484"/>
      <c r="L18" s="487">
        <v>0</v>
      </c>
      <c r="M18" s="487">
        <v>0</v>
      </c>
      <c r="N18" s="484">
        <v>1</v>
      </c>
      <c r="O18" s="488">
        <v>1</v>
      </c>
      <c r="P18" s="487">
        <v>0</v>
      </c>
      <c r="Q18" s="489"/>
      <c r="R18" s="484">
        <v>1</v>
      </c>
      <c r="S18" s="489">
        <v>1</v>
      </c>
      <c r="T18" s="488">
        <v>1</v>
      </c>
      <c r="U18" s="490">
        <v>1</v>
      </c>
    </row>
    <row r="19" spans="1:21" ht="14.4" customHeight="1" x14ac:dyDescent="0.3">
      <c r="A19" s="483">
        <v>35</v>
      </c>
      <c r="B19" s="484" t="s">
        <v>572</v>
      </c>
      <c r="C19" s="484">
        <v>89301356</v>
      </c>
      <c r="D19" s="485" t="s">
        <v>740</v>
      </c>
      <c r="E19" s="486" t="s">
        <v>581</v>
      </c>
      <c r="F19" s="484" t="s">
        <v>575</v>
      </c>
      <c r="G19" s="484" t="s">
        <v>625</v>
      </c>
      <c r="H19" s="484" t="s">
        <v>741</v>
      </c>
      <c r="I19" s="484" t="s">
        <v>626</v>
      </c>
      <c r="J19" s="484" t="s">
        <v>627</v>
      </c>
      <c r="K19" s="484" t="s">
        <v>628</v>
      </c>
      <c r="L19" s="487">
        <v>333.31</v>
      </c>
      <c r="M19" s="487">
        <v>666.62</v>
      </c>
      <c r="N19" s="484">
        <v>2</v>
      </c>
      <c r="O19" s="488">
        <v>1</v>
      </c>
      <c r="P19" s="487">
        <v>666.62</v>
      </c>
      <c r="Q19" s="489">
        <v>1</v>
      </c>
      <c r="R19" s="484">
        <v>2</v>
      </c>
      <c r="S19" s="489">
        <v>1</v>
      </c>
      <c r="T19" s="488">
        <v>1</v>
      </c>
      <c r="U19" s="490">
        <v>1</v>
      </c>
    </row>
    <row r="20" spans="1:21" ht="14.4" customHeight="1" x14ac:dyDescent="0.3">
      <c r="A20" s="483">
        <v>35</v>
      </c>
      <c r="B20" s="484" t="s">
        <v>572</v>
      </c>
      <c r="C20" s="484">
        <v>89301356</v>
      </c>
      <c r="D20" s="485" t="s">
        <v>740</v>
      </c>
      <c r="E20" s="486" t="s">
        <v>581</v>
      </c>
      <c r="F20" s="484" t="s">
        <v>575</v>
      </c>
      <c r="G20" s="484" t="s">
        <v>629</v>
      </c>
      <c r="H20" s="484" t="s">
        <v>498</v>
      </c>
      <c r="I20" s="484" t="s">
        <v>630</v>
      </c>
      <c r="J20" s="484" t="s">
        <v>631</v>
      </c>
      <c r="K20" s="484" t="s">
        <v>632</v>
      </c>
      <c r="L20" s="487">
        <v>106.49</v>
      </c>
      <c r="M20" s="487">
        <v>106.49</v>
      </c>
      <c r="N20" s="484">
        <v>1</v>
      </c>
      <c r="O20" s="488">
        <v>1</v>
      </c>
      <c r="P20" s="487">
        <v>106.49</v>
      </c>
      <c r="Q20" s="489">
        <v>1</v>
      </c>
      <c r="R20" s="484">
        <v>1</v>
      </c>
      <c r="S20" s="489">
        <v>1</v>
      </c>
      <c r="T20" s="488">
        <v>1</v>
      </c>
      <c r="U20" s="490">
        <v>1</v>
      </c>
    </row>
    <row r="21" spans="1:21" ht="14.4" customHeight="1" x14ac:dyDescent="0.3">
      <c r="A21" s="483">
        <v>35</v>
      </c>
      <c r="B21" s="484" t="s">
        <v>572</v>
      </c>
      <c r="C21" s="484">
        <v>89301356</v>
      </c>
      <c r="D21" s="485" t="s">
        <v>740</v>
      </c>
      <c r="E21" s="486" t="s">
        <v>581</v>
      </c>
      <c r="F21" s="484" t="s">
        <v>575</v>
      </c>
      <c r="G21" s="484" t="s">
        <v>633</v>
      </c>
      <c r="H21" s="484" t="s">
        <v>498</v>
      </c>
      <c r="I21" s="484" t="s">
        <v>634</v>
      </c>
      <c r="J21" s="484" t="s">
        <v>635</v>
      </c>
      <c r="K21" s="484" t="s">
        <v>636</v>
      </c>
      <c r="L21" s="487">
        <v>0</v>
      </c>
      <c r="M21" s="487">
        <v>0</v>
      </c>
      <c r="N21" s="484">
        <v>1</v>
      </c>
      <c r="O21" s="488">
        <v>1</v>
      </c>
      <c r="P21" s="487">
        <v>0</v>
      </c>
      <c r="Q21" s="489"/>
      <c r="R21" s="484">
        <v>1</v>
      </c>
      <c r="S21" s="489">
        <v>1</v>
      </c>
      <c r="T21" s="488">
        <v>1</v>
      </c>
      <c r="U21" s="490">
        <v>1</v>
      </c>
    </row>
    <row r="22" spans="1:21" ht="14.4" customHeight="1" x14ac:dyDescent="0.3">
      <c r="A22" s="483">
        <v>35</v>
      </c>
      <c r="B22" s="484" t="s">
        <v>572</v>
      </c>
      <c r="C22" s="484">
        <v>89301356</v>
      </c>
      <c r="D22" s="485" t="s">
        <v>740</v>
      </c>
      <c r="E22" s="486" t="s">
        <v>581</v>
      </c>
      <c r="F22" s="484" t="s">
        <v>575</v>
      </c>
      <c r="G22" s="484" t="s">
        <v>633</v>
      </c>
      <c r="H22" s="484" t="s">
        <v>498</v>
      </c>
      <c r="I22" s="484" t="s">
        <v>637</v>
      </c>
      <c r="J22" s="484" t="s">
        <v>638</v>
      </c>
      <c r="K22" s="484" t="s">
        <v>636</v>
      </c>
      <c r="L22" s="487">
        <v>0</v>
      </c>
      <c r="M22" s="487">
        <v>0</v>
      </c>
      <c r="N22" s="484">
        <v>1</v>
      </c>
      <c r="O22" s="488">
        <v>1</v>
      </c>
      <c r="P22" s="487">
        <v>0</v>
      </c>
      <c r="Q22" s="489"/>
      <c r="R22" s="484">
        <v>1</v>
      </c>
      <c r="S22" s="489">
        <v>1</v>
      </c>
      <c r="T22" s="488">
        <v>1</v>
      </c>
      <c r="U22" s="490">
        <v>1</v>
      </c>
    </row>
    <row r="23" spans="1:21" ht="14.4" customHeight="1" x14ac:dyDescent="0.3">
      <c r="A23" s="483">
        <v>35</v>
      </c>
      <c r="B23" s="484" t="s">
        <v>572</v>
      </c>
      <c r="C23" s="484">
        <v>89301356</v>
      </c>
      <c r="D23" s="485" t="s">
        <v>740</v>
      </c>
      <c r="E23" s="486" t="s">
        <v>581</v>
      </c>
      <c r="F23" s="484" t="s">
        <v>575</v>
      </c>
      <c r="G23" s="484" t="s">
        <v>639</v>
      </c>
      <c r="H23" s="484" t="s">
        <v>498</v>
      </c>
      <c r="I23" s="484" t="s">
        <v>640</v>
      </c>
      <c r="J23" s="484" t="s">
        <v>641</v>
      </c>
      <c r="K23" s="484" t="s">
        <v>642</v>
      </c>
      <c r="L23" s="487">
        <v>163.9</v>
      </c>
      <c r="M23" s="487">
        <v>163.9</v>
      </c>
      <c r="N23" s="484">
        <v>1</v>
      </c>
      <c r="O23" s="488">
        <v>1</v>
      </c>
      <c r="P23" s="487">
        <v>163.9</v>
      </c>
      <c r="Q23" s="489">
        <v>1</v>
      </c>
      <c r="R23" s="484">
        <v>1</v>
      </c>
      <c r="S23" s="489">
        <v>1</v>
      </c>
      <c r="T23" s="488">
        <v>1</v>
      </c>
      <c r="U23" s="490">
        <v>1</v>
      </c>
    </row>
    <row r="24" spans="1:21" ht="14.4" customHeight="1" x14ac:dyDescent="0.3">
      <c r="A24" s="483">
        <v>35</v>
      </c>
      <c r="B24" s="484" t="s">
        <v>572</v>
      </c>
      <c r="C24" s="484">
        <v>89301356</v>
      </c>
      <c r="D24" s="485" t="s">
        <v>740</v>
      </c>
      <c r="E24" s="486" t="s">
        <v>581</v>
      </c>
      <c r="F24" s="484" t="s">
        <v>575</v>
      </c>
      <c r="G24" s="484" t="s">
        <v>643</v>
      </c>
      <c r="H24" s="484" t="s">
        <v>498</v>
      </c>
      <c r="I24" s="484" t="s">
        <v>644</v>
      </c>
      <c r="J24" s="484" t="s">
        <v>645</v>
      </c>
      <c r="K24" s="484" t="s">
        <v>646</v>
      </c>
      <c r="L24" s="487">
        <v>413.22</v>
      </c>
      <c r="M24" s="487">
        <v>413.22</v>
      </c>
      <c r="N24" s="484">
        <v>1</v>
      </c>
      <c r="O24" s="488">
        <v>1</v>
      </c>
      <c r="P24" s="487">
        <v>413.22</v>
      </c>
      <c r="Q24" s="489">
        <v>1</v>
      </c>
      <c r="R24" s="484">
        <v>1</v>
      </c>
      <c r="S24" s="489">
        <v>1</v>
      </c>
      <c r="T24" s="488">
        <v>1</v>
      </c>
      <c r="U24" s="490">
        <v>1</v>
      </c>
    </row>
    <row r="25" spans="1:21" ht="14.4" customHeight="1" x14ac:dyDescent="0.3">
      <c r="A25" s="483">
        <v>35</v>
      </c>
      <c r="B25" s="484" t="s">
        <v>572</v>
      </c>
      <c r="C25" s="484">
        <v>89301356</v>
      </c>
      <c r="D25" s="485" t="s">
        <v>740</v>
      </c>
      <c r="E25" s="486" t="s">
        <v>581</v>
      </c>
      <c r="F25" s="484" t="s">
        <v>575</v>
      </c>
      <c r="G25" s="484" t="s">
        <v>647</v>
      </c>
      <c r="H25" s="484" t="s">
        <v>498</v>
      </c>
      <c r="I25" s="484" t="s">
        <v>648</v>
      </c>
      <c r="J25" s="484" t="s">
        <v>649</v>
      </c>
      <c r="K25" s="484" t="s">
        <v>650</v>
      </c>
      <c r="L25" s="487">
        <v>0</v>
      </c>
      <c r="M25" s="487">
        <v>0</v>
      </c>
      <c r="N25" s="484">
        <v>1</v>
      </c>
      <c r="O25" s="488">
        <v>1</v>
      </c>
      <c r="P25" s="487">
        <v>0</v>
      </c>
      <c r="Q25" s="489"/>
      <c r="R25" s="484">
        <v>1</v>
      </c>
      <c r="S25" s="489">
        <v>1</v>
      </c>
      <c r="T25" s="488">
        <v>1</v>
      </c>
      <c r="U25" s="490">
        <v>1</v>
      </c>
    </row>
    <row r="26" spans="1:21" ht="14.4" customHeight="1" x14ac:dyDescent="0.3">
      <c r="A26" s="483">
        <v>35</v>
      </c>
      <c r="B26" s="484" t="s">
        <v>572</v>
      </c>
      <c r="C26" s="484">
        <v>89301356</v>
      </c>
      <c r="D26" s="485" t="s">
        <v>740</v>
      </c>
      <c r="E26" s="486" t="s">
        <v>581</v>
      </c>
      <c r="F26" s="484" t="s">
        <v>575</v>
      </c>
      <c r="G26" s="484" t="s">
        <v>651</v>
      </c>
      <c r="H26" s="484" t="s">
        <v>498</v>
      </c>
      <c r="I26" s="484" t="s">
        <v>652</v>
      </c>
      <c r="J26" s="484" t="s">
        <v>653</v>
      </c>
      <c r="K26" s="484" t="s">
        <v>654</v>
      </c>
      <c r="L26" s="487">
        <v>275.48</v>
      </c>
      <c r="M26" s="487">
        <v>275.48</v>
      </c>
      <c r="N26" s="484">
        <v>1</v>
      </c>
      <c r="O26" s="488">
        <v>1</v>
      </c>
      <c r="P26" s="487">
        <v>275.48</v>
      </c>
      <c r="Q26" s="489">
        <v>1</v>
      </c>
      <c r="R26" s="484">
        <v>1</v>
      </c>
      <c r="S26" s="489">
        <v>1</v>
      </c>
      <c r="T26" s="488">
        <v>1</v>
      </c>
      <c r="U26" s="490">
        <v>1</v>
      </c>
    </row>
    <row r="27" spans="1:21" ht="14.4" customHeight="1" x14ac:dyDescent="0.3">
      <c r="A27" s="483">
        <v>35</v>
      </c>
      <c r="B27" s="484" t="s">
        <v>572</v>
      </c>
      <c r="C27" s="484">
        <v>89301356</v>
      </c>
      <c r="D27" s="485" t="s">
        <v>740</v>
      </c>
      <c r="E27" s="486" t="s">
        <v>581</v>
      </c>
      <c r="F27" s="484" t="s">
        <v>575</v>
      </c>
      <c r="G27" s="484" t="s">
        <v>655</v>
      </c>
      <c r="H27" s="484" t="s">
        <v>498</v>
      </c>
      <c r="I27" s="484" t="s">
        <v>656</v>
      </c>
      <c r="J27" s="484" t="s">
        <v>657</v>
      </c>
      <c r="K27" s="484" t="s">
        <v>658</v>
      </c>
      <c r="L27" s="487">
        <v>153.52000000000001</v>
      </c>
      <c r="M27" s="487">
        <v>153.52000000000001</v>
      </c>
      <c r="N27" s="484">
        <v>1</v>
      </c>
      <c r="O27" s="488">
        <v>1</v>
      </c>
      <c r="P27" s="487">
        <v>153.52000000000001</v>
      </c>
      <c r="Q27" s="489">
        <v>1</v>
      </c>
      <c r="R27" s="484">
        <v>1</v>
      </c>
      <c r="S27" s="489">
        <v>1</v>
      </c>
      <c r="T27" s="488">
        <v>1</v>
      </c>
      <c r="U27" s="490">
        <v>1</v>
      </c>
    </row>
    <row r="28" spans="1:21" ht="14.4" customHeight="1" x14ac:dyDescent="0.3">
      <c r="A28" s="483">
        <v>35</v>
      </c>
      <c r="B28" s="484" t="s">
        <v>572</v>
      </c>
      <c r="C28" s="484">
        <v>89301356</v>
      </c>
      <c r="D28" s="485" t="s">
        <v>740</v>
      </c>
      <c r="E28" s="486" t="s">
        <v>581</v>
      </c>
      <c r="F28" s="484" t="s">
        <v>575</v>
      </c>
      <c r="G28" s="484" t="s">
        <v>659</v>
      </c>
      <c r="H28" s="484" t="s">
        <v>498</v>
      </c>
      <c r="I28" s="484" t="s">
        <v>660</v>
      </c>
      <c r="J28" s="484" t="s">
        <v>661</v>
      </c>
      <c r="K28" s="484" t="s">
        <v>662</v>
      </c>
      <c r="L28" s="487">
        <v>49.28</v>
      </c>
      <c r="M28" s="487">
        <v>49.28</v>
      </c>
      <c r="N28" s="484">
        <v>1</v>
      </c>
      <c r="O28" s="488">
        <v>1</v>
      </c>
      <c r="P28" s="487">
        <v>49.28</v>
      </c>
      <c r="Q28" s="489">
        <v>1</v>
      </c>
      <c r="R28" s="484">
        <v>1</v>
      </c>
      <c r="S28" s="489">
        <v>1</v>
      </c>
      <c r="T28" s="488">
        <v>1</v>
      </c>
      <c r="U28" s="490">
        <v>1</v>
      </c>
    </row>
    <row r="29" spans="1:21" ht="14.4" customHeight="1" x14ac:dyDescent="0.3">
      <c r="A29" s="483">
        <v>35</v>
      </c>
      <c r="B29" s="484" t="s">
        <v>572</v>
      </c>
      <c r="C29" s="484">
        <v>89301356</v>
      </c>
      <c r="D29" s="485" t="s">
        <v>740</v>
      </c>
      <c r="E29" s="486" t="s">
        <v>582</v>
      </c>
      <c r="F29" s="484" t="s">
        <v>575</v>
      </c>
      <c r="G29" s="484" t="s">
        <v>663</v>
      </c>
      <c r="H29" s="484" t="s">
        <v>741</v>
      </c>
      <c r="I29" s="484" t="s">
        <v>664</v>
      </c>
      <c r="J29" s="484" t="s">
        <v>665</v>
      </c>
      <c r="K29" s="484" t="s">
        <v>666</v>
      </c>
      <c r="L29" s="487">
        <v>44.89</v>
      </c>
      <c r="M29" s="487">
        <v>44.89</v>
      </c>
      <c r="N29" s="484">
        <v>1</v>
      </c>
      <c r="O29" s="488">
        <v>0.5</v>
      </c>
      <c r="P29" s="487">
        <v>44.89</v>
      </c>
      <c r="Q29" s="489">
        <v>1</v>
      </c>
      <c r="R29" s="484">
        <v>1</v>
      </c>
      <c r="S29" s="489">
        <v>1</v>
      </c>
      <c r="T29" s="488">
        <v>0.5</v>
      </c>
      <c r="U29" s="490">
        <v>1</v>
      </c>
    </row>
    <row r="30" spans="1:21" ht="14.4" customHeight="1" x14ac:dyDescent="0.3">
      <c r="A30" s="483">
        <v>35</v>
      </c>
      <c r="B30" s="484" t="s">
        <v>572</v>
      </c>
      <c r="C30" s="484">
        <v>89301356</v>
      </c>
      <c r="D30" s="485" t="s">
        <v>740</v>
      </c>
      <c r="E30" s="486" t="s">
        <v>582</v>
      </c>
      <c r="F30" s="484" t="s">
        <v>575</v>
      </c>
      <c r="G30" s="484" t="s">
        <v>667</v>
      </c>
      <c r="H30" s="484" t="s">
        <v>741</v>
      </c>
      <c r="I30" s="484" t="s">
        <v>668</v>
      </c>
      <c r="J30" s="484" t="s">
        <v>669</v>
      </c>
      <c r="K30" s="484" t="s">
        <v>670</v>
      </c>
      <c r="L30" s="487">
        <v>118.82</v>
      </c>
      <c r="M30" s="487">
        <v>237.64</v>
      </c>
      <c r="N30" s="484">
        <v>2</v>
      </c>
      <c r="O30" s="488">
        <v>1</v>
      </c>
      <c r="P30" s="487">
        <v>237.64</v>
      </c>
      <c r="Q30" s="489">
        <v>1</v>
      </c>
      <c r="R30" s="484">
        <v>2</v>
      </c>
      <c r="S30" s="489">
        <v>1</v>
      </c>
      <c r="T30" s="488">
        <v>1</v>
      </c>
      <c r="U30" s="490">
        <v>1</v>
      </c>
    </row>
    <row r="31" spans="1:21" ht="14.4" customHeight="1" x14ac:dyDescent="0.3">
      <c r="A31" s="483">
        <v>35</v>
      </c>
      <c r="B31" s="484" t="s">
        <v>572</v>
      </c>
      <c r="C31" s="484">
        <v>89301356</v>
      </c>
      <c r="D31" s="485" t="s">
        <v>740</v>
      </c>
      <c r="E31" s="486" t="s">
        <v>582</v>
      </c>
      <c r="F31" s="484" t="s">
        <v>575</v>
      </c>
      <c r="G31" s="484" t="s">
        <v>671</v>
      </c>
      <c r="H31" s="484" t="s">
        <v>741</v>
      </c>
      <c r="I31" s="484" t="s">
        <v>672</v>
      </c>
      <c r="J31" s="484" t="s">
        <v>673</v>
      </c>
      <c r="K31" s="484" t="s">
        <v>674</v>
      </c>
      <c r="L31" s="487">
        <v>2118.4299999999998</v>
      </c>
      <c r="M31" s="487">
        <v>4236.8599999999997</v>
      </c>
      <c r="N31" s="484">
        <v>2</v>
      </c>
      <c r="O31" s="488">
        <v>1.5</v>
      </c>
      <c r="P31" s="487">
        <v>4236.8599999999997</v>
      </c>
      <c r="Q31" s="489">
        <v>1</v>
      </c>
      <c r="R31" s="484">
        <v>2</v>
      </c>
      <c r="S31" s="489">
        <v>1</v>
      </c>
      <c r="T31" s="488">
        <v>1.5</v>
      </c>
      <c r="U31" s="490">
        <v>1</v>
      </c>
    </row>
    <row r="32" spans="1:21" ht="14.4" customHeight="1" x14ac:dyDescent="0.3">
      <c r="A32" s="483">
        <v>35</v>
      </c>
      <c r="B32" s="484" t="s">
        <v>572</v>
      </c>
      <c r="C32" s="484">
        <v>89301356</v>
      </c>
      <c r="D32" s="485" t="s">
        <v>740</v>
      </c>
      <c r="E32" s="486" t="s">
        <v>582</v>
      </c>
      <c r="F32" s="484" t="s">
        <v>575</v>
      </c>
      <c r="G32" s="484" t="s">
        <v>588</v>
      </c>
      <c r="H32" s="484" t="s">
        <v>498</v>
      </c>
      <c r="I32" s="484" t="s">
        <v>675</v>
      </c>
      <c r="J32" s="484" t="s">
        <v>590</v>
      </c>
      <c r="K32" s="484" t="s">
        <v>676</v>
      </c>
      <c r="L32" s="487">
        <v>115.3</v>
      </c>
      <c r="M32" s="487">
        <v>230.6</v>
      </c>
      <c r="N32" s="484">
        <v>2</v>
      </c>
      <c r="O32" s="488">
        <v>0.5</v>
      </c>
      <c r="P32" s="487">
        <v>230.6</v>
      </c>
      <c r="Q32" s="489">
        <v>1</v>
      </c>
      <c r="R32" s="484">
        <v>2</v>
      </c>
      <c r="S32" s="489">
        <v>1</v>
      </c>
      <c r="T32" s="488">
        <v>0.5</v>
      </c>
      <c r="U32" s="490">
        <v>1</v>
      </c>
    </row>
    <row r="33" spans="1:21" ht="14.4" customHeight="1" x14ac:dyDescent="0.3">
      <c r="A33" s="483">
        <v>35</v>
      </c>
      <c r="B33" s="484" t="s">
        <v>572</v>
      </c>
      <c r="C33" s="484">
        <v>89301356</v>
      </c>
      <c r="D33" s="485" t="s">
        <v>740</v>
      </c>
      <c r="E33" s="486" t="s">
        <v>582</v>
      </c>
      <c r="F33" s="484" t="s">
        <v>575</v>
      </c>
      <c r="G33" s="484" t="s">
        <v>588</v>
      </c>
      <c r="H33" s="484" t="s">
        <v>498</v>
      </c>
      <c r="I33" s="484" t="s">
        <v>677</v>
      </c>
      <c r="J33" s="484" t="s">
        <v>590</v>
      </c>
      <c r="K33" s="484" t="s">
        <v>676</v>
      </c>
      <c r="L33" s="487">
        <v>115.3</v>
      </c>
      <c r="M33" s="487">
        <v>345.9</v>
      </c>
      <c r="N33" s="484">
        <v>3</v>
      </c>
      <c r="O33" s="488">
        <v>2</v>
      </c>
      <c r="P33" s="487">
        <v>115.3</v>
      </c>
      <c r="Q33" s="489">
        <v>0.33333333333333337</v>
      </c>
      <c r="R33" s="484">
        <v>1</v>
      </c>
      <c r="S33" s="489">
        <v>0.33333333333333331</v>
      </c>
      <c r="T33" s="488">
        <v>1</v>
      </c>
      <c r="U33" s="490">
        <v>0.5</v>
      </c>
    </row>
    <row r="34" spans="1:21" ht="14.4" customHeight="1" x14ac:dyDescent="0.3">
      <c r="A34" s="483">
        <v>35</v>
      </c>
      <c r="B34" s="484" t="s">
        <v>572</v>
      </c>
      <c r="C34" s="484">
        <v>89301356</v>
      </c>
      <c r="D34" s="485" t="s">
        <v>740</v>
      </c>
      <c r="E34" s="486" t="s">
        <v>582</v>
      </c>
      <c r="F34" s="484" t="s">
        <v>575</v>
      </c>
      <c r="G34" s="484" t="s">
        <v>588</v>
      </c>
      <c r="H34" s="484" t="s">
        <v>498</v>
      </c>
      <c r="I34" s="484" t="s">
        <v>678</v>
      </c>
      <c r="J34" s="484" t="s">
        <v>590</v>
      </c>
      <c r="K34" s="484" t="s">
        <v>676</v>
      </c>
      <c r="L34" s="487">
        <v>115.3</v>
      </c>
      <c r="M34" s="487">
        <v>230.6</v>
      </c>
      <c r="N34" s="484">
        <v>2</v>
      </c>
      <c r="O34" s="488">
        <v>1</v>
      </c>
      <c r="P34" s="487"/>
      <c r="Q34" s="489">
        <v>0</v>
      </c>
      <c r="R34" s="484"/>
      <c r="S34" s="489">
        <v>0</v>
      </c>
      <c r="T34" s="488"/>
      <c r="U34" s="490">
        <v>0</v>
      </c>
    </row>
    <row r="35" spans="1:21" ht="14.4" customHeight="1" x14ac:dyDescent="0.3">
      <c r="A35" s="483">
        <v>35</v>
      </c>
      <c r="B35" s="484" t="s">
        <v>572</v>
      </c>
      <c r="C35" s="484">
        <v>89301356</v>
      </c>
      <c r="D35" s="485" t="s">
        <v>740</v>
      </c>
      <c r="E35" s="486" t="s">
        <v>582</v>
      </c>
      <c r="F35" s="484" t="s">
        <v>575</v>
      </c>
      <c r="G35" s="484" t="s">
        <v>679</v>
      </c>
      <c r="H35" s="484" t="s">
        <v>498</v>
      </c>
      <c r="I35" s="484" t="s">
        <v>680</v>
      </c>
      <c r="J35" s="484" t="s">
        <v>681</v>
      </c>
      <c r="K35" s="484" t="s">
        <v>682</v>
      </c>
      <c r="L35" s="487">
        <v>128.9</v>
      </c>
      <c r="M35" s="487">
        <v>128.9</v>
      </c>
      <c r="N35" s="484">
        <v>1</v>
      </c>
      <c r="O35" s="488">
        <v>1</v>
      </c>
      <c r="P35" s="487">
        <v>128.9</v>
      </c>
      <c r="Q35" s="489">
        <v>1</v>
      </c>
      <c r="R35" s="484">
        <v>1</v>
      </c>
      <c r="S35" s="489">
        <v>1</v>
      </c>
      <c r="T35" s="488">
        <v>1</v>
      </c>
      <c r="U35" s="490">
        <v>1</v>
      </c>
    </row>
    <row r="36" spans="1:21" ht="14.4" customHeight="1" x14ac:dyDescent="0.3">
      <c r="A36" s="483">
        <v>35</v>
      </c>
      <c r="B36" s="484" t="s">
        <v>572</v>
      </c>
      <c r="C36" s="484">
        <v>89301356</v>
      </c>
      <c r="D36" s="485" t="s">
        <v>740</v>
      </c>
      <c r="E36" s="486" t="s">
        <v>582</v>
      </c>
      <c r="F36" s="484" t="s">
        <v>575</v>
      </c>
      <c r="G36" s="484" t="s">
        <v>679</v>
      </c>
      <c r="H36" s="484" t="s">
        <v>498</v>
      </c>
      <c r="I36" s="484" t="s">
        <v>683</v>
      </c>
      <c r="J36" s="484" t="s">
        <v>681</v>
      </c>
      <c r="K36" s="484" t="s">
        <v>684</v>
      </c>
      <c r="L36" s="487">
        <v>0</v>
      </c>
      <c r="M36" s="487">
        <v>0</v>
      </c>
      <c r="N36" s="484">
        <v>1</v>
      </c>
      <c r="O36" s="488">
        <v>1</v>
      </c>
      <c r="P36" s="487">
        <v>0</v>
      </c>
      <c r="Q36" s="489"/>
      <c r="R36" s="484">
        <v>1</v>
      </c>
      <c r="S36" s="489">
        <v>1</v>
      </c>
      <c r="T36" s="488">
        <v>1</v>
      </c>
      <c r="U36" s="490">
        <v>1</v>
      </c>
    </row>
    <row r="37" spans="1:21" ht="14.4" customHeight="1" x14ac:dyDescent="0.3">
      <c r="A37" s="483">
        <v>35</v>
      </c>
      <c r="B37" s="484" t="s">
        <v>572</v>
      </c>
      <c r="C37" s="484">
        <v>89301356</v>
      </c>
      <c r="D37" s="485" t="s">
        <v>740</v>
      </c>
      <c r="E37" s="486" t="s">
        <v>582</v>
      </c>
      <c r="F37" s="484" t="s">
        <v>575</v>
      </c>
      <c r="G37" s="484" t="s">
        <v>679</v>
      </c>
      <c r="H37" s="484" t="s">
        <v>498</v>
      </c>
      <c r="I37" s="484" t="s">
        <v>685</v>
      </c>
      <c r="J37" s="484" t="s">
        <v>681</v>
      </c>
      <c r="K37" s="484" t="s">
        <v>686</v>
      </c>
      <c r="L37" s="487">
        <v>386.72</v>
      </c>
      <c r="M37" s="487">
        <v>386.72</v>
      </c>
      <c r="N37" s="484">
        <v>1</v>
      </c>
      <c r="O37" s="488">
        <v>1</v>
      </c>
      <c r="P37" s="487">
        <v>386.72</v>
      </c>
      <c r="Q37" s="489">
        <v>1</v>
      </c>
      <c r="R37" s="484">
        <v>1</v>
      </c>
      <c r="S37" s="489">
        <v>1</v>
      </c>
      <c r="T37" s="488">
        <v>1</v>
      </c>
      <c r="U37" s="490">
        <v>1</v>
      </c>
    </row>
    <row r="38" spans="1:21" ht="14.4" customHeight="1" x14ac:dyDescent="0.3">
      <c r="A38" s="483">
        <v>35</v>
      </c>
      <c r="B38" s="484" t="s">
        <v>572</v>
      </c>
      <c r="C38" s="484">
        <v>89301356</v>
      </c>
      <c r="D38" s="485" t="s">
        <v>740</v>
      </c>
      <c r="E38" s="486" t="s">
        <v>582</v>
      </c>
      <c r="F38" s="484" t="s">
        <v>575</v>
      </c>
      <c r="G38" s="484" t="s">
        <v>687</v>
      </c>
      <c r="H38" s="484" t="s">
        <v>498</v>
      </c>
      <c r="I38" s="484" t="s">
        <v>688</v>
      </c>
      <c r="J38" s="484" t="s">
        <v>689</v>
      </c>
      <c r="K38" s="484" t="s">
        <v>690</v>
      </c>
      <c r="L38" s="487">
        <v>0</v>
      </c>
      <c r="M38" s="487">
        <v>0</v>
      </c>
      <c r="N38" s="484">
        <v>2</v>
      </c>
      <c r="O38" s="488">
        <v>2</v>
      </c>
      <c r="P38" s="487">
        <v>0</v>
      </c>
      <c r="Q38" s="489"/>
      <c r="R38" s="484">
        <v>2</v>
      </c>
      <c r="S38" s="489">
        <v>1</v>
      </c>
      <c r="T38" s="488">
        <v>2</v>
      </c>
      <c r="U38" s="490">
        <v>1</v>
      </c>
    </row>
    <row r="39" spans="1:21" ht="14.4" customHeight="1" x14ac:dyDescent="0.3">
      <c r="A39" s="483">
        <v>35</v>
      </c>
      <c r="B39" s="484" t="s">
        <v>572</v>
      </c>
      <c r="C39" s="484">
        <v>89301356</v>
      </c>
      <c r="D39" s="485" t="s">
        <v>740</v>
      </c>
      <c r="E39" s="486" t="s">
        <v>582</v>
      </c>
      <c r="F39" s="484" t="s">
        <v>575</v>
      </c>
      <c r="G39" s="484" t="s">
        <v>691</v>
      </c>
      <c r="H39" s="484" t="s">
        <v>498</v>
      </c>
      <c r="I39" s="484" t="s">
        <v>692</v>
      </c>
      <c r="J39" s="484" t="s">
        <v>693</v>
      </c>
      <c r="K39" s="484" t="s">
        <v>694</v>
      </c>
      <c r="L39" s="487">
        <v>38.65</v>
      </c>
      <c r="M39" s="487">
        <v>38.65</v>
      </c>
      <c r="N39" s="484">
        <v>1</v>
      </c>
      <c r="O39" s="488">
        <v>1</v>
      </c>
      <c r="P39" s="487">
        <v>38.65</v>
      </c>
      <c r="Q39" s="489">
        <v>1</v>
      </c>
      <c r="R39" s="484">
        <v>1</v>
      </c>
      <c r="S39" s="489">
        <v>1</v>
      </c>
      <c r="T39" s="488">
        <v>1</v>
      </c>
      <c r="U39" s="490">
        <v>1</v>
      </c>
    </row>
    <row r="40" spans="1:21" ht="14.4" customHeight="1" x14ac:dyDescent="0.3">
      <c r="A40" s="483">
        <v>35</v>
      </c>
      <c r="B40" s="484" t="s">
        <v>572</v>
      </c>
      <c r="C40" s="484">
        <v>89301356</v>
      </c>
      <c r="D40" s="485" t="s">
        <v>740</v>
      </c>
      <c r="E40" s="486" t="s">
        <v>582</v>
      </c>
      <c r="F40" s="484" t="s">
        <v>575</v>
      </c>
      <c r="G40" s="484" t="s">
        <v>655</v>
      </c>
      <c r="H40" s="484" t="s">
        <v>498</v>
      </c>
      <c r="I40" s="484" t="s">
        <v>656</v>
      </c>
      <c r="J40" s="484" t="s">
        <v>657</v>
      </c>
      <c r="K40" s="484" t="s">
        <v>658</v>
      </c>
      <c r="L40" s="487">
        <v>153.52000000000001</v>
      </c>
      <c r="M40" s="487">
        <v>153.52000000000001</v>
      </c>
      <c r="N40" s="484">
        <v>1</v>
      </c>
      <c r="O40" s="488">
        <v>1</v>
      </c>
      <c r="P40" s="487">
        <v>153.52000000000001</v>
      </c>
      <c r="Q40" s="489">
        <v>1</v>
      </c>
      <c r="R40" s="484">
        <v>1</v>
      </c>
      <c r="S40" s="489">
        <v>1</v>
      </c>
      <c r="T40" s="488">
        <v>1</v>
      </c>
      <c r="U40" s="490">
        <v>1</v>
      </c>
    </row>
    <row r="41" spans="1:21" ht="14.4" customHeight="1" x14ac:dyDescent="0.3">
      <c r="A41" s="483">
        <v>35</v>
      </c>
      <c r="B41" s="484" t="s">
        <v>572</v>
      </c>
      <c r="C41" s="484">
        <v>89301356</v>
      </c>
      <c r="D41" s="485" t="s">
        <v>740</v>
      </c>
      <c r="E41" s="486" t="s">
        <v>582</v>
      </c>
      <c r="F41" s="484" t="s">
        <v>575</v>
      </c>
      <c r="G41" s="484" t="s">
        <v>695</v>
      </c>
      <c r="H41" s="484" t="s">
        <v>498</v>
      </c>
      <c r="I41" s="484" t="s">
        <v>696</v>
      </c>
      <c r="J41" s="484" t="s">
        <v>697</v>
      </c>
      <c r="K41" s="484" t="s">
        <v>698</v>
      </c>
      <c r="L41" s="487">
        <v>349.88</v>
      </c>
      <c r="M41" s="487">
        <v>699.76</v>
      </c>
      <c r="N41" s="484">
        <v>2</v>
      </c>
      <c r="O41" s="488">
        <v>1</v>
      </c>
      <c r="P41" s="487">
        <v>699.76</v>
      </c>
      <c r="Q41" s="489">
        <v>1</v>
      </c>
      <c r="R41" s="484">
        <v>2</v>
      </c>
      <c r="S41" s="489">
        <v>1</v>
      </c>
      <c r="T41" s="488">
        <v>1</v>
      </c>
      <c r="U41" s="490">
        <v>1</v>
      </c>
    </row>
    <row r="42" spans="1:21" ht="14.4" customHeight="1" x14ac:dyDescent="0.3">
      <c r="A42" s="483">
        <v>35</v>
      </c>
      <c r="B42" s="484" t="s">
        <v>572</v>
      </c>
      <c r="C42" s="484">
        <v>89301356</v>
      </c>
      <c r="D42" s="485" t="s">
        <v>740</v>
      </c>
      <c r="E42" s="486" t="s">
        <v>582</v>
      </c>
      <c r="F42" s="484" t="s">
        <v>575</v>
      </c>
      <c r="G42" s="484" t="s">
        <v>695</v>
      </c>
      <c r="H42" s="484" t="s">
        <v>498</v>
      </c>
      <c r="I42" s="484" t="s">
        <v>699</v>
      </c>
      <c r="J42" s="484" t="s">
        <v>700</v>
      </c>
      <c r="K42" s="484" t="s">
        <v>698</v>
      </c>
      <c r="L42" s="487">
        <v>349.88</v>
      </c>
      <c r="M42" s="487">
        <v>349.88</v>
      </c>
      <c r="N42" s="484">
        <v>1</v>
      </c>
      <c r="O42" s="488">
        <v>1</v>
      </c>
      <c r="P42" s="487">
        <v>349.88</v>
      </c>
      <c r="Q42" s="489">
        <v>1</v>
      </c>
      <c r="R42" s="484">
        <v>1</v>
      </c>
      <c r="S42" s="489">
        <v>1</v>
      </c>
      <c r="T42" s="488">
        <v>1</v>
      </c>
      <c r="U42" s="490">
        <v>1</v>
      </c>
    </row>
    <row r="43" spans="1:21" ht="14.4" customHeight="1" x14ac:dyDescent="0.3">
      <c r="A43" s="483">
        <v>35</v>
      </c>
      <c r="B43" s="484" t="s">
        <v>572</v>
      </c>
      <c r="C43" s="484">
        <v>89301356</v>
      </c>
      <c r="D43" s="485" t="s">
        <v>740</v>
      </c>
      <c r="E43" s="486" t="s">
        <v>582</v>
      </c>
      <c r="F43" s="484" t="s">
        <v>575</v>
      </c>
      <c r="G43" s="484" t="s">
        <v>701</v>
      </c>
      <c r="H43" s="484" t="s">
        <v>741</v>
      </c>
      <c r="I43" s="484" t="s">
        <v>702</v>
      </c>
      <c r="J43" s="484" t="s">
        <v>703</v>
      </c>
      <c r="K43" s="484" t="s">
        <v>704</v>
      </c>
      <c r="L43" s="487">
        <v>174.94</v>
      </c>
      <c r="M43" s="487">
        <v>174.94</v>
      </c>
      <c r="N43" s="484">
        <v>1</v>
      </c>
      <c r="O43" s="488">
        <v>1</v>
      </c>
      <c r="P43" s="487">
        <v>174.94</v>
      </c>
      <c r="Q43" s="489">
        <v>1</v>
      </c>
      <c r="R43" s="484">
        <v>1</v>
      </c>
      <c r="S43" s="489">
        <v>1</v>
      </c>
      <c r="T43" s="488">
        <v>1</v>
      </c>
      <c r="U43" s="490">
        <v>1</v>
      </c>
    </row>
    <row r="44" spans="1:21" ht="14.4" customHeight="1" x14ac:dyDescent="0.3">
      <c r="A44" s="483">
        <v>35</v>
      </c>
      <c r="B44" s="484" t="s">
        <v>572</v>
      </c>
      <c r="C44" s="484">
        <v>89301356</v>
      </c>
      <c r="D44" s="485" t="s">
        <v>740</v>
      </c>
      <c r="E44" s="486" t="s">
        <v>582</v>
      </c>
      <c r="F44" s="484" t="s">
        <v>575</v>
      </c>
      <c r="G44" s="484" t="s">
        <v>705</v>
      </c>
      <c r="H44" s="484" t="s">
        <v>498</v>
      </c>
      <c r="I44" s="484" t="s">
        <v>706</v>
      </c>
      <c r="J44" s="484" t="s">
        <v>707</v>
      </c>
      <c r="K44" s="484" t="s">
        <v>708</v>
      </c>
      <c r="L44" s="487">
        <v>481.8</v>
      </c>
      <c r="M44" s="487">
        <v>963.6</v>
      </c>
      <c r="N44" s="484">
        <v>2</v>
      </c>
      <c r="O44" s="488">
        <v>1</v>
      </c>
      <c r="P44" s="487">
        <v>963.6</v>
      </c>
      <c r="Q44" s="489">
        <v>1</v>
      </c>
      <c r="R44" s="484">
        <v>2</v>
      </c>
      <c r="S44" s="489">
        <v>1</v>
      </c>
      <c r="T44" s="488">
        <v>1</v>
      </c>
      <c r="U44" s="490">
        <v>1</v>
      </c>
    </row>
    <row r="45" spans="1:21" ht="14.4" customHeight="1" x14ac:dyDescent="0.3">
      <c r="A45" s="483">
        <v>35</v>
      </c>
      <c r="B45" s="484" t="s">
        <v>572</v>
      </c>
      <c r="C45" s="484">
        <v>89301356</v>
      </c>
      <c r="D45" s="485" t="s">
        <v>740</v>
      </c>
      <c r="E45" s="486" t="s">
        <v>582</v>
      </c>
      <c r="F45" s="484" t="s">
        <v>575</v>
      </c>
      <c r="G45" s="484" t="s">
        <v>709</v>
      </c>
      <c r="H45" s="484" t="s">
        <v>498</v>
      </c>
      <c r="I45" s="484" t="s">
        <v>710</v>
      </c>
      <c r="J45" s="484" t="s">
        <v>711</v>
      </c>
      <c r="K45" s="484" t="s">
        <v>712</v>
      </c>
      <c r="L45" s="487">
        <v>101.68</v>
      </c>
      <c r="M45" s="487">
        <v>305.04000000000002</v>
      </c>
      <c r="N45" s="484">
        <v>3</v>
      </c>
      <c r="O45" s="488">
        <v>0.5</v>
      </c>
      <c r="P45" s="487">
        <v>305.04000000000002</v>
      </c>
      <c r="Q45" s="489">
        <v>1</v>
      </c>
      <c r="R45" s="484">
        <v>3</v>
      </c>
      <c r="S45" s="489">
        <v>1</v>
      </c>
      <c r="T45" s="488">
        <v>0.5</v>
      </c>
      <c r="U45" s="490">
        <v>1</v>
      </c>
    </row>
    <row r="46" spans="1:21" ht="14.4" customHeight="1" x14ac:dyDescent="0.3">
      <c r="A46" s="483">
        <v>35</v>
      </c>
      <c r="B46" s="484" t="s">
        <v>572</v>
      </c>
      <c r="C46" s="484">
        <v>89301356</v>
      </c>
      <c r="D46" s="485" t="s">
        <v>740</v>
      </c>
      <c r="E46" s="486" t="s">
        <v>582</v>
      </c>
      <c r="F46" s="484" t="s">
        <v>575</v>
      </c>
      <c r="G46" s="484" t="s">
        <v>713</v>
      </c>
      <c r="H46" s="484" t="s">
        <v>498</v>
      </c>
      <c r="I46" s="484" t="s">
        <v>714</v>
      </c>
      <c r="J46" s="484" t="s">
        <v>715</v>
      </c>
      <c r="K46" s="484" t="s">
        <v>716</v>
      </c>
      <c r="L46" s="487">
        <v>56.69</v>
      </c>
      <c r="M46" s="487">
        <v>56.69</v>
      </c>
      <c r="N46" s="484">
        <v>1</v>
      </c>
      <c r="O46" s="488">
        <v>1</v>
      </c>
      <c r="P46" s="487">
        <v>56.69</v>
      </c>
      <c r="Q46" s="489">
        <v>1</v>
      </c>
      <c r="R46" s="484">
        <v>1</v>
      </c>
      <c r="S46" s="489">
        <v>1</v>
      </c>
      <c r="T46" s="488">
        <v>1</v>
      </c>
      <c r="U46" s="490">
        <v>1</v>
      </c>
    </row>
    <row r="47" spans="1:21" ht="14.4" customHeight="1" x14ac:dyDescent="0.3">
      <c r="A47" s="483">
        <v>35</v>
      </c>
      <c r="B47" s="484" t="s">
        <v>572</v>
      </c>
      <c r="C47" s="484">
        <v>89301356</v>
      </c>
      <c r="D47" s="485" t="s">
        <v>740</v>
      </c>
      <c r="E47" s="486" t="s">
        <v>582</v>
      </c>
      <c r="F47" s="484" t="s">
        <v>575</v>
      </c>
      <c r="G47" s="484" t="s">
        <v>717</v>
      </c>
      <c r="H47" s="484" t="s">
        <v>741</v>
      </c>
      <c r="I47" s="484" t="s">
        <v>718</v>
      </c>
      <c r="J47" s="484" t="s">
        <v>719</v>
      </c>
      <c r="K47" s="484" t="s">
        <v>720</v>
      </c>
      <c r="L47" s="487">
        <v>65.3</v>
      </c>
      <c r="M47" s="487">
        <v>130.6</v>
      </c>
      <c r="N47" s="484">
        <v>2</v>
      </c>
      <c r="O47" s="488">
        <v>1</v>
      </c>
      <c r="P47" s="487"/>
      <c r="Q47" s="489">
        <v>0</v>
      </c>
      <c r="R47" s="484"/>
      <c r="S47" s="489">
        <v>0</v>
      </c>
      <c r="T47" s="488"/>
      <c r="U47" s="490">
        <v>0</v>
      </c>
    </row>
    <row r="48" spans="1:21" ht="14.4" customHeight="1" x14ac:dyDescent="0.3">
      <c r="A48" s="483">
        <v>35</v>
      </c>
      <c r="B48" s="484" t="s">
        <v>572</v>
      </c>
      <c r="C48" s="484">
        <v>89301356</v>
      </c>
      <c r="D48" s="485" t="s">
        <v>740</v>
      </c>
      <c r="E48" s="486" t="s">
        <v>582</v>
      </c>
      <c r="F48" s="484" t="s">
        <v>575</v>
      </c>
      <c r="G48" s="484" t="s">
        <v>717</v>
      </c>
      <c r="H48" s="484" t="s">
        <v>741</v>
      </c>
      <c r="I48" s="484" t="s">
        <v>721</v>
      </c>
      <c r="J48" s="484" t="s">
        <v>719</v>
      </c>
      <c r="K48" s="484" t="s">
        <v>722</v>
      </c>
      <c r="L48" s="487">
        <v>217.65</v>
      </c>
      <c r="M48" s="487">
        <v>435.3</v>
      </c>
      <c r="N48" s="484">
        <v>2</v>
      </c>
      <c r="O48" s="488">
        <v>1.5</v>
      </c>
      <c r="P48" s="487">
        <v>435.3</v>
      </c>
      <c r="Q48" s="489">
        <v>1</v>
      </c>
      <c r="R48" s="484">
        <v>2</v>
      </c>
      <c r="S48" s="489">
        <v>1</v>
      </c>
      <c r="T48" s="488">
        <v>1.5</v>
      </c>
      <c r="U48" s="490">
        <v>1</v>
      </c>
    </row>
    <row r="49" spans="1:21" ht="14.4" customHeight="1" x14ac:dyDescent="0.3">
      <c r="A49" s="483">
        <v>35</v>
      </c>
      <c r="B49" s="484" t="s">
        <v>572</v>
      </c>
      <c r="C49" s="484">
        <v>89301356</v>
      </c>
      <c r="D49" s="485" t="s">
        <v>740</v>
      </c>
      <c r="E49" s="486" t="s">
        <v>582</v>
      </c>
      <c r="F49" s="484" t="s">
        <v>575</v>
      </c>
      <c r="G49" s="484" t="s">
        <v>723</v>
      </c>
      <c r="H49" s="484" t="s">
        <v>498</v>
      </c>
      <c r="I49" s="484" t="s">
        <v>724</v>
      </c>
      <c r="J49" s="484" t="s">
        <v>725</v>
      </c>
      <c r="K49" s="484" t="s">
        <v>726</v>
      </c>
      <c r="L49" s="487">
        <v>250.07</v>
      </c>
      <c r="M49" s="487">
        <v>750.21</v>
      </c>
      <c r="N49" s="484">
        <v>3</v>
      </c>
      <c r="O49" s="488">
        <v>1</v>
      </c>
      <c r="P49" s="487">
        <v>750.21</v>
      </c>
      <c r="Q49" s="489">
        <v>1</v>
      </c>
      <c r="R49" s="484">
        <v>3</v>
      </c>
      <c r="S49" s="489">
        <v>1</v>
      </c>
      <c r="T49" s="488">
        <v>1</v>
      </c>
      <c r="U49" s="490">
        <v>1</v>
      </c>
    </row>
    <row r="50" spans="1:21" ht="14.4" customHeight="1" x14ac:dyDescent="0.3">
      <c r="A50" s="483">
        <v>35</v>
      </c>
      <c r="B50" s="484" t="s">
        <v>572</v>
      </c>
      <c r="C50" s="484">
        <v>89301356</v>
      </c>
      <c r="D50" s="485" t="s">
        <v>740</v>
      </c>
      <c r="E50" s="486" t="s">
        <v>582</v>
      </c>
      <c r="F50" s="484" t="s">
        <v>575</v>
      </c>
      <c r="G50" s="484" t="s">
        <v>727</v>
      </c>
      <c r="H50" s="484" t="s">
        <v>498</v>
      </c>
      <c r="I50" s="484" t="s">
        <v>728</v>
      </c>
      <c r="J50" s="484" t="s">
        <v>729</v>
      </c>
      <c r="K50" s="484" t="s">
        <v>730</v>
      </c>
      <c r="L50" s="487">
        <v>0</v>
      </c>
      <c r="M50" s="487">
        <v>0</v>
      </c>
      <c r="N50" s="484">
        <v>2</v>
      </c>
      <c r="O50" s="488">
        <v>1</v>
      </c>
      <c r="P50" s="487">
        <v>0</v>
      </c>
      <c r="Q50" s="489"/>
      <c r="R50" s="484">
        <v>2</v>
      </c>
      <c r="S50" s="489">
        <v>1</v>
      </c>
      <c r="T50" s="488">
        <v>1</v>
      </c>
      <c r="U50" s="490">
        <v>1</v>
      </c>
    </row>
    <row r="51" spans="1:21" ht="14.4" customHeight="1" x14ac:dyDescent="0.3">
      <c r="A51" s="483">
        <v>35</v>
      </c>
      <c r="B51" s="484" t="s">
        <v>572</v>
      </c>
      <c r="C51" s="484">
        <v>89301356</v>
      </c>
      <c r="D51" s="485" t="s">
        <v>740</v>
      </c>
      <c r="E51" s="486" t="s">
        <v>582</v>
      </c>
      <c r="F51" s="484" t="s">
        <v>575</v>
      </c>
      <c r="G51" s="484" t="s">
        <v>727</v>
      </c>
      <c r="H51" s="484" t="s">
        <v>498</v>
      </c>
      <c r="I51" s="484" t="s">
        <v>731</v>
      </c>
      <c r="J51" s="484" t="s">
        <v>732</v>
      </c>
      <c r="K51" s="484" t="s">
        <v>670</v>
      </c>
      <c r="L51" s="487">
        <v>0</v>
      </c>
      <c r="M51" s="487">
        <v>0</v>
      </c>
      <c r="N51" s="484">
        <v>2</v>
      </c>
      <c r="O51" s="488">
        <v>0.5</v>
      </c>
      <c r="P51" s="487">
        <v>0</v>
      </c>
      <c r="Q51" s="489"/>
      <c r="R51" s="484">
        <v>2</v>
      </c>
      <c r="S51" s="489">
        <v>1</v>
      </c>
      <c r="T51" s="488">
        <v>0.5</v>
      </c>
      <c r="U51" s="490">
        <v>1</v>
      </c>
    </row>
    <row r="52" spans="1:21" ht="14.4" customHeight="1" x14ac:dyDescent="0.3">
      <c r="A52" s="483">
        <v>35</v>
      </c>
      <c r="B52" s="484" t="s">
        <v>572</v>
      </c>
      <c r="C52" s="484">
        <v>89301356</v>
      </c>
      <c r="D52" s="485" t="s">
        <v>740</v>
      </c>
      <c r="E52" s="486" t="s">
        <v>583</v>
      </c>
      <c r="F52" s="484" t="s">
        <v>575</v>
      </c>
      <c r="G52" s="484" t="s">
        <v>733</v>
      </c>
      <c r="H52" s="484" t="s">
        <v>498</v>
      </c>
      <c r="I52" s="484" t="s">
        <v>734</v>
      </c>
      <c r="J52" s="484" t="s">
        <v>735</v>
      </c>
      <c r="K52" s="484" t="s">
        <v>736</v>
      </c>
      <c r="L52" s="487">
        <v>0</v>
      </c>
      <c r="M52" s="487">
        <v>0</v>
      </c>
      <c r="N52" s="484">
        <v>1</v>
      </c>
      <c r="O52" s="488">
        <v>0.5</v>
      </c>
      <c r="P52" s="487">
        <v>0</v>
      </c>
      <c r="Q52" s="489"/>
      <c r="R52" s="484">
        <v>1</v>
      </c>
      <c r="S52" s="489">
        <v>1</v>
      </c>
      <c r="T52" s="488">
        <v>0.5</v>
      </c>
      <c r="U52" s="490">
        <v>1</v>
      </c>
    </row>
    <row r="53" spans="1:21" ht="14.4" customHeight="1" thickBot="1" x14ac:dyDescent="0.35">
      <c r="A53" s="491">
        <v>35</v>
      </c>
      <c r="B53" s="492" t="s">
        <v>572</v>
      </c>
      <c r="C53" s="492">
        <v>89301356</v>
      </c>
      <c r="D53" s="493" t="s">
        <v>740</v>
      </c>
      <c r="E53" s="494" t="s">
        <v>583</v>
      </c>
      <c r="F53" s="492" t="s">
        <v>575</v>
      </c>
      <c r="G53" s="492" t="s">
        <v>733</v>
      </c>
      <c r="H53" s="492" t="s">
        <v>498</v>
      </c>
      <c r="I53" s="492" t="s">
        <v>737</v>
      </c>
      <c r="J53" s="492" t="s">
        <v>738</v>
      </c>
      <c r="K53" s="492" t="s">
        <v>739</v>
      </c>
      <c r="L53" s="495">
        <v>0</v>
      </c>
      <c r="M53" s="495">
        <v>0</v>
      </c>
      <c r="N53" s="492">
        <v>1</v>
      </c>
      <c r="O53" s="496">
        <v>0.5</v>
      </c>
      <c r="P53" s="495">
        <v>0</v>
      </c>
      <c r="Q53" s="497"/>
      <c r="R53" s="492">
        <v>1</v>
      </c>
      <c r="S53" s="497">
        <v>1</v>
      </c>
      <c r="T53" s="496">
        <v>0.5</v>
      </c>
      <c r="U53" s="498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0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8" customWidth="1"/>
    <col min="3" max="3" width="5.5546875" style="211" customWidth="1"/>
    <col min="4" max="4" width="10" style="208" customWidth="1"/>
    <col min="5" max="5" width="5.5546875" style="211" customWidth="1"/>
    <col min="6" max="6" width="10" style="208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42" t="s">
        <v>743</v>
      </c>
      <c r="B1" s="343"/>
      <c r="C1" s="343"/>
      <c r="D1" s="343"/>
      <c r="E1" s="343"/>
      <c r="F1" s="343"/>
    </row>
    <row r="2" spans="1:6" ht="14.4" customHeight="1" thickBot="1" x14ac:dyDescent="0.35">
      <c r="A2" s="235" t="s">
        <v>264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44" t="s">
        <v>131</v>
      </c>
      <c r="C3" s="345"/>
      <c r="D3" s="346" t="s">
        <v>130</v>
      </c>
      <c r="E3" s="345"/>
      <c r="F3" s="80" t="s">
        <v>3</v>
      </c>
    </row>
    <row r="4" spans="1:6" ht="14.4" customHeight="1" thickBot="1" x14ac:dyDescent="0.35">
      <c r="A4" s="499" t="s">
        <v>185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" customHeight="1" x14ac:dyDescent="0.3">
      <c r="A5" s="515" t="s">
        <v>581</v>
      </c>
      <c r="B5" s="116">
        <v>688.7</v>
      </c>
      <c r="C5" s="482">
        <v>0.50814567777351471</v>
      </c>
      <c r="D5" s="116">
        <v>666.62</v>
      </c>
      <c r="E5" s="482">
        <v>0.49185432222648517</v>
      </c>
      <c r="F5" s="503">
        <v>1355.3200000000002</v>
      </c>
    </row>
    <row r="6" spans="1:6" ht="14.4" customHeight="1" x14ac:dyDescent="0.3">
      <c r="A6" s="516" t="s">
        <v>582</v>
      </c>
      <c r="B6" s="504"/>
      <c r="C6" s="489">
        <v>0</v>
      </c>
      <c r="D6" s="504">
        <v>5260.2299999999987</v>
      </c>
      <c r="E6" s="489">
        <v>1</v>
      </c>
      <c r="F6" s="505">
        <v>5260.2299999999987</v>
      </c>
    </row>
    <row r="7" spans="1:6" ht="14.4" customHeight="1" thickBot="1" x14ac:dyDescent="0.35">
      <c r="A7" s="517" t="s">
        <v>580</v>
      </c>
      <c r="B7" s="508"/>
      <c r="C7" s="509">
        <v>0</v>
      </c>
      <c r="D7" s="508">
        <v>1165.77</v>
      </c>
      <c r="E7" s="509">
        <v>1</v>
      </c>
      <c r="F7" s="510">
        <v>1165.77</v>
      </c>
    </row>
    <row r="8" spans="1:6" ht="14.4" customHeight="1" thickBot="1" x14ac:dyDescent="0.35">
      <c r="A8" s="511" t="s">
        <v>3</v>
      </c>
      <c r="B8" s="512">
        <v>688.7</v>
      </c>
      <c r="C8" s="513">
        <v>8.8506834316028668E-2</v>
      </c>
      <c r="D8" s="512">
        <v>7092.619999999999</v>
      </c>
      <c r="E8" s="513">
        <v>0.91149316568397132</v>
      </c>
      <c r="F8" s="514">
        <v>7781.3199999999988</v>
      </c>
    </row>
    <row r="9" spans="1:6" ht="14.4" customHeight="1" thickBot="1" x14ac:dyDescent="0.35"/>
    <row r="10" spans="1:6" ht="14.4" customHeight="1" x14ac:dyDescent="0.3">
      <c r="A10" s="515" t="s">
        <v>744</v>
      </c>
      <c r="B10" s="116">
        <v>413.22</v>
      </c>
      <c r="C10" s="482">
        <v>1</v>
      </c>
      <c r="D10" s="116"/>
      <c r="E10" s="482">
        <v>0</v>
      </c>
      <c r="F10" s="503">
        <v>413.22</v>
      </c>
    </row>
    <row r="11" spans="1:6" ht="14.4" customHeight="1" x14ac:dyDescent="0.3">
      <c r="A11" s="516" t="s">
        <v>745</v>
      </c>
      <c r="B11" s="504">
        <v>275.48</v>
      </c>
      <c r="C11" s="489">
        <v>1</v>
      </c>
      <c r="D11" s="504"/>
      <c r="E11" s="489">
        <v>0</v>
      </c>
      <c r="F11" s="505">
        <v>275.48</v>
      </c>
    </row>
    <row r="12" spans="1:6" ht="14.4" customHeight="1" x14ac:dyDescent="0.3">
      <c r="A12" s="516" t="s">
        <v>746</v>
      </c>
      <c r="B12" s="504"/>
      <c r="C12" s="489">
        <v>0</v>
      </c>
      <c r="D12" s="504">
        <v>666.62</v>
      </c>
      <c r="E12" s="489">
        <v>1</v>
      </c>
      <c r="F12" s="505">
        <v>666.62</v>
      </c>
    </row>
    <row r="13" spans="1:6" ht="14.4" customHeight="1" x14ac:dyDescent="0.3">
      <c r="A13" s="516" t="s">
        <v>747</v>
      </c>
      <c r="B13" s="504"/>
      <c r="C13" s="489">
        <v>0</v>
      </c>
      <c r="D13" s="504">
        <v>605.65</v>
      </c>
      <c r="E13" s="489">
        <v>1</v>
      </c>
      <c r="F13" s="505">
        <v>605.65</v>
      </c>
    </row>
    <row r="14" spans="1:6" ht="14.4" customHeight="1" x14ac:dyDescent="0.3">
      <c r="A14" s="516" t="s">
        <v>748</v>
      </c>
      <c r="B14" s="504"/>
      <c r="C14" s="489">
        <v>0</v>
      </c>
      <c r="D14" s="504">
        <v>4236.8599999999997</v>
      </c>
      <c r="E14" s="489">
        <v>1</v>
      </c>
      <c r="F14" s="505">
        <v>4236.8599999999997</v>
      </c>
    </row>
    <row r="15" spans="1:6" ht="14.4" customHeight="1" x14ac:dyDescent="0.3">
      <c r="A15" s="516" t="s">
        <v>749</v>
      </c>
      <c r="B15" s="504"/>
      <c r="C15" s="489">
        <v>0</v>
      </c>
      <c r="D15" s="504">
        <v>560.12</v>
      </c>
      <c r="E15" s="489">
        <v>1</v>
      </c>
      <c r="F15" s="505">
        <v>560.12</v>
      </c>
    </row>
    <row r="16" spans="1:6" ht="14.4" customHeight="1" x14ac:dyDescent="0.3">
      <c r="A16" s="516" t="s">
        <v>750</v>
      </c>
      <c r="B16" s="504"/>
      <c r="C16" s="489">
        <v>0</v>
      </c>
      <c r="D16" s="504">
        <v>237.64</v>
      </c>
      <c r="E16" s="489">
        <v>1</v>
      </c>
      <c r="F16" s="505">
        <v>237.64</v>
      </c>
    </row>
    <row r="17" spans="1:6" ht="14.4" customHeight="1" x14ac:dyDescent="0.3">
      <c r="A17" s="516" t="s">
        <v>751</v>
      </c>
      <c r="B17" s="504"/>
      <c r="C17" s="489">
        <v>0</v>
      </c>
      <c r="D17" s="504">
        <v>44.89</v>
      </c>
      <c r="E17" s="489">
        <v>1</v>
      </c>
      <c r="F17" s="505">
        <v>44.89</v>
      </c>
    </row>
    <row r="18" spans="1:6" ht="14.4" customHeight="1" x14ac:dyDescent="0.3">
      <c r="A18" s="516" t="s">
        <v>752</v>
      </c>
      <c r="B18" s="504"/>
      <c r="C18" s="489">
        <v>0</v>
      </c>
      <c r="D18" s="504">
        <v>174.94</v>
      </c>
      <c r="E18" s="489">
        <v>1</v>
      </c>
      <c r="F18" s="505">
        <v>174.94</v>
      </c>
    </row>
    <row r="19" spans="1:6" ht="14.4" customHeight="1" thickBot="1" x14ac:dyDescent="0.35">
      <c r="A19" s="517" t="s">
        <v>753</v>
      </c>
      <c r="B19" s="508"/>
      <c r="C19" s="509">
        <v>0</v>
      </c>
      <c r="D19" s="508">
        <v>565.9</v>
      </c>
      <c r="E19" s="509">
        <v>1</v>
      </c>
      <c r="F19" s="510">
        <v>565.9</v>
      </c>
    </row>
    <row r="20" spans="1:6" ht="14.4" customHeight="1" thickBot="1" x14ac:dyDescent="0.35">
      <c r="A20" s="511" t="s">
        <v>3</v>
      </c>
      <c r="B20" s="512">
        <v>688.7</v>
      </c>
      <c r="C20" s="513">
        <v>8.8506834316028654E-2</v>
      </c>
      <c r="D20" s="512">
        <v>7092.62</v>
      </c>
      <c r="E20" s="513">
        <v>0.91149316568397143</v>
      </c>
      <c r="F20" s="514">
        <v>7781.32</v>
      </c>
    </row>
  </sheetData>
  <mergeCells count="3">
    <mergeCell ref="A1:F1"/>
    <mergeCell ref="B3:C3"/>
    <mergeCell ref="D3:E3"/>
  </mergeCells>
  <conditionalFormatting sqref="C5:C1048576">
    <cfRule type="cellIs" dxfId="19" priority="12" stopIfTrue="1" operator="greaterThan">
      <formula>0.2</formula>
    </cfRule>
  </conditionalFormatting>
  <conditionalFormatting sqref="F5:F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{8BD139A2-FEB5-4477-A893-386B03BB62F9}</x14:id>
        </ext>
      </extLst>
    </cfRule>
  </conditionalFormatting>
  <conditionalFormatting sqref="F10:F19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{C75BFDFE-816C-484D-942C-CA2C8E973384}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BD139A2-FEB5-4477-A893-386B03BB62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F5:F7</xm:sqref>
        </x14:conditionalFormatting>
        <x14:conditionalFormatting xmlns:xm="http://schemas.microsoft.com/office/excel/2006/main">
          <x14:cfRule type="dataBar" id="{C75BFDFE-816C-484D-942C-CA2C8E97338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F10:F19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8" customWidth="1"/>
    <col min="7" max="7" width="10" style="208" customWidth="1"/>
    <col min="8" max="8" width="6.77734375" style="211" customWidth="1"/>
    <col min="9" max="9" width="6.6640625" style="208" customWidth="1"/>
    <col min="10" max="10" width="10" style="208" customWidth="1"/>
    <col min="11" max="11" width="6.77734375" style="211" customWidth="1"/>
    <col min="12" max="12" width="6.6640625" style="208" customWidth="1"/>
    <col min="13" max="13" width="10" style="208" customWidth="1"/>
    <col min="14" max="16384" width="8.88671875" style="130"/>
  </cols>
  <sheetData>
    <row r="1" spans="1:13" ht="18.600000000000001" customHeight="1" thickBot="1" x14ac:dyDescent="0.4">
      <c r="A1" s="343" t="s">
        <v>764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5"/>
      <c r="M1" s="305"/>
    </row>
    <row r="2" spans="1:13" ht="14.4" customHeight="1" thickBot="1" x14ac:dyDescent="0.35">
      <c r="A2" s="235" t="s">
        <v>264</v>
      </c>
      <c r="B2" s="207"/>
      <c r="C2" s="207"/>
      <c r="D2" s="207"/>
      <c r="E2" s="207"/>
      <c r="F2" s="215"/>
      <c r="G2" s="215"/>
      <c r="H2" s="216"/>
      <c r="I2" s="215"/>
      <c r="J2" s="215"/>
      <c r="K2" s="216"/>
      <c r="L2" s="215"/>
    </row>
    <row r="3" spans="1:13" ht="14.4" customHeight="1" thickBot="1" x14ac:dyDescent="0.35">
      <c r="E3" s="79" t="s">
        <v>129</v>
      </c>
      <c r="F3" s="43">
        <f>SUBTOTAL(9,F6:F1048576)</f>
        <v>2</v>
      </c>
      <c r="G3" s="43">
        <f>SUBTOTAL(9,G6:G1048576)</f>
        <v>688.7</v>
      </c>
      <c r="H3" s="44">
        <f>IF(M3=0,0,G3/M3)</f>
        <v>8.850683431602864E-2</v>
      </c>
      <c r="I3" s="43">
        <f>SUBTOTAL(9,I6:I1048576)</f>
        <v>17</v>
      </c>
      <c r="J3" s="43">
        <f>SUBTOTAL(9,J6:J1048576)</f>
        <v>7092.6200000000008</v>
      </c>
      <c r="K3" s="44">
        <f>IF(M3=0,0,J3/M3)</f>
        <v>0.91149316568397143</v>
      </c>
      <c r="L3" s="43">
        <f>SUBTOTAL(9,L6:L1048576)</f>
        <v>19</v>
      </c>
      <c r="M3" s="45">
        <f>SUBTOTAL(9,M6:M1048576)</f>
        <v>7781.3200000000006</v>
      </c>
    </row>
    <row r="4" spans="1:13" ht="14.4" customHeight="1" thickBot="1" x14ac:dyDescent="0.35">
      <c r="A4" s="41"/>
      <c r="B4" s="41"/>
      <c r="C4" s="41"/>
      <c r="D4" s="41"/>
      <c r="E4" s="42"/>
      <c r="F4" s="347" t="s">
        <v>131</v>
      </c>
      <c r="G4" s="348"/>
      <c r="H4" s="349"/>
      <c r="I4" s="350" t="s">
        <v>130</v>
      </c>
      <c r="J4" s="348"/>
      <c r="K4" s="349"/>
      <c r="L4" s="351" t="s">
        <v>3</v>
      </c>
      <c r="M4" s="352"/>
    </row>
    <row r="5" spans="1:13" ht="14.4" customHeight="1" thickBot="1" x14ac:dyDescent="0.35">
      <c r="A5" s="499" t="s">
        <v>136</v>
      </c>
      <c r="B5" s="519" t="s">
        <v>132</v>
      </c>
      <c r="C5" s="519" t="s">
        <v>71</v>
      </c>
      <c r="D5" s="519" t="s">
        <v>133</v>
      </c>
      <c r="E5" s="519" t="s">
        <v>134</v>
      </c>
      <c r="F5" s="520" t="s">
        <v>28</v>
      </c>
      <c r="G5" s="520" t="s">
        <v>14</v>
      </c>
      <c r="H5" s="501" t="s">
        <v>135</v>
      </c>
      <c r="I5" s="500" t="s">
        <v>28</v>
      </c>
      <c r="J5" s="520" t="s">
        <v>14</v>
      </c>
      <c r="K5" s="501" t="s">
        <v>135</v>
      </c>
      <c r="L5" s="500" t="s">
        <v>28</v>
      </c>
      <c r="M5" s="521" t="s">
        <v>14</v>
      </c>
    </row>
    <row r="6" spans="1:13" ht="14.4" customHeight="1" x14ac:dyDescent="0.3">
      <c r="A6" s="476" t="s">
        <v>580</v>
      </c>
      <c r="B6" s="477" t="s">
        <v>754</v>
      </c>
      <c r="C6" s="477" t="s">
        <v>609</v>
      </c>
      <c r="D6" s="477" t="s">
        <v>610</v>
      </c>
      <c r="E6" s="477" t="s">
        <v>611</v>
      </c>
      <c r="F6" s="116"/>
      <c r="G6" s="116"/>
      <c r="H6" s="482">
        <v>0</v>
      </c>
      <c r="I6" s="116">
        <v>4</v>
      </c>
      <c r="J6" s="116">
        <v>560.12</v>
      </c>
      <c r="K6" s="482">
        <v>1</v>
      </c>
      <c r="L6" s="116">
        <v>4</v>
      </c>
      <c r="M6" s="503">
        <v>560.12</v>
      </c>
    </row>
    <row r="7" spans="1:13" ht="14.4" customHeight="1" x14ac:dyDescent="0.3">
      <c r="A7" s="483" t="s">
        <v>580</v>
      </c>
      <c r="B7" s="484" t="s">
        <v>755</v>
      </c>
      <c r="C7" s="484" t="s">
        <v>613</v>
      </c>
      <c r="D7" s="484" t="s">
        <v>614</v>
      </c>
      <c r="E7" s="484" t="s">
        <v>615</v>
      </c>
      <c r="F7" s="504"/>
      <c r="G7" s="504"/>
      <c r="H7" s="489">
        <v>0</v>
      </c>
      <c r="I7" s="504">
        <v>1</v>
      </c>
      <c r="J7" s="504">
        <v>605.65</v>
      </c>
      <c r="K7" s="489">
        <v>1</v>
      </c>
      <c r="L7" s="504">
        <v>1</v>
      </c>
      <c r="M7" s="505">
        <v>605.65</v>
      </c>
    </row>
    <row r="8" spans="1:13" ht="14.4" customHeight="1" x14ac:dyDescent="0.3">
      <c r="A8" s="483" t="s">
        <v>581</v>
      </c>
      <c r="B8" s="484" t="s">
        <v>756</v>
      </c>
      <c r="C8" s="484" t="s">
        <v>626</v>
      </c>
      <c r="D8" s="484" t="s">
        <v>627</v>
      </c>
      <c r="E8" s="484" t="s">
        <v>628</v>
      </c>
      <c r="F8" s="504"/>
      <c r="G8" s="504"/>
      <c r="H8" s="489">
        <v>0</v>
      </c>
      <c r="I8" s="504">
        <v>2</v>
      </c>
      <c r="J8" s="504">
        <v>666.62</v>
      </c>
      <c r="K8" s="489">
        <v>1</v>
      </c>
      <c r="L8" s="504">
        <v>2</v>
      </c>
      <c r="M8" s="505">
        <v>666.62</v>
      </c>
    </row>
    <row r="9" spans="1:13" ht="14.4" customHeight="1" x14ac:dyDescent="0.3">
      <c r="A9" s="483" t="s">
        <v>581</v>
      </c>
      <c r="B9" s="484" t="s">
        <v>757</v>
      </c>
      <c r="C9" s="484" t="s">
        <v>644</v>
      </c>
      <c r="D9" s="484" t="s">
        <v>645</v>
      </c>
      <c r="E9" s="484" t="s">
        <v>646</v>
      </c>
      <c r="F9" s="504">
        <v>1</v>
      </c>
      <c r="G9" s="504">
        <v>413.22</v>
      </c>
      <c r="H9" s="489">
        <v>1</v>
      </c>
      <c r="I9" s="504"/>
      <c r="J9" s="504"/>
      <c r="K9" s="489">
        <v>0</v>
      </c>
      <c r="L9" s="504">
        <v>1</v>
      </c>
      <c r="M9" s="505">
        <v>413.22</v>
      </c>
    </row>
    <row r="10" spans="1:13" ht="14.4" customHeight="1" x14ac:dyDescent="0.3">
      <c r="A10" s="483" t="s">
        <v>581</v>
      </c>
      <c r="B10" s="484" t="s">
        <v>758</v>
      </c>
      <c r="C10" s="484" t="s">
        <v>652</v>
      </c>
      <c r="D10" s="484" t="s">
        <v>653</v>
      </c>
      <c r="E10" s="484" t="s">
        <v>654</v>
      </c>
      <c r="F10" s="504">
        <v>1</v>
      </c>
      <c r="G10" s="504">
        <v>275.48</v>
      </c>
      <c r="H10" s="489">
        <v>1</v>
      </c>
      <c r="I10" s="504"/>
      <c r="J10" s="504"/>
      <c r="K10" s="489">
        <v>0</v>
      </c>
      <c r="L10" s="504">
        <v>1</v>
      </c>
      <c r="M10" s="505">
        <v>275.48</v>
      </c>
    </row>
    <row r="11" spans="1:13" ht="14.4" customHeight="1" x14ac:dyDescent="0.3">
      <c r="A11" s="483" t="s">
        <v>582</v>
      </c>
      <c r="B11" s="484" t="s">
        <v>759</v>
      </c>
      <c r="C11" s="484" t="s">
        <v>702</v>
      </c>
      <c r="D11" s="484" t="s">
        <v>703</v>
      </c>
      <c r="E11" s="484" t="s">
        <v>704</v>
      </c>
      <c r="F11" s="504"/>
      <c r="G11" s="504"/>
      <c r="H11" s="489">
        <v>0</v>
      </c>
      <c r="I11" s="504">
        <v>1</v>
      </c>
      <c r="J11" s="504">
        <v>174.94</v>
      </c>
      <c r="K11" s="489">
        <v>1</v>
      </c>
      <c r="L11" s="504">
        <v>1</v>
      </c>
      <c r="M11" s="505">
        <v>174.94</v>
      </c>
    </row>
    <row r="12" spans="1:13" ht="14.4" customHeight="1" x14ac:dyDescent="0.3">
      <c r="A12" s="483" t="s">
        <v>582</v>
      </c>
      <c r="B12" s="484" t="s">
        <v>760</v>
      </c>
      <c r="C12" s="484" t="s">
        <v>672</v>
      </c>
      <c r="D12" s="484" t="s">
        <v>673</v>
      </c>
      <c r="E12" s="484" t="s">
        <v>674</v>
      </c>
      <c r="F12" s="504"/>
      <c r="G12" s="504"/>
      <c r="H12" s="489">
        <v>0</v>
      </c>
      <c r="I12" s="504">
        <v>2</v>
      </c>
      <c r="J12" s="504">
        <v>4236.8599999999997</v>
      </c>
      <c r="K12" s="489">
        <v>1</v>
      </c>
      <c r="L12" s="504">
        <v>2</v>
      </c>
      <c r="M12" s="505">
        <v>4236.8599999999997</v>
      </c>
    </row>
    <row r="13" spans="1:13" ht="14.4" customHeight="1" x14ac:dyDescent="0.3">
      <c r="A13" s="483" t="s">
        <v>582</v>
      </c>
      <c r="B13" s="484" t="s">
        <v>761</v>
      </c>
      <c r="C13" s="484" t="s">
        <v>664</v>
      </c>
      <c r="D13" s="484" t="s">
        <v>665</v>
      </c>
      <c r="E13" s="484" t="s">
        <v>666</v>
      </c>
      <c r="F13" s="504"/>
      <c r="G13" s="504"/>
      <c r="H13" s="489">
        <v>0</v>
      </c>
      <c r="I13" s="504">
        <v>1</v>
      </c>
      <c r="J13" s="504">
        <v>44.89</v>
      </c>
      <c r="K13" s="489">
        <v>1</v>
      </c>
      <c r="L13" s="504">
        <v>1</v>
      </c>
      <c r="M13" s="505">
        <v>44.89</v>
      </c>
    </row>
    <row r="14" spans="1:13" ht="14.4" customHeight="1" x14ac:dyDescent="0.3">
      <c r="A14" s="483" t="s">
        <v>582</v>
      </c>
      <c r="B14" s="484" t="s">
        <v>762</v>
      </c>
      <c r="C14" s="484" t="s">
        <v>718</v>
      </c>
      <c r="D14" s="484" t="s">
        <v>719</v>
      </c>
      <c r="E14" s="484" t="s">
        <v>720</v>
      </c>
      <c r="F14" s="504"/>
      <c r="G14" s="504"/>
      <c r="H14" s="489">
        <v>0</v>
      </c>
      <c r="I14" s="504">
        <v>2</v>
      </c>
      <c r="J14" s="504">
        <v>130.6</v>
      </c>
      <c r="K14" s="489">
        <v>1</v>
      </c>
      <c r="L14" s="504">
        <v>2</v>
      </c>
      <c r="M14" s="505">
        <v>130.6</v>
      </c>
    </row>
    <row r="15" spans="1:13" ht="14.4" customHeight="1" x14ac:dyDescent="0.3">
      <c r="A15" s="483" t="s">
        <v>582</v>
      </c>
      <c r="B15" s="484" t="s">
        <v>762</v>
      </c>
      <c r="C15" s="484" t="s">
        <v>721</v>
      </c>
      <c r="D15" s="484" t="s">
        <v>719</v>
      </c>
      <c r="E15" s="484" t="s">
        <v>722</v>
      </c>
      <c r="F15" s="504"/>
      <c r="G15" s="504"/>
      <c r="H15" s="489">
        <v>0</v>
      </c>
      <c r="I15" s="504">
        <v>2</v>
      </c>
      <c r="J15" s="504">
        <v>435.3</v>
      </c>
      <c r="K15" s="489">
        <v>1</v>
      </c>
      <c r="L15" s="504">
        <v>2</v>
      </c>
      <c r="M15" s="505">
        <v>435.3</v>
      </c>
    </row>
    <row r="16" spans="1:13" ht="14.4" customHeight="1" thickBot="1" x14ac:dyDescent="0.35">
      <c r="A16" s="491" t="s">
        <v>582</v>
      </c>
      <c r="B16" s="492" t="s">
        <v>763</v>
      </c>
      <c r="C16" s="492" t="s">
        <v>668</v>
      </c>
      <c r="D16" s="492" t="s">
        <v>669</v>
      </c>
      <c r="E16" s="492" t="s">
        <v>670</v>
      </c>
      <c r="F16" s="506"/>
      <c r="G16" s="506"/>
      <c r="H16" s="497">
        <v>0</v>
      </c>
      <c r="I16" s="506">
        <v>2</v>
      </c>
      <c r="J16" s="506">
        <v>237.64</v>
      </c>
      <c r="K16" s="497">
        <v>1</v>
      </c>
      <c r="L16" s="506">
        <v>2</v>
      </c>
      <c r="M16" s="507">
        <v>237.64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34" t="s">
        <v>140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35" t="s">
        <v>264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2012</v>
      </c>
      <c r="D3" s="294">
        <v>2013</v>
      </c>
      <c r="E3" s="7"/>
      <c r="F3" s="329">
        <v>2014</v>
      </c>
      <c r="G3" s="330"/>
      <c r="H3" s="330"/>
      <c r="I3" s="331"/>
    </row>
    <row r="4" spans="1:10" ht="14.4" customHeight="1" thickBot="1" x14ac:dyDescent="0.35">
      <c r="A4" s="298" t="s">
        <v>0</v>
      </c>
      <c r="B4" s="299" t="s">
        <v>263</v>
      </c>
      <c r="C4" s="332" t="s">
        <v>73</v>
      </c>
      <c r="D4" s="333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16" t="s">
        <v>496</v>
      </c>
      <c r="B5" s="417" t="s">
        <v>497</v>
      </c>
      <c r="C5" s="418" t="s">
        <v>498</v>
      </c>
      <c r="D5" s="418" t="s">
        <v>498</v>
      </c>
      <c r="E5" s="418"/>
      <c r="F5" s="418" t="s">
        <v>498</v>
      </c>
      <c r="G5" s="418" t="s">
        <v>498</v>
      </c>
      <c r="H5" s="418" t="s">
        <v>498</v>
      </c>
      <c r="I5" s="419" t="s">
        <v>498</v>
      </c>
      <c r="J5" s="420" t="s">
        <v>69</v>
      </c>
    </row>
    <row r="6" spans="1:10" ht="14.4" customHeight="1" x14ac:dyDescent="0.3">
      <c r="A6" s="416" t="s">
        <v>496</v>
      </c>
      <c r="B6" s="417" t="s">
        <v>278</v>
      </c>
      <c r="C6" s="418">
        <v>5984.3646699999999</v>
      </c>
      <c r="D6" s="418">
        <v>6588.231319999999</v>
      </c>
      <c r="E6" s="418"/>
      <c r="F6" s="418">
        <v>5871.4975700000114</v>
      </c>
      <c r="G6" s="418">
        <v>6235.666666666667</v>
      </c>
      <c r="H6" s="418">
        <v>-364.16909666665561</v>
      </c>
      <c r="I6" s="419">
        <v>0.94159901159993764</v>
      </c>
      <c r="J6" s="420" t="s">
        <v>1</v>
      </c>
    </row>
    <row r="7" spans="1:10" ht="14.4" customHeight="1" x14ac:dyDescent="0.3">
      <c r="A7" s="416" t="s">
        <v>496</v>
      </c>
      <c r="B7" s="417" t="s">
        <v>279</v>
      </c>
      <c r="C7" s="418">
        <v>161.38333000000003</v>
      </c>
      <c r="D7" s="418">
        <v>82.908219999998991</v>
      </c>
      <c r="E7" s="418"/>
      <c r="F7" s="418">
        <v>86.746760000000009</v>
      </c>
      <c r="G7" s="418">
        <v>120</v>
      </c>
      <c r="H7" s="418">
        <v>-33.253239999999991</v>
      </c>
      <c r="I7" s="419">
        <v>0.72288966666666676</v>
      </c>
      <c r="J7" s="420" t="s">
        <v>1</v>
      </c>
    </row>
    <row r="8" spans="1:10" ht="14.4" customHeight="1" x14ac:dyDescent="0.3">
      <c r="A8" s="416" t="s">
        <v>496</v>
      </c>
      <c r="B8" s="417" t="s">
        <v>280</v>
      </c>
      <c r="C8" s="418">
        <v>81.347700000000003</v>
      </c>
      <c r="D8" s="418">
        <v>51.317309999999999</v>
      </c>
      <c r="E8" s="418"/>
      <c r="F8" s="418">
        <v>83.685360000000017</v>
      </c>
      <c r="G8" s="418">
        <v>66.333333333333343</v>
      </c>
      <c r="H8" s="418">
        <v>17.352026666666674</v>
      </c>
      <c r="I8" s="419">
        <v>1.2615883417085427</v>
      </c>
      <c r="J8" s="420" t="s">
        <v>1</v>
      </c>
    </row>
    <row r="9" spans="1:10" ht="14.4" customHeight="1" x14ac:dyDescent="0.3">
      <c r="A9" s="416" t="s">
        <v>496</v>
      </c>
      <c r="B9" s="417" t="s">
        <v>281</v>
      </c>
      <c r="C9" s="418">
        <v>266.99436000000003</v>
      </c>
      <c r="D9" s="418">
        <v>125.01661999999899</v>
      </c>
      <c r="E9" s="418"/>
      <c r="F9" s="418">
        <v>144.28910999999999</v>
      </c>
      <c r="G9" s="418">
        <v>130.33333333333334</v>
      </c>
      <c r="H9" s="418">
        <v>13.955776666666651</v>
      </c>
      <c r="I9" s="419">
        <v>1.1070775703324807</v>
      </c>
      <c r="J9" s="420" t="s">
        <v>1</v>
      </c>
    </row>
    <row r="10" spans="1:10" ht="14.4" customHeight="1" x14ac:dyDescent="0.3">
      <c r="A10" s="416" t="s">
        <v>496</v>
      </c>
      <c r="B10" s="417" t="s">
        <v>282</v>
      </c>
      <c r="C10" s="418">
        <v>5618.9110999999994</v>
      </c>
      <c r="D10" s="418">
        <v>6240.9539999999997</v>
      </c>
      <c r="E10" s="418"/>
      <c r="F10" s="418">
        <v>7326.1418900000099</v>
      </c>
      <c r="G10" s="418">
        <v>6996</v>
      </c>
      <c r="H10" s="418">
        <v>330.14189000000988</v>
      </c>
      <c r="I10" s="419">
        <v>1.0471900929102358</v>
      </c>
      <c r="J10" s="420" t="s">
        <v>1</v>
      </c>
    </row>
    <row r="11" spans="1:10" ht="14.4" customHeight="1" x14ac:dyDescent="0.3">
      <c r="A11" s="416" t="s">
        <v>496</v>
      </c>
      <c r="B11" s="417" t="s">
        <v>283</v>
      </c>
      <c r="C11" s="418">
        <v>0.31900000000000001</v>
      </c>
      <c r="D11" s="418">
        <v>0.32999999999999996</v>
      </c>
      <c r="E11" s="418"/>
      <c r="F11" s="418">
        <v>4.5410000000000004</v>
      </c>
      <c r="G11" s="418">
        <v>0.33333333333333331</v>
      </c>
      <c r="H11" s="418">
        <v>4.2076666666666673</v>
      </c>
      <c r="I11" s="419">
        <v>13.623000000000001</v>
      </c>
      <c r="J11" s="420" t="s">
        <v>1</v>
      </c>
    </row>
    <row r="12" spans="1:10" ht="14.4" customHeight="1" x14ac:dyDescent="0.3">
      <c r="A12" s="416" t="s">
        <v>496</v>
      </c>
      <c r="B12" s="417" t="s">
        <v>284</v>
      </c>
      <c r="C12" s="418">
        <v>25.856000000000002</v>
      </c>
      <c r="D12" s="418">
        <v>18.657999999997998</v>
      </c>
      <c r="E12" s="418"/>
      <c r="F12" s="418">
        <v>26.274999999999999</v>
      </c>
      <c r="G12" s="418">
        <v>28</v>
      </c>
      <c r="H12" s="418">
        <v>-1.7250000000000014</v>
      </c>
      <c r="I12" s="419">
        <v>0.93839285714285714</v>
      </c>
      <c r="J12" s="420" t="s">
        <v>1</v>
      </c>
    </row>
    <row r="13" spans="1:10" ht="14.4" customHeight="1" x14ac:dyDescent="0.3">
      <c r="A13" s="416" t="s">
        <v>496</v>
      </c>
      <c r="B13" s="417" t="s">
        <v>500</v>
      </c>
      <c r="C13" s="418">
        <v>12139.176159999999</v>
      </c>
      <c r="D13" s="418">
        <v>13107.415469999996</v>
      </c>
      <c r="E13" s="418"/>
      <c r="F13" s="418">
        <v>13543.17669000002</v>
      </c>
      <c r="G13" s="418">
        <v>13576.666666666666</v>
      </c>
      <c r="H13" s="418">
        <v>-33.489976666645816</v>
      </c>
      <c r="I13" s="419">
        <v>0.99753326958016353</v>
      </c>
      <c r="J13" s="420" t="s">
        <v>501</v>
      </c>
    </row>
    <row r="15" spans="1:10" ht="14.4" customHeight="1" x14ac:dyDescent="0.3">
      <c r="A15" s="416" t="s">
        <v>496</v>
      </c>
      <c r="B15" s="417" t="s">
        <v>497</v>
      </c>
      <c r="C15" s="418" t="s">
        <v>498</v>
      </c>
      <c r="D15" s="418" t="s">
        <v>498</v>
      </c>
      <c r="E15" s="418"/>
      <c r="F15" s="418" t="s">
        <v>498</v>
      </c>
      <c r="G15" s="418" t="s">
        <v>498</v>
      </c>
      <c r="H15" s="418" t="s">
        <v>498</v>
      </c>
      <c r="I15" s="419" t="s">
        <v>498</v>
      </c>
      <c r="J15" s="420" t="s">
        <v>69</v>
      </c>
    </row>
    <row r="16" spans="1:10" ht="14.4" customHeight="1" x14ac:dyDescent="0.3">
      <c r="A16" s="416" t="s">
        <v>502</v>
      </c>
      <c r="B16" s="417" t="s">
        <v>503</v>
      </c>
      <c r="C16" s="418" t="s">
        <v>498</v>
      </c>
      <c r="D16" s="418" t="s">
        <v>498</v>
      </c>
      <c r="E16" s="418"/>
      <c r="F16" s="418" t="s">
        <v>498</v>
      </c>
      <c r="G16" s="418" t="s">
        <v>498</v>
      </c>
      <c r="H16" s="418" t="s">
        <v>498</v>
      </c>
      <c r="I16" s="419" t="s">
        <v>498</v>
      </c>
      <c r="J16" s="420" t="s">
        <v>0</v>
      </c>
    </row>
    <row r="17" spans="1:10" ht="14.4" customHeight="1" x14ac:dyDescent="0.3">
      <c r="A17" s="416" t="s">
        <v>502</v>
      </c>
      <c r="B17" s="417" t="s">
        <v>278</v>
      </c>
      <c r="C17" s="418">
        <v>632.85153000000003</v>
      </c>
      <c r="D17" s="418">
        <v>382.383319999999</v>
      </c>
      <c r="E17" s="418"/>
      <c r="F17" s="418">
        <v>491.63471000000101</v>
      </c>
      <c r="G17" s="418">
        <v>528</v>
      </c>
      <c r="H17" s="418">
        <v>-36.365289999998993</v>
      </c>
      <c r="I17" s="419">
        <v>0.93112634469697164</v>
      </c>
      <c r="J17" s="420" t="s">
        <v>1</v>
      </c>
    </row>
    <row r="18" spans="1:10" ht="14.4" customHeight="1" x14ac:dyDescent="0.3">
      <c r="A18" s="416" t="s">
        <v>502</v>
      </c>
      <c r="B18" s="417" t="s">
        <v>279</v>
      </c>
      <c r="C18" s="418">
        <v>3.1368999999999998</v>
      </c>
      <c r="D18" s="418">
        <v>6.1074699999990001</v>
      </c>
      <c r="E18" s="418"/>
      <c r="F18" s="418">
        <v>5.4337600000000004</v>
      </c>
      <c r="G18" s="418">
        <v>10</v>
      </c>
      <c r="H18" s="418">
        <v>-4.5662399999999996</v>
      </c>
      <c r="I18" s="419">
        <v>0.54337600000000008</v>
      </c>
      <c r="J18" s="420" t="s">
        <v>1</v>
      </c>
    </row>
    <row r="19" spans="1:10" ht="14.4" customHeight="1" x14ac:dyDescent="0.3">
      <c r="A19" s="416" t="s">
        <v>502</v>
      </c>
      <c r="B19" s="417" t="s">
        <v>280</v>
      </c>
      <c r="C19" s="418">
        <v>0.27410000000000001</v>
      </c>
      <c r="D19" s="418">
        <v>0.54094999999999993</v>
      </c>
      <c r="E19" s="418"/>
      <c r="F19" s="418">
        <v>0.77424000000000004</v>
      </c>
      <c r="G19" s="418">
        <v>0.66666666666666663</v>
      </c>
      <c r="H19" s="418">
        <v>0.10757333333333341</v>
      </c>
      <c r="I19" s="419">
        <v>1.1613600000000002</v>
      </c>
      <c r="J19" s="420" t="s">
        <v>1</v>
      </c>
    </row>
    <row r="20" spans="1:10" ht="14.4" customHeight="1" x14ac:dyDescent="0.3">
      <c r="A20" s="416" t="s">
        <v>502</v>
      </c>
      <c r="B20" s="417" t="s">
        <v>281</v>
      </c>
      <c r="C20" s="418">
        <v>24.4072</v>
      </c>
      <c r="D20" s="418">
        <v>22.800799999999001</v>
      </c>
      <c r="E20" s="418"/>
      <c r="F20" s="418">
        <v>21.60838</v>
      </c>
      <c r="G20" s="418">
        <v>22.333333333333332</v>
      </c>
      <c r="H20" s="418">
        <v>-0.72495333333333178</v>
      </c>
      <c r="I20" s="419">
        <v>0.96753940298507468</v>
      </c>
      <c r="J20" s="420" t="s">
        <v>1</v>
      </c>
    </row>
    <row r="21" spans="1:10" ht="14.4" customHeight="1" x14ac:dyDescent="0.3">
      <c r="A21" s="416" t="s">
        <v>502</v>
      </c>
      <c r="B21" s="417" t="s">
        <v>283</v>
      </c>
      <c r="C21" s="418">
        <v>0</v>
      </c>
      <c r="D21" s="418">
        <v>0</v>
      </c>
      <c r="E21" s="418"/>
      <c r="F21" s="418" t="s">
        <v>498</v>
      </c>
      <c r="G21" s="418" t="s">
        <v>498</v>
      </c>
      <c r="H21" s="418" t="s">
        <v>498</v>
      </c>
      <c r="I21" s="419" t="s">
        <v>498</v>
      </c>
      <c r="J21" s="420" t="s">
        <v>1</v>
      </c>
    </row>
    <row r="22" spans="1:10" ht="14.4" customHeight="1" x14ac:dyDescent="0.3">
      <c r="A22" s="416" t="s">
        <v>502</v>
      </c>
      <c r="B22" s="417" t="s">
        <v>284</v>
      </c>
      <c r="C22" s="418">
        <v>3.5939999999999999</v>
      </c>
      <c r="D22" s="418">
        <v>2.0579999999989997</v>
      </c>
      <c r="E22" s="418"/>
      <c r="F22" s="418">
        <v>3.5579999999999998</v>
      </c>
      <c r="G22" s="418">
        <v>3.3333333333333335</v>
      </c>
      <c r="H22" s="418">
        <v>0.22466666666666635</v>
      </c>
      <c r="I22" s="419">
        <v>1.0673999999999999</v>
      </c>
      <c r="J22" s="420" t="s">
        <v>1</v>
      </c>
    </row>
    <row r="23" spans="1:10" ht="14.4" customHeight="1" x14ac:dyDescent="0.3">
      <c r="A23" s="416" t="s">
        <v>502</v>
      </c>
      <c r="B23" s="417" t="s">
        <v>504</v>
      </c>
      <c r="C23" s="418">
        <v>664.26373000000001</v>
      </c>
      <c r="D23" s="418">
        <v>413.89053999999607</v>
      </c>
      <c r="E23" s="418"/>
      <c r="F23" s="418">
        <v>523.00909000000104</v>
      </c>
      <c r="G23" s="418">
        <v>564.33333333333337</v>
      </c>
      <c r="H23" s="418">
        <v>-41.324243333332333</v>
      </c>
      <c r="I23" s="419">
        <v>0.9267733431777927</v>
      </c>
      <c r="J23" s="420" t="s">
        <v>505</v>
      </c>
    </row>
    <row r="24" spans="1:10" ht="14.4" customHeight="1" x14ac:dyDescent="0.3">
      <c r="A24" s="416" t="s">
        <v>498</v>
      </c>
      <c r="B24" s="417" t="s">
        <v>498</v>
      </c>
      <c r="C24" s="418" t="s">
        <v>498</v>
      </c>
      <c r="D24" s="418" t="s">
        <v>498</v>
      </c>
      <c r="E24" s="418"/>
      <c r="F24" s="418" t="s">
        <v>498</v>
      </c>
      <c r="G24" s="418" t="s">
        <v>498</v>
      </c>
      <c r="H24" s="418" t="s">
        <v>498</v>
      </c>
      <c r="I24" s="419" t="s">
        <v>498</v>
      </c>
      <c r="J24" s="420" t="s">
        <v>506</v>
      </c>
    </row>
    <row r="25" spans="1:10" ht="14.4" customHeight="1" x14ac:dyDescent="0.3">
      <c r="A25" s="416" t="s">
        <v>507</v>
      </c>
      <c r="B25" s="417" t="s">
        <v>508</v>
      </c>
      <c r="C25" s="418" t="s">
        <v>498</v>
      </c>
      <c r="D25" s="418" t="s">
        <v>498</v>
      </c>
      <c r="E25" s="418"/>
      <c r="F25" s="418" t="s">
        <v>498</v>
      </c>
      <c r="G25" s="418" t="s">
        <v>498</v>
      </c>
      <c r="H25" s="418" t="s">
        <v>498</v>
      </c>
      <c r="I25" s="419" t="s">
        <v>498</v>
      </c>
      <c r="J25" s="420" t="s">
        <v>0</v>
      </c>
    </row>
    <row r="26" spans="1:10" ht="14.4" customHeight="1" x14ac:dyDescent="0.3">
      <c r="A26" s="416" t="s">
        <v>507</v>
      </c>
      <c r="B26" s="417" t="s">
        <v>278</v>
      </c>
      <c r="C26" s="418">
        <v>5351.51314</v>
      </c>
      <c r="D26" s="418">
        <v>6205.848</v>
      </c>
      <c r="E26" s="418"/>
      <c r="F26" s="418">
        <v>5379.8628600000102</v>
      </c>
      <c r="G26" s="418">
        <v>5707.666666666667</v>
      </c>
      <c r="H26" s="418">
        <v>-327.80380666665678</v>
      </c>
      <c r="I26" s="419">
        <v>0.94256780821117969</v>
      </c>
      <c r="J26" s="420" t="s">
        <v>1</v>
      </c>
    </row>
    <row r="27" spans="1:10" ht="14.4" customHeight="1" x14ac:dyDescent="0.3">
      <c r="A27" s="416" t="s">
        <v>507</v>
      </c>
      <c r="B27" s="417" t="s">
        <v>279</v>
      </c>
      <c r="C27" s="418">
        <v>158.24643000000003</v>
      </c>
      <c r="D27" s="418">
        <v>76.800749999999994</v>
      </c>
      <c r="E27" s="418"/>
      <c r="F27" s="418">
        <v>81.313000000000002</v>
      </c>
      <c r="G27" s="418">
        <v>110</v>
      </c>
      <c r="H27" s="418">
        <v>-28.686999999999998</v>
      </c>
      <c r="I27" s="419">
        <v>0.73920909090909093</v>
      </c>
      <c r="J27" s="420" t="s">
        <v>1</v>
      </c>
    </row>
    <row r="28" spans="1:10" ht="14.4" customHeight="1" x14ac:dyDescent="0.3">
      <c r="A28" s="416" t="s">
        <v>507</v>
      </c>
      <c r="B28" s="417" t="s">
        <v>280</v>
      </c>
      <c r="C28" s="418">
        <v>81.073599999999999</v>
      </c>
      <c r="D28" s="418">
        <v>50.776359999999997</v>
      </c>
      <c r="E28" s="418"/>
      <c r="F28" s="418">
        <v>82.911120000000011</v>
      </c>
      <c r="G28" s="418">
        <v>65.666666666666671</v>
      </c>
      <c r="H28" s="418">
        <v>17.24445333333334</v>
      </c>
      <c r="I28" s="419">
        <v>1.2626058883248732</v>
      </c>
      <c r="J28" s="420" t="s">
        <v>1</v>
      </c>
    </row>
    <row r="29" spans="1:10" ht="14.4" customHeight="1" x14ac:dyDescent="0.3">
      <c r="A29" s="416" t="s">
        <v>507</v>
      </c>
      <c r="B29" s="417" t="s">
        <v>281</v>
      </c>
      <c r="C29" s="418">
        <v>242.58716000000001</v>
      </c>
      <c r="D29" s="418">
        <v>102.21581999999999</v>
      </c>
      <c r="E29" s="418"/>
      <c r="F29" s="418">
        <v>122.68073</v>
      </c>
      <c r="G29" s="418">
        <v>108</v>
      </c>
      <c r="H29" s="418">
        <v>14.680729999999997</v>
      </c>
      <c r="I29" s="419">
        <v>1.1359326851851852</v>
      </c>
      <c r="J29" s="420" t="s">
        <v>1</v>
      </c>
    </row>
    <row r="30" spans="1:10" ht="14.4" customHeight="1" x14ac:dyDescent="0.3">
      <c r="A30" s="416" t="s">
        <v>507</v>
      </c>
      <c r="B30" s="417" t="s">
        <v>282</v>
      </c>
      <c r="C30" s="418">
        <v>5618.9110999999994</v>
      </c>
      <c r="D30" s="418">
        <v>6240.9539999999997</v>
      </c>
      <c r="E30" s="418"/>
      <c r="F30" s="418">
        <v>7326.1418900000099</v>
      </c>
      <c r="G30" s="418">
        <v>6996</v>
      </c>
      <c r="H30" s="418">
        <v>330.14189000000988</v>
      </c>
      <c r="I30" s="419">
        <v>1.0471900929102358</v>
      </c>
      <c r="J30" s="420" t="s">
        <v>1</v>
      </c>
    </row>
    <row r="31" spans="1:10" ht="14.4" customHeight="1" x14ac:dyDescent="0.3">
      <c r="A31" s="416" t="s">
        <v>507</v>
      </c>
      <c r="B31" s="417" t="s">
        <v>283</v>
      </c>
      <c r="C31" s="418">
        <v>0.31900000000000001</v>
      </c>
      <c r="D31" s="418">
        <v>0.32999999999999996</v>
      </c>
      <c r="E31" s="418"/>
      <c r="F31" s="418">
        <v>4.5410000000000004</v>
      </c>
      <c r="G31" s="418">
        <v>0.33333333333333331</v>
      </c>
      <c r="H31" s="418">
        <v>4.2076666666666673</v>
      </c>
      <c r="I31" s="419">
        <v>13.623000000000001</v>
      </c>
      <c r="J31" s="420" t="s">
        <v>1</v>
      </c>
    </row>
    <row r="32" spans="1:10" ht="14.4" customHeight="1" x14ac:dyDescent="0.3">
      <c r="A32" s="416" t="s">
        <v>507</v>
      </c>
      <c r="B32" s="417" t="s">
        <v>284</v>
      </c>
      <c r="C32" s="418">
        <v>22.262</v>
      </c>
      <c r="D32" s="418">
        <v>16.599999999999</v>
      </c>
      <c r="E32" s="418"/>
      <c r="F32" s="418">
        <v>22.716999999999999</v>
      </c>
      <c r="G32" s="418">
        <v>24.666666666666668</v>
      </c>
      <c r="H32" s="418">
        <v>-1.9496666666666691</v>
      </c>
      <c r="I32" s="419">
        <v>0.92095945945945934</v>
      </c>
      <c r="J32" s="420" t="s">
        <v>1</v>
      </c>
    </row>
    <row r="33" spans="1:10" ht="14.4" customHeight="1" x14ac:dyDescent="0.3">
      <c r="A33" s="416" t="s">
        <v>507</v>
      </c>
      <c r="B33" s="417" t="s">
        <v>509</v>
      </c>
      <c r="C33" s="418">
        <v>11474.912429999998</v>
      </c>
      <c r="D33" s="418">
        <v>12693.524929999998</v>
      </c>
      <c r="E33" s="418"/>
      <c r="F33" s="418">
        <v>13020.167600000021</v>
      </c>
      <c r="G33" s="418">
        <v>13012.333333333334</v>
      </c>
      <c r="H33" s="418">
        <v>7.8342666666867444</v>
      </c>
      <c r="I33" s="419">
        <v>1.0006020647078429</v>
      </c>
      <c r="J33" s="420" t="s">
        <v>505</v>
      </c>
    </row>
    <row r="34" spans="1:10" ht="14.4" customHeight="1" x14ac:dyDescent="0.3">
      <c r="A34" s="416" t="s">
        <v>498</v>
      </c>
      <c r="B34" s="417" t="s">
        <v>498</v>
      </c>
      <c r="C34" s="418" t="s">
        <v>498</v>
      </c>
      <c r="D34" s="418" t="s">
        <v>498</v>
      </c>
      <c r="E34" s="418"/>
      <c r="F34" s="418" t="s">
        <v>498</v>
      </c>
      <c r="G34" s="418" t="s">
        <v>498</v>
      </c>
      <c r="H34" s="418" t="s">
        <v>498</v>
      </c>
      <c r="I34" s="419" t="s">
        <v>498</v>
      </c>
      <c r="J34" s="420" t="s">
        <v>506</v>
      </c>
    </row>
    <row r="35" spans="1:10" ht="14.4" customHeight="1" x14ac:dyDescent="0.3">
      <c r="A35" s="416" t="s">
        <v>510</v>
      </c>
      <c r="B35" s="417" t="s">
        <v>511</v>
      </c>
      <c r="C35" s="418" t="s">
        <v>498</v>
      </c>
      <c r="D35" s="418" t="s">
        <v>498</v>
      </c>
      <c r="E35" s="418"/>
      <c r="F35" s="418" t="s">
        <v>498</v>
      </c>
      <c r="G35" s="418" t="s">
        <v>498</v>
      </c>
      <c r="H35" s="418" t="s">
        <v>498</v>
      </c>
      <c r="I35" s="419" t="s">
        <v>498</v>
      </c>
      <c r="J35" s="420" t="s">
        <v>0</v>
      </c>
    </row>
    <row r="36" spans="1:10" ht="14.4" customHeight="1" x14ac:dyDescent="0.3">
      <c r="A36" s="416" t="s">
        <v>510</v>
      </c>
      <c r="B36" s="417" t="s">
        <v>281</v>
      </c>
      <c r="C36" s="418">
        <v>0</v>
      </c>
      <c r="D36" s="418" t="s">
        <v>498</v>
      </c>
      <c r="E36" s="418"/>
      <c r="F36" s="418" t="s">
        <v>498</v>
      </c>
      <c r="G36" s="418" t="s">
        <v>498</v>
      </c>
      <c r="H36" s="418" t="s">
        <v>498</v>
      </c>
      <c r="I36" s="419" t="s">
        <v>498</v>
      </c>
      <c r="J36" s="420" t="s">
        <v>1</v>
      </c>
    </row>
    <row r="37" spans="1:10" ht="14.4" customHeight="1" x14ac:dyDescent="0.3">
      <c r="A37" s="416" t="s">
        <v>510</v>
      </c>
      <c r="B37" s="417" t="s">
        <v>512</v>
      </c>
      <c r="C37" s="418">
        <v>0</v>
      </c>
      <c r="D37" s="418" t="s">
        <v>498</v>
      </c>
      <c r="E37" s="418"/>
      <c r="F37" s="418" t="s">
        <v>498</v>
      </c>
      <c r="G37" s="418" t="s">
        <v>498</v>
      </c>
      <c r="H37" s="418" t="s">
        <v>498</v>
      </c>
      <c r="I37" s="419" t="s">
        <v>498</v>
      </c>
      <c r="J37" s="420" t="s">
        <v>505</v>
      </c>
    </row>
    <row r="38" spans="1:10" ht="14.4" customHeight="1" x14ac:dyDescent="0.3">
      <c r="A38" s="416" t="s">
        <v>498</v>
      </c>
      <c r="B38" s="417" t="s">
        <v>498</v>
      </c>
      <c r="C38" s="418" t="s">
        <v>498</v>
      </c>
      <c r="D38" s="418" t="s">
        <v>498</v>
      </c>
      <c r="E38" s="418"/>
      <c r="F38" s="418" t="s">
        <v>498</v>
      </c>
      <c r="G38" s="418" t="s">
        <v>498</v>
      </c>
      <c r="H38" s="418" t="s">
        <v>498</v>
      </c>
      <c r="I38" s="419" t="s">
        <v>498</v>
      </c>
      <c r="J38" s="420" t="s">
        <v>506</v>
      </c>
    </row>
    <row r="39" spans="1:10" ht="14.4" customHeight="1" x14ac:dyDescent="0.3">
      <c r="A39" s="416" t="s">
        <v>496</v>
      </c>
      <c r="B39" s="417" t="s">
        <v>500</v>
      </c>
      <c r="C39" s="418">
        <v>12139.176159999999</v>
      </c>
      <c r="D39" s="418">
        <v>13107.415469999994</v>
      </c>
      <c r="E39" s="418"/>
      <c r="F39" s="418">
        <v>13543.17669000002</v>
      </c>
      <c r="G39" s="418">
        <v>13576.666666666668</v>
      </c>
      <c r="H39" s="418">
        <v>-33.489976666647635</v>
      </c>
      <c r="I39" s="419">
        <v>0.99753326958016342</v>
      </c>
      <c r="J39" s="420" t="s">
        <v>501</v>
      </c>
    </row>
  </sheetData>
  <mergeCells count="3">
    <mergeCell ref="A1:I1"/>
    <mergeCell ref="F3:I3"/>
    <mergeCell ref="C4:D4"/>
  </mergeCells>
  <conditionalFormatting sqref="F14 F40:F65537">
    <cfRule type="cellIs" dxfId="18" priority="18" stopIfTrue="1" operator="greaterThan">
      <formula>1</formula>
    </cfRule>
  </conditionalFormatting>
  <conditionalFormatting sqref="H5:H13">
    <cfRule type="expression" dxfId="17" priority="14">
      <formula>$H5&gt;0</formula>
    </cfRule>
  </conditionalFormatting>
  <conditionalFormatting sqref="I5:I13">
    <cfRule type="expression" dxfId="16" priority="15">
      <formula>$I5&gt;1</formula>
    </cfRule>
  </conditionalFormatting>
  <conditionalFormatting sqref="B5:B13">
    <cfRule type="expression" dxfId="15" priority="11">
      <formula>OR($J5="NS",$J5="SumaNS",$J5="Účet")</formula>
    </cfRule>
  </conditionalFormatting>
  <conditionalFormatting sqref="F5:I13 B5:D13">
    <cfRule type="expression" dxfId="14" priority="17">
      <formula>AND($J5&lt;&gt;"",$J5&lt;&gt;"mezeraKL")</formula>
    </cfRule>
  </conditionalFormatting>
  <conditionalFormatting sqref="B5:D13 F5:I13">
    <cfRule type="expression" dxfId="13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2" priority="13">
      <formula>OR($J5="SumaNS",$J5="NS")</formula>
    </cfRule>
  </conditionalFormatting>
  <conditionalFormatting sqref="A5:A13">
    <cfRule type="expression" dxfId="11" priority="9">
      <formula>AND($J5&lt;&gt;"mezeraKL",$J5&lt;&gt;"")</formula>
    </cfRule>
  </conditionalFormatting>
  <conditionalFormatting sqref="A5:A13">
    <cfRule type="expression" dxfId="10" priority="10">
      <formula>AND($J5&lt;&gt;"",$J5&lt;&gt;"mezeraKL")</formula>
    </cfRule>
  </conditionalFormatting>
  <conditionalFormatting sqref="H15:H39">
    <cfRule type="expression" dxfId="9" priority="5">
      <formula>$H15&gt;0</formula>
    </cfRule>
  </conditionalFormatting>
  <conditionalFormatting sqref="A15:A39">
    <cfRule type="expression" dxfId="8" priority="2">
      <formula>AND($J15&lt;&gt;"mezeraKL",$J15&lt;&gt;"")</formula>
    </cfRule>
  </conditionalFormatting>
  <conditionalFormatting sqref="I15:I39">
    <cfRule type="expression" dxfId="7" priority="6">
      <formula>$I15&gt;1</formula>
    </cfRule>
  </conditionalFormatting>
  <conditionalFormatting sqref="B15:B39">
    <cfRule type="expression" dxfId="6" priority="1">
      <formula>OR($J15="NS",$J15="SumaNS",$J15="Účet")</formula>
    </cfRule>
  </conditionalFormatting>
  <conditionalFormatting sqref="A15:D39 F15:I39">
    <cfRule type="expression" dxfId="5" priority="8">
      <formula>AND($J15&lt;&gt;"",$J15&lt;&gt;"mezeraKL")</formula>
    </cfRule>
  </conditionalFormatting>
  <conditionalFormatting sqref="B15:D39 F15:I39">
    <cfRule type="expression" dxfId="4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9 F15:I39">
    <cfRule type="expression" dxfId="3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3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12.44140625" style="210" hidden="1" customWidth="1" outlineLevel="1"/>
    <col min="8" max="8" width="25.77734375" style="210" customWidth="1" collapsed="1"/>
    <col min="9" max="9" width="7.77734375" style="208" customWidth="1"/>
    <col min="10" max="10" width="10" style="208" customWidth="1"/>
    <col min="11" max="11" width="11.109375" style="208" customWidth="1"/>
    <col min="12" max="16384" width="8.88671875" style="130"/>
  </cols>
  <sheetData>
    <row r="1" spans="1:11" ht="18.600000000000001" customHeight="1" thickBot="1" x14ac:dyDescent="0.4">
      <c r="A1" s="341" t="s">
        <v>1209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1" ht="14.4" customHeight="1" thickBot="1" x14ac:dyDescent="0.35">
      <c r="A2" s="235" t="s">
        <v>264</v>
      </c>
      <c r="B2" s="62"/>
      <c r="C2" s="212"/>
      <c r="D2" s="212"/>
      <c r="E2" s="212"/>
      <c r="F2" s="212"/>
      <c r="G2" s="212"/>
      <c r="H2" s="212"/>
      <c r="I2" s="213"/>
      <c r="J2" s="213"/>
      <c r="K2" s="213"/>
    </row>
    <row r="3" spans="1:11" ht="14.4" customHeight="1" thickBot="1" x14ac:dyDescent="0.35">
      <c r="A3" s="62"/>
      <c r="B3" s="62"/>
      <c r="C3" s="337"/>
      <c r="D3" s="338"/>
      <c r="E3" s="338"/>
      <c r="F3" s="338"/>
      <c r="G3" s="338"/>
      <c r="H3" s="142" t="s">
        <v>129</v>
      </c>
      <c r="I3" s="98">
        <f>IF(J3&lt;&gt;0,K3/J3,0)</f>
        <v>50.233995374828922</v>
      </c>
      <c r="J3" s="98">
        <f>SUBTOTAL(9,J5:J1048576)</f>
        <v>269640</v>
      </c>
      <c r="K3" s="99">
        <f>SUBTOTAL(9,K5:K1048576)</f>
        <v>13545094.51286887</v>
      </c>
    </row>
    <row r="4" spans="1:11" s="209" customFormat="1" ht="14.4" customHeight="1" thickBot="1" x14ac:dyDescent="0.35">
      <c r="A4" s="522" t="s">
        <v>4</v>
      </c>
      <c r="B4" s="523" t="s">
        <v>5</v>
      </c>
      <c r="C4" s="523" t="s">
        <v>0</v>
      </c>
      <c r="D4" s="523" t="s">
        <v>6</v>
      </c>
      <c r="E4" s="523" t="s">
        <v>7</v>
      </c>
      <c r="F4" s="523" t="s">
        <v>1</v>
      </c>
      <c r="G4" s="523" t="s">
        <v>71</v>
      </c>
      <c r="H4" s="423" t="s">
        <v>11</v>
      </c>
      <c r="I4" s="424" t="s">
        <v>143</v>
      </c>
      <c r="J4" s="424" t="s">
        <v>13</v>
      </c>
      <c r="K4" s="425" t="s">
        <v>157</v>
      </c>
    </row>
    <row r="5" spans="1:11" ht="14.4" customHeight="1" x14ac:dyDescent="0.3">
      <c r="A5" s="476" t="s">
        <v>496</v>
      </c>
      <c r="B5" s="477" t="s">
        <v>572</v>
      </c>
      <c r="C5" s="480" t="s">
        <v>502</v>
      </c>
      <c r="D5" s="524" t="s">
        <v>1194</v>
      </c>
      <c r="E5" s="480" t="s">
        <v>1195</v>
      </c>
      <c r="F5" s="524" t="s">
        <v>1196</v>
      </c>
      <c r="G5" s="480" t="s">
        <v>765</v>
      </c>
      <c r="H5" s="480" t="s">
        <v>766</v>
      </c>
      <c r="I5" s="116">
        <v>27.6875</v>
      </c>
      <c r="J5" s="116">
        <v>20</v>
      </c>
      <c r="K5" s="503">
        <v>553.75</v>
      </c>
    </row>
    <row r="6" spans="1:11" ht="14.4" customHeight="1" x14ac:dyDescent="0.3">
      <c r="A6" s="483" t="s">
        <v>496</v>
      </c>
      <c r="B6" s="484" t="s">
        <v>572</v>
      </c>
      <c r="C6" s="487" t="s">
        <v>502</v>
      </c>
      <c r="D6" s="525" t="s">
        <v>1194</v>
      </c>
      <c r="E6" s="487" t="s">
        <v>1195</v>
      </c>
      <c r="F6" s="525" t="s">
        <v>1196</v>
      </c>
      <c r="G6" s="487" t="s">
        <v>767</v>
      </c>
      <c r="H6" s="487" t="s">
        <v>768</v>
      </c>
      <c r="I6" s="504">
        <v>12.38</v>
      </c>
      <c r="J6" s="504">
        <v>1</v>
      </c>
      <c r="K6" s="505">
        <v>12.38</v>
      </c>
    </row>
    <row r="7" spans="1:11" ht="14.4" customHeight="1" x14ac:dyDescent="0.3">
      <c r="A7" s="483" t="s">
        <v>496</v>
      </c>
      <c r="B7" s="484" t="s">
        <v>572</v>
      </c>
      <c r="C7" s="487" t="s">
        <v>502</v>
      </c>
      <c r="D7" s="525" t="s">
        <v>1194</v>
      </c>
      <c r="E7" s="487" t="s">
        <v>1195</v>
      </c>
      <c r="F7" s="525" t="s">
        <v>1196</v>
      </c>
      <c r="G7" s="487" t="s">
        <v>769</v>
      </c>
      <c r="H7" s="487" t="s">
        <v>770</v>
      </c>
      <c r="I7" s="504">
        <v>1.17</v>
      </c>
      <c r="J7" s="504">
        <v>100</v>
      </c>
      <c r="K7" s="505">
        <v>117</v>
      </c>
    </row>
    <row r="8" spans="1:11" ht="14.4" customHeight="1" x14ac:dyDescent="0.3">
      <c r="A8" s="483" t="s">
        <v>496</v>
      </c>
      <c r="B8" s="484" t="s">
        <v>572</v>
      </c>
      <c r="C8" s="487" t="s">
        <v>502</v>
      </c>
      <c r="D8" s="525" t="s">
        <v>1194</v>
      </c>
      <c r="E8" s="487" t="s">
        <v>1195</v>
      </c>
      <c r="F8" s="525" t="s">
        <v>1196</v>
      </c>
      <c r="G8" s="487" t="s">
        <v>771</v>
      </c>
      <c r="H8" s="487" t="s">
        <v>772</v>
      </c>
      <c r="I8" s="504">
        <v>0.3133333333333333</v>
      </c>
      <c r="J8" s="504">
        <v>15</v>
      </c>
      <c r="K8" s="505">
        <v>4.7</v>
      </c>
    </row>
    <row r="9" spans="1:11" ht="14.4" customHeight="1" x14ac:dyDescent="0.3">
      <c r="A9" s="483" t="s">
        <v>496</v>
      </c>
      <c r="B9" s="484" t="s">
        <v>572</v>
      </c>
      <c r="C9" s="487" t="s">
        <v>502</v>
      </c>
      <c r="D9" s="525" t="s">
        <v>1194</v>
      </c>
      <c r="E9" s="487" t="s">
        <v>1195</v>
      </c>
      <c r="F9" s="525" t="s">
        <v>1196</v>
      </c>
      <c r="G9" s="487" t="s">
        <v>773</v>
      </c>
      <c r="H9" s="487" t="s">
        <v>774</v>
      </c>
      <c r="I9" s="504">
        <v>5.9249999999999998</v>
      </c>
      <c r="J9" s="504">
        <v>3</v>
      </c>
      <c r="K9" s="505">
        <v>17.77</v>
      </c>
    </row>
    <row r="10" spans="1:11" ht="14.4" customHeight="1" x14ac:dyDescent="0.3">
      <c r="A10" s="483" t="s">
        <v>496</v>
      </c>
      <c r="B10" s="484" t="s">
        <v>572</v>
      </c>
      <c r="C10" s="487" t="s">
        <v>502</v>
      </c>
      <c r="D10" s="525" t="s">
        <v>1194</v>
      </c>
      <c r="E10" s="487" t="s">
        <v>1195</v>
      </c>
      <c r="F10" s="525" t="s">
        <v>1196</v>
      </c>
      <c r="G10" s="487" t="s">
        <v>775</v>
      </c>
      <c r="H10" s="487" t="s">
        <v>776</v>
      </c>
      <c r="I10" s="504">
        <v>2.54</v>
      </c>
      <c r="J10" s="504">
        <v>27</v>
      </c>
      <c r="K10" s="505">
        <v>68.64</v>
      </c>
    </row>
    <row r="11" spans="1:11" ht="14.4" customHeight="1" x14ac:dyDescent="0.3">
      <c r="A11" s="483" t="s">
        <v>496</v>
      </c>
      <c r="B11" s="484" t="s">
        <v>572</v>
      </c>
      <c r="C11" s="487" t="s">
        <v>502</v>
      </c>
      <c r="D11" s="525" t="s">
        <v>1194</v>
      </c>
      <c r="E11" s="487" t="s">
        <v>1197</v>
      </c>
      <c r="F11" s="525" t="s">
        <v>1198</v>
      </c>
      <c r="G11" s="487" t="s">
        <v>777</v>
      </c>
      <c r="H11" s="487" t="s">
        <v>778</v>
      </c>
      <c r="I11" s="504">
        <v>0.56666666666666665</v>
      </c>
      <c r="J11" s="504">
        <v>6800</v>
      </c>
      <c r="K11" s="505">
        <v>3856</v>
      </c>
    </row>
    <row r="12" spans="1:11" ht="14.4" customHeight="1" x14ac:dyDescent="0.3">
      <c r="A12" s="483" t="s">
        <v>496</v>
      </c>
      <c r="B12" s="484" t="s">
        <v>572</v>
      </c>
      <c r="C12" s="487" t="s">
        <v>502</v>
      </c>
      <c r="D12" s="525" t="s">
        <v>1194</v>
      </c>
      <c r="E12" s="487" t="s">
        <v>1197</v>
      </c>
      <c r="F12" s="525" t="s">
        <v>1198</v>
      </c>
      <c r="G12" s="487" t="s">
        <v>779</v>
      </c>
      <c r="H12" s="487" t="s">
        <v>780</v>
      </c>
      <c r="I12" s="504">
        <v>748.99</v>
      </c>
      <c r="J12" s="504">
        <v>10</v>
      </c>
      <c r="K12" s="505">
        <v>7489.9</v>
      </c>
    </row>
    <row r="13" spans="1:11" ht="14.4" customHeight="1" x14ac:dyDescent="0.3">
      <c r="A13" s="483" t="s">
        <v>496</v>
      </c>
      <c r="B13" s="484" t="s">
        <v>572</v>
      </c>
      <c r="C13" s="487" t="s">
        <v>502</v>
      </c>
      <c r="D13" s="525" t="s">
        <v>1194</v>
      </c>
      <c r="E13" s="487" t="s">
        <v>1197</v>
      </c>
      <c r="F13" s="525" t="s">
        <v>1198</v>
      </c>
      <c r="G13" s="487" t="s">
        <v>781</v>
      </c>
      <c r="H13" s="487" t="s">
        <v>782</v>
      </c>
      <c r="I13" s="504">
        <v>0.35</v>
      </c>
      <c r="J13" s="504">
        <v>11000</v>
      </c>
      <c r="K13" s="505">
        <v>3864.46</v>
      </c>
    </row>
    <row r="14" spans="1:11" ht="14.4" customHeight="1" x14ac:dyDescent="0.3">
      <c r="A14" s="483" t="s">
        <v>496</v>
      </c>
      <c r="B14" s="484" t="s">
        <v>572</v>
      </c>
      <c r="C14" s="487" t="s">
        <v>502</v>
      </c>
      <c r="D14" s="525" t="s">
        <v>1194</v>
      </c>
      <c r="E14" s="487" t="s">
        <v>1197</v>
      </c>
      <c r="F14" s="525" t="s">
        <v>1198</v>
      </c>
      <c r="G14" s="487" t="s">
        <v>783</v>
      </c>
      <c r="H14" s="487" t="s">
        <v>784</v>
      </c>
      <c r="I14" s="504">
        <v>0.30333333333333329</v>
      </c>
      <c r="J14" s="504">
        <v>5000</v>
      </c>
      <c r="K14" s="505">
        <v>1522.18</v>
      </c>
    </row>
    <row r="15" spans="1:11" ht="14.4" customHeight="1" x14ac:dyDescent="0.3">
      <c r="A15" s="483" t="s">
        <v>496</v>
      </c>
      <c r="B15" s="484" t="s">
        <v>572</v>
      </c>
      <c r="C15" s="487" t="s">
        <v>502</v>
      </c>
      <c r="D15" s="525" t="s">
        <v>1194</v>
      </c>
      <c r="E15" s="487" t="s">
        <v>1197</v>
      </c>
      <c r="F15" s="525" t="s">
        <v>1198</v>
      </c>
      <c r="G15" s="487" t="s">
        <v>785</v>
      </c>
      <c r="H15" s="487" t="s">
        <v>786</v>
      </c>
      <c r="I15" s="504">
        <v>8.2200000000000006</v>
      </c>
      <c r="J15" s="504">
        <v>340</v>
      </c>
      <c r="K15" s="505">
        <v>2794.6400000000003</v>
      </c>
    </row>
    <row r="16" spans="1:11" ht="14.4" customHeight="1" x14ac:dyDescent="0.3">
      <c r="A16" s="483" t="s">
        <v>496</v>
      </c>
      <c r="B16" s="484" t="s">
        <v>572</v>
      </c>
      <c r="C16" s="487" t="s">
        <v>502</v>
      </c>
      <c r="D16" s="525" t="s">
        <v>1194</v>
      </c>
      <c r="E16" s="487" t="s">
        <v>1197</v>
      </c>
      <c r="F16" s="525" t="s">
        <v>1198</v>
      </c>
      <c r="G16" s="487" t="s">
        <v>787</v>
      </c>
      <c r="H16" s="487" t="s">
        <v>788</v>
      </c>
      <c r="I16" s="504">
        <v>0.52</v>
      </c>
      <c r="J16" s="504">
        <v>4000</v>
      </c>
      <c r="K16" s="505">
        <v>2081.1999999999998</v>
      </c>
    </row>
    <row r="17" spans="1:11" ht="14.4" customHeight="1" x14ac:dyDescent="0.3">
      <c r="A17" s="483" t="s">
        <v>496</v>
      </c>
      <c r="B17" s="484" t="s">
        <v>572</v>
      </c>
      <c r="C17" s="487" t="s">
        <v>502</v>
      </c>
      <c r="D17" s="525" t="s">
        <v>1194</v>
      </c>
      <c r="E17" s="487" t="s">
        <v>1199</v>
      </c>
      <c r="F17" s="525" t="s">
        <v>1200</v>
      </c>
      <c r="G17" s="487" t="s">
        <v>789</v>
      </c>
      <c r="H17" s="487" t="s">
        <v>790</v>
      </c>
      <c r="I17" s="504">
        <v>0.27500000000000002</v>
      </c>
      <c r="J17" s="504">
        <v>1500</v>
      </c>
      <c r="K17" s="505">
        <v>424.45</v>
      </c>
    </row>
    <row r="18" spans="1:11" ht="14.4" customHeight="1" x14ac:dyDescent="0.3">
      <c r="A18" s="483" t="s">
        <v>496</v>
      </c>
      <c r="B18" s="484" t="s">
        <v>572</v>
      </c>
      <c r="C18" s="487" t="s">
        <v>502</v>
      </c>
      <c r="D18" s="525" t="s">
        <v>1194</v>
      </c>
      <c r="E18" s="487" t="s">
        <v>1199</v>
      </c>
      <c r="F18" s="525" t="s">
        <v>1200</v>
      </c>
      <c r="G18" s="487" t="s">
        <v>791</v>
      </c>
      <c r="H18" s="487" t="s">
        <v>792</v>
      </c>
      <c r="I18" s="504">
        <v>0.26750000000000002</v>
      </c>
      <c r="J18" s="504">
        <v>9000</v>
      </c>
      <c r="K18" s="505">
        <v>2395.8000000000002</v>
      </c>
    </row>
    <row r="19" spans="1:11" ht="14.4" customHeight="1" x14ac:dyDescent="0.3">
      <c r="A19" s="483" t="s">
        <v>496</v>
      </c>
      <c r="B19" s="484" t="s">
        <v>572</v>
      </c>
      <c r="C19" s="487" t="s">
        <v>502</v>
      </c>
      <c r="D19" s="525" t="s">
        <v>1194</v>
      </c>
      <c r="E19" s="487" t="s">
        <v>1199</v>
      </c>
      <c r="F19" s="525" t="s">
        <v>1200</v>
      </c>
      <c r="G19" s="487" t="s">
        <v>793</v>
      </c>
      <c r="H19" s="487" t="s">
        <v>794</v>
      </c>
      <c r="I19" s="504">
        <v>0.39</v>
      </c>
      <c r="J19" s="504">
        <v>2000</v>
      </c>
      <c r="K19" s="505">
        <v>774.4</v>
      </c>
    </row>
    <row r="20" spans="1:11" ht="14.4" customHeight="1" x14ac:dyDescent="0.3">
      <c r="A20" s="483" t="s">
        <v>496</v>
      </c>
      <c r="B20" s="484" t="s">
        <v>572</v>
      </c>
      <c r="C20" s="487" t="s">
        <v>502</v>
      </c>
      <c r="D20" s="525" t="s">
        <v>1194</v>
      </c>
      <c r="E20" s="487" t="s">
        <v>1199</v>
      </c>
      <c r="F20" s="525" t="s">
        <v>1200</v>
      </c>
      <c r="G20" s="487" t="s">
        <v>795</v>
      </c>
      <c r="H20" s="487" t="s">
        <v>796</v>
      </c>
      <c r="I20" s="504">
        <v>0.3133333333333333</v>
      </c>
      <c r="J20" s="504">
        <v>3000</v>
      </c>
      <c r="K20" s="505">
        <v>944.2</v>
      </c>
    </row>
    <row r="21" spans="1:11" ht="14.4" customHeight="1" x14ac:dyDescent="0.3">
      <c r="A21" s="483" t="s">
        <v>496</v>
      </c>
      <c r="B21" s="484" t="s">
        <v>572</v>
      </c>
      <c r="C21" s="487" t="s">
        <v>502</v>
      </c>
      <c r="D21" s="525" t="s">
        <v>1194</v>
      </c>
      <c r="E21" s="487" t="s">
        <v>1199</v>
      </c>
      <c r="F21" s="525" t="s">
        <v>1200</v>
      </c>
      <c r="G21" s="487" t="s">
        <v>797</v>
      </c>
      <c r="H21" s="487" t="s">
        <v>798</v>
      </c>
      <c r="I21" s="504">
        <v>6.18</v>
      </c>
      <c r="J21" s="504">
        <v>100</v>
      </c>
      <c r="K21" s="505">
        <v>618.30999999999995</v>
      </c>
    </row>
    <row r="22" spans="1:11" ht="14.4" customHeight="1" x14ac:dyDescent="0.3">
      <c r="A22" s="483" t="s">
        <v>496</v>
      </c>
      <c r="B22" s="484" t="s">
        <v>572</v>
      </c>
      <c r="C22" s="487" t="s">
        <v>502</v>
      </c>
      <c r="D22" s="525" t="s">
        <v>1194</v>
      </c>
      <c r="E22" s="487" t="s">
        <v>1199</v>
      </c>
      <c r="F22" s="525" t="s">
        <v>1200</v>
      </c>
      <c r="G22" s="487" t="s">
        <v>799</v>
      </c>
      <c r="H22" s="487" t="s">
        <v>800</v>
      </c>
      <c r="I22" s="504">
        <v>0.28000000000000003</v>
      </c>
      <c r="J22" s="504">
        <v>1000</v>
      </c>
      <c r="K22" s="505">
        <v>276.60000000000002</v>
      </c>
    </row>
    <row r="23" spans="1:11" ht="14.4" customHeight="1" x14ac:dyDescent="0.3">
      <c r="A23" s="483" t="s">
        <v>496</v>
      </c>
      <c r="B23" s="484" t="s">
        <v>572</v>
      </c>
      <c r="C23" s="487" t="s">
        <v>502</v>
      </c>
      <c r="D23" s="525" t="s">
        <v>1194</v>
      </c>
      <c r="E23" s="487" t="s">
        <v>1201</v>
      </c>
      <c r="F23" s="525" t="s">
        <v>1202</v>
      </c>
      <c r="G23" s="487" t="s">
        <v>801</v>
      </c>
      <c r="H23" s="487" t="s">
        <v>802</v>
      </c>
      <c r="I23" s="504">
        <v>0.77249999999999996</v>
      </c>
      <c r="J23" s="504">
        <v>700</v>
      </c>
      <c r="K23" s="505">
        <v>540</v>
      </c>
    </row>
    <row r="24" spans="1:11" ht="14.4" customHeight="1" x14ac:dyDescent="0.3">
      <c r="A24" s="483" t="s">
        <v>496</v>
      </c>
      <c r="B24" s="484" t="s">
        <v>572</v>
      </c>
      <c r="C24" s="487" t="s">
        <v>502</v>
      </c>
      <c r="D24" s="525" t="s">
        <v>1194</v>
      </c>
      <c r="E24" s="487" t="s">
        <v>1201</v>
      </c>
      <c r="F24" s="525" t="s">
        <v>1202</v>
      </c>
      <c r="G24" s="487" t="s">
        <v>803</v>
      </c>
      <c r="H24" s="487" t="s">
        <v>804</v>
      </c>
      <c r="I24" s="504">
        <v>0.77250000000000008</v>
      </c>
      <c r="J24" s="504">
        <v>3400</v>
      </c>
      <c r="K24" s="505">
        <v>2628</v>
      </c>
    </row>
    <row r="25" spans="1:11" ht="14.4" customHeight="1" x14ac:dyDescent="0.3">
      <c r="A25" s="483" t="s">
        <v>496</v>
      </c>
      <c r="B25" s="484" t="s">
        <v>572</v>
      </c>
      <c r="C25" s="487" t="s">
        <v>502</v>
      </c>
      <c r="D25" s="525" t="s">
        <v>1194</v>
      </c>
      <c r="E25" s="487" t="s">
        <v>1201</v>
      </c>
      <c r="F25" s="525" t="s">
        <v>1202</v>
      </c>
      <c r="G25" s="487" t="s">
        <v>805</v>
      </c>
      <c r="H25" s="487" t="s">
        <v>806</v>
      </c>
      <c r="I25" s="504">
        <v>0.78</v>
      </c>
      <c r="J25" s="504">
        <v>500</v>
      </c>
      <c r="K25" s="505">
        <v>390</v>
      </c>
    </row>
    <row r="26" spans="1:11" ht="14.4" customHeight="1" x14ac:dyDescent="0.3">
      <c r="A26" s="483" t="s">
        <v>496</v>
      </c>
      <c r="B26" s="484" t="s">
        <v>572</v>
      </c>
      <c r="C26" s="487" t="s">
        <v>502</v>
      </c>
      <c r="D26" s="525" t="s">
        <v>1194</v>
      </c>
      <c r="E26" s="487" t="s">
        <v>1203</v>
      </c>
      <c r="F26" s="525" t="s">
        <v>1204</v>
      </c>
      <c r="G26" s="487" t="s">
        <v>807</v>
      </c>
      <c r="H26" s="487" t="s">
        <v>808</v>
      </c>
      <c r="I26" s="504">
        <v>2045.1682384588601</v>
      </c>
      <c r="J26" s="504">
        <v>1</v>
      </c>
      <c r="K26" s="505">
        <v>2045.1682384588601</v>
      </c>
    </row>
    <row r="27" spans="1:11" ht="14.4" customHeight="1" x14ac:dyDescent="0.3">
      <c r="A27" s="483" t="s">
        <v>496</v>
      </c>
      <c r="B27" s="484" t="s">
        <v>572</v>
      </c>
      <c r="C27" s="487" t="s">
        <v>502</v>
      </c>
      <c r="D27" s="525" t="s">
        <v>1194</v>
      </c>
      <c r="E27" s="487" t="s">
        <v>1203</v>
      </c>
      <c r="F27" s="525" t="s">
        <v>1204</v>
      </c>
      <c r="G27" s="487" t="s">
        <v>809</v>
      </c>
      <c r="H27" s="487" t="s">
        <v>810</v>
      </c>
      <c r="I27" s="504">
        <v>1400.3774123011499</v>
      </c>
      <c r="J27" s="504">
        <v>1</v>
      </c>
      <c r="K27" s="505">
        <v>1400.3774123011499</v>
      </c>
    </row>
    <row r="28" spans="1:11" ht="14.4" customHeight="1" x14ac:dyDescent="0.3">
      <c r="A28" s="483" t="s">
        <v>496</v>
      </c>
      <c r="B28" s="484" t="s">
        <v>572</v>
      </c>
      <c r="C28" s="487" t="s">
        <v>502</v>
      </c>
      <c r="D28" s="525" t="s">
        <v>1194</v>
      </c>
      <c r="E28" s="487" t="s">
        <v>1203</v>
      </c>
      <c r="F28" s="525" t="s">
        <v>1204</v>
      </c>
      <c r="G28" s="487" t="s">
        <v>811</v>
      </c>
      <c r="H28" s="487" t="s">
        <v>812</v>
      </c>
      <c r="I28" s="504">
        <v>1582.35343598695</v>
      </c>
      <c r="J28" s="504">
        <v>1</v>
      </c>
      <c r="K28" s="505">
        <v>1582.35343598695</v>
      </c>
    </row>
    <row r="29" spans="1:11" ht="14.4" customHeight="1" x14ac:dyDescent="0.3">
      <c r="A29" s="483" t="s">
        <v>496</v>
      </c>
      <c r="B29" s="484" t="s">
        <v>572</v>
      </c>
      <c r="C29" s="487" t="s">
        <v>502</v>
      </c>
      <c r="D29" s="525" t="s">
        <v>1194</v>
      </c>
      <c r="E29" s="487" t="s">
        <v>1203</v>
      </c>
      <c r="F29" s="525" t="s">
        <v>1204</v>
      </c>
      <c r="G29" s="487" t="s">
        <v>813</v>
      </c>
      <c r="H29" s="487" t="s">
        <v>814</v>
      </c>
      <c r="I29" s="504">
        <v>2427.9135116912598</v>
      </c>
      <c r="J29" s="504">
        <v>1</v>
      </c>
      <c r="K29" s="505">
        <v>2427.9135116912598</v>
      </c>
    </row>
    <row r="30" spans="1:11" ht="14.4" customHeight="1" x14ac:dyDescent="0.3">
      <c r="A30" s="483" t="s">
        <v>496</v>
      </c>
      <c r="B30" s="484" t="s">
        <v>572</v>
      </c>
      <c r="C30" s="487" t="s">
        <v>502</v>
      </c>
      <c r="D30" s="525" t="s">
        <v>1194</v>
      </c>
      <c r="E30" s="487" t="s">
        <v>1203</v>
      </c>
      <c r="F30" s="525" t="s">
        <v>1204</v>
      </c>
      <c r="G30" s="487" t="s">
        <v>815</v>
      </c>
      <c r="H30" s="487" t="s">
        <v>816</v>
      </c>
      <c r="I30" s="504">
        <v>3088.1512953889001</v>
      </c>
      <c r="J30" s="504">
        <v>1</v>
      </c>
      <c r="K30" s="505">
        <v>3088.1512953889001</v>
      </c>
    </row>
    <row r="31" spans="1:11" ht="14.4" customHeight="1" x14ac:dyDescent="0.3">
      <c r="A31" s="483" t="s">
        <v>496</v>
      </c>
      <c r="B31" s="484" t="s">
        <v>572</v>
      </c>
      <c r="C31" s="487" t="s">
        <v>502</v>
      </c>
      <c r="D31" s="525" t="s">
        <v>1194</v>
      </c>
      <c r="E31" s="487" t="s">
        <v>1203</v>
      </c>
      <c r="F31" s="525" t="s">
        <v>1204</v>
      </c>
      <c r="G31" s="487" t="s">
        <v>817</v>
      </c>
      <c r="H31" s="487" t="s">
        <v>818</v>
      </c>
      <c r="I31" s="504">
        <v>414</v>
      </c>
      <c r="J31" s="504">
        <v>2</v>
      </c>
      <c r="K31" s="505">
        <v>828</v>
      </c>
    </row>
    <row r="32" spans="1:11" ht="14.4" customHeight="1" x14ac:dyDescent="0.3">
      <c r="A32" s="483" t="s">
        <v>496</v>
      </c>
      <c r="B32" s="484" t="s">
        <v>572</v>
      </c>
      <c r="C32" s="487" t="s">
        <v>502</v>
      </c>
      <c r="D32" s="525" t="s">
        <v>1194</v>
      </c>
      <c r="E32" s="487" t="s">
        <v>1203</v>
      </c>
      <c r="F32" s="525" t="s">
        <v>1204</v>
      </c>
      <c r="G32" s="487" t="s">
        <v>819</v>
      </c>
      <c r="H32" s="487" t="s">
        <v>820</v>
      </c>
      <c r="I32" s="504">
        <v>1306.0543446317499</v>
      </c>
      <c r="J32" s="504">
        <v>1</v>
      </c>
      <c r="K32" s="505">
        <v>1306.0543446317499</v>
      </c>
    </row>
    <row r="33" spans="1:11" ht="14.4" customHeight="1" x14ac:dyDescent="0.3">
      <c r="A33" s="483" t="s">
        <v>496</v>
      </c>
      <c r="B33" s="484" t="s">
        <v>572</v>
      </c>
      <c r="C33" s="487" t="s">
        <v>502</v>
      </c>
      <c r="D33" s="525" t="s">
        <v>1194</v>
      </c>
      <c r="E33" s="487" t="s">
        <v>1203</v>
      </c>
      <c r="F33" s="525" t="s">
        <v>1204</v>
      </c>
      <c r="G33" s="487" t="s">
        <v>821</v>
      </c>
      <c r="H33" s="487" t="s">
        <v>822</v>
      </c>
      <c r="I33" s="504">
        <v>2363.13</v>
      </c>
      <c r="J33" s="504">
        <v>1</v>
      </c>
      <c r="K33" s="505">
        <v>2363.13</v>
      </c>
    </row>
    <row r="34" spans="1:11" ht="14.4" customHeight="1" x14ac:dyDescent="0.3">
      <c r="A34" s="483" t="s">
        <v>496</v>
      </c>
      <c r="B34" s="484" t="s">
        <v>572</v>
      </c>
      <c r="C34" s="487" t="s">
        <v>502</v>
      </c>
      <c r="D34" s="525" t="s">
        <v>1194</v>
      </c>
      <c r="E34" s="487" t="s">
        <v>1203</v>
      </c>
      <c r="F34" s="525" t="s">
        <v>1204</v>
      </c>
      <c r="G34" s="487" t="s">
        <v>823</v>
      </c>
      <c r="H34" s="487" t="s">
        <v>824</v>
      </c>
      <c r="I34" s="504">
        <v>3010.9426910645502</v>
      </c>
      <c r="J34" s="504">
        <v>1</v>
      </c>
      <c r="K34" s="505">
        <v>3010.9426910645502</v>
      </c>
    </row>
    <row r="35" spans="1:11" ht="14.4" customHeight="1" x14ac:dyDescent="0.3">
      <c r="A35" s="483" t="s">
        <v>496</v>
      </c>
      <c r="B35" s="484" t="s">
        <v>572</v>
      </c>
      <c r="C35" s="487" t="s">
        <v>502</v>
      </c>
      <c r="D35" s="525" t="s">
        <v>1194</v>
      </c>
      <c r="E35" s="487" t="s">
        <v>1203</v>
      </c>
      <c r="F35" s="525" t="s">
        <v>1204</v>
      </c>
      <c r="G35" s="487" t="s">
        <v>825</v>
      </c>
      <c r="H35" s="487" t="s">
        <v>826</v>
      </c>
      <c r="I35" s="504">
        <v>2627.4736176035099</v>
      </c>
      <c r="J35" s="504">
        <v>1</v>
      </c>
      <c r="K35" s="505">
        <v>2627.4736176035099</v>
      </c>
    </row>
    <row r="36" spans="1:11" ht="14.4" customHeight="1" x14ac:dyDescent="0.3">
      <c r="A36" s="483" t="s">
        <v>496</v>
      </c>
      <c r="B36" s="484" t="s">
        <v>572</v>
      </c>
      <c r="C36" s="487" t="s">
        <v>502</v>
      </c>
      <c r="D36" s="525" t="s">
        <v>1194</v>
      </c>
      <c r="E36" s="487" t="s">
        <v>1203</v>
      </c>
      <c r="F36" s="525" t="s">
        <v>1204</v>
      </c>
      <c r="G36" s="487" t="s">
        <v>827</v>
      </c>
      <c r="H36" s="487" t="s">
        <v>828</v>
      </c>
      <c r="I36" s="504">
        <v>3322.87967988952</v>
      </c>
      <c r="J36" s="504">
        <v>1</v>
      </c>
      <c r="K36" s="505">
        <v>3322.87967988952</v>
      </c>
    </row>
    <row r="37" spans="1:11" ht="14.4" customHeight="1" x14ac:dyDescent="0.3">
      <c r="A37" s="483" t="s">
        <v>496</v>
      </c>
      <c r="B37" s="484" t="s">
        <v>572</v>
      </c>
      <c r="C37" s="487" t="s">
        <v>502</v>
      </c>
      <c r="D37" s="525" t="s">
        <v>1194</v>
      </c>
      <c r="E37" s="487" t="s">
        <v>1203</v>
      </c>
      <c r="F37" s="525" t="s">
        <v>1204</v>
      </c>
      <c r="G37" s="487" t="s">
        <v>829</v>
      </c>
      <c r="H37" s="487" t="s">
        <v>830</v>
      </c>
      <c r="I37" s="504">
        <v>1888.93288649178</v>
      </c>
      <c r="J37" s="504">
        <v>1</v>
      </c>
      <c r="K37" s="505">
        <v>1888.93288649178</v>
      </c>
    </row>
    <row r="38" spans="1:11" ht="14.4" customHeight="1" x14ac:dyDescent="0.3">
      <c r="A38" s="483" t="s">
        <v>496</v>
      </c>
      <c r="B38" s="484" t="s">
        <v>572</v>
      </c>
      <c r="C38" s="487" t="s">
        <v>502</v>
      </c>
      <c r="D38" s="525" t="s">
        <v>1194</v>
      </c>
      <c r="E38" s="487" t="s">
        <v>1203</v>
      </c>
      <c r="F38" s="525" t="s">
        <v>1204</v>
      </c>
      <c r="G38" s="487" t="s">
        <v>831</v>
      </c>
      <c r="H38" s="487" t="s">
        <v>832</v>
      </c>
      <c r="I38" s="504">
        <v>1888.93288649178</v>
      </c>
      <c r="J38" s="504">
        <v>1</v>
      </c>
      <c r="K38" s="505">
        <v>1888.93288649178</v>
      </c>
    </row>
    <row r="39" spans="1:11" ht="14.4" customHeight="1" x14ac:dyDescent="0.3">
      <c r="A39" s="483" t="s">
        <v>496</v>
      </c>
      <c r="B39" s="484" t="s">
        <v>572</v>
      </c>
      <c r="C39" s="487" t="s">
        <v>502</v>
      </c>
      <c r="D39" s="525" t="s">
        <v>1194</v>
      </c>
      <c r="E39" s="487" t="s">
        <v>1203</v>
      </c>
      <c r="F39" s="525" t="s">
        <v>1204</v>
      </c>
      <c r="G39" s="487" t="s">
        <v>833</v>
      </c>
      <c r="H39" s="487" t="s">
        <v>834</v>
      </c>
      <c r="I39" s="504">
        <v>2359.5</v>
      </c>
      <c r="J39" s="504">
        <v>5</v>
      </c>
      <c r="K39" s="505">
        <v>11797.5</v>
      </c>
    </row>
    <row r="40" spans="1:11" ht="14.4" customHeight="1" x14ac:dyDescent="0.3">
      <c r="A40" s="483" t="s">
        <v>496</v>
      </c>
      <c r="B40" s="484" t="s">
        <v>572</v>
      </c>
      <c r="C40" s="487" t="s">
        <v>502</v>
      </c>
      <c r="D40" s="525" t="s">
        <v>1194</v>
      </c>
      <c r="E40" s="487" t="s">
        <v>1203</v>
      </c>
      <c r="F40" s="525" t="s">
        <v>1204</v>
      </c>
      <c r="G40" s="487" t="s">
        <v>835</v>
      </c>
      <c r="H40" s="487" t="s">
        <v>836</v>
      </c>
      <c r="I40" s="504">
        <v>264.3725</v>
      </c>
      <c r="J40" s="504">
        <v>20</v>
      </c>
      <c r="K40" s="505">
        <v>5287.51</v>
      </c>
    </row>
    <row r="41" spans="1:11" ht="14.4" customHeight="1" x14ac:dyDescent="0.3">
      <c r="A41" s="483" t="s">
        <v>496</v>
      </c>
      <c r="B41" s="484" t="s">
        <v>572</v>
      </c>
      <c r="C41" s="487" t="s">
        <v>502</v>
      </c>
      <c r="D41" s="525" t="s">
        <v>1194</v>
      </c>
      <c r="E41" s="487" t="s">
        <v>1203</v>
      </c>
      <c r="F41" s="525" t="s">
        <v>1204</v>
      </c>
      <c r="G41" s="487" t="s">
        <v>837</v>
      </c>
      <c r="H41" s="487" t="s">
        <v>838</v>
      </c>
      <c r="I41" s="504">
        <v>264.3725</v>
      </c>
      <c r="J41" s="504">
        <v>4</v>
      </c>
      <c r="K41" s="505">
        <v>1057.49</v>
      </c>
    </row>
    <row r="42" spans="1:11" ht="14.4" customHeight="1" x14ac:dyDescent="0.3">
      <c r="A42" s="483" t="s">
        <v>496</v>
      </c>
      <c r="B42" s="484" t="s">
        <v>572</v>
      </c>
      <c r="C42" s="487" t="s">
        <v>502</v>
      </c>
      <c r="D42" s="525" t="s">
        <v>1194</v>
      </c>
      <c r="E42" s="487" t="s">
        <v>1203</v>
      </c>
      <c r="F42" s="525" t="s">
        <v>1204</v>
      </c>
      <c r="G42" s="487" t="s">
        <v>839</v>
      </c>
      <c r="H42" s="487" t="s">
        <v>840</v>
      </c>
      <c r="I42" s="504">
        <v>3364.2533333333326</v>
      </c>
      <c r="J42" s="504">
        <v>4</v>
      </c>
      <c r="K42" s="505">
        <v>13704.64</v>
      </c>
    </row>
    <row r="43" spans="1:11" ht="14.4" customHeight="1" x14ac:dyDescent="0.3">
      <c r="A43" s="483" t="s">
        <v>496</v>
      </c>
      <c r="B43" s="484" t="s">
        <v>572</v>
      </c>
      <c r="C43" s="487" t="s">
        <v>502</v>
      </c>
      <c r="D43" s="525" t="s">
        <v>1194</v>
      </c>
      <c r="E43" s="487" t="s">
        <v>1203</v>
      </c>
      <c r="F43" s="525" t="s">
        <v>1204</v>
      </c>
      <c r="G43" s="487" t="s">
        <v>841</v>
      </c>
      <c r="H43" s="487" t="s">
        <v>842</v>
      </c>
      <c r="I43" s="504">
        <v>108.9</v>
      </c>
      <c r="J43" s="504">
        <v>10</v>
      </c>
      <c r="K43" s="505">
        <v>1089</v>
      </c>
    </row>
    <row r="44" spans="1:11" ht="14.4" customHeight="1" x14ac:dyDescent="0.3">
      <c r="A44" s="483" t="s">
        <v>496</v>
      </c>
      <c r="B44" s="484" t="s">
        <v>572</v>
      </c>
      <c r="C44" s="487" t="s">
        <v>502</v>
      </c>
      <c r="D44" s="525" t="s">
        <v>1194</v>
      </c>
      <c r="E44" s="487" t="s">
        <v>1203</v>
      </c>
      <c r="F44" s="525" t="s">
        <v>1204</v>
      </c>
      <c r="G44" s="487" t="s">
        <v>843</v>
      </c>
      <c r="H44" s="487" t="s">
        <v>844</v>
      </c>
      <c r="I44" s="504">
        <v>264.3725</v>
      </c>
      <c r="J44" s="504">
        <v>4</v>
      </c>
      <c r="K44" s="505">
        <v>1057.49</v>
      </c>
    </row>
    <row r="45" spans="1:11" ht="14.4" customHeight="1" x14ac:dyDescent="0.3">
      <c r="A45" s="483" t="s">
        <v>496</v>
      </c>
      <c r="B45" s="484" t="s">
        <v>572</v>
      </c>
      <c r="C45" s="487" t="s">
        <v>502</v>
      </c>
      <c r="D45" s="525" t="s">
        <v>1194</v>
      </c>
      <c r="E45" s="487" t="s">
        <v>1203</v>
      </c>
      <c r="F45" s="525" t="s">
        <v>1204</v>
      </c>
      <c r="G45" s="487" t="s">
        <v>845</v>
      </c>
      <c r="H45" s="487" t="s">
        <v>846</v>
      </c>
      <c r="I45" s="504">
        <v>1400.39</v>
      </c>
      <c r="J45" s="504">
        <v>4</v>
      </c>
      <c r="K45" s="505">
        <v>5601.56</v>
      </c>
    </row>
    <row r="46" spans="1:11" ht="14.4" customHeight="1" x14ac:dyDescent="0.3">
      <c r="A46" s="483" t="s">
        <v>496</v>
      </c>
      <c r="B46" s="484" t="s">
        <v>572</v>
      </c>
      <c r="C46" s="487" t="s">
        <v>502</v>
      </c>
      <c r="D46" s="525" t="s">
        <v>1194</v>
      </c>
      <c r="E46" s="487" t="s">
        <v>1203</v>
      </c>
      <c r="F46" s="525" t="s">
        <v>1204</v>
      </c>
      <c r="G46" s="487" t="s">
        <v>847</v>
      </c>
      <c r="H46" s="487" t="s">
        <v>848</v>
      </c>
      <c r="I46" s="504">
        <v>2427.91</v>
      </c>
      <c r="J46" s="504">
        <v>4</v>
      </c>
      <c r="K46" s="505">
        <v>9711.64</v>
      </c>
    </row>
    <row r="47" spans="1:11" ht="14.4" customHeight="1" x14ac:dyDescent="0.3">
      <c r="A47" s="483" t="s">
        <v>496</v>
      </c>
      <c r="B47" s="484" t="s">
        <v>572</v>
      </c>
      <c r="C47" s="487" t="s">
        <v>502</v>
      </c>
      <c r="D47" s="525" t="s">
        <v>1194</v>
      </c>
      <c r="E47" s="487" t="s">
        <v>1203</v>
      </c>
      <c r="F47" s="525" t="s">
        <v>1204</v>
      </c>
      <c r="G47" s="487" t="s">
        <v>849</v>
      </c>
      <c r="H47" s="487" t="s">
        <v>850</v>
      </c>
      <c r="I47" s="504">
        <v>4523.1000000000004</v>
      </c>
      <c r="J47" s="504">
        <v>2</v>
      </c>
      <c r="K47" s="505">
        <v>9046.2099999999991</v>
      </c>
    </row>
    <row r="48" spans="1:11" ht="14.4" customHeight="1" x14ac:dyDescent="0.3">
      <c r="A48" s="483" t="s">
        <v>496</v>
      </c>
      <c r="B48" s="484" t="s">
        <v>572</v>
      </c>
      <c r="C48" s="487" t="s">
        <v>502</v>
      </c>
      <c r="D48" s="525" t="s">
        <v>1194</v>
      </c>
      <c r="E48" s="487" t="s">
        <v>1203</v>
      </c>
      <c r="F48" s="525" t="s">
        <v>1204</v>
      </c>
      <c r="G48" s="487" t="s">
        <v>851</v>
      </c>
      <c r="H48" s="487" t="s">
        <v>852</v>
      </c>
      <c r="I48" s="504">
        <v>2178.7080000000001</v>
      </c>
      <c r="J48" s="504">
        <v>25</v>
      </c>
      <c r="K48" s="505">
        <v>54638.91</v>
      </c>
    </row>
    <row r="49" spans="1:11" ht="14.4" customHeight="1" x14ac:dyDescent="0.3">
      <c r="A49" s="483" t="s">
        <v>496</v>
      </c>
      <c r="B49" s="484" t="s">
        <v>572</v>
      </c>
      <c r="C49" s="487" t="s">
        <v>502</v>
      </c>
      <c r="D49" s="525" t="s">
        <v>1194</v>
      </c>
      <c r="E49" s="487" t="s">
        <v>1203</v>
      </c>
      <c r="F49" s="525" t="s">
        <v>1204</v>
      </c>
      <c r="G49" s="487" t="s">
        <v>853</v>
      </c>
      <c r="H49" s="487" t="s">
        <v>854</v>
      </c>
      <c r="I49" s="504">
        <v>264.3725</v>
      </c>
      <c r="J49" s="504">
        <v>20</v>
      </c>
      <c r="K49" s="505">
        <v>5287.51</v>
      </c>
    </row>
    <row r="50" spans="1:11" ht="14.4" customHeight="1" x14ac:dyDescent="0.3">
      <c r="A50" s="483" t="s">
        <v>496</v>
      </c>
      <c r="B50" s="484" t="s">
        <v>572</v>
      </c>
      <c r="C50" s="487" t="s">
        <v>502</v>
      </c>
      <c r="D50" s="525" t="s">
        <v>1194</v>
      </c>
      <c r="E50" s="487" t="s">
        <v>1203</v>
      </c>
      <c r="F50" s="525" t="s">
        <v>1204</v>
      </c>
      <c r="G50" s="487" t="s">
        <v>855</v>
      </c>
      <c r="H50" s="487" t="s">
        <v>856</v>
      </c>
      <c r="I50" s="504">
        <v>3088.15</v>
      </c>
      <c r="J50" s="504">
        <v>4</v>
      </c>
      <c r="K50" s="505">
        <v>12352.6</v>
      </c>
    </row>
    <row r="51" spans="1:11" ht="14.4" customHeight="1" x14ac:dyDescent="0.3">
      <c r="A51" s="483" t="s">
        <v>496</v>
      </c>
      <c r="B51" s="484" t="s">
        <v>572</v>
      </c>
      <c r="C51" s="487" t="s">
        <v>502</v>
      </c>
      <c r="D51" s="525" t="s">
        <v>1194</v>
      </c>
      <c r="E51" s="487" t="s">
        <v>1203</v>
      </c>
      <c r="F51" s="525" t="s">
        <v>1204</v>
      </c>
      <c r="G51" s="487" t="s">
        <v>857</v>
      </c>
      <c r="H51" s="487" t="s">
        <v>858</v>
      </c>
      <c r="I51" s="504">
        <v>1138.5</v>
      </c>
      <c r="J51" s="504">
        <v>10</v>
      </c>
      <c r="K51" s="505">
        <v>11385</v>
      </c>
    </row>
    <row r="52" spans="1:11" ht="14.4" customHeight="1" x14ac:dyDescent="0.3">
      <c r="A52" s="483" t="s">
        <v>496</v>
      </c>
      <c r="B52" s="484" t="s">
        <v>572</v>
      </c>
      <c r="C52" s="487" t="s">
        <v>502</v>
      </c>
      <c r="D52" s="525" t="s">
        <v>1194</v>
      </c>
      <c r="E52" s="487" t="s">
        <v>1203</v>
      </c>
      <c r="F52" s="525" t="s">
        <v>1204</v>
      </c>
      <c r="G52" s="487" t="s">
        <v>859</v>
      </c>
      <c r="H52" s="487" t="s">
        <v>860</v>
      </c>
      <c r="I52" s="504">
        <v>1374.2</v>
      </c>
      <c r="J52" s="504">
        <v>3</v>
      </c>
      <c r="K52" s="505">
        <v>4122.59</v>
      </c>
    </row>
    <row r="53" spans="1:11" ht="14.4" customHeight="1" x14ac:dyDescent="0.3">
      <c r="A53" s="483" t="s">
        <v>496</v>
      </c>
      <c r="B53" s="484" t="s">
        <v>572</v>
      </c>
      <c r="C53" s="487" t="s">
        <v>502</v>
      </c>
      <c r="D53" s="525" t="s">
        <v>1194</v>
      </c>
      <c r="E53" s="487" t="s">
        <v>1203</v>
      </c>
      <c r="F53" s="525" t="s">
        <v>1204</v>
      </c>
      <c r="G53" s="487" t="s">
        <v>861</v>
      </c>
      <c r="H53" s="487" t="s">
        <v>862</v>
      </c>
      <c r="I53" s="504">
        <v>1437.5</v>
      </c>
      <c r="J53" s="504">
        <v>16</v>
      </c>
      <c r="K53" s="505">
        <v>23000</v>
      </c>
    </row>
    <row r="54" spans="1:11" ht="14.4" customHeight="1" x14ac:dyDescent="0.3">
      <c r="A54" s="483" t="s">
        <v>496</v>
      </c>
      <c r="B54" s="484" t="s">
        <v>572</v>
      </c>
      <c r="C54" s="487" t="s">
        <v>502</v>
      </c>
      <c r="D54" s="525" t="s">
        <v>1194</v>
      </c>
      <c r="E54" s="487" t="s">
        <v>1203</v>
      </c>
      <c r="F54" s="525" t="s">
        <v>1204</v>
      </c>
      <c r="G54" s="487" t="s">
        <v>863</v>
      </c>
      <c r="H54" s="487" t="s">
        <v>864</v>
      </c>
      <c r="I54" s="504">
        <v>1582.35</v>
      </c>
      <c r="J54" s="504">
        <v>4</v>
      </c>
      <c r="K54" s="505">
        <v>6329.4</v>
      </c>
    </row>
    <row r="55" spans="1:11" ht="14.4" customHeight="1" x14ac:dyDescent="0.3">
      <c r="A55" s="483" t="s">
        <v>496</v>
      </c>
      <c r="B55" s="484" t="s">
        <v>572</v>
      </c>
      <c r="C55" s="487" t="s">
        <v>502</v>
      </c>
      <c r="D55" s="525" t="s">
        <v>1194</v>
      </c>
      <c r="E55" s="487" t="s">
        <v>1203</v>
      </c>
      <c r="F55" s="525" t="s">
        <v>1204</v>
      </c>
      <c r="G55" s="487" t="s">
        <v>865</v>
      </c>
      <c r="H55" s="487" t="s">
        <v>866</v>
      </c>
      <c r="I55" s="504">
        <v>379.5</v>
      </c>
      <c r="J55" s="504">
        <v>8</v>
      </c>
      <c r="K55" s="505">
        <v>3036</v>
      </c>
    </row>
    <row r="56" spans="1:11" ht="14.4" customHeight="1" x14ac:dyDescent="0.3">
      <c r="A56" s="483" t="s">
        <v>496</v>
      </c>
      <c r="B56" s="484" t="s">
        <v>572</v>
      </c>
      <c r="C56" s="487" t="s">
        <v>502</v>
      </c>
      <c r="D56" s="525" t="s">
        <v>1194</v>
      </c>
      <c r="E56" s="487" t="s">
        <v>1203</v>
      </c>
      <c r="F56" s="525" t="s">
        <v>1204</v>
      </c>
      <c r="G56" s="487" t="s">
        <v>867</v>
      </c>
      <c r="H56" s="487" t="s">
        <v>868</v>
      </c>
      <c r="I56" s="504">
        <v>84.7</v>
      </c>
      <c r="J56" s="504">
        <v>10</v>
      </c>
      <c r="K56" s="505">
        <v>847</v>
      </c>
    </row>
    <row r="57" spans="1:11" ht="14.4" customHeight="1" x14ac:dyDescent="0.3">
      <c r="A57" s="483" t="s">
        <v>496</v>
      </c>
      <c r="B57" s="484" t="s">
        <v>572</v>
      </c>
      <c r="C57" s="487" t="s">
        <v>502</v>
      </c>
      <c r="D57" s="525" t="s">
        <v>1194</v>
      </c>
      <c r="E57" s="487" t="s">
        <v>1203</v>
      </c>
      <c r="F57" s="525" t="s">
        <v>1204</v>
      </c>
      <c r="G57" s="487" t="s">
        <v>869</v>
      </c>
      <c r="H57" s="487" t="s">
        <v>870</v>
      </c>
      <c r="I57" s="504">
        <v>2039</v>
      </c>
      <c r="J57" s="504">
        <v>1</v>
      </c>
      <c r="K57" s="505">
        <v>2039</v>
      </c>
    </row>
    <row r="58" spans="1:11" ht="14.4" customHeight="1" x14ac:dyDescent="0.3">
      <c r="A58" s="483" t="s">
        <v>496</v>
      </c>
      <c r="B58" s="484" t="s">
        <v>572</v>
      </c>
      <c r="C58" s="487" t="s">
        <v>502</v>
      </c>
      <c r="D58" s="525" t="s">
        <v>1194</v>
      </c>
      <c r="E58" s="487" t="s">
        <v>1203</v>
      </c>
      <c r="F58" s="525" t="s">
        <v>1204</v>
      </c>
      <c r="G58" s="487" t="s">
        <v>871</v>
      </c>
      <c r="H58" s="487" t="s">
        <v>872</v>
      </c>
      <c r="I58" s="504">
        <v>1504</v>
      </c>
      <c r="J58" s="504">
        <v>4</v>
      </c>
      <c r="K58" s="505">
        <v>6016</v>
      </c>
    </row>
    <row r="59" spans="1:11" ht="14.4" customHeight="1" x14ac:dyDescent="0.3">
      <c r="A59" s="483" t="s">
        <v>496</v>
      </c>
      <c r="B59" s="484" t="s">
        <v>572</v>
      </c>
      <c r="C59" s="487" t="s">
        <v>502</v>
      </c>
      <c r="D59" s="525" t="s">
        <v>1194</v>
      </c>
      <c r="E59" s="487" t="s">
        <v>1203</v>
      </c>
      <c r="F59" s="525" t="s">
        <v>1204</v>
      </c>
      <c r="G59" s="487" t="s">
        <v>873</v>
      </c>
      <c r="H59" s="487" t="s">
        <v>874</v>
      </c>
      <c r="I59" s="504">
        <v>3214.58</v>
      </c>
      <c r="J59" s="504">
        <v>3</v>
      </c>
      <c r="K59" s="505">
        <v>9643.74</v>
      </c>
    </row>
    <row r="60" spans="1:11" ht="14.4" customHeight="1" x14ac:dyDescent="0.3">
      <c r="A60" s="483" t="s">
        <v>496</v>
      </c>
      <c r="B60" s="484" t="s">
        <v>572</v>
      </c>
      <c r="C60" s="487" t="s">
        <v>502</v>
      </c>
      <c r="D60" s="525" t="s">
        <v>1194</v>
      </c>
      <c r="E60" s="487" t="s">
        <v>1203</v>
      </c>
      <c r="F60" s="525" t="s">
        <v>1204</v>
      </c>
      <c r="G60" s="487" t="s">
        <v>875</v>
      </c>
      <c r="H60" s="487" t="s">
        <v>876</v>
      </c>
      <c r="I60" s="504">
        <v>1823.2849999999999</v>
      </c>
      <c r="J60" s="504">
        <v>2</v>
      </c>
      <c r="K60" s="505">
        <v>3646.5699999999997</v>
      </c>
    </row>
    <row r="61" spans="1:11" ht="14.4" customHeight="1" x14ac:dyDescent="0.3">
      <c r="A61" s="483" t="s">
        <v>496</v>
      </c>
      <c r="B61" s="484" t="s">
        <v>572</v>
      </c>
      <c r="C61" s="487" t="s">
        <v>502</v>
      </c>
      <c r="D61" s="525" t="s">
        <v>1194</v>
      </c>
      <c r="E61" s="487" t="s">
        <v>1203</v>
      </c>
      <c r="F61" s="525" t="s">
        <v>1204</v>
      </c>
      <c r="G61" s="487" t="s">
        <v>877</v>
      </c>
      <c r="H61" s="487" t="s">
        <v>878</v>
      </c>
      <c r="I61" s="504">
        <v>4184.13</v>
      </c>
      <c r="J61" s="504">
        <v>2</v>
      </c>
      <c r="K61" s="505">
        <v>8368.26</v>
      </c>
    </row>
    <row r="62" spans="1:11" ht="14.4" customHeight="1" x14ac:dyDescent="0.3">
      <c r="A62" s="483" t="s">
        <v>496</v>
      </c>
      <c r="B62" s="484" t="s">
        <v>572</v>
      </c>
      <c r="C62" s="487" t="s">
        <v>502</v>
      </c>
      <c r="D62" s="525" t="s">
        <v>1194</v>
      </c>
      <c r="E62" s="487" t="s">
        <v>1203</v>
      </c>
      <c r="F62" s="525" t="s">
        <v>1204</v>
      </c>
      <c r="G62" s="487" t="s">
        <v>879</v>
      </c>
      <c r="H62" s="487" t="s">
        <v>880</v>
      </c>
      <c r="I62" s="504">
        <v>2535</v>
      </c>
      <c r="J62" s="504">
        <v>1</v>
      </c>
      <c r="K62" s="505">
        <v>2535</v>
      </c>
    </row>
    <row r="63" spans="1:11" ht="14.4" customHeight="1" x14ac:dyDescent="0.3">
      <c r="A63" s="483" t="s">
        <v>496</v>
      </c>
      <c r="B63" s="484" t="s">
        <v>572</v>
      </c>
      <c r="C63" s="487" t="s">
        <v>502</v>
      </c>
      <c r="D63" s="525" t="s">
        <v>1194</v>
      </c>
      <c r="E63" s="487" t="s">
        <v>1203</v>
      </c>
      <c r="F63" s="525" t="s">
        <v>1204</v>
      </c>
      <c r="G63" s="487" t="s">
        <v>881</v>
      </c>
      <c r="H63" s="487" t="s">
        <v>882</v>
      </c>
      <c r="I63" s="504">
        <v>414</v>
      </c>
      <c r="J63" s="504">
        <v>6</v>
      </c>
      <c r="K63" s="505">
        <v>2484</v>
      </c>
    </row>
    <row r="64" spans="1:11" ht="14.4" customHeight="1" x14ac:dyDescent="0.3">
      <c r="A64" s="483" t="s">
        <v>496</v>
      </c>
      <c r="B64" s="484" t="s">
        <v>572</v>
      </c>
      <c r="C64" s="487" t="s">
        <v>502</v>
      </c>
      <c r="D64" s="525" t="s">
        <v>1194</v>
      </c>
      <c r="E64" s="487" t="s">
        <v>1203</v>
      </c>
      <c r="F64" s="525" t="s">
        <v>1204</v>
      </c>
      <c r="G64" s="487" t="s">
        <v>883</v>
      </c>
      <c r="H64" s="487" t="s">
        <v>884</v>
      </c>
      <c r="I64" s="504">
        <v>2176.145</v>
      </c>
      <c r="J64" s="504">
        <v>6</v>
      </c>
      <c r="K64" s="505">
        <v>13162.08</v>
      </c>
    </row>
    <row r="65" spans="1:11" ht="14.4" customHeight="1" x14ac:dyDescent="0.3">
      <c r="A65" s="483" t="s">
        <v>496</v>
      </c>
      <c r="B65" s="484" t="s">
        <v>572</v>
      </c>
      <c r="C65" s="487" t="s">
        <v>502</v>
      </c>
      <c r="D65" s="525" t="s">
        <v>1194</v>
      </c>
      <c r="E65" s="487" t="s">
        <v>1203</v>
      </c>
      <c r="F65" s="525" t="s">
        <v>1204</v>
      </c>
      <c r="G65" s="487" t="s">
        <v>885</v>
      </c>
      <c r="H65" s="487" t="s">
        <v>886</v>
      </c>
      <c r="I65" s="504">
        <v>1776.74</v>
      </c>
      <c r="J65" s="504">
        <v>2</v>
      </c>
      <c r="K65" s="505">
        <v>3553.48</v>
      </c>
    </row>
    <row r="66" spans="1:11" ht="14.4" customHeight="1" x14ac:dyDescent="0.3">
      <c r="A66" s="483" t="s">
        <v>496</v>
      </c>
      <c r="B66" s="484" t="s">
        <v>572</v>
      </c>
      <c r="C66" s="487" t="s">
        <v>502</v>
      </c>
      <c r="D66" s="525" t="s">
        <v>1194</v>
      </c>
      <c r="E66" s="487" t="s">
        <v>1203</v>
      </c>
      <c r="F66" s="525" t="s">
        <v>1204</v>
      </c>
      <c r="G66" s="487" t="s">
        <v>887</v>
      </c>
      <c r="H66" s="487" t="s">
        <v>888</v>
      </c>
      <c r="I66" s="504">
        <v>3837.4700000000003</v>
      </c>
      <c r="J66" s="504">
        <v>2</v>
      </c>
      <c r="K66" s="505">
        <v>7674.9400000000005</v>
      </c>
    </row>
    <row r="67" spans="1:11" ht="14.4" customHeight="1" x14ac:dyDescent="0.3">
      <c r="A67" s="483" t="s">
        <v>496</v>
      </c>
      <c r="B67" s="484" t="s">
        <v>572</v>
      </c>
      <c r="C67" s="487" t="s">
        <v>502</v>
      </c>
      <c r="D67" s="525" t="s">
        <v>1194</v>
      </c>
      <c r="E67" s="487" t="s">
        <v>1203</v>
      </c>
      <c r="F67" s="525" t="s">
        <v>1204</v>
      </c>
      <c r="G67" s="487" t="s">
        <v>889</v>
      </c>
      <c r="H67" s="487" t="s">
        <v>890</v>
      </c>
      <c r="I67" s="504">
        <v>2353.3333333333335</v>
      </c>
      <c r="J67" s="504">
        <v>3</v>
      </c>
      <c r="K67" s="505">
        <v>7060</v>
      </c>
    </row>
    <row r="68" spans="1:11" ht="14.4" customHeight="1" x14ac:dyDescent="0.3">
      <c r="A68" s="483" t="s">
        <v>496</v>
      </c>
      <c r="B68" s="484" t="s">
        <v>572</v>
      </c>
      <c r="C68" s="487" t="s">
        <v>502</v>
      </c>
      <c r="D68" s="525" t="s">
        <v>1194</v>
      </c>
      <c r="E68" s="487" t="s">
        <v>1203</v>
      </c>
      <c r="F68" s="525" t="s">
        <v>1204</v>
      </c>
      <c r="G68" s="487" t="s">
        <v>891</v>
      </c>
      <c r="H68" s="487" t="s">
        <v>892</v>
      </c>
      <c r="I68" s="504">
        <v>1909</v>
      </c>
      <c r="J68" s="504">
        <v>1</v>
      </c>
      <c r="K68" s="505">
        <v>1909</v>
      </c>
    </row>
    <row r="69" spans="1:11" ht="14.4" customHeight="1" x14ac:dyDescent="0.3">
      <c r="A69" s="483" t="s">
        <v>496</v>
      </c>
      <c r="B69" s="484" t="s">
        <v>572</v>
      </c>
      <c r="C69" s="487" t="s">
        <v>502</v>
      </c>
      <c r="D69" s="525" t="s">
        <v>1194</v>
      </c>
      <c r="E69" s="487" t="s">
        <v>1203</v>
      </c>
      <c r="F69" s="525" t="s">
        <v>1204</v>
      </c>
      <c r="G69" s="487" t="s">
        <v>893</v>
      </c>
      <c r="H69" s="487" t="s">
        <v>894</v>
      </c>
      <c r="I69" s="504">
        <v>1391.5</v>
      </c>
      <c r="J69" s="504">
        <v>4</v>
      </c>
      <c r="K69" s="505">
        <v>5566</v>
      </c>
    </row>
    <row r="70" spans="1:11" ht="14.4" customHeight="1" x14ac:dyDescent="0.3">
      <c r="A70" s="483" t="s">
        <v>496</v>
      </c>
      <c r="B70" s="484" t="s">
        <v>572</v>
      </c>
      <c r="C70" s="487" t="s">
        <v>502</v>
      </c>
      <c r="D70" s="525" t="s">
        <v>1194</v>
      </c>
      <c r="E70" s="487" t="s">
        <v>1203</v>
      </c>
      <c r="F70" s="525" t="s">
        <v>1204</v>
      </c>
      <c r="G70" s="487" t="s">
        <v>895</v>
      </c>
      <c r="H70" s="487" t="s">
        <v>896</v>
      </c>
      <c r="I70" s="504">
        <v>1391.5</v>
      </c>
      <c r="J70" s="504">
        <v>4</v>
      </c>
      <c r="K70" s="505">
        <v>5566</v>
      </c>
    </row>
    <row r="71" spans="1:11" ht="14.4" customHeight="1" x14ac:dyDescent="0.3">
      <c r="A71" s="483" t="s">
        <v>496</v>
      </c>
      <c r="B71" s="484" t="s">
        <v>572</v>
      </c>
      <c r="C71" s="487" t="s">
        <v>502</v>
      </c>
      <c r="D71" s="525" t="s">
        <v>1194</v>
      </c>
      <c r="E71" s="487" t="s">
        <v>1203</v>
      </c>
      <c r="F71" s="525" t="s">
        <v>1204</v>
      </c>
      <c r="G71" s="487" t="s">
        <v>897</v>
      </c>
      <c r="H71" s="487" t="s">
        <v>898</v>
      </c>
      <c r="I71" s="504">
        <v>651</v>
      </c>
      <c r="J71" s="504">
        <v>2</v>
      </c>
      <c r="K71" s="505">
        <v>1302</v>
      </c>
    </row>
    <row r="72" spans="1:11" ht="14.4" customHeight="1" x14ac:dyDescent="0.3">
      <c r="A72" s="483" t="s">
        <v>496</v>
      </c>
      <c r="B72" s="484" t="s">
        <v>572</v>
      </c>
      <c r="C72" s="487" t="s">
        <v>502</v>
      </c>
      <c r="D72" s="525" t="s">
        <v>1194</v>
      </c>
      <c r="E72" s="487" t="s">
        <v>1203</v>
      </c>
      <c r="F72" s="525" t="s">
        <v>1204</v>
      </c>
      <c r="G72" s="487" t="s">
        <v>899</v>
      </c>
      <c r="H72" s="487" t="s">
        <v>900</v>
      </c>
      <c r="I72" s="504">
        <v>322</v>
      </c>
      <c r="J72" s="504">
        <v>3</v>
      </c>
      <c r="K72" s="505">
        <v>966</v>
      </c>
    </row>
    <row r="73" spans="1:11" ht="14.4" customHeight="1" x14ac:dyDescent="0.3">
      <c r="A73" s="483" t="s">
        <v>496</v>
      </c>
      <c r="B73" s="484" t="s">
        <v>572</v>
      </c>
      <c r="C73" s="487" t="s">
        <v>502</v>
      </c>
      <c r="D73" s="525" t="s">
        <v>1194</v>
      </c>
      <c r="E73" s="487" t="s">
        <v>1203</v>
      </c>
      <c r="F73" s="525" t="s">
        <v>1204</v>
      </c>
      <c r="G73" s="487" t="s">
        <v>901</v>
      </c>
      <c r="H73" s="487" t="s">
        <v>902</v>
      </c>
      <c r="I73" s="504">
        <v>3685.85</v>
      </c>
      <c r="J73" s="504">
        <v>1</v>
      </c>
      <c r="K73" s="505">
        <v>3685.85</v>
      </c>
    </row>
    <row r="74" spans="1:11" ht="14.4" customHeight="1" x14ac:dyDescent="0.3">
      <c r="A74" s="483" t="s">
        <v>496</v>
      </c>
      <c r="B74" s="484" t="s">
        <v>572</v>
      </c>
      <c r="C74" s="487" t="s">
        <v>502</v>
      </c>
      <c r="D74" s="525" t="s">
        <v>1194</v>
      </c>
      <c r="E74" s="487" t="s">
        <v>1203</v>
      </c>
      <c r="F74" s="525" t="s">
        <v>1204</v>
      </c>
      <c r="G74" s="487" t="s">
        <v>903</v>
      </c>
      <c r="H74" s="487" t="s">
        <v>904</v>
      </c>
      <c r="I74" s="504">
        <v>93.492868870094171</v>
      </c>
      <c r="J74" s="504">
        <v>1</v>
      </c>
      <c r="K74" s="505">
        <v>93.492868870094171</v>
      </c>
    </row>
    <row r="75" spans="1:11" ht="14.4" customHeight="1" x14ac:dyDescent="0.3">
      <c r="A75" s="483" t="s">
        <v>496</v>
      </c>
      <c r="B75" s="484" t="s">
        <v>572</v>
      </c>
      <c r="C75" s="487" t="s">
        <v>502</v>
      </c>
      <c r="D75" s="525" t="s">
        <v>1194</v>
      </c>
      <c r="E75" s="487" t="s">
        <v>1203</v>
      </c>
      <c r="F75" s="525" t="s">
        <v>1204</v>
      </c>
      <c r="G75" s="487" t="s">
        <v>905</v>
      </c>
      <c r="H75" s="487" t="s">
        <v>906</v>
      </c>
      <c r="I75" s="504">
        <v>1083.48</v>
      </c>
      <c r="J75" s="504">
        <v>4</v>
      </c>
      <c r="K75" s="505">
        <v>4333.92</v>
      </c>
    </row>
    <row r="76" spans="1:11" ht="14.4" customHeight="1" x14ac:dyDescent="0.3">
      <c r="A76" s="483" t="s">
        <v>496</v>
      </c>
      <c r="B76" s="484" t="s">
        <v>572</v>
      </c>
      <c r="C76" s="487" t="s">
        <v>502</v>
      </c>
      <c r="D76" s="525" t="s">
        <v>1194</v>
      </c>
      <c r="E76" s="487" t="s">
        <v>1203</v>
      </c>
      <c r="F76" s="525" t="s">
        <v>1204</v>
      </c>
      <c r="G76" s="487" t="s">
        <v>907</v>
      </c>
      <c r="H76" s="487" t="s">
        <v>908</v>
      </c>
      <c r="I76" s="504">
        <v>1568.15</v>
      </c>
      <c r="J76" s="504">
        <v>20</v>
      </c>
      <c r="K76" s="505">
        <v>31363</v>
      </c>
    </row>
    <row r="77" spans="1:11" ht="14.4" customHeight="1" x14ac:dyDescent="0.3">
      <c r="A77" s="483" t="s">
        <v>496</v>
      </c>
      <c r="B77" s="484" t="s">
        <v>572</v>
      </c>
      <c r="C77" s="487" t="s">
        <v>502</v>
      </c>
      <c r="D77" s="525" t="s">
        <v>1194</v>
      </c>
      <c r="E77" s="487" t="s">
        <v>1203</v>
      </c>
      <c r="F77" s="525" t="s">
        <v>1204</v>
      </c>
      <c r="G77" s="487" t="s">
        <v>909</v>
      </c>
      <c r="H77" s="487" t="s">
        <v>910</v>
      </c>
      <c r="I77" s="504">
        <v>1868.69</v>
      </c>
      <c r="J77" s="504">
        <v>1</v>
      </c>
      <c r="K77" s="505">
        <v>1868.69</v>
      </c>
    </row>
    <row r="78" spans="1:11" ht="14.4" customHeight="1" x14ac:dyDescent="0.3">
      <c r="A78" s="483" t="s">
        <v>496</v>
      </c>
      <c r="B78" s="484" t="s">
        <v>572</v>
      </c>
      <c r="C78" s="487" t="s">
        <v>502</v>
      </c>
      <c r="D78" s="525" t="s">
        <v>1194</v>
      </c>
      <c r="E78" s="487" t="s">
        <v>1203</v>
      </c>
      <c r="F78" s="525" t="s">
        <v>1204</v>
      </c>
      <c r="G78" s="487" t="s">
        <v>911</v>
      </c>
      <c r="H78" s="487" t="s">
        <v>912</v>
      </c>
      <c r="I78" s="504">
        <v>4076.74</v>
      </c>
      <c r="J78" s="504">
        <v>2</v>
      </c>
      <c r="K78" s="505">
        <v>8153.47</v>
      </c>
    </row>
    <row r="79" spans="1:11" ht="14.4" customHeight="1" x14ac:dyDescent="0.3">
      <c r="A79" s="483" t="s">
        <v>496</v>
      </c>
      <c r="B79" s="484" t="s">
        <v>572</v>
      </c>
      <c r="C79" s="487" t="s">
        <v>502</v>
      </c>
      <c r="D79" s="525" t="s">
        <v>1194</v>
      </c>
      <c r="E79" s="487" t="s">
        <v>1203</v>
      </c>
      <c r="F79" s="525" t="s">
        <v>1204</v>
      </c>
      <c r="G79" s="487" t="s">
        <v>913</v>
      </c>
      <c r="H79" s="487" t="s">
        <v>914</v>
      </c>
      <c r="I79" s="504">
        <v>3737.4849999999997</v>
      </c>
      <c r="J79" s="504">
        <v>2</v>
      </c>
      <c r="K79" s="505">
        <v>7474.9699999999993</v>
      </c>
    </row>
    <row r="80" spans="1:11" ht="14.4" customHeight="1" x14ac:dyDescent="0.3">
      <c r="A80" s="483" t="s">
        <v>496</v>
      </c>
      <c r="B80" s="484" t="s">
        <v>572</v>
      </c>
      <c r="C80" s="487" t="s">
        <v>502</v>
      </c>
      <c r="D80" s="525" t="s">
        <v>1194</v>
      </c>
      <c r="E80" s="487" t="s">
        <v>1203</v>
      </c>
      <c r="F80" s="525" t="s">
        <v>1204</v>
      </c>
      <c r="G80" s="487" t="s">
        <v>915</v>
      </c>
      <c r="H80" s="487" t="s">
        <v>916</v>
      </c>
      <c r="I80" s="504">
        <v>264.39999999999998</v>
      </c>
      <c r="J80" s="504">
        <v>10</v>
      </c>
      <c r="K80" s="505">
        <v>2644</v>
      </c>
    </row>
    <row r="81" spans="1:11" ht="14.4" customHeight="1" x14ac:dyDescent="0.3">
      <c r="A81" s="483" t="s">
        <v>496</v>
      </c>
      <c r="B81" s="484" t="s">
        <v>572</v>
      </c>
      <c r="C81" s="487" t="s">
        <v>502</v>
      </c>
      <c r="D81" s="525" t="s">
        <v>1194</v>
      </c>
      <c r="E81" s="487" t="s">
        <v>1203</v>
      </c>
      <c r="F81" s="525" t="s">
        <v>1204</v>
      </c>
      <c r="G81" s="487" t="s">
        <v>917</v>
      </c>
      <c r="H81" s="487" t="s">
        <v>918</v>
      </c>
      <c r="I81" s="504">
        <v>6253.329999999999</v>
      </c>
      <c r="J81" s="504">
        <v>3</v>
      </c>
      <c r="K81" s="505">
        <v>18759.989999999998</v>
      </c>
    </row>
    <row r="82" spans="1:11" ht="14.4" customHeight="1" x14ac:dyDescent="0.3">
      <c r="A82" s="483" t="s">
        <v>496</v>
      </c>
      <c r="B82" s="484" t="s">
        <v>572</v>
      </c>
      <c r="C82" s="487" t="s">
        <v>502</v>
      </c>
      <c r="D82" s="525" t="s">
        <v>1194</v>
      </c>
      <c r="E82" s="487" t="s">
        <v>1203</v>
      </c>
      <c r="F82" s="525" t="s">
        <v>1204</v>
      </c>
      <c r="G82" s="487" t="s">
        <v>919</v>
      </c>
      <c r="H82" s="487" t="s">
        <v>920</v>
      </c>
      <c r="I82" s="504">
        <v>4772.38</v>
      </c>
      <c r="J82" s="504">
        <v>8</v>
      </c>
      <c r="K82" s="505">
        <v>38008.589999999997</v>
      </c>
    </row>
    <row r="83" spans="1:11" ht="14.4" customHeight="1" x14ac:dyDescent="0.3">
      <c r="A83" s="483" t="s">
        <v>496</v>
      </c>
      <c r="B83" s="484" t="s">
        <v>572</v>
      </c>
      <c r="C83" s="487" t="s">
        <v>502</v>
      </c>
      <c r="D83" s="525" t="s">
        <v>1194</v>
      </c>
      <c r="E83" s="487" t="s">
        <v>1203</v>
      </c>
      <c r="F83" s="525" t="s">
        <v>1204</v>
      </c>
      <c r="G83" s="487" t="s">
        <v>921</v>
      </c>
      <c r="H83" s="487" t="s">
        <v>922</v>
      </c>
      <c r="I83" s="504">
        <v>1776.7150000000001</v>
      </c>
      <c r="J83" s="504">
        <v>2</v>
      </c>
      <c r="K83" s="505">
        <v>3553.4300000000003</v>
      </c>
    </row>
    <row r="84" spans="1:11" ht="14.4" customHeight="1" x14ac:dyDescent="0.3">
      <c r="A84" s="483" t="s">
        <v>496</v>
      </c>
      <c r="B84" s="484" t="s">
        <v>572</v>
      </c>
      <c r="C84" s="487" t="s">
        <v>502</v>
      </c>
      <c r="D84" s="525" t="s">
        <v>1194</v>
      </c>
      <c r="E84" s="487" t="s">
        <v>1203</v>
      </c>
      <c r="F84" s="525" t="s">
        <v>1204</v>
      </c>
      <c r="G84" s="487" t="s">
        <v>923</v>
      </c>
      <c r="H84" s="487" t="s">
        <v>924</v>
      </c>
      <c r="I84" s="504">
        <v>5520</v>
      </c>
      <c r="J84" s="504">
        <v>1</v>
      </c>
      <c r="K84" s="505">
        <v>5520</v>
      </c>
    </row>
    <row r="85" spans="1:11" ht="14.4" customHeight="1" x14ac:dyDescent="0.3">
      <c r="A85" s="483" t="s">
        <v>496</v>
      </c>
      <c r="B85" s="484" t="s">
        <v>572</v>
      </c>
      <c r="C85" s="487" t="s">
        <v>502</v>
      </c>
      <c r="D85" s="525" t="s">
        <v>1194</v>
      </c>
      <c r="E85" s="487" t="s">
        <v>1203</v>
      </c>
      <c r="F85" s="525" t="s">
        <v>1204</v>
      </c>
      <c r="G85" s="487" t="s">
        <v>925</v>
      </c>
      <c r="H85" s="487" t="s">
        <v>926</v>
      </c>
      <c r="I85" s="504">
        <v>2035.5</v>
      </c>
      <c r="J85" s="504">
        <v>1</v>
      </c>
      <c r="K85" s="505">
        <v>2035.5</v>
      </c>
    </row>
    <row r="86" spans="1:11" ht="14.4" customHeight="1" x14ac:dyDescent="0.3">
      <c r="A86" s="483" t="s">
        <v>496</v>
      </c>
      <c r="B86" s="484" t="s">
        <v>572</v>
      </c>
      <c r="C86" s="487" t="s">
        <v>502</v>
      </c>
      <c r="D86" s="525" t="s">
        <v>1194</v>
      </c>
      <c r="E86" s="487" t="s">
        <v>1203</v>
      </c>
      <c r="F86" s="525" t="s">
        <v>1204</v>
      </c>
      <c r="G86" s="487" t="s">
        <v>927</v>
      </c>
      <c r="H86" s="487" t="s">
        <v>928</v>
      </c>
      <c r="I86" s="504">
        <v>1412</v>
      </c>
      <c r="J86" s="504">
        <v>1</v>
      </c>
      <c r="K86" s="505">
        <v>1412</v>
      </c>
    </row>
    <row r="87" spans="1:11" ht="14.4" customHeight="1" x14ac:dyDescent="0.3">
      <c r="A87" s="483" t="s">
        <v>496</v>
      </c>
      <c r="B87" s="484" t="s">
        <v>572</v>
      </c>
      <c r="C87" s="487" t="s">
        <v>502</v>
      </c>
      <c r="D87" s="525" t="s">
        <v>1194</v>
      </c>
      <c r="E87" s="487" t="s">
        <v>1203</v>
      </c>
      <c r="F87" s="525" t="s">
        <v>1204</v>
      </c>
      <c r="G87" s="487" t="s">
        <v>929</v>
      </c>
      <c r="H87" s="487" t="s">
        <v>930</v>
      </c>
      <c r="I87" s="504">
        <v>5252.833333333333</v>
      </c>
      <c r="J87" s="504">
        <v>4</v>
      </c>
      <c r="K87" s="505">
        <v>21137.14</v>
      </c>
    </row>
    <row r="88" spans="1:11" ht="14.4" customHeight="1" x14ac:dyDescent="0.3">
      <c r="A88" s="483" t="s">
        <v>496</v>
      </c>
      <c r="B88" s="484" t="s">
        <v>572</v>
      </c>
      <c r="C88" s="487" t="s">
        <v>502</v>
      </c>
      <c r="D88" s="525" t="s">
        <v>1194</v>
      </c>
      <c r="E88" s="487" t="s">
        <v>1203</v>
      </c>
      <c r="F88" s="525" t="s">
        <v>1204</v>
      </c>
      <c r="G88" s="487" t="s">
        <v>931</v>
      </c>
      <c r="H88" s="487" t="s">
        <v>932</v>
      </c>
      <c r="I88" s="504">
        <v>8769.7000000000007</v>
      </c>
      <c r="J88" s="504">
        <v>5</v>
      </c>
      <c r="K88" s="505">
        <v>44005.100000000006</v>
      </c>
    </row>
    <row r="89" spans="1:11" ht="14.4" customHeight="1" x14ac:dyDescent="0.3">
      <c r="A89" s="483" t="s">
        <v>496</v>
      </c>
      <c r="B89" s="484" t="s">
        <v>572</v>
      </c>
      <c r="C89" s="487" t="s">
        <v>502</v>
      </c>
      <c r="D89" s="525" t="s">
        <v>1194</v>
      </c>
      <c r="E89" s="487" t="s">
        <v>1203</v>
      </c>
      <c r="F89" s="525" t="s">
        <v>1204</v>
      </c>
      <c r="G89" s="487" t="s">
        <v>933</v>
      </c>
      <c r="H89" s="487" t="s">
        <v>934</v>
      </c>
      <c r="I89" s="504">
        <v>1776.74</v>
      </c>
      <c r="J89" s="504">
        <v>1</v>
      </c>
      <c r="K89" s="505">
        <v>1776.74</v>
      </c>
    </row>
    <row r="90" spans="1:11" ht="14.4" customHeight="1" x14ac:dyDescent="0.3">
      <c r="A90" s="483" t="s">
        <v>496</v>
      </c>
      <c r="B90" s="484" t="s">
        <v>572</v>
      </c>
      <c r="C90" s="487" t="s">
        <v>502</v>
      </c>
      <c r="D90" s="525" t="s">
        <v>1194</v>
      </c>
      <c r="E90" s="487" t="s">
        <v>1203</v>
      </c>
      <c r="F90" s="525" t="s">
        <v>1204</v>
      </c>
      <c r="G90" s="487" t="s">
        <v>935</v>
      </c>
      <c r="H90" s="487" t="s">
        <v>936</v>
      </c>
      <c r="I90" s="504">
        <v>2035.24</v>
      </c>
      <c r="J90" s="504">
        <v>1</v>
      </c>
      <c r="K90" s="505">
        <v>2035.24</v>
      </c>
    </row>
    <row r="91" spans="1:11" ht="14.4" customHeight="1" x14ac:dyDescent="0.3">
      <c r="A91" s="483" t="s">
        <v>496</v>
      </c>
      <c r="B91" s="484" t="s">
        <v>572</v>
      </c>
      <c r="C91" s="487" t="s">
        <v>502</v>
      </c>
      <c r="D91" s="525" t="s">
        <v>1194</v>
      </c>
      <c r="E91" s="487" t="s">
        <v>1203</v>
      </c>
      <c r="F91" s="525" t="s">
        <v>1204</v>
      </c>
      <c r="G91" s="487" t="s">
        <v>937</v>
      </c>
      <c r="H91" s="487" t="s">
        <v>938</v>
      </c>
      <c r="I91" s="504">
        <v>1869.89</v>
      </c>
      <c r="J91" s="504">
        <v>1</v>
      </c>
      <c r="K91" s="505">
        <v>1869.89</v>
      </c>
    </row>
    <row r="92" spans="1:11" ht="14.4" customHeight="1" x14ac:dyDescent="0.3">
      <c r="A92" s="483" t="s">
        <v>496</v>
      </c>
      <c r="B92" s="484" t="s">
        <v>572</v>
      </c>
      <c r="C92" s="487" t="s">
        <v>502</v>
      </c>
      <c r="D92" s="525" t="s">
        <v>1194</v>
      </c>
      <c r="E92" s="487" t="s">
        <v>1203</v>
      </c>
      <c r="F92" s="525" t="s">
        <v>1204</v>
      </c>
      <c r="G92" s="487" t="s">
        <v>939</v>
      </c>
      <c r="H92" s="487" t="s">
        <v>940</v>
      </c>
      <c r="I92" s="504">
        <v>350.83</v>
      </c>
      <c r="J92" s="504">
        <v>1</v>
      </c>
      <c r="K92" s="505">
        <v>350.83</v>
      </c>
    </row>
    <row r="93" spans="1:11" ht="14.4" customHeight="1" x14ac:dyDescent="0.3">
      <c r="A93" s="483" t="s">
        <v>496</v>
      </c>
      <c r="B93" s="484" t="s">
        <v>572</v>
      </c>
      <c r="C93" s="487" t="s">
        <v>502</v>
      </c>
      <c r="D93" s="525" t="s">
        <v>1194</v>
      </c>
      <c r="E93" s="487" t="s">
        <v>1203</v>
      </c>
      <c r="F93" s="525" t="s">
        <v>1204</v>
      </c>
      <c r="G93" s="487" t="s">
        <v>941</v>
      </c>
      <c r="H93" s="487" t="s">
        <v>942</v>
      </c>
      <c r="I93" s="504">
        <v>1869.89</v>
      </c>
      <c r="J93" s="504">
        <v>1</v>
      </c>
      <c r="K93" s="505">
        <v>1869.89</v>
      </c>
    </row>
    <row r="94" spans="1:11" ht="14.4" customHeight="1" x14ac:dyDescent="0.3">
      <c r="A94" s="483" t="s">
        <v>496</v>
      </c>
      <c r="B94" s="484" t="s">
        <v>572</v>
      </c>
      <c r="C94" s="487" t="s">
        <v>502</v>
      </c>
      <c r="D94" s="525" t="s">
        <v>1194</v>
      </c>
      <c r="E94" s="487" t="s">
        <v>1203</v>
      </c>
      <c r="F94" s="525" t="s">
        <v>1204</v>
      </c>
      <c r="G94" s="487" t="s">
        <v>943</v>
      </c>
      <c r="H94" s="487" t="s">
        <v>944</v>
      </c>
      <c r="I94" s="504">
        <v>284.29000000000002</v>
      </c>
      <c r="J94" s="504">
        <v>4</v>
      </c>
      <c r="K94" s="505">
        <v>1137.17</v>
      </c>
    </row>
    <row r="95" spans="1:11" ht="14.4" customHeight="1" x14ac:dyDescent="0.3">
      <c r="A95" s="483" t="s">
        <v>496</v>
      </c>
      <c r="B95" s="484" t="s">
        <v>572</v>
      </c>
      <c r="C95" s="487" t="s">
        <v>502</v>
      </c>
      <c r="D95" s="525" t="s">
        <v>1194</v>
      </c>
      <c r="E95" s="487" t="s">
        <v>1203</v>
      </c>
      <c r="F95" s="525" t="s">
        <v>1204</v>
      </c>
      <c r="G95" s="487" t="s">
        <v>945</v>
      </c>
      <c r="H95" s="487" t="s">
        <v>946</v>
      </c>
      <c r="I95" s="504">
        <v>229.90000000000003</v>
      </c>
      <c r="J95" s="504">
        <v>8</v>
      </c>
      <c r="K95" s="505">
        <v>1839.2000000000003</v>
      </c>
    </row>
    <row r="96" spans="1:11" ht="14.4" customHeight="1" x14ac:dyDescent="0.3">
      <c r="A96" s="483" t="s">
        <v>496</v>
      </c>
      <c r="B96" s="484" t="s">
        <v>572</v>
      </c>
      <c r="C96" s="487" t="s">
        <v>507</v>
      </c>
      <c r="D96" s="525" t="s">
        <v>573</v>
      </c>
      <c r="E96" s="487" t="s">
        <v>1195</v>
      </c>
      <c r="F96" s="525" t="s">
        <v>1196</v>
      </c>
      <c r="G96" s="487" t="s">
        <v>947</v>
      </c>
      <c r="H96" s="487" t="s">
        <v>948</v>
      </c>
      <c r="I96" s="504">
        <v>42.445</v>
      </c>
      <c r="J96" s="504">
        <v>1120</v>
      </c>
      <c r="K96" s="505">
        <v>47538.400000000001</v>
      </c>
    </row>
    <row r="97" spans="1:11" ht="14.4" customHeight="1" x14ac:dyDescent="0.3">
      <c r="A97" s="483" t="s">
        <v>496</v>
      </c>
      <c r="B97" s="484" t="s">
        <v>572</v>
      </c>
      <c r="C97" s="487" t="s">
        <v>507</v>
      </c>
      <c r="D97" s="525" t="s">
        <v>573</v>
      </c>
      <c r="E97" s="487" t="s">
        <v>1195</v>
      </c>
      <c r="F97" s="525" t="s">
        <v>1196</v>
      </c>
      <c r="G97" s="487" t="s">
        <v>949</v>
      </c>
      <c r="H97" s="487" t="s">
        <v>950</v>
      </c>
      <c r="I97" s="504">
        <v>4.3025000000000002</v>
      </c>
      <c r="J97" s="504">
        <v>288</v>
      </c>
      <c r="K97" s="505">
        <v>1239.1200000000001</v>
      </c>
    </row>
    <row r="98" spans="1:11" ht="14.4" customHeight="1" x14ac:dyDescent="0.3">
      <c r="A98" s="483" t="s">
        <v>496</v>
      </c>
      <c r="B98" s="484" t="s">
        <v>572</v>
      </c>
      <c r="C98" s="487" t="s">
        <v>507</v>
      </c>
      <c r="D98" s="525" t="s">
        <v>573</v>
      </c>
      <c r="E98" s="487" t="s">
        <v>1195</v>
      </c>
      <c r="F98" s="525" t="s">
        <v>1196</v>
      </c>
      <c r="G98" s="487" t="s">
        <v>951</v>
      </c>
      <c r="H98" s="487" t="s">
        <v>952</v>
      </c>
      <c r="I98" s="504">
        <v>63.465000000000003</v>
      </c>
      <c r="J98" s="504">
        <v>60</v>
      </c>
      <c r="K98" s="505">
        <v>3721.97</v>
      </c>
    </row>
    <row r="99" spans="1:11" ht="14.4" customHeight="1" x14ac:dyDescent="0.3">
      <c r="A99" s="483" t="s">
        <v>496</v>
      </c>
      <c r="B99" s="484" t="s">
        <v>572</v>
      </c>
      <c r="C99" s="487" t="s">
        <v>507</v>
      </c>
      <c r="D99" s="525" t="s">
        <v>573</v>
      </c>
      <c r="E99" s="487" t="s">
        <v>1195</v>
      </c>
      <c r="F99" s="525" t="s">
        <v>1196</v>
      </c>
      <c r="G99" s="487" t="s">
        <v>953</v>
      </c>
      <c r="H99" s="487" t="s">
        <v>954</v>
      </c>
      <c r="I99" s="504">
        <v>0.4</v>
      </c>
      <c r="J99" s="504">
        <v>10000</v>
      </c>
      <c r="K99" s="505">
        <v>4000</v>
      </c>
    </row>
    <row r="100" spans="1:11" ht="14.4" customHeight="1" x14ac:dyDescent="0.3">
      <c r="A100" s="483" t="s">
        <v>496</v>
      </c>
      <c r="B100" s="484" t="s">
        <v>572</v>
      </c>
      <c r="C100" s="487" t="s">
        <v>507</v>
      </c>
      <c r="D100" s="525" t="s">
        <v>573</v>
      </c>
      <c r="E100" s="487" t="s">
        <v>1195</v>
      </c>
      <c r="F100" s="525" t="s">
        <v>1196</v>
      </c>
      <c r="G100" s="487" t="s">
        <v>765</v>
      </c>
      <c r="H100" s="487" t="s">
        <v>766</v>
      </c>
      <c r="I100" s="504">
        <v>28.009999999999998</v>
      </c>
      <c r="J100" s="504">
        <v>11</v>
      </c>
      <c r="K100" s="505">
        <v>307.47000000000003</v>
      </c>
    </row>
    <row r="101" spans="1:11" ht="14.4" customHeight="1" x14ac:dyDescent="0.3">
      <c r="A101" s="483" t="s">
        <v>496</v>
      </c>
      <c r="B101" s="484" t="s">
        <v>572</v>
      </c>
      <c r="C101" s="487" t="s">
        <v>507</v>
      </c>
      <c r="D101" s="525" t="s">
        <v>573</v>
      </c>
      <c r="E101" s="487" t="s">
        <v>1195</v>
      </c>
      <c r="F101" s="525" t="s">
        <v>1196</v>
      </c>
      <c r="G101" s="487" t="s">
        <v>955</v>
      </c>
      <c r="H101" s="487" t="s">
        <v>956</v>
      </c>
      <c r="I101" s="504">
        <v>1.4224999999999999</v>
      </c>
      <c r="J101" s="504">
        <v>3400</v>
      </c>
      <c r="K101" s="505">
        <v>4836</v>
      </c>
    </row>
    <row r="102" spans="1:11" ht="14.4" customHeight="1" x14ac:dyDescent="0.3">
      <c r="A102" s="483" t="s">
        <v>496</v>
      </c>
      <c r="B102" s="484" t="s">
        <v>572</v>
      </c>
      <c r="C102" s="487" t="s">
        <v>507</v>
      </c>
      <c r="D102" s="525" t="s">
        <v>573</v>
      </c>
      <c r="E102" s="487" t="s">
        <v>1195</v>
      </c>
      <c r="F102" s="525" t="s">
        <v>1196</v>
      </c>
      <c r="G102" s="487" t="s">
        <v>957</v>
      </c>
      <c r="H102" s="487" t="s">
        <v>958</v>
      </c>
      <c r="I102" s="504">
        <v>1.1499999999999999</v>
      </c>
      <c r="J102" s="504">
        <v>4500</v>
      </c>
      <c r="K102" s="505">
        <v>5154.1000000000004</v>
      </c>
    </row>
    <row r="103" spans="1:11" ht="14.4" customHeight="1" x14ac:dyDescent="0.3">
      <c r="A103" s="483" t="s">
        <v>496</v>
      </c>
      <c r="B103" s="484" t="s">
        <v>572</v>
      </c>
      <c r="C103" s="487" t="s">
        <v>507</v>
      </c>
      <c r="D103" s="525" t="s">
        <v>573</v>
      </c>
      <c r="E103" s="487" t="s">
        <v>1195</v>
      </c>
      <c r="F103" s="525" t="s">
        <v>1196</v>
      </c>
      <c r="G103" s="487" t="s">
        <v>959</v>
      </c>
      <c r="H103" s="487" t="s">
        <v>960</v>
      </c>
      <c r="I103" s="504">
        <v>13.02</v>
      </c>
      <c r="J103" s="504">
        <v>3</v>
      </c>
      <c r="K103" s="505">
        <v>39.06</v>
      </c>
    </row>
    <row r="104" spans="1:11" ht="14.4" customHeight="1" x14ac:dyDescent="0.3">
      <c r="A104" s="483" t="s">
        <v>496</v>
      </c>
      <c r="B104" s="484" t="s">
        <v>572</v>
      </c>
      <c r="C104" s="487" t="s">
        <v>507</v>
      </c>
      <c r="D104" s="525" t="s">
        <v>573</v>
      </c>
      <c r="E104" s="487" t="s">
        <v>1195</v>
      </c>
      <c r="F104" s="525" t="s">
        <v>1196</v>
      </c>
      <c r="G104" s="487" t="s">
        <v>961</v>
      </c>
      <c r="H104" s="487" t="s">
        <v>962</v>
      </c>
      <c r="I104" s="504">
        <v>0.84</v>
      </c>
      <c r="J104" s="504">
        <v>15000</v>
      </c>
      <c r="K104" s="505">
        <v>12631.8</v>
      </c>
    </row>
    <row r="105" spans="1:11" ht="14.4" customHeight="1" x14ac:dyDescent="0.3">
      <c r="A105" s="483" t="s">
        <v>496</v>
      </c>
      <c r="B105" s="484" t="s">
        <v>572</v>
      </c>
      <c r="C105" s="487" t="s">
        <v>507</v>
      </c>
      <c r="D105" s="525" t="s">
        <v>573</v>
      </c>
      <c r="E105" s="487" t="s">
        <v>1195</v>
      </c>
      <c r="F105" s="525" t="s">
        <v>1196</v>
      </c>
      <c r="G105" s="487" t="s">
        <v>963</v>
      </c>
      <c r="H105" s="487" t="s">
        <v>964</v>
      </c>
      <c r="I105" s="504">
        <v>98.377499999999998</v>
      </c>
      <c r="J105" s="504">
        <v>35</v>
      </c>
      <c r="K105" s="505">
        <v>3443.2</v>
      </c>
    </row>
    <row r="106" spans="1:11" ht="14.4" customHeight="1" x14ac:dyDescent="0.3">
      <c r="A106" s="483" t="s">
        <v>496</v>
      </c>
      <c r="B106" s="484" t="s">
        <v>572</v>
      </c>
      <c r="C106" s="487" t="s">
        <v>507</v>
      </c>
      <c r="D106" s="525" t="s">
        <v>573</v>
      </c>
      <c r="E106" s="487" t="s">
        <v>1197</v>
      </c>
      <c r="F106" s="525" t="s">
        <v>1198</v>
      </c>
      <c r="G106" s="487" t="s">
        <v>965</v>
      </c>
      <c r="H106" s="487" t="s">
        <v>966</v>
      </c>
      <c r="I106" s="504">
        <v>0.57666666666666666</v>
      </c>
      <c r="J106" s="504">
        <v>500</v>
      </c>
      <c r="K106" s="505">
        <v>288</v>
      </c>
    </row>
    <row r="107" spans="1:11" ht="14.4" customHeight="1" x14ac:dyDescent="0.3">
      <c r="A107" s="483" t="s">
        <v>496</v>
      </c>
      <c r="B107" s="484" t="s">
        <v>572</v>
      </c>
      <c r="C107" s="487" t="s">
        <v>507</v>
      </c>
      <c r="D107" s="525" t="s">
        <v>573</v>
      </c>
      <c r="E107" s="487" t="s">
        <v>1197</v>
      </c>
      <c r="F107" s="525" t="s">
        <v>1198</v>
      </c>
      <c r="G107" s="487" t="s">
        <v>777</v>
      </c>
      <c r="H107" s="487" t="s">
        <v>778</v>
      </c>
      <c r="I107" s="504">
        <v>0.56999999999999995</v>
      </c>
      <c r="J107" s="504">
        <v>4000</v>
      </c>
      <c r="K107" s="505">
        <v>2280</v>
      </c>
    </row>
    <row r="108" spans="1:11" ht="14.4" customHeight="1" x14ac:dyDescent="0.3">
      <c r="A108" s="483" t="s">
        <v>496</v>
      </c>
      <c r="B108" s="484" t="s">
        <v>572</v>
      </c>
      <c r="C108" s="487" t="s">
        <v>507</v>
      </c>
      <c r="D108" s="525" t="s">
        <v>573</v>
      </c>
      <c r="E108" s="487" t="s">
        <v>1197</v>
      </c>
      <c r="F108" s="525" t="s">
        <v>1198</v>
      </c>
      <c r="G108" s="487" t="s">
        <v>967</v>
      </c>
      <c r="H108" s="487" t="s">
        <v>968</v>
      </c>
      <c r="I108" s="504">
        <v>998.97</v>
      </c>
      <c r="J108" s="504">
        <v>2</v>
      </c>
      <c r="K108" s="505">
        <v>1997.93</v>
      </c>
    </row>
    <row r="109" spans="1:11" ht="14.4" customHeight="1" x14ac:dyDescent="0.3">
      <c r="A109" s="483" t="s">
        <v>496</v>
      </c>
      <c r="B109" s="484" t="s">
        <v>572</v>
      </c>
      <c r="C109" s="487" t="s">
        <v>507</v>
      </c>
      <c r="D109" s="525" t="s">
        <v>573</v>
      </c>
      <c r="E109" s="487" t="s">
        <v>1197</v>
      </c>
      <c r="F109" s="525" t="s">
        <v>1198</v>
      </c>
      <c r="G109" s="487" t="s">
        <v>969</v>
      </c>
      <c r="H109" s="487" t="s">
        <v>970</v>
      </c>
      <c r="I109" s="504">
        <v>1.8149999999999999</v>
      </c>
      <c r="J109" s="504">
        <v>4800</v>
      </c>
      <c r="K109" s="505">
        <v>8628</v>
      </c>
    </row>
    <row r="110" spans="1:11" ht="14.4" customHeight="1" x14ac:dyDescent="0.3">
      <c r="A110" s="483" t="s">
        <v>496</v>
      </c>
      <c r="B110" s="484" t="s">
        <v>572</v>
      </c>
      <c r="C110" s="487" t="s">
        <v>507</v>
      </c>
      <c r="D110" s="525" t="s">
        <v>573</v>
      </c>
      <c r="E110" s="487" t="s">
        <v>1197</v>
      </c>
      <c r="F110" s="525" t="s">
        <v>1198</v>
      </c>
      <c r="G110" s="487" t="s">
        <v>971</v>
      </c>
      <c r="H110" s="487" t="s">
        <v>972</v>
      </c>
      <c r="I110" s="504">
        <v>1.79</v>
      </c>
      <c r="J110" s="504">
        <v>21600</v>
      </c>
      <c r="K110" s="505">
        <v>38664</v>
      </c>
    </row>
    <row r="111" spans="1:11" ht="14.4" customHeight="1" x14ac:dyDescent="0.3">
      <c r="A111" s="483" t="s">
        <v>496</v>
      </c>
      <c r="B111" s="484" t="s">
        <v>572</v>
      </c>
      <c r="C111" s="487" t="s">
        <v>507</v>
      </c>
      <c r="D111" s="525" t="s">
        <v>573</v>
      </c>
      <c r="E111" s="487" t="s">
        <v>1197</v>
      </c>
      <c r="F111" s="525" t="s">
        <v>1198</v>
      </c>
      <c r="G111" s="487" t="s">
        <v>973</v>
      </c>
      <c r="H111" s="487" t="s">
        <v>974</v>
      </c>
      <c r="I111" s="504">
        <v>1.766</v>
      </c>
      <c r="J111" s="504">
        <v>12000</v>
      </c>
      <c r="K111" s="505">
        <v>21192</v>
      </c>
    </row>
    <row r="112" spans="1:11" ht="14.4" customHeight="1" x14ac:dyDescent="0.3">
      <c r="A112" s="483" t="s">
        <v>496</v>
      </c>
      <c r="B112" s="484" t="s">
        <v>572</v>
      </c>
      <c r="C112" s="487" t="s">
        <v>507</v>
      </c>
      <c r="D112" s="525" t="s">
        <v>573</v>
      </c>
      <c r="E112" s="487" t="s">
        <v>1197</v>
      </c>
      <c r="F112" s="525" t="s">
        <v>1198</v>
      </c>
      <c r="G112" s="487" t="s">
        <v>975</v>
      </c>
      <c r="H112" s="487" t="s">
        <v>976</v>
      </c>
      <c r="I112" s="504">
        <v>1.2500000000000001E-2</v>
      </c>
      <c r="J112" s="504">
        <v>9600</v>
      </c>
      <c r="K112" s="505">
        <v>120</v>
      </c>
    </row>
    <row r="113" spans="1:11" ht="14.4" customHeight="1" x14ac:dyDescent="0.3">
      <c r="A113" s="483" t="s">
        <v>496</v>
      </c>
      <c r="B113" s="484" t="s">
        <v>572</v>
      </c>
      <c r="C113" s="487" t="s">
        <v>507</v>
      </c>
      <c r="D113" s="525" t="s">
        <v>573</v>
      </c>
      <c r="E113" s="487" t="s">
        <v>1197</v>
      </c>
      <c r="F113" s="525" t="s">
        <v>1198</v>
      </c>
      <c r="G113" s="487" t="s">
        <v>977</v>
      </c>
      <c r="H113" s="487" t="s">
        <v>978</v>
      </c>
      <c r="I113" s="504">
        <v>46.03</v>
      </c>
      <c r="J113" s="504">
        <v>200</v>
      </c>
      <c r="K113" s="505">
        <v>9205.68</v>
      </c>
    </row>
    <row r="114" spans="1:11" ht="14.4" customHeight="1" x14ac:dyDescent="0.3">
      <c r="A114" s="483" t="s">
        <v>496</v>
      </c>
      <c r="B114" s="484" t="s">
        <v>572</v>
      </c>
      <c r="C114" s="487" t="s">
        <v>507</v>
      </c>
      <c r="D114" s="525" t="s">
        <v>573</v>
      </c>
      <c r="E114" s="487" t="s">
        <v>1197</v>
      </c>
      <c r="F114" s="525" t="s">
        <v>1198</v>
      </c>
      <c r="G114" s="487" t="s">
        <v>979</v>
      </c>
      <c r="H114" s="487" t="s">
        <v>980</v>
      </c>
      <c r="I114" s="504">
        <v>25.517499999999998</v>
      </c>
      <c r="J114" s="504">
        <v>380</v>
      </c>
      <c r="K114" s="505">
        <v>9696.6</v>
      </c>
    </row>
    <row r="115" spans="1:11" ht="14.4" customHeight="1" x14ac:dyDescent="0.3">
      <c r="A115" s="483" t="s">
        <v>496</v>
      </c>
      <c r="B115" s="484" t="s">
        <v>572</v>
      </c>
      <c r="C115" s="487" t="s">
        <v>507</v>
      </c>
      <c r="D115" s="525" t="s">
        <v>573</v>
      </c>
      <c r="E115" s="487" t="s">
        <v>1197</v>
      </c>
      <c r="F115" s="525" t="s">
        <v>1198</v>
      </c>
      <c r="G115" s="487" t="s">
        <v>981</v>
      </c>
      <c r="H115" s="487" t="s">
        <v>982</v>
      </c>
      <c r="I115" s="504">
        <v>2.94</v>
      </c>
      <c r="J115" s="504">
        <v>50</v>
      </c>
      <c r="K115" s="505">
        <v>147</v>
      </c>
    </row>
    <row r="116" spans="1:11" ht="14.4" customHeight="1" x14ac:dyDescent="0.3">
      <c r="A116" s="483" t="s">
        <v>496</v>
      </c>
      <c r="B116" s="484" t="s">
        <v>572</v>
      </c>
      <c r="C116" s="487" t="s">
        <v>507</v>
      </c>
      <c r="D116" s="525" t="s">
        <v>573</v>
      </c>
      <c r="E116" s="487" t="s">
        <v>1197</v>
      </c>
      <c r="F116" s="525" t="s">
        <v>1198</v>
      </c>
      <c r="G116" s="487" t="s">
        <v>983</v>
      </c>
      <c r="H116" s="487" t="s">
        <v>984</v>
      </c>
      <c r="I116" s="504">
        <v>21.24</v>
      </c>
      <c r="J116" s="504">
        <v>300</v>
      </c>
      <c r="K116" s="505">
        <v>6372</v>
      </c>
    </row>
    <row r="117" spans="1:11" ht="14.4" customHeight="1" x14ac:dyDescent="0.3">
      <c r="A117" s="483" t="s">
        <v>496</v>
      </c>
      <c r="B117" s="484" t="s">
        <v>572</v>
      </c>
      <c r="C117" s="487" t="s">
        <v>507</v>
      </c>
      <c r="D117" s="525" t="s">
        <v>573</v>
      </c>
      <c r="E117" s="487" t="s">
        <v>1197</v>
      </c>
      <c r="F117" s="525" t="s">
        <v>1198</v>
      </c>
      <c r="G117" s="487" t="s">
        <v>985</v>
      </c>
      <c r="H117" s="487" t="s">
        <v>986</v>
      </c>
      <c r="I117" s="504">
        <v>0.59</v>
      </c>
      <c r="J117" s="504">
        <v>4000</v>
      </c>
      <c r="K117" s="505">
        <v>2371.6</v>
      </c>
    </row>
    <row r="118" spans="1:11" ht="14.4" customHeight="1" x14ac:dyDescent="0.3">
      <c r="A118" s="483" t="s">
        <v>496</v>
      </c>
      <c r="B118" s="484" t="s">
        <v>572</v>
      </c>
      <c r="C118" s="487" t="s">
        <v>507</v>
      </c>
      <c r="D118" s="525" t="s">
        <v>573</v>
      </c>
      <c r="E118" s="487" t="s">
        <v>1197</v>
      </c>
      <c r="F118" s="525" t="s">
        <v>1198</v>
      </c>
      <c r="G118" s="487" t="s">
        <v>987</v>
      </c>
      <c r="H118" s="487" t="s">
        <v>988</v>
      </c>
      <c r="I118" s="504">
        <v>3.62</v>
      </c>
      <c r="J118" s="504">
        <v>1000</v>
      </c>
      <c r="K118" s="505">
        <v>3620.89</v>
      </c>
    </row>
    <row r="119" spans="1:11" ht="14.4" customHeight="1" x14ac:dyDescent="0.3">
      <c r="A119" s="483" t="s">
        <v>496</v>
      </c>
      <c r="B119" s="484" t="s">
        <v>572</v>
      </c>
      <c r="C119" s="487" t="s">
        <v>507</v>
      </c>
      <c r="D119" s="525" t="s">
        <v>573</v>
      </c>
      <c r="E119" s="487" t="s">
        <v>1197</v>
      </c>
      <c r="F119" s="525" t="s">
        <v>1198</v>
      </c>
      <c r="G119" s="487" t="s">
        <v>989</v>
      </c>
      <c r="H119" s="487" t="s">
        <v>990</v>
      </c>
      <c r="I119" s="504">
        <v>3.79</v>
      </c>
      <c r="J119" s="504">
        <v>100</v>
      </c>
      <c r="K119" s="505">
        <v>378.73</v>
      </c>
    </row>
    <row r="120" spans="1:11" ht="14.4" customHeight="1" x14ac:dyDescent="0.3">
      <c r="A120" s="483" t="s">
        <v>496</v>
      </c>
      <c r="B120" s="484" t="s">
        <v>572</v>
      </c>
      <c r="C120" s="487" t="s">
        <v>507</v>
      </c>
      <c r="D120" s="525" t="s">
        <v>573</v>
      </c>
      <c r="E120" s="487" t="s">
        <v>1197</v>
      </c>
      <c r="F120" s="525" t="s">
        <v>1198</v>
      </c>
      <c r="G120" s="487" t="s">
        <v>991</v>
      </c>
      <c r="H120" s="487" t="s">
        <v>992</v>
      </c>
      <c r="I120" s="504">
        <v>56.87</v>
      </c>
      <c r="J120" s="504">
        <v>90</v>
      </c>
      <c r="K120" s="505">
        <v>5118.3</v>
      </c>
    </row>
    <row r="121" spans="1:11" ht="14.4" customHeight="1" x14ac:dyDescent="0.3">
      <c r="A121" s="483" t="s">
        <v>496</v>
      </c>
      <c r="B121" s="484" t="s">
        <v>572</v>
      </c>
      <c r="C121" s="487" t="s">
        <v>507</v>
      </c>
      <c r="D121" s="525" t="s">
        <v>573</v>
      </c>
      <c r="E121" s="487" t="s">
        <v>1199</v>
      </c>
      <c r="F121" s="525" t="s">
        <v>1200</v>
      </c>
      <c r="G121" s="487" t="s">
        <v>993</v>
      </c>
      <c r="H121" s="487" t="s">
        <v>994</v>
      </c>
      <c r="I121" s="504">
        <v>1.27</v>
      </c>
      <c r="J121" s="504">
        <v>40000</v>
      </c>
      <c r="K121" s="505">
        <v>50699</v>
      </c>
    </row>
    <row r="122" spans="1:11" ht="14.4" customHeight="1" x14ac:dyDescent="0.3">
      <c r="A122" s="483" t="s">
        <v>496</v>
      </c>
      <c r="B122" s="484" t="s">
        <v>572</v>
      </c>
      <c r="C122" s="487" t="s">
        <v>507</v>
      </c>
      <c r="D122" s="525" t="s">
        <v>573</v>
      </c>
      <c r="E122" s="487" t="s">
        <v>1199</v>
      </c>
      <c r="F122" s="525" t="s">
        <v>1200</v>
      </c>
      <c r="G122" s="487" t="s">
        <v>995</v>
      </c>
      <c r="H122" s="487" t="s">
        <v>996</v>
      </c>
      <c r="I122" s="504">
        <v>3.06</v>
      </c>
      <c r="J122" s="504">
        <v>10000</v>
      </c>
      <c r="K122" s="505">
        <v>30614</v>
      </c>
    </row>
    <row r="123" spans="1:11" ht="14.4" customHeight="1" x14ac:dyDescent="0.3">
      <c r="A123" s="483" t="s">
        <v>496</v>
      </c>
      <c r="B123" s="484" t="s">
        <v>572</v>
      </c>
      <c r="C123" s="487" t="s">
        <v>507</v>
      </c>
      <c r="D123" s="525" t="s">
        <v>573</v>
      </c>
      <c r="E123" s="487" t="s">
        <v>1205</v>
      </c>
      <c r="F123" s="525" t="s">
        <v>1206</v>
      </c>
      <c r="G123" s="487" t="s">
        <v>997</v>
      </c>
      <c r="H123" s="487" t="s">
        <v>998</v>
      </c>
      <c r="I123" s="504">
        <v>598.95000000000005</v>
      </c>
      <c r="J123" s="504">
        <v>600</v>
      </c>
      <c r="K123" s="505">
        <v>359370</v>
      </c>
    </row>
    <row r="124" spans="1:11" ht="14.4" customHeight="1" x14ac:dyDescent="0.3">
      <c r="A124" s="483" t="s">
        <v>496</v>
      </c>
      <c r="B124" s="484" t="s">
        <v>572</v>
      </c>
      <c r="C124" s="487" t="s">
        <v>507</v>
      </c>
      <c r="D124" s="525" t="s">
        <v>573</v>
      </c>
      <c r="E124" s="487" t="s">
        <v>1205</v>
      </c>
      <c r="F124" s="525" t="s">
        <v>1206</v>
      </c>
      <c r="G124" s="487" t="s">
        <v>999</v>
      </c>
      <c r="H124" s="487" t="s">
        <v>1000</v>
      </c>
      <c r="I124" s="504">
        <v>121</v>
      </c>
      <c r="J124" s="504">
        <v>540</v>
      </c>
      <c r="K124" s="505">
        <v>65340</v>
      </c>
    </row>
    <row r="125" spans="1:11" ht="14.4" customHeight="1" x14ac:dyDescent="0.3">
      <c r="A125" s="483" t="s">
        <v>496</v>
      </c>
      <c r="B125" s="484" t="s">
        <v>572</v>
      </c>
      <c r="C125" s="487" t="s">
        <v>507</v>
      </c>
      <c r="D125" s="525" t="s">
        <v>573</v>
      </c>
      <c r="E125" s="487" t="s">
        <v>1205</v>
      </c>
      <c r="F125" s="525" t="s">
        <v>1206</v>
      </c>
      <c r="G125" s="487" t="s">
        <v>1001</v>
      </c>
      <c r="H125" s="487" t="s">
        <v>1002</v>
      </c>
      <c r="I125" s="504">
        <v>60.5</v>
      </c>
      <c r="J125" s="504">
        <v>3900</v>
      </c>
      <c r="K125" s="505">
        <v>235950</v>
      </c>
    </row>
    <row r="126" spans="1:11" ht="14.4" customHeight="1" x14ac:dyDescent="0.3">
      <c r="A126" s="483" t="s">
        <v>496</v>
      </c>
      <c r="B126" s="484" t="s">
        <v>572</v>
      </c>
      <c r="C126" s="487" t="s">
        <v>507</v>
      </c>
      <c r="D126" s="525" t="s">
        <v>573</v>
      </c>
      <c r="E126" s="487" t="s">
        <v>1205</v>
      </c>
      <c r="F126" s="525" t="s">
        <v>1206</v>
      </c>
      <c r="G126" s="487" t="s">
        <v>1003</v>
      </c>
      <c r="H126" s="487" t="s">
        <v>1004</v>
      </c>
      <c r="I126" s="504">
        <v>5445</v>
      </c>
      <c r="J126" s="504">
        <v>36</v>
      </c>
      <c r="K126" s="505">
        <v>196020</v>
      </c>
    </row>
    <row r="127" spans="1:11" ht="14.4" customHeight="1" x14ac:dyDescent="0.3">
      <c r="A127" s="483" t="s">
        <v>496</v>
      </c>
      <c r="B127" s="484" t="s">
        <v>572</v>
      </c>
      <c r="C127" s="487" t="s">
        <v>507</v>
      </c>
      <c r="D127" s="525" t="s">
        <v>573</v>
      </c>
      <c r="E127" s="487" t="s">
        <v>1205</v>
      </c>
      <c r="F127" s="525" t="s">
        <v>1206</v>
      </c>
      <c r="G127" s="487" t="s">
        <v>1005</v>
      </c>
      <c r="H127" s="487" t="s">
        <v>1006</v>
      </c>
      <c r="I127" s="504">
        <v>26.92</v>
      </c>
      <c r="J127" s="504">
        <v>4500</v>
      </c>
      <c r="K127" s="505">
        <v>121151.25</v>
      </c>
    </row>
    <row r="128" spans="1:11" ht="14.4" customHeight="1" x14ac:dyDescent="0.3">
      <c r="A128" s="483" t="s">
        <v>496</v>
      </c>
      <c r="B128" s="484" t="s">
        <v>572</v>
      </c>
      <c r="C128" s="487" t="s">
        <v>507</v>
      </c>
      <c r="D128" s="525" t="s">
        <v>573</v>
      </c>
      <c r="E128" s="487" t="s">
        <v>1205</v>
      </c>
      <c r="F128" s="525" t="s">
        <v>1206</v>
      </c>
      <c r="G128" s="487" t="s">
        <v>1007</v>
      </c>
      <c r="H128" s="487" t="s">
        <v>1008</v>
      </c>
      <c r="I128" s="504">
        <v>102.85</v>
      </c>
      <c r="J128" s="504">
        <v>3800</v>
      </c>
      <c r="K128" s="505">
        <v>390830</v>
      </c>
    </row>
    <row r="129" spans="1:11" ht="14.4" customHeight="1" x14ac:dyDescent="0.3">
      <c r="A129" s="483" t="s">
        <v>496</v>
      </c>
      <c r="B129" s="484" t="s">
        <v>572</v>
      </c>
      <c r="C129" s="487" t="s">
        <v>507</v>
      </c>
      <c r="D129" s="525" t="s">
        <v>573</v>
      </c>
      <c r="E129" s="487" t="s">
        <v>1205</v>
      </c>
      <c r="F129" s="525" t="s">
        <v>1206</v>
      </c>
      <c r="G129" s="487" t="s">
        <v>1009</v>
      </c>
      <c r="H129" s="487" t="s">
        <v>1010</v>
      </c>
      <c r="I129" s="504">
        <v>272.25</v>
      </c>
      <c r="J129" s="504">
        <v>3830</v>
      </c>
      <c r="K129" s="505">
        <v>1042717.5</v>
      </c>
    </row>
    <row r="130" spans="1:11" ht="14.4" customHeight="1" x14ac:dyDescent="0.3">
      <c r="A130" s="483" t="s">
        <v>496</v>
      </c>
      <c r="B130" s="484" t="s">
        <v>572</v>
      </c>
      <c r="C130" s="487" t="s">
        <v>507</v>
      </c>
      <c r="D130" s="525" t="s">
        <v>573</v>
      </c>
      <c r="E130" s="487" t="s">
        <v>1205</v>
      </c>
      <c r="F130" s="525" t="s">
        <v>1206</v>
      </c>
      <c r="G130" s="487" t="s">
        <v>1011</v>
      </c>
      <c r="H130" s="487" t="s">
        <v>1012</v>
      </c>
      <c r="I130" s="504">
        <v>5566</v>
      </c>
      <c r="J130" s="504">
        <v>228</v>
      </c>
      <c r="K130" s="505">
        <v>1269048</v>
      </c>
    </row>
    <row r="131" spans="1:11" ht="14.4" customHeight="1" x14ac:dyDescent="0.3">
      <c r="A131" s="483" t="s">
        <v>496</v>
      </c>
      <c r="B131" s="484" t="s">
        <v>572</v>
      </c>
      <c r="C131" s="487" t="s">
        <v>507</v>
      </c>
      <c r="D131" s="525" t="s">
        <v>573</v>
      </c>
      <c r="E131" s="487" t="s">
        <v>1205</v>
      </c>
      <c r="F131" s="525" t="s">
        <v>1206</v>
      </c>
      <c r="G131" s="487" t="s">
        <v>1013</v>
      </c>
      <c r="H131" s="487" t="s">
        <v>1014</v>
      </c>
      <c r="I131" s="504">
        <v>290.39999999999998</v>
      </c>
      <c r="J131" s="504">
        <v>48</v>
      </c>
      <c r="K131" s="505">
        <v>13939.2</v>
      </c>
    </row>
    <row r="132" spans="1:11" ht="14.4" customHeight="1" x14ac:dyDescent="0.3">
      <c r="A132" s="483" t="s">
        <v>496</v>
      </c>
      <c r="B132" s="484" t="s">
        <v>572</v>
      </c>
      <c r="C132" s="487" t="s">
        <v>507</v>
      </c>
      <c r="D132" s="525" t="s">
        <v>573</v>
      </c>
      <c r="E132" s="487" t="s">
        <v>1205</v>
      </c>
      <c r="F132" s="525" t="s">
        <v>1206</v>
      </c>
      <c r="G132" s="487" t="s">
        <v>1015</v>
      </c>
      <c r="H132" s="487" t="s">
        <v>1016</v>
      </c>
      <c r="I132" s="504">
        <v>139.15</v>
      </c>
      <c r="J132" s="504">
        <v>3984</v>
      </c>
      <c r="K132" s="505">
        <v>554373.6</v>
      </c>
    </row>
    <row r="133" spans="1:11" ht="14.4" customHeight="1" x14ac:dyDescent="0.3">
      <c r="A133" s="483" t="s">
        <v>496</v>
      </c>
      <c r="B133" s="484" t="s">
        <v>572</v>
      </c>
      <c r="C133" s="487" t="s">
        <v>507</v>
      </c>
      <c r="D133" s="525" t="s">
        <v>573</v>
      </c>
      <c r="E133" s="487" t="s">
        <v>1205</v>
      </c>
      <c r="F133" s="525" t="s">
        <v>1206</v>
      </c>
      <c r="G133" s="487" t="s">
        <v>1017</v>
      </c>
      <c r="H133" s="487" t="s">
        <v>1018</v>
      </c>
      <c r="I133" s="504">
        <v>722.04</v>
      </c>
      <c r="J133" s="504">
        <v>240</v>
      </c>
      <c r="K133" s="505">
        <v>173290.39</v>
      </c>
    </row>
    <row r="134" spans="1:11" ht="14.4" customHeight="1" x14ac:dyDescent="0.3">
      <c r="A134" s="483" t="s">
        <v>496</v>
      </c>
      <c r="B134" s="484" t="s">
        <v>572</v>
      </c>
      <c r="C134" s="487" t="s">
        <v>507</v>
      </c>
      <c r="D134" s="525" t="s">
        <v>573</v>
      </c>
      <c r="E134" s="487" t="s">
        <v>1205</v>
      </c>
      <c r="F134" s="525" t="s">
        <v>1206</v>
      </c>
      <c r="G134" s="487" t="s">
        <v>1019</v>
      </c>
      <c r="H134" s="487" t="s">
        <v>1020</v>
      </c>
      <c r="I134" s="504">
        <v>1754.5</v>
      </c>
      <c r="J134" s="504">
        <v>31</v>
      </c>
      <c r="K134" s="505">
        <v>54389.5</v>
      </c>
    </row>
    <row r="135" spans="1:11" ht="14.4" customHeight="1" x14ac:dyDescent="0.3">
      <c r="A135" s="483" t="s">
        <v>496</v>
      </c>
      <c r="B135" s="484" t="s">
        <v>572</v>
      </c>
      <c r="C135" s="487" t="s">
        <v>507</v>
      </c>
      <c r="D135" s="525" t="s">
        <v>573</v>
      </c>
      <c r="E135" s="487" t="s">
        <v>1205</v>
      </c>
      <c r="F135" s="525" t="s">
        <v>1206</v>
      </c>
      <c r="G135" s="487" t="s">
        <v>1021</v>
      </c>
      <c r="H135" s="487" t="s">
        <v>1022</v>
      </c>
      <c r="I135" s="504">
        <v>165.94</v>
      </c>
      <c r="J135" s="504">
        <v>40</v>
      </c>
      <c r="K135" s="505">
        <v>6637.71</v>
      </c>
    </row>
    <row r="136" spans="1:11" ht="14.4" customHeight="1" x14ac:dyDescent="0.3">
      <c r="A136" s="483" t="s">
        <v>496</v>
      </c>
      <c r="B136" s="484" t="s">
        <v>572</v>
      </c>
      <c r="C136" s="487" t="s">
        <v>507</v>
      </c>
      <c r="D136" s="525" t="s">
        <v>573</v>
      </c>
      <c r="E136" s="487" t="s">
        <v>1205</v>
      </c>
      <c r="F136" s="525" t="s">
        <v>1206</v>
      </c>
      <c r="G136" s="487" t="s">
        <v>1023</v>
      </c>
      <c r="H136" s="487" t="s">
        <v>1024</v>
      </c>
      <c r="I136" s="504">
        <v>689.7</v>
      </c>
      <c r="J136" s="504">
        <v>500</v>
      </c>
      <c r="K136" s="505">
        <v>344850</v>
      </c>
    </row>
    <row r="137" spans="1:11" ht="14.4" customHeight="1" x14ac:dyDescent="0.3">
      <c r="A137" s="483" t="s">
        <v>496</v>
      </c>
      <c r="B137" s="484" t="s">
        <v>572</v>
      </c>
      <c r="C137" s="487" t="s">
        <v>507</v>
      </c>
      <c r="D137" s="525" t="s">
        <v>573</v>
      </c>
      <c r="E137" s="487" t="s">
        <v>1205</v>
      </c>
      <c r="F137" s="525" t="s">
        <v>1206</v>
      </c>
      <c r="G137" s="487" t="s">
        <v>1025</v>
      </c>
      <c r="H137" s="487" t="s">
        <v>1026</v>
      </c>
      <c r="I137" s="504">
        <v>84.7</v>
      </c>
      <c r="J137" s="504">
        <v>100</v>
      </c>
      <c r="K137" s="505">
        <v>8470</v>
      </c>
    </row>
    <row r="138" spans="1:11" ht="14.4" customHeight="1" x14ac:dyDescent="0.3">
      <c r="A138" s="483" t="s">
        <v>496</v>
      </c>
      <c r="B138" s="484" t="s">
        <v>572</v>
      </c>
      <c r="C138" s="487" t="s">
        <v>507</v>
      </c>
      <c r="D138" s="525" t="s">
        <v>573</v>
      </c>
      <c r="E138" s="487" t="s">
        <v>1205</v>
      </c>
      <c r="F138" s="525" t="s">
        <v>1206</v>
      </c>
      <c r="G138" s="487" t="s">
        <v>1027</v>
      </c>
      <c r="H138" s="487" t="s">
        <v>1028</v>
      </c>
      <c r="I138" s="504">
        <v>136.72999999999999</v>
      </c>
      <c r="J138" s="504">
        <v>4000</v>
      </c>
      <c r="K138" s="505">
        <v>546920</v>
      </c>
    </row>
    <row r="139" spans="1:11" ht="14.4" customHeight="1" x14ac:dyDescent="0.3">
      <c r="A139" s="483" t="s">
        <v>496</v>
      </c>
      <c r="B139" s="484" t="s">
        <v>572</v>
      </c>
      <c r="C139" s="487" t="s">
        <v>507</v>
      </c>
      <c r="D139" s="525" t="s">
        <v>573</v>
      </c>
      <c r="E139" s="487" t="s">
        <v>1205</v>
      </c>
      <c r="F139" s="525" t="s">
        <v>1206</v>
      </c>
      <c r="G139" s="487" t="s">
        <v>1029</v>
      </c>
      <c r="H139" s="487" t="s">
        <v>1030</v>
      </c>
      <c r="I139" s="504">
        <v>726</v>
      </c>
      <c r="J139" s="504">
        <v>260</v>
      </c>
      <c r="K139" s="505">
        <v>188760</v>
      </c>
    </row>
    <row r="140" spans="1:11" ht="14.4" customHeight="1" x14ac:dyDescent="0.3">
      <c r="A140" s="483" t="s">
        <v>496</v>
      </c>
      <c r="B140" s="484" t="s">
        <v>572</v>
      </c>
      <c r="C140" s="487" t="s">
        <v>507</v>
      </c>
      <c r="D140" s="525" t="s">
        <v>573</v>
      </c>
      <c r="E140" s="487" t="s">
        <v>1205</v>
      </c>
      <c r="F140" s="525" t="s">
        <v>1206</v>
      </c>
      <c r="G140" s="487" t="s">
        <v>1031</v>
      </c>
      <c r="H140" s="487" t="s">
        <v>1032</v>
      </c>
      <c r="I140" s="504">
        <v>21.85</v>
      </c>
      <c r="J140" s="504">
        <v>3155</v>
      </c>
      <c r="K140" s="505">
        <v>68936.75</v>
      </c>
    </row>
    <row r="141" spans="1:11" ht="14.4" customHeight="1" x14ac:dyDescent="0.3">
      <c r="A141" s="483" t="s">
        <v>496</v>
      </c>
      <c r="B141" s="484" t="s">
        <v>572</v>
      </c>
      <c r="C141" s="487" t="s">
        <v>507</v>
      </c>
      <c r="D141" s="525" t="s">
        <v>573</v>
      </c>
      <c r="E141" s="487" t="s">
        <v>1205</v>
      </c>
      <c r="F141" s="525" t="s">
        <v>1206</v>
      </c>
      <c r="G141" s="487" t="s">
        <v>1033</v>
      </c>
      <c r="H141" s="487" t="s">
        <v>1034</v>
      </c>
      <c r="I141" s="504">
        <v>4235</v>
      </c>
      <c r="J141" s="504">
        <v>40</v>
      </c>
      <c r="K141" s="505">
        <v>169400</v>
      </c>
    </row>
    <row r="142" spans="1:11" ht="14.4" customHeight="1" x14ac:dyDescent="0.3">
      <c r="A142" s="483" t="s">
        <v>496</v>
      </c>
      <c r="B142" s="484" t="s">
        <v>572</v>
      </c>
      <c r="C142" s="487" t="s">
        <v>507</v>
      </c>
      <c r="D142" s="525" t="s">
        <v>573</v>
      </c>
      <c r="E142" s="487" t="s">
        <v>1205</v>
      </c>
      <c r="F142" s="525" t="s">
        <v>1206</v>
      </c>
      <c r="G142" s="487" t="s">
        <v>1035</v>
      </c>
      <c r="H142" s="487" t="s">
        <v>1036</v>
      </c>
      <c r="I142" s="504">
        <v>3872</v>
      </c>
      <c r="J142" s="504">
        <v>32</v>
      </c>
      <c r="K142" s="505">
        <v>123904</v>
      </c>
    </row>
    <row r="143" spans="1:11" ht="14.4" customHeight="1" x14ac:dyDescent="0.3">
      <c r="A143" s="483" t="s">
        <v>496</v>
      </c>
      <c r="B143" s="484" t="s">
        <v>572</v>
      </c>
      <c r="C143" s="487" t="s">
        <v>507</v>
      </c>
      <c r="D143" s="525" t="s">
        <v>573</v>
      </c>
      <c r="E143" s="487" t="s">
        <v>1205</v>
      </c>
      <c r="F143" s="525" t="s">
        <v>1206</v>
      </c>
      <c r="G143" s="487" t="s">
        <v>1037</v>
      </c>
      <c r="H143" s="487" t="s">
        <v>1038</v>
      </c>
      <c r="I143" s="504">
        <v>205.7</v>
      </c>
      <c r="J143" s="504">
        <v>280</v>
      </c>
      <c r="K143" s="505">
        <v>57596</v>
      </c>
    </row>
    <row r="144" spans="1:11" ht="14.4" customHeight="1" x14ac:dyDescent="0.3">
      <c r="A144" s="483" t="s">
        <v>496</v>
      </c>
      <c r="B144" s="484" t="s">
        <v>572</v>
      </c>
      <c r="C144" s="487" t="s">
        <v>507</v>
      </c>
      <c r="D144" s="525" t="s">
        <v>573</v>
      </c>
      <c r="E144" s="487" t="s">
        <v>1205</v>
      </c>
      <c r="F144" s="525" t="s">
        <v>1206</v>
      </c>
      <c r="G144" s="487" t="s">
        <v>1039</v>
      </c>
      <c r="H144" s="487" t="s">
        <v>1040</v>
      </c>
      <c r="I144" s="504">
        <v>205.7</v>
      </c>
      <c r="J144" s="504">
        <v>240</v>
      </c>
      <c r="K144" s="505">
        <v>49368</v>
      </c>
    </row>
    <row r="145" spans="1:11" ht="14.4" customHeight="1" x14ac:dyDescent="0.3">
      <c r="A145" s="483" t="s">
        <v>496</v>
      </c>
      <c r="B145" s="484" t="s">
        <v>572</v>
      </c>
      <c r="C145" s="487" t="s">
        <v>507</v>
      </c>
      <c r="D145" s="525" t="s">
        <v>573</v>
      </c>
      <c r="E145" s="487" t="s">
        <v>1205</v>
      </c>
      <c r="F145" s="525" t="s">
        <v>1206</v>
      </c>
      <c r="G145" s="487" t="s">
        <v>1041</v>
      </c>
      <c r="H145" s="487" t="s">
        <v>1042</v>
      </c>
      <c r="I145" s="504">
        <v>919.6</v>
      </c>
      <c r="J145" s="504">
        <v>240</v>
      </c>
      <c r="K145" s="505">
        <v>220704</v>
      </c>
    </row>
    <row r="146" spans="1:11" ht="14.4" customHeight="1" x14ac:dyDescent="0.3">
      <c r="A146" s="483" t="s">
        <v>496</v>
      </c>
      <c r="B146" s="484" t="s">
        <v>572</v>
      </c>
      <c r="C146" s="487" t="s">
        <v>507</v>
      </c>
      <c r="D146" s="525" t="s">
        <v>573</v>
      </c>
      <c r="E146" s="487" t="s">
        <v>1205</v>
      </c>
      <c r="F146" s="525" t="s">
        <v>1206</v>
      </c>
      <c r="G146" s="487" t="s">
        <v>1043</v>
      </c>
      <c r="H146" s="487" t="s">
        <v>1044</v>
      </c>
      <c r="I146" s="504">
        <v>689.7</v>
      </c>
      <c r="J146" s="504">
        <v>700</v>
      </c>
      <c r="K146" s="505">
        <v>482790</v>
      </c>
    </row>
    <row r="147" spans="1:11" ht="14.4" customHeight="1" x14ac:dyDescent="0.3">
      <c r="A147" s="483" t="s">
        <v>496</v>
      </c>
      <c r="B147" s="484" t="s">
        <v>572</v>
      </c>
      <c r="C147" s="487" t="s">
        <v>507</v>
      </c>
      <c r="D147" s="525" t="s">
        <v>573</v>
      </c>
      <c r="E147" s="487" t="s">
        <v>1205</v>
      </c>
      <c r="F147" s="525" t="s">
        <v>1206</v>
      </c>
      <c r="G147" s="487" t="s">
        <v>1045</v>
      </c>
      <c r="H147" s="487" t="s">
        <v>1046</v>
      </c>
      <c r="I147" s="504">
        <v>108.9</v>
      </c>
      <c r="J147" s="504">
        <v>48</v>
      </c>
      <c r="K147" s="505">
        <v>5227.2</v>
      </c>
    </row>
    <row r="148" spans="1:11" ht="14.4" customHeight="1" x14ac:dyDescent="0.3">
      <c r="A148" s="483" t="s">
        <v>496</v>
      </c>
      <c r="B148" s="484" t="s">
        <v>572</v>
      </c>
      <c r="C148" s="487" t="s">
        <v>507</v>
      </c>
      <c r="D148" s="525" t="s">
        <v>573</v>
      </c>
      <c r="E148" s="487" t="s">
        <v>1205</v>
      </c>
      <c r="F148" s="525" t="s">
        <v>1206</v>
      </c>
      <c r="G148" s="487" t="s">
        <v>1047</v>
      </c>
      <c r="H148" s="487" t="s">
        <v>1048</v>
      </c>
      <c r="I148" s="504">
        <v>61.71</v>
      </c>
      <c r="J148" s="504">
        <v>50</v>
      </c>
      <c r="K148" s="505">
        <v>3085.5</v>
      </c>
    </row>
    <row r="149" spans="1:11" ht="14.4" customHeight="1" x14ac:dyDescent="0.3">
      <c r="A149" s="483" t="s">
        <v>496</v>
      </c>
      <c r="B149" s="484" t="s">
        <v>572</v>
      </c>
      <c r="C149" s="487" t="s">
        <v>507</v>
      </c>
      <c r="D149" s="525" t="s">
        <v>573</v>
      </c>
      <c r="E149" s="487" t="s">
        <v>1205</v>
      </c>
      <c r="F149" s="525" t="s">
        <v>1206</v>
      </c>
      <c r="G149" s="487" t="s">
        <v>1049</v>
      </c>
      <c r="H149" s="487" t="s">
        <v>1050</v>
      </c>
      <c r="I149" s="504">
        <v>3388</v>
      </c>
      <c r="J149" s="504">
        <v>16</v>
      </c>
      <c r="K149" s="505">
        <v>54208</v>
      </c>
    </row>
    <row r="150" spans="1:11" ht="14.4" customHeight="1" x14ac:dyDescent="0.3">
      <c r="A150" s="483" t="s">
        <v>496</v>
      </c>
      <c r="B150" s="484" t="s">
        <v>572</v>
      </c>
      <c r="C150" s="487" t="s">
        <v>507</v>
      </c>
      <c r="D150" s="525" t="s">
        <v>573</v>
      </c>
      <c r="E150" s="487" t="s">
        <v>1205</v>
      </c>
      <c r="F150" s="525" t="s">
        <v>1206</v>
      </c>
      <c r="G150" s="487" t="s">
        <v>1051</v>
      </c>
      <c r="H150" s="487" t="s">
        <v>1052</v>
      </c>
      <c r="I150" s="504">
        <v>248.91</v>
      </c>
      <c r="J150" s="504">
        <v>20</v>
      </c>
      <c r="K150" s="505">
        <v>4978.29</v>
      </c>
    </row>
    <row r="151" spans="1:11" ht="14.4" customHeight="1" x14ac:dyDescent="0.3">
      <c r="A151" s="483" t="s">
        <v>496</v>
      </c>
      <c r="B151" s="484" t="s">
        <v>572</v>
      </c>
      <c r="C151" s="487" t="s">
        <v>507</v>
      </c>
      <c r="D151" s="525" t="s">
        <v>573</v>
      </c>
      <c r="E151" s="487" t="s">
        <v>1205</v>
      </c>
      <c r="F151" s="525" t="s">
        <v>1206</v>
      </c>
      <c r="G151" s="487" t="s">
        <v>1053</v>
      </c>
      <c r="H151" s="487" t="s">
        <v>1054</v>
      </c>
      <c r="I151" s="504">
        <v>598.95000000000005</v>
      </c>
      <c r="J151" s="504">
        <v>600</v>
      </c>
      <c r="K151" s="505">
        <v>359370</v>
      </c>
    </row>
    <row r="152" spans="1:11" ht="14.4" customHeight="1" x14ac:dyDescent="0.3">
      <c r="A152" s="483" t="s">
        <v>496</v>
      </c>
      <c r="B152" s="484" t="s">
        <v>572</v>
      </c>
      <c r="C152" s="487" t="s">
        <v>507</v>
      </c>
      <c r="D152" s="525" t="s">
        <v>573</v>
      </c>
      <c r="E152" s="487" t="s">
        <v>1205</v>
      </c>
      <c r="F152" s="525" t="s">
        <v>1206</v>
      </c>
      <c r="G152" s="487" t="s">
        <v>1055</v>
      </c>
      <c r="H152" s="487" t="s">
        <v>1056</v>
      </c>
      <c r="I152" s="504">
        <v>6050</v>
      </c>
      <c r="J152" s="504">
        <v>12</v>
      </c>
      <c r="K152" s="505">
        <v>72600</v>
      </c>
    </row>
    <row r="153" spans="1:11" ht="14.4" customHeight="1" x14ac:dyDescent="0.3">
      <c r="A153" s="483" t="s">
        <v>496</v>
      </c>
      <c r="B153" s="484" t="s">
        <v>572</v>
      </c>
      <c r="C153" s="487" t="s">
        <v>507</v>
      </c>
      <c r="D153" s="525" t="s">
        <v>573</v>
      </c>
      <c r="E153" s="487" t="s">
        <v>1205</v>
      </c>
      <c r="F153" s="525" t="s">
        <v>1206</v>
      </c>
      <c r="G153" s="487" t="s">
        <v>1057</v>
      </c>
      <c r="H153" s="487" t="s">
        <v>1058</v>
      </c>
      <c r="I153" s="504">
        <v>68.97</v>
      </c>
      <c r="J153" s="504">
        <v>990</v>
      </c>
      <c r="K153" s="505">
        <v>68280.299999999988</v>
      </c>
    </row>
    <row r="154" spans="1:11" ht="14.4" customHeight="1" x14ac:dyDescent="0.3">
      <c r="A154" s="483" t="s">
        <v>496</v>
      </c>
      <c r="B154" s="484" t="s">
        <v>572</v>
      </c>
      <c r="C154" s="487" t="s">
        <v>507</v>
      </c>
      <c r="D154" s="525" t="s">
        <v>573</v>
      </c>
      <c r="E154" s="487" t="s">
        <v>1205</v>
      </c>
      <c r="F154" s="525" t="s">
        <v>1206</v>
      </c>
      <c r="G154" s="487" t="s">
        <v>1059</v>
      </c>
      <c r="H154" s="487" t="s">
        <v>1060</v>
      </c>
      <c r="I154" s="504">
        <v>631.62</v>
      </c>
      <c r="J154" s="504">
        <v>5</v>
      </c>
      <c r="K154" s="505">
        <v>3158.1</v>
      </c>
    </row>
    <row r="155" spans="1:11" ht="14.4" customHeight="1" x14ac:dyDescent="0.3">
      <c r="A155" s="483" t="s">
        <v>496</v>
      </c>
      <c r="B155" s="484" t="s">
        <v>572</v>
      </c>
      <c r="C155" s="487" t="s">
        <v>507</v>
      </c>
      <c r="D155" s="525" t="s">
        <v>573</v>
      </c>
      <c r="E155" s="487" t="s">
        <v>1205</v>
      </c>
      <c r="F155" s="525" t="s">
        <v>1206</v>
      </c>
      <c r="G155" s="487" t="s">
        <v>1061</v>
      </c>
      <c r="H155" s="487" t="s">
        <v>1062</v>
      </c>
      <c r="I155" s="504">
        <v>56.87</v>
      </c>
      <c r="J155" s="504">
        <v>10</v>
      </c>
      <c r="K155" s="505">
        <v>568.70000000000005</v>
      </c>
    </row>
    <row r="156" spans="1:11" ht="14.4" customHeight="1" x14ac:dyDescent="0.3">
      <c r="A156" s="483" t="s">
        <v>496</v>
      </c>
      <c r="B156" s="484" t="s">
        <v>572</v>
      </c>
      <c r="C156" s="487" t="s">
        <v>507</v>
      </c>
      <c r="D156" s="525" t="s">
        <v>573</v>
      </c>
      <c r="E156" s="487" t="s">
        <v>1205</v>
      </c>
      <c r="F156" s="525" t="s">
        <v>1206</v>
      </c>
      <c r="G156" s="487" t="s">
        <v>1063</v>
      </c>
      <c r="H156" s="487" t="s">
        <v>1064</v>
      </c>
      <c r="I156" s="504">
        <v>330.33</v>
      </c>
      <c r="J156" s="504">
        <v>30</v>
      </c>
      <c r="K156" s="505">
        <v>9909.9</v>
      </c>
    </row>
    <row r="157" spans="1:11" ht="14.4" customHeight="1" x14ac:dyDescent="0.3">
      <c r="A157" s="483" t="s">
        <v>496</v>
      </c>
      <c r="B157" s="484" t="s">
        <v>572</v>
      </c>
      <c r="C157" s="487" t="s">
        <v>507</v>
      </c>
      <c r="D157" s="525" t="s">
        <v>573</v>
      </c>
      <c r="E157" s="487" t="s">
        <v>1207</v>
      </c>
      <c r="F157" s="525" t="s">
        <v>1208</v>
      </c>
      <c r="G157" s="487" t="s">
        <v>1065</v>
      </c>
      <c r="H157" s="487" t="s">
        <v>1066</v>
      </c>
      <c r="I157" s="504">
        <v>0.31</v>
      </c>
      <c r="J157" s="504">
        <v>1100</v>
      </c>
      <c r="K157" s="505">
        <v>341</v>
      </c>
    </row>
    <row r="158" spans="1:11" ht="14.4" customHeight="1" x14ac:dyDescent="0.3">
      <c r="A158" s="483" t="s">
        <v>496</v>
      </c>
      <c r="B158" s="484" t="s">
        <v>572</v>
      </c>
      <c r="C158" s="487" t="s">
        <v>507</v>
      </c>
      <c r="D158" s="525" t="s">
        <v>573</v>
      </c>
      <c r="E158" s="487" t="s">
        <v>1207</v>
      </c>
      <c r="F158" s="525" t="s">
        <v>1208</v>
      </c>
      <c r="G158" s="487" t="s">
        <v>1067</v>
      </c>
      <c r="H158" s="487" t="s">
        <v>1068</v>
      </c>
      <c r="I158" s="504">
        <v>1.75</v>
      </c>
      <c r="J158" s="504">
        <v>9600</v>
      </c>
      <c r="K158" s="505">
        <v>16800</v>
      </c>
    </row>
    <row r="159" spans="1:11" ht="14.4" customHeight="1" x14ac:dyDescent="0.3">
      <c r="A159" s="483" t="s">
        <v>496</v>
      </c>
      <c r="B159" s="484" t="s">
        <v>572</v>
      </c>
      <c r="C159" s="487" t="s">
        <v>507</v>
      </c>
      <c r="D159" s="525" t="s">
        <v>573</v>
      </c>
      <c r="E159" s="487" t="s">
        <v>1201</v>
      </c>
      <c r="F159" s="525" t="s">
        <v>1202</v>
      </c>
      <c r="G159" s="487" t="s">
        <v>801</v>
      </c>
      <c r="H159" s="487" t="s">
        <v>802</v>
      </c>
      <c r="I159" s="504">
        <v>0.78</v>
      </c>
      <c r="J159" s="504">
        <v>400</v>
      </c>
      <c r="K159" s="505">
        <v>312</v>
      </c>
    </row>
    <row r="160" spans="1:11" ht="14.4" customHeight="1" x14ac:dyDescent="0.3">
      <c r="A160" s="483" t="s">
        <v>496</v>
      </c>
      <c r="B160" s="484" t="s">
        <v>572</v>
      </c>
      <c r="C160" s="487" t="s">
        <v>507</v>
      </c>
      <c r="D160" s="525" t="s">
        <v>573</v>
      </c>
      <c r="E160" s="487" t="s">
        <v>1201</v>
      </c>
      <c r="F160" s="525" t="s">
        <v>1202</v>
      </c>
      <c r="G160" s="487" t="s">
        <v>803</v>
      </c>
      <c r="H160" s="487" t="s">
        <v>804</v>
      </c>
      <c r="I160" s="504">
        <v>0.77249999999999996</v>
      </c>
      <c r="J160" s="504">
        <v>28500</v>
      </c>
      <c r="K160" s="505">
        <v>22020</v>
      </c>
    </row>
    <row r="161" spans="1:11" ht="14.4" customHeight="1" x14ac:dyDescent="0.3">
      <c r="A161" s="483" t="s">
        <v>496</v>
      </c>
      <c r="B161" s="484" t="s">
        <v>572</v>
      </c>
      <c r="C161" s="487" t="s">
        <v>507</v>
      </c>
      <c r="D161" s="525" t="s">
        <v>573</v>
      </c>
      <c r="E161" s="487" t="s">
        <v>1201</v>
      </c>
      <c r="F161" s="525" t="s">
        <v>1202</v>
      </c>
      <c r="G161" s="487" t="s">
        <v>805</v>
      </c>
      <c r="H161" s="487" t="s">
        <v>806</v>
      </c>
      <c r="I161" s="504">
        <v>0.77</v>
      </c>
      <c r="J161" s="504">
        <v>500</v>
      </c>
      <c r="K161" s="505">
        <v>385</v>
      </c>
    </row>
    <row r="162" spans="1:11" ht="14.4" customHeight="1" x14ac:dyDescent="0.3">
      <c r="A162" s="483" t="s">
        <v>496</v>
      </c>
      <c r="B162" s="484" t="s">
        <v>572</v>
      </c>
      <c r="C162" s="487" t="s">
        <v>507</v>
      </c>
      <c r="D162" s="525" t="s">
        <v>573</v>
      </c>
      <c r="E162" s="487" t="s">
        <v>1203</v>
      </c>
      <c r="F162" s="525" t="s">
        <v>1204</v>
      </c>
      <c r="G162" s="487" t="s">
        <v>1069</v>
      </c>
      <c r="H162" s="487" t="s">
        <v>1070</v>
      </c>
      <c r="I162" s="504">
        <v>1138.5</v>
      </c>
      <c r="J162" s="504">
        <v>8</v>
      </c>
      <c r="K162" s="505">
        <v>9108</v>
      </c>
    </row>
    <row r="163" spans="1:11" ht="14.4" customHeight="1" x14ac:dyDescent="0.3">
      <c r="A163" s="483" t="s">
        <v>496</v>
      </c>
      <c r="B163" s="484" t="s">
        <v>572</v>
      </c>
      <c r="C163" s="487" t="s">
        <v>507</v>
      </c>
      <c r="D163" s="525" t="s">
        <v>573</v>
      </c>
      <c r="E163" s="487" t="s">
        <v>1203</v>
      </c>
      <c r="F163" s="525" t="s">
        <v>1204</v>
      </c>
      <c r="G163" s="487" t="s">
        <v>1071</v>
      </c>
      <c r="H163" s="487" t="s">
        <v>1072</v>
      </c>
      <c r="I163" s="504">
        <v>3621.3626006320901</v>
      </c>
      <c r="J163" s="504">
        <v>3</v>
      </c>
      <c r="K163" s="505">
        <v>10864.08780189627</v>
      </c>
    </row>
    <row r="164" spans="1:11" ht="14.4" customHeight="1" x14ac:dyDescent="0.3">
      <c r="A164" s="483" t="s">
        <v>496</v>
      </c>
      <c r="B164" s="484" t="s">
        <v>572</v>
      </c>
      <c r="C164" s="487" t="s">
        <v>507</v>
      </c>
      <c r="D164" s="525" t="s">
        <v>573</v>
      </c>
      <c r="E164" s="487" t="s">
        <v>1203</v>
      </c>
      <c r="F164" s="525" t="s">
        <v>1204</v>
      </c>
      <c r="G164" s="487" t="s">
        <v>1073</v>
      </c>
      <c r="H164" s="487" t="s">
        <v>1074</v>
      </c>
      <c r="I164" s="504">
        <v>2861.20982685539</v>
      </c>
      <c r="J164" s="504">
        <v>2</v>
      </c>
      <c r="K164" s="505">
        <v>5722.41965371078</v>
      </c>
    </row>
    <row r="165" spans="1:11" ht="14.4" customHeight="1" x14ac:dyDescent="0.3">
      <c r="A165" s="483" t="s">
        <v>496</v>
      </c>
      <c r="B165" s="484" t="s">
        <v>572</v>
      </c>
      <c r="C165" s="487" t="s">
        <v>507</v>
      </c>
      <c r="D165" s="525" t="s">
        <v>573</v>
      </c>
      <c r="E165" s="487" t="s">
        <v>1203</v>
      </c>
      <c r="F165" s="525" t="s">
        <v>1204</v>
      </c>
      <c r="G165" s="487" t="s">
        <v>1075</v>
      </c>
      <c r="H165" s="487" t="s">
        <v>1076</v>
      </c>
      <c r="I165" s="504">
        <v>2861.20982685539</v>
      </c>
      <c r="J165" s="504">
        <v>2</v>
      </c>
      <c r="K165" s="505">
        <v>5722.41965371078</v>
      </c>
    </row>
    <row r="166" spans="1:11" ht="14.4" customHeight="1" x14ac:dyDescent="0.3">
      <c r="A166" s="483" t="s">
        <v>496</v>
      </c>
      <c r="B166" s="484" t="s">
        <v>572</v>
      </c>
      <c r="C166" s="487" t="s">
        <v>507</v>
      </c>
      <c r="D166" s="525" t="s">
        <v>573</v>
      </c>
      <c r="E166" s="487" t="s">
        <v>1203</v>
      </c>
      <c r="F166" s="525" t="s">
        <v>1204</v>
      </c>
      <c r="G166" s="487" t="s">
        <v>1077</v>
      </c>
      <c r="H166" s="487" t="s">
        <v>1078</v>
      </c>
      <c r="I166" s="504">
        <v>1503.0552022407601</v>
      </c>
      <c r="J166" s="504">
        <v>18</v>
      </c>
      <c r="K166" s="505">
        <v>27054.993640333683</v>
      </c>
    </row>
    <row r="167" spans="1:11" ht="14.4" customHeight="1" x14ac:dyDescent="0.3">
      <c r="A167" s="483" t="s">
        <v>496</v>
      </c>
      <c r="B167" s="484" t="s">
        <v>572</v>
      </c>
      <c r="C167" s="487" t="s">
        <v>507</v>
      </c>
      <c r="D167" s="525" t="s">
        <v>573</v>
      </c>
      <c r="E167" s="487" t="s">
        <v>1203</v>
      </c>
      <c r="F167" s="525" t="s">
        <v>1204</v>
      </c>
      <c r="G167" s="487" t="s">
        <v>1079</v>
      </c>
      <c r="H167" s="487" t="s">
        <v>1080</v>
      </c>
      <c r="I167" s="504">
        <v>1503.0552022407601</v>
      </c>
      <c r="J167" s="504">
        <v>18</v>
      </c>
      <c r="K167" s="505">
        <v>27054.993640333683</v>
      </c>
    </row>
    <row r="168" spans="1:11" ht="14.4" customHeight="1" x14ac:dyDescent="0.3">
      <c r="A168" s="483" t="s">
        <v>496</v>
      </c>
      <c r="B168" s="484" t="s">
        <v>572</v>
      </c>
      <c r="C168" s="487" t="s">
        <v>507</v>
      </c>
      <c r="D168" s="525" t="s">
        <v>573</v>
      </c>
      <c r="E168" s="487" t="s">
        <v>1203</v>
      </c>
      <c r="F168" s="525" t="s">
        <v>1204</v>
      </c>
      <c r="G168" s="487" t="s">
        <v>1081</v>
      </c>
      <c r="H168" s="487" t="s">
        <v>1082</v>
      </c>
      <c r="I168" s="504">
        <v>601.37206789902098</v>
      </c>
      <c r="J168" s="504">
        <v>4</v>
      </c>
      <c r="K168" s="505">
        <v>2405.4882715960839</v>
      </c>
    </row>
    <row r="169" spans="1:11" ht="14.4" customHeight="1" x14ac:dyDescent="0.3">
      <c r="A169" s="483" t="s">
        <v>496</v>
      </c>
      <c r="B169" s="484" t="s">
        <v>572</v>
      </c>
      <c r="C169" s="487" t="s">
        <v>507</v>
      </c>
      <c r="D169" s="525" t="s">
        <v>573</v>
      </c>
      <c r="E169" s="487" t="s">
        <v>1203</v>
      </c>
      <c r="F169" s="525" t="s">
        <v>1204</v>
      </c>
      <c r="G169" s="487" t="s">
        <v>1083</v>
      </c>
      <c r="H169" s="487" t="s">
        <v>1084</v>
      </c>
      <c r="I169" s="504">
        <v>1430.6049709276999</v>
      </c>
      <c r="J169" s="504">
        <v>7</v>
      </c>
      <c r="K169" s="505">
        <v>10014.2347964939</v>
      </c>
    </row>
    <row r="170" spans="1:11" ht="14.4" customHeight="1" x14ac:dyDescent="0.3">
      <c r="A170" s="483" t="s">
        <v>496</v>
      </c>
      <c r="B170" s="484" t="s">
        <v>572</v>
      </c>
      <c r="C170" s="487" t="s">
        <v>507</v>
      </c>
      <c r="D170" s="525" t="s">
        <v>573</v>
      </c>
      <c r="E170" s="487" t="s">
        <v>1203</v>
      </c>
      <c r="F170" s="525" t="s">
        <v>1204</v>
      </c>
      <c r="G170" s="487" t="s">
        <v>1085</v>
      </c>
      <c r="H170" s="487" t="s">
        <v>1086</v>
      </c>
      <c r="I170" s="504">
        <v>430.10150279498299</v>
      </c>
      <c r="J170" s="504">
        <v>15</v>
      </c>
      <c r="K170" s="505">
        <v>6451.5225419247445</v>
      </c>
    </row>
    <row r="171" spans="1:11" ht="14.4" customHeight="1" x14ac:dyDescent="0.3">
      <c r="A171" s="483" t="s">
        <v>496</v>
      </c>
      <c r="B171" s="484" t="s">
        <v>572</v>
      </c>
      <c r="C171" s="487" t="s">
        <v>507</v>
      </c>
      <c r="D171" s="525" t="s">
        <v>573</v>
      </c>
      <c r="E171" s="487" t="s">
        <v>1203</v>
      </c>
      <c r="F171" s="525" t="s">
        <v>1204</v>
      </c>
      <c r="G171" s="487" t="s">
        <v>1087</v>
      </c>
      <c r="H171" s="487" t="s">
        <v>1088</v>
      </c>
      <c r="I171" s="504">
        <v>9997.02</v>
      </c>
      <c r="J171" s="504">
        <v>1</v>
      </c>
      <c r="K171" s="505">
        <v>9997.02</v>
      </c>
    </row>
    <row r="172" spans="1:11" ht="14.4" customHeight="1" x14ac:dyDescent="0.3">
      <c r="A172" s="483" t="s">
        <v>496</v>
      </c>
      <c r="B172" s="484" t="s">
        <v>572</v>
      </c>
      <c r="C172" s="487" t="s">
        <v>507</v>
      </c>
      <c r="D172" s="525" t="s">
        <v>573</v>
      </c>
      <c r="E172" s="487" t="s">
        <v>1203</v>
      </c>
      <c r="F172" s="525" t="s">
        <v>1204</v>
      </c>
      <c r="G172" s="487" t="s">
        <v>1089</v>
      </c>
      <c r="H172" s="487" t="s">
        <v>1090</v>
      </c>
      <c r="I172" s="504">
        <v>17.54</v>
      </c>
      <c r="J172" s="504">
        <v>80</v>
      </c>
      <c r="K172" s="505">
        <v>1403.6</v>
      </c>
    </row>
    <row r="173" spans="1:11" ht="14.4" customHeight="1" x14ac:dyDescent="0.3">
      <c r="A173" s="483" t="s">
        <v>496</v>
      </c>
      <c r="B173" s="484" t="s">
        <v>572</v>
      </c>
      <c r="C173" s="487" t="s">
        <v>507</v>
      </c>
      <c r="D173" s="525" t="s">
        <v>573</v>
      </c>
      <c r="E173" s="487" t="s">
        <v>1203</v>
      </c>
      <c r="F173" s="525" t="s">
        <v>1204</v>
      </c>
      <c r="G173" s="487" t="s">
        <v>1091</v>
      </c>
      <c r="H173" s="487" t="s">
        <v>1092</v>
      </c>
      <c r="I173" s="504">
        <v>77343.199999999997</v>
      </c>
      <c r="J173" s="504">
        <v>7</v>
      </c>
      <c r="K173" s="505">
        <v>541402.4</v>
      </c>
    </row>
    <row r="174" spans="1:11" ht="14.4" customHeight="1" x14ac:dyDescent="0.3">
      <c r="A174" s="483" t="s">
        <v>496</v>
      </c>
      <c r="B174" s="484" t="s">
        <v>572</v>
      </c>
      <c r="C174" s="487" t="s">
        <v>507</v>
      </c>
      <c r="D174" s="525" t="s">
        <v>573</v>
      </c>
      <c r="E174" s="487" t="s">
        <v>1203</v>
      </c>
      <c r="F174" s="525" t="s">
        <v>1204</v>
      </c>
      <c r="G174" s="487" t="s">
        <v>1093</v>
      </c>
      <c r="H174" s="487" t="s">
        <v>1094</v>
      </c>
      <c r="I174" s="504">
        <v>1988.03</v>
      </c>
      <c r="J174" s="504">
        <v>6</v>
      </c>
      <c r="K174" s="505">
        <v>11928.18</v>
      </c>
    </row>
    <row r="175" spans="1:11" ht="14.4" customHeight="1" x14ac:dyDescent="0.3">
      <c r="A175" s="483" t="s">
        <v>496</v>
      </c>
      <c r="B175" s="484" t="s">
        <v>572</v>
      </c>
      <c r="C175" s="487" t="s">
        <v>507</v>
      </c>
      <c r="D175" s="525" t="s">
        <v>573</v>
      </c>
      <c r="E175" s="487" t="s">
        <v>1203</v>
      </c>
      <c r="F175" s="525" t="s">
        <v>1204</v>
      </c>
      <c r="G175" s="487" t="s">
        <v>1095</v>
      </c>
      <c r="H175" s="487" t="s">
        <v>1096</v>
      </c>
      <c r="I175" s="504">
        <v>4247.1000000000004</v>
      </c>
      <c r="J175" s="504">
        <v>2</v>
      </c>
      <c r="K175" s="505">
        <v>8494.2000000000007</v>
      </c>
    </row>
    <row r="176" spans="1:11" ht="14.4" customHeight="1" x14ac:dyDescent="0.3">
      <c r="A176" s="483" t="s">
        <v>496</v>
      </c>
      <c r="B176" s="484" t="s">
        <v>572</v>
      </c>
      <c r="C176" s="487" t="s">
        <v>507</v>
      </c>
      <c r="D176" s="525" t="s">
        <v>573</v>
      </c>
      <c r="E176" s="487" t="s">
        <v>1203</v>
      </c>
      <c r="F176" s="525" t="s">
        <v>1204</v>
      </c>
      <c r="G176" s="487" t="s">
        <v>1097</v>
      </c>
      <c r="H176" s="487" t="s">
        <v>1098</v>
      </c>
      <c r="I176" s="504">
        <v>56870</v>
      </c>
      <c r="J176" s="504">
        <v>7</v>
      </c>
      <c r="K176" s="505">
        <v>398090</v>
      </c>
    </row>
    <row r="177" spans="1:11" ht="14.4" customHeight="1" x14ac:dyDescent="0.3">
      <c r="A177" s="483" t="s">
        <v>496</v>
      </c>
      <c r="B177" s="484" t="s">
        <v>572</v>
      </c>
      <c r="C177" s="487" t="s">
        <v>507</v>
      </c>
      <c r="D177" s="525" t="s">
        <v>573</v>
      </c>
      <c r="E177" s="487" t="s">
        <v>1203</v>
      </c>
      <c r="F177" s="525" t="s">
        <v>1204</v>
      </c>
      <c r="G177" s="487" t="s">
        <v>1099</v>
      </c>
      <c r="H177" s="487" t="s">
        <v>1100</v>
      </c>
      <c r="I177" s="504">
        <v>12.58</v>
      </c>
      <c r="J177" s="504">
        <v>160</v>
      </c>
      <c r="K177" s="505">
        <v>2013.44</v>
      </c>
    </row>
    <row r="178" spans="1:11" ht="14.4" customHeight="1" x14ac:dyDescent="0.3">
      <c r="A178" s="483" t="s">
        <v>496</v>
      </c>
      <c r="B178" s="484" t="s">
        <v>572</v>
      </c>
      <c r="C178" s="487" t="s">
        <v>507</v>
      </c>
      <c r="D178" s="525" t="s">
        <v>573</v>
      </c>
      <c r="E178" s="487" t="s">
        <v>1203</v>
      </c>
      <c r="F178" s="525" t="s">
        <v>1204</v>
      </c>
      <c r="G178" s="487" t="s">
        <v>1101</v>
      </c>
      <c r="H178" s="487" t="s">
        <v>1102</v>
      </c>
      <c r="I178" s="504">
        <v>10.89</v>
      </c>
      <c r="J178" s="504">
        <v>600</v>
      </c>
      <c r="K178" s="505">
        <v>6534</v>
      </c>
    </row>
    <row r="179" spans="1:11" ht="14.4" customHeight="1" x14ac:dyDescent="0.3">
      <c r="A179" s="483" t="s">
        <v>496</v>
      </c>
      <c r="B179" s="484" t="s">
        <v>572</v>
      </c>
      <c r="C179" s="487" t="s">
        <v>507</v>
      </c>
      <c r="D179" s="525" t="s">
        <v>573</v>
      </c>
      <c r="E179" s="487" t="s">
        <v>1203</v>
      </c>
      <c r="F179" s="525" t="s">
        <v>1204</v>
      </c>
      <c r="G179" s="487" t="s">
        <v>1103</v>
      </c>
      <c r="H179" s="487" t="s">
        <v>1104</v>
      </c>
      <c r="I179" s="504">
        <v>15754.2</v>
      </c>
      <c r="J179" s="504">
        <v>3</v>
      </c>
      <c r="K179" s="505">
        <v>47262.600000000006</v>
      </c>
    </row>
    <row r="180" spans="1:11" ht="14.4" customHeight="1" x14ac:dyDescent="0.3">
      <c r="A180" s="483" t="s">
        <v>496</v>
      </c>
      <c r="B180" s="484" t="s">
        <v>572</v>
      </c>
      <c r="C180" s="487" t="s">
        <v>507</v>
      </c>
      <c r="D180" s="525" t="s">
        <v>573</v>
      </c>
      <c r="E180" s="487" t="s">
        <v>1203</v>
      </c>
      <c r="F180" s="525" t="s">
        <v>1204</v>
      </c>
      <c r="G180" s="487" t="s">
        <v>1105</v>
      </c>
      <c r="H180" s="487" t="s">
        <v>1106</v>
      </c>
      <c r="I180" s="504">
        <v>8303.02</v>
      </c>
      <c r="J180" s="504">
        <v>9</v>
      </c>
      <c r="K180" s="505">
        <v>74727.179999999993</v>
      </c>
    </row>
    <row r="181" spans="1:11" ht="14.4" customHeight="1" x14ac:dyDescent="0.3">
      <c r="A181" s="483" t="s">
        <v>496</v>
      </c>
      <c r="B181" s="484" t="s">
        <v>572</v>
      </c>
      <c r="C181" s="487" t="s">
        <v>507</v>
      </c>
      <c r="D181" s="525" t="s">
        <v>573</v>
      </c>
      <c r="E181" s="487" t="s">
        <v>1203</v>
      </c>
      <c r="F181" s="525" t="s">
        <v>1204</v>
      </c>
      <c r="G181" s="487" t="s">
        <v>1107</v>
      </c>
      <c r="H181" s="487" t="s">
        <v>1108</v>
      </c>
      <c r="I181" s="504">
        <v>236579.20000000001</v>
      </c>
      <c r="J181" s="504">
        <v>6</v>
      </c>
      <c r="K181" s="505">
        <v>1419475.2000000002</v>
      </c>
    </row>
    <row r="182" spans="1:11" ht="14.4" customHeight="1" x14ac:dyDescent="0.3">
      <c r="A182" s="483" t="s">
        <v>496</v>
      </c>
      <c r="B182" s="484" t="s">
        <v>572</v>
      </c>
      <c r="C182" s="487" t="s">
        <v>507</v>
      </c>
      <c r="D182" s="525" t="s">
        <v>573</v>
      </c>
      <c r="E182" s="487" t="s">
        <v>1203</v>
      </c>
      <c r="F182" s="525" t="s">
        <v>1204</v>
      </c>
      <c r="G182" s="487" t="s">
        <v>1109</v>
      </c>
      <c r="H182" s="487" t="s">
        <v>1110</v>
      </c>
      <c r="I182" s="504">
        <v>5115.88</v>
      </c>
      <c r="J182" s="504">
        <v>3</v>
      </c>
      <c r="K182" s="505">
        <v>15347.64</v>
      </c>
    </row>
    <row r="183" spans="1:11" ht="14.4" customHeight="1" x14ac:dyDescent="0.3">
      <c r="A183" s="483" t="s">
        <v>496</v>
      </c>
      <c r="B183" s="484" t="s">
        <v>572</v>
      </c>
      <c r="C183" s="487" t="s">
        <v>507</v>
      </c>
      <c r="D183" s="525" t="s">
        <v>573</v>
      </c>
      <c r="E183" s="487" t="s">
        <v>1203</v>
      </c>
      <c r="F183" s="525" t="s">
        <v>1204</v>
      </c>
      <c r="G183" s="487" t="s">
        <v>1111</v>
      </c>
      <c r="H183" s="487" t="s">
        <v>1112</v>
      </c>
      <c r="I183" s="504">
        <v>9.08</v>
      </c>
      <c r="J183" s="504">
        <v>1050</v>
      </c>
      <c r="K183" s="505">
        <v>9528.75</v>
      </c>
    </row>
    <row r="184" spans="1:11" ht="14.4" customHeight="1" x14ac:dyDescent="0.3">
      <c r="A184" s="483" t="s">
        <v>496</v>
      </c>
      <c r="B184" s="484" t="s">
        <v>572</v>
      </c>
      <c r="C184" s="487" t="s">
        <v>507</v>
      </c>
      <c r="D184" s="525" t="s">
        <v>573</v>
      </c>
      <c r="E184" s="487" t="s">
        <v>1203</v>
      </c>
      <c r="F184" s="525" t="s">
        <v>1204</v>
      </c>
      <c r="G184" s="487" t="s">
        <v>1113</v>
      </c>
      <c r="H184" s="487" t="s">
        <v>1114</v>
      </c>
      <c r="I184" s="504">
        <v>14217.5</v>
      </c>
      <c r="J184" s="504">
        <v>24</v>
      </c>
      <c r="K184" s="505">
        <v>341220</v>
      </c>
    </row>
    <row r="185" spans="1:11" ht="14.4" customHeight="1" x14ac:dyDescent="0.3">
      <c r="A185" s="483" t="s">
        <v>496</v>
      </c>
      <c r="B185" s="484" t="s">
        <v>572</v>
      </c>
      <c r="C185" s="487" t="s">
        <v>507</v>
      </c>
      <c r="D185" s="525" t="s">
        <v>573</v>
      </c>
      <c r="E185" s="487" t="s">
        <v>1203</v>
      </c>
      <c r="F185" s="525" t="s">
        <v>1204</v>
      </c>
      <c r="G185" s="487" t="s">
        <v>1115</v>
      </c>
      <c r="H185" s="487" t="s">
        <v>1116</v>
      </c>
      <c r="I185" s="504">
        <v>5754.76</v>
      </c>
      <c r="J185" s="504">
        <v>1</v>
      </c>
      <c r="K185" s="505">
        <v>5754.76</v>
      </c>
    </row>
    <row r="186" spans="1:11" ht="14.4" customHeight="1" x14ac:dyDescent="0.3">
      <c r="A186" s="483" t="s">
        <v>496</v>
      </c>
      <c r="B186" s="484" t="s">
        <v>572</v>
      </c>
      <c r="C186" s="487" t="s">
        <v>507</v>
      </c>
      <c r="D186" s="525" t="s">
        <v>573</v>
      </c>
      <c r="E186" s="487" t="s">
        <v>1203</v>
      </c>
      <c r="F186" s="525" t="s">
        <v>1204</v>
      </c>
      <c r="G186" s="487" t="s">
        <v>1117</v>
      </c>
      <c r="H186" s="487" t="s">
        <v>1118</v>
      </c>
      <c r="I186" s="504">
        <v>1161.5999999999999</v>
      </c>
      <c r="J186" s="504">
        <v>30</v>
      </c>
      <c r="K186" s="505">
        <v>34848</v>
      </c>
    </row>
    <row r="187" spans="1:11" ht="14.4" customHeight="1" x14ac:dyDescent="0.3">
      <c r="A187" s="483" t="s">
        <v>496</v>
      </c>
      <c r="B187" s="484" t="s">
        <v>572</v>
      </c>
      <c r="C187" s="487" t="s">
        <v>507</v>
      </c>
      <c r="D187" s="525" t="s">
        <v>573</v>
      </c>
      <c r="E187" s="487" t="s">
        <v>1203</v>
      </c>
      <c r="F187" s="525" t="s">
        <v>1204</v>
      </c>
      <c r="G187" s="487" t="s">
        <v>1119</v>
      </c>
      <c r="H187" s="487" t="s">
        <v>1120</v>
      </c>
      <c r="I187" s="504">
        <v>8597.41</v>
      </c>
      <c r="J187" s="504">
        <v>6</v>
      </c>
      <c r="K187" s="505">
        <v>51584.47</v>
      </c>
    </row>
    <row r="188" spans="1:11" ht="14.4" customHeight="1" x14ac:dyDescent="0.3">
      <c r="A188" s="483" t="s">
        <v>496</v>
      </c>
      <c r="B188" s="484" t="s">
        <v>572</v>
      </c>
      <c r="C188" s="487" t="s">
        <v>507</v>
      </c>
      <c r="D188" s="525" t="s">
        <v>573</v>
      </c>
      <c r="E188" s="487" t="s">
        <v>1203</v>
      </c>
      <c r="F188" s="525" t="s">
        <v>1204</v>
      </c>
      <c r="G188" s="487" t="s">
        <v>1121</v>
      </c>
      <c r="H188" s="487" t="s">
        <v>1122</v>
      </c>
      <c r="I188" s="504">
        <v>2370.39</v>
      </c>
      <c r="J188" s="504">
        <v>55</v>
      </c>
      <c r="K188" s="505">
        <v>130371.32</v>
      </c>
    </row>
    <row r="189" spans="1:11" ht="14.4" customHeight="1" x14ac:dyDescent="0.3">
      <c r="A189" s="483" t="s">
        <v>496</v>
      </c>
      <c r="B189" s="484" t="s">
        <v>572</v>
      </c>
      <c r="C189" s="487" t="s">
        <v>507</v>
      </c>
      <c r="D189" s="525" t="s">
        <v>573</v>
      </c>
      <c r="E189" s="487" t="s">
        <v>1203</v>
      </c>
      <c r="F189" s="525" t="s">
        <v>1204</v>
      </c>
      <c r="G189" s="487" t="s">
        <v>1123</v>
      </c>
      <c r="H189" s="487" t="s">
        <v>1124</v>
      </c>
      <c r="I189" s="504">
        <v>1690.5</v>
      </c>
      <c r="J189" s="504">
        <v>15</v>
      </c>
      <c r="K189" s="505">
        <v>25357.46</v>
      </c>
    </row>
    <row r="190" spans="1:11" ht="14.4" customHeight="1" x14ac:dyDescent="0.3">
      <c r="A190" s="483" t="s">
        <v>496</v>
      </c>
      <c r="B190" s="484" t="s">
        <v>572</v>
      </c>
      <c r="C190" s="487" t="s">
        <v>507</v>
      </c>
      <c r="D190" s="525" t="s">
        <v>573</v>
      </c>
      <c r="E190" s="487" t="s">
        <v>1203</v>
      </c>
      <c r="F190" s="525" t="s">
        <v>1204</v>
      </c>
      <c r="G190" s="487" t="s">
        <v>1125</v>
      </c>
      <c r="H190" s="487" t="s">
        <v>1126</v>
      </c>
      <c r="I190" s="504">
        <v>1818.15</v>
      </c>
      <c r="J190" s="504">
        <v>55</v>
      </c>
      <c r="K190" s="505">
        <v>99998.14</v>
      </c>
    </row>
    <row r="191" spans="1:11" ht="14.4" customHeight="1" x14ac:dyDescent="0.3">
      <c r="A191" s="483" t="s">
        <v>496</v>
      </c>
      <c r="B191" s="484" t="s">
        <v>572</v>
      </c>
      <c r="C191" s="487" t="s">
        <v>507</v>
      </c>
      <c r="D191" s="525" t="s">
        <v>573</v>
      </c>
      <c r="E191" s="487" t="s">
        <v>1203</v>
      </c>
      <c r="F191" s="525" t="s">
        <v>1204</v>
      </c>
      <c r="G191" s="487" t="s">
        <v>1127</v>
      </c>
      <c r="H191" s="487" t="s">
        <v>1128</v>
      </c>
      <c r="I191" s="504">
        <v>4328.1774999999998</v>
      </c>
      <c r="J191" s="504">
        <v>60</v>
      </c>
      <c r="K191" s="505">
        <v>259690.65999999997</v>
      </c>
    </row>
    <row r="192" spans="1:11" ht="14.4" customHeight="1" x14ac:dyDescent="0.3">
      <c r="A192" s="483" t="s">
        <v>496</v>
      </c>
      <c r="B192" s="484" t="s">
        <v>572</v>
      </c>
      <c r="C192" s="487" t="s">
        <v>507</v>
      </c>
      <c r="D192" s="525" t="s">
        <v>573</v>
      </c>
      <c r="E192" s="487" t="s">
        <v>1203</v>
      </c>
      <c r="F192" s="525" t="s">
        <v>1204</v>
      </c>
      <c r="G192" s="487" t="s">
        <v>1129</v>
      </c>
      <c r="H192" s="487" t="s">
        <v>1130</v>
      </c>
      <c r="I192" s="504">
        <v>158196.42499999999</v>
      </c>
      <c r="J192" s="504">
        <v>4</v>
      </c>
      <c r="K192" s="505">
        <v>632785.69999999995</v>
      </c>
    </row>
    <row r="193" spans="1:11" ht="14.4" customHeight="1" x14ac:dyDescent="0.3">
      <c r="A193" s="483" t="s">
        <v>496</v>
      </c>
      <c r="B193" s="484" t="s">
        <v>572</v>
      </c>
      <c r="C193" s="487" t="s">
        <v>507</v>
      </c>
      <c r="D193" s="525" t="s">
        <v>573</v>
      </c>
      <c r="E193" s="487" t="s">
        <v>1203</v>
      </c>
      <c r="F193" s="525" t="s">
        <v>1204</v>
      </c>
      <c r="G193" s="487" t="s">
        <v>1131</v>
      </c>
      <c r="H193" s="487" t="s">
        <v>1132</v>
      </c>
      <c r="I193" s="504">
        <v>2935.4650000000001</v>
      </c>
      <c r="J193" s="504">
        <v>30</v>
      </c>
      <c r="K193" s="505">
        <v>88063.89</v>
      </c>
    </row>
    <row r="194" spans="1:11" ht="14.4" customHeight="1" x14ac:dyDescent="0.3">
      <c r="A194" s="483" t="s">
        <v>496</v>
      </c>
      <c r="B194" s="484" t="s">
        <v>572</v>
      </c>
      <c r="C194" s="487" t="s">
        <v>507</v>
      </c>
      <c r="D194" s="525" t="s">
        <v>573</v>
      </c>
      <c r="E194" s="487" t="s">
        <v>1203</v>
      </c>
      <c r="F194" s="525" t="s">
        <v>1204</v>
      </c>
      <c r="G194" s="487" t="s">
        <v>1133</v>
      </c>
      <c r="H194" s="487" t="s">
        <v>1134</v>
      </c>
      <c r="I194" s="504">
        <v>131990</v>
      </c>
      <c r="J194" s="504">
        <v>1</v>
      </c>
      <c r="K194" s="505">
        <v>131990</v>
      </c>
    </row>
    <row r="195" spans="1:11" ht="14.4" customHeight="1" x14ac:dyDescent="0.3">
      <c r="A195" s="483" t="s">
        <v>496</v>
      </c>
      <c r="B195" s="484" t="s">
        <v>572</v>
      </c>
      <c r="C195" s="487" t="s">
        <v>507</v>
      </c>
      <c r="D195" s="525" t="s">
        <v>573</v>
      </c>
      <c r="E195" s="487" t="s">
        <v>1203</v>
      </c>
      <c r="F195" s="525" t="s">
        <v>1204</v>
      </c>
      <c r="G195" s="487" t="s">
        <v>1135</v>
      </c>
      <c r="H195" s="487" t="s">
        <v>1136</v>
      </c>
      <c r="I195" s="504">
        <v>4904.13</v>
      </c>
      <c r="J195" s="504">
        <v>1</v>
      </c>
      <c r="K195" s="505">
        <v>4904.13</v>
      </c>
    </row>
    <row r="196" spans="1:11" ht="14.4" customHeight="1" x14ac:dyDescent="0.3">
      <c r="A196" s="483" t="s">
        <v>496</v>
      </c>
      <c r="B196" s="484" t="s">
        <v>572</v>
      </c>
      <c r="C196" s="487" t="s">
        <v>507</v>
      </c>
      <c r="D196" s="525" t="s">
        <v>573</v>
      </c>
      <c r="E196" s="487" t="s">
        <v>1203</v>
      </c>
      <c r="F196" s="525" t="s">
        <v>1204</v>
      </c>
      <c r="G196" s="487" t="s">
        <v>869</v>
      </c>
      <c r="H196" s="487" t="s">
        <v>870</v>
      </c>
      <c r="I196" s="504">
        <v>1936.6</v>
      </c>
      <c r="J196" s="504">
        <v>1</v>
      </c>
      <c r="K196" s="505">
        <v>1936.6</v>
      </c>
    </row>
    <row r="197" spans="1:11" ht="14.4" customHeight="1" x14ac:dyDescent="0.3">
      <c r="A197" s="483" t="s">
        <v>496</v>
      </c>
      <c r="B197" s="484" t="s">
        <v>572</v>
      </c>
      <c r="C197" s="487" t="s">
        <v>507</v>
      </c>
      <c r="D197" s="525" t="s">
        <v>573</v>
      </c>
      <c r="E197" s="487" t="s">
        <v>1203</v>
      </c>
      <c r="F197" s="525" t="s">
        <v>1204</v>
      </c>
      <c r="G197" s="487" t="s">
        <v>1137</v>
      </c>
      <c r="H197" s="487" t="s">
        <v>1138</v>
      </c>
      <c r="I197" s="504">
        <v>2861.2133333333331</v>
      </c>
      <c r="J197" s="504">
        <v>6</v>
      </c>
      <c r="K197" s="505">
        <v>17167.28</v>
      </c>
    </row>
    <row r="198" spans="1:11" ht="14.4" customHeight="1" x14ac:dyDescent="0.3">
      <c r="A198" s="483" t="s">
        <v>496</v>
      </c>
      <c r="B198" s="484" t="s">
        <v>572</v>
      </c>
      <c r="C198" s="487" t="s">
        <v>507</v>
      </c>
      <c r="D198" s="525" t="s">
        <v>573</v>
      </c>
      <c r="E198" s="487" t="s">
        <v>1203</v>
      </c>
      <c r="F198" s="525" t="s">
        <v>1204</v>
      </c>
      <c r="G198" s="487" t="s">
        <v>1139</v>
      </c>
      <c r="H198" s="487" t="s">
        <v>1140</v>
      </c>
      <c r="I198" s="504">
        <v>589.27</v>
      </c>
      <c r="J198" s="504">
        <v>12</v>
      </c>
      <c r="K198" s="505">
        <v>7071.25</v>
      </c>
    </row>
    <row r="199" spans="1:11" ht="14.4" customHeight="1" x14ac:dyDescent="0.3">
      <c r="A199" s="483" t="s">
        <v>496</v>
      </c>
      <c r="B199" s="484" t="s">
        <v>572</v>
      </c>
      <c r="C199" s="487" t="s">
        <v>507</v>
      </c>
      <c r="D199" s="525" t="s">
        <v>573</v>
      </c>
      <c r="E199" s="487" t="s">
        <v>1203</v>
      </c>
      <c r="F199" s="525" t="s">
        <v>1204</v>
      </c>
      <c r="G199" s="487" t="s">
        <v>1141</v>
      </c>
      <c r="H199" s="487" t="s">
        <v>938</v>
      </c>
      <c r="I199" s="504">
        <v>3646.62</v>
      </c>
      <c r="J199" s="504">
        <v>1</v>
      </c>
      <c r="K199" s="505">
        <v>3646.62</v>
      </c>
    </row>
    <row r="200" spans="1:11" ht="14.4" customHeight="1" x14ac:dyDescent="0.3">
      <c r="A200" s="483" t="s">
        <v>496</v>
      </c>
      <c r="B200" s="484" t="s">
        <v>572</v>
      </c>
      <c r="C200" s="487" t="s">
        <v>507</v>
      </c>
      <c r="D200" s="525" t="s">
        <v>573</v>
      </c>
      <c r="E200" s="487" t="s">
        <v>1203</v>
      </c>
      <c r="F200" s="525" t="s">
        <v>1204</v>
      </c>
      <c r="G200" s="487" t="s">
        <v>1142</v>
      </c>
      <c r="H200" s="487" t="s">
        <v>1143</v>
      </c>
      <c r="I200" s="504">
        <v>2346</v>
      </c>
      <c r="J200" s="504">
        <v>3</v>
      </c>
      <c r="K200" s="505">
        <v>7038</v>
      </c>
    </row>
    <row r="201" spans="1:11" ht="14.4" customHeight="1" x14ac:dyDescent="0.3">
      <c r="A201" s="483" t="s">
        <v>496</v>
      </c>
      <c r="B201" s="484" t="s">
        <v>572</v>
      </c>
      <c r="C201" s="487" t="s">
        <v>507</v>
      </c>
      <c r="D201" s="525" t="s">
        <v>573</v>
      </c>
      <c r="E201" s="487" t="s">
        <v>1203</v>
      </c>
      <c r="F201" s="525" t="s">
        <v>1204</v>
      </c>
      <c r="G201" s="487" t="s">
        <v>1144</v>
      </c>
      <c r="H201" s="487" t="s">
        <v>1145</v>
      </c>
      <c r="I201" s="504">
        <v>4719</v>
      </c>
      <c r="J201" s="504">
        <v>2</v>
      </c>
      <c r="K201" s="505">
        <v>9438</v>
      </c>
    </row>
    <row r="202" spans="1:11" ht="14.4" customHeight="1" x14ac:dyDescent="0.3">
      <c r="A202" s="483" t="s">
        <v>496</v>
      </c>
      <c r="B202" s="484" t="s">
        <v>572</v>
      </c>
      <c r="C202" s="487" t="s">
        <v>507</v>
      </c>
      <c r="D202" s="525" t="s">
        <v>573</v>
      </c>
      <c r="E202" s="487" t="s">
        <v>1203</v>
      </c>
      <c r="F202" s="525" t="s">
        <v>1204</v>
      </c>
      <c r="G202" s="487" t="s">
        <v>1146</v>
      </c>
      <c r="H202" s="487" t="s">
        <v>1147</v>
      </c>
      <c r="I202" s="504">
        <v>6823.19</v>
      </c>
      <c r="J202" s="504">
        <v>9</v>
      </c>
      <c r="K202" s="505">
        <v>61408.71</v>
      </c>
    </row>
    <row r="203" spans="1:11" ht="14.4" customHeight="1" x14ac:dyDescent="0.3">
      <c r="A203" s="483" t="s">
        <v>496</v>
      </c>
      <c r="B203" s="484" t="s">
        <v>572</v>
      </c>
      <c r="C203" s="487" t="s">
        <v>507</v>
      </c>
      <c r="D203" s="525" t="s">
        <v>573</v>
      </c>
      <c r="E203" s="487" t="s">
        <v>1203</v>
      </c>
      <c r="F203" s="525" t="s">
        <v>1204</v>
      </c>
      <c r="G203" s="487" t="s">
        <v>879</v>
      </c>
      <c r="H203" s="487" t="s">
        <v>880</v>
      </c>
      <c r="I203" s="504">
        <v>3621.3533333333339</v>
      </c>
      <c r="J203" s="504">
        <v>11</v>
      </c>
      <c r="K203" s="505">
        <v>39834.94</v>
      </c>
    </row>
    <row r="204" spans="1:11" ht="14.4" customHeight="1" x14ac:dyDescent="0.3">
      <c r="A204" s="483" t="s">
        <v>496</v>
      </c>
      <c r="B204" s="484" t="s">
        <v>572</v>
      </c>
      <c r="C204" s="487" t="s">
        <v>507</v>
      </c>
      <c r="D204" s="525" t="s">
        <v>573</v>
      </c>
      <c r="E204" s="487" t="s">
        <v>1203</v>
      </c>
      <c r="F204" s="525" t="s">
        <v>1204</v>
      </c>
      <c r="G204" s="487" t="s">
        <v>1148</v>
      </c>
      <c r="H204" s="487" t="s">
        <v>1149</v>
      </c>
      <c r="I204" s="504">
        <v>102532.78000000001</v>
      </c>
      <c r="J204" s="504">
        <v>4</v>
      </c>
      <c r="K204" s="505">
        <v>410131.08999999997</v>
      </c>
    </row>
    <row r="205" spans="1:11" ht="14.4" customHeight="1" x14ac:dyDescent="0.3">
      <c r="A205" s="483" t="s">
        <v>496</v>
      </c>
      <c r="B205" s="484" t="s">
        <v>572</v>
      </c>
      <c r="C205" s="487" t="s">
        <v>507</v>
      </c>
      <c r="D205" s="525" t="s">
        <v>573</v>
      </c>
      <c r="E205" s="487" t="s">
        <v>1203</v>
      </c>
      <c r="F205" s="525" t="s">
        <v>1204</v>
      </c>
      <c r="G205" s="487" t="s">
        <v>1150</v>
      </c>
      <c r="H205" s="487" t="s">
        <v>1151</v>
      </c>
      <c r="I205" s="504">
        <v>3010.48</v>
      </c>
      <c r="J205" s="504">
        <v>5</v>
      </c>
      <c r="K205" s="505">
        <v>15052.4</v>
      </c>
    </row>
    <row r="206" spans="1:11" ht="14.4" customHeight="1" x14ac:dyDescent="0.3">
      <c r="A206" s="483" t="s">
        <v>496</v>
      </c>
      <c r="B206" s="484" t="s">
        <v>572</v>
      </c>
      <c r="C206" s="487" t="s">
        <v>507</v>
      </c>
      <c r="D206" s="525" t="s">
        <v>573</v>
      </c>
      <c r="E206" s="487" t="s">
        <v>1203</v>
      </c>
      <c r="F206" s="525" t="s">
        <v>1204</v>
      </c>
      <c r="G206" s="487" t="s">
        <v>885</v>
      </c>
      <c r="H206" s="487" t="s">
        <v>886</v>
      </c>
      <c r="I206" s="504">
        <v>1776.75</v>
      </c>
      <c r="J206" s="504">
        <v>1</v>
      </c>
      <c r="K206" s="505">
        <v>1776.75</v>
      </c>
    </row>
    <row r="207" spans="1:11" ht="14.4" customHeight="1" x14ac:dyDescent="0.3">
      <c r="A207" s="483" t="s">
        <v>496</v>
      </c>
      <c r="B207" s="484" t="s">
        <v>572</v>
      </c>
      <c r="C207" s="487" t="s">
        <v>507</v>
      </c>
      <c r="D207" s="525" t="s">
        <v>573</v>
      </c>
      <c r="E207" s="487" t="s">
        <v>1203</v>
      </c>
      <c r="F207" s="525" t="s">
        <v>1204</v>
      </c>
      <c r="G207" s="487" t="s">
        <v>1152</v>
      </c>
      <c r="H207" s="487" t="s">
        <v>1153</v>
      </c>
      <c r="I207" s="504">
        <v>1473.1566666666668</v>
      </c>
      <c r="J207" s="504">
        <v>54</v>
      </c>
      <c r="K207" s="505">
        <v>79550.240000000005</v>
      </c>
    </row>
    <row r="208" spans="1:11" ht="14.4" customHeight="1" x14ac:dyDescent="0.3">
      <c r="A208" s="483" t="s">
        <v>496</v>
      </c>
      <c r="B208" s="484" t="s">
        <v>572</v>
      </c>
      <c r="C208" s="487" t="s">
        <v>507</v>
      </c>
      <c r="D208" s="525" t="s">
        <v>573</v>
      </c>
      <c r="E208" s="487" t="s">
        <v>1203</v>
      </c>
      <c r="F208" s="525" t="s">
        <v>1204</v>
      </c>
      <c r="G208" s="487" t="s">
        <v>1154</v>
      </c>
      <c r="H208" s="487" t="s">
        <v>1155</v>
      </c>
      <c r="I208" s="504">
        <v>2861.2100000000005</v>
      </c>
      <c r="J208" s="504">
        <v>6</v>
      </c>
      <c r="K208" s="505">
        <v>17167.260000000002</v>
      </c>
    </row>
    <row r="209" spans="1:11" ht="14.4" customHeight="1" x14ac:dyDescent="0.3">
      <c r="A209" s="483" t="s">
        <v>496</v>
      </c>
      <c r="B209" s="484" t="s">
        <v>572</v>
      </c>
      <c r="C209" s="487" t="s">
        <v>507</v>
      </c>
      <c r="D209" s="525" t="s">
        <v>573</v>
      </c>
      <c r="E209" s="487" t="s">
        <v>1203</v>
      </c>
      <c r="F209" s="525" t="s">
        <v>1204</v>
      </c>
      <c r="G209" s="487" t="s">
        <v>1156</v>
      </c>
      <c r="H209" s="487" t="s">
        <v>1157</v>
      </c>
      <c r="I209" s="504">
        <v>1868.75</v>
      </c>
      <c r="J209" s="504">
        <v>1</v>
      </c>
      <c r="K209" s="505">
        <v>1868.75</v>
      </c>
    </row>
    <row r="210" spans="1:11" ht="14.4" customHeight="1" x14ac:dyDescent="0.3">
      <c r="A210" s="483" t="s">
        <v>496</v>
      </c>
      <c r="B210" s="484" t="s">
        <v>572</v>
      </c>
      <c r="C210" s="487" t="s">
        <v>507</v>
      </c>
      <c r="D210" s="525" t="s">
        <v>573</v>
      </c>
      <c r="E210" s="487" t="s">
        <v>1203</v>
      </c>
      <c r="F210" s="525" t="s">
        <v>1204</v>
      </c>
      <c r="G210" s="487" t="s">
        <v>1158</v>
      </c>
      <c r="H210" s="487" t="s">
        <v>1159</v>
      </c>
      <c r="I210" s="504">
        <v>0.43</v>
      </c>
      <c r="J210" s="504">
        <v>2000</v>
      </c>
      <c r="K210" s="505">
        <v>856</v>
      </c>
    </row>
    <row r="211" spans="1:11" ht="14.4" customHeight="1" x14ac:dyDescent="0.3">
      <c r="A211" s="483" t="s">
        <v>496</v>
      </c>
      <c r="B211" s="484" t="s">
        <v>572</v>
      </c>
      <c r="C211" s="487" t="s">
        <v>507</v>
      </c>
      <c r="D211" s="525" t="s">
        <v>573</v>
      </c>
      <c r="E211" s="487" t="s">
        <v>1203</v>
      </c>
      <c r="F211" s="525" t="s">
        <v>1204</v>
      </c>
      <c r="G211" s="487" t="s">
        <v>1160</v>
      </c>
      <c r="H211" s="487" t="s">
        <v>1161</v>
      </c>
      <c r="I211" s="504">
        <v>1503.0566666666666</v>
      </c>
      <c r="J211" s="504">
        <v>54</v>
      </c>
      <c r="K211" s="505">
        <v>81164.84</v>
      </c>
    </row>
    <row r="212" spans="1:11" ht="14.4" customHeight="1" x14ac:dyDescent="0.3">
      <c r="A212" s="483" t="s">
        <v>496</v>
      </c>
      <c r="B212" s="484" t="s">
        <v>572</v>
      </c>
      <c r="C212" s="487" t="s">
        <v>507</v>
      </c>
      <c r="D212" s="525" t="s">
        <v>573</v>
      </c>
      <c r="E212" s="487" t="s">
        <v>1203</v>
      </c>
      <c r="F212" s="525" t="s">
        <v>1204</v>
      </c>
      <c r="G212" s="487" t="s">
        <v>1162</v>
      </c>
      <c r="H212" s="487" t="s">
        <v>1163</v>
      </c>
      <c r="I212" s="504">
        <v>1430.6033333333332</v>
      </c>
      <c r="J212" s="504">
        <v>21</v>
      </c>
      <c r="K212" s="505">
        <v>30042.65</v>
      </c>
    </row>
    <row r="213" spans="1:11" ht="14.4" customHeight="1" x14ac:dyDescent="0.3">
      <c r="A213" s="483" t="s">
        <v>496</v>
      </c>
      <c r="B213" s="484" t="s">
        <v>572</v>
      </c>
      <c r="C213" s="487" t="s">
        <v>507</v>
      </c>
      <c r="D213" s="525" t="s">
        <v>573</v>
      </c>
      <c r="E213" s="487" t="s">
        <v>1203</v>
      </c>
      <c r="F213" s="525" t="s">
        <v>1204</v>
      </c>
      <c r="G213" s="487" t="s">
        <v>1164</v>
      </c>
      <c r="H213" s="487" t="s">
        <v>1165</v>
      </c>
      <c r="I213" s="504">
        <v>430.10000000000008</v>
      </c>
      <c r="J213" s="504">
        <v>45</v>
      </c>
      <c r="K213" s="505">
        <v>19354.539999999997</v>
      </c>
    </row>
    <row r="214" spans="1:11" ht="14.4" customHeight="1" x14ac:dyDescent="0.3">
      <c r="A214" s="483" t="s">
        <v>496</v>
      </c>
      <c r="B214" s="484" t="s">
        <v>572</v>
      </c>
      <c r="C214" s="487" t="s">
        <v>507</v>
      </c>
      <c r="D214" s="525" t="s">
        <v>573</v>
      </c>
      <c r="E214" s="487" t="s">
        <v>1203</v>
      </c>
      <c r="F214" s="525" t="s">
        <v>1204</v>
      </c>
      <c r="G214" s="487" t="s">
        <v>901</v>
      </c>
      <c r="H214" s="487" t="s">
        <v>902</v>
      </c>
      <c r="I214" s="504">
        <v>3501.69</v>
      </c>
      <c r="J214" s="504">
        <v>1</v>
      </c>
      <c r="K214" s="505">
        <v>3501.69</v>
      </c>
    </row>
    <row r="215" spans="1:11" ht="14.4" customHeight="1" x14ac:dyDescent="0.3">
      <c r="A215" s="483" t="s">
        <v>496</v>
      </c>
      <c r="B215" s="484" t="s">
        <v>572</v>
      </c>
      <c r="C215" s="487" t="s">
        <v>507</v>
      </c>
      <c r="D215" s="525" t="s">
        <v>573</v>
      </c>
      <c r="E215" s="487" t="s">
        <v>1203</v>
      </c>
      <c r="F215" s="525" t="s">
        <v>1204</v>
      </c>
      <c r="G215" s="487" t="s">
        <v>1166</v>
      </c>
      <c r="H215" s="487" t="s">
        <v>1167</v>
      </c>
      <c r="I215" s="504">
        <v>2426.0500000000002</v>
      </c>
      <c r="J215" s="504">
        <v>1</v>
      </c>
      <c r="K215" s="505">
        <v>2426.0500000000002</v>
      </c>
    </row>
    <row r="216" spans="1:11" ht="14.4" customHeight="1" x14ac:dyDescent="0.3">
      <c r="A216" s="483" t="s">
        <v>496</v>
      </c>
      <c r="B216" s="484" t="s">
        <v>572</v>
      </c>
      <c r="C216" s="487" t="s">
        <v>507</v>
      </c>
      <c r="D216" s="525" t="s">
        <v>573</v>
      </c>
      <c r="E216" s="487" t="s">
        <v>1203</v>
      </c>
      <c r="F216" s="525" t="s">
        <v>1204</v>
      </c>
      <c r="G216" s="487" t="s">
        <v>907</v>
      </c>
      <c r="H216" s="487" t="s">
        <v>908</v>
      </c>
      <c r="I216" s="504">
        <v>1568.2</v>
      </c>
      <c r="J216" s="504">
        <v>10</v>
      </c>
      <c r="K216" s="505">
        <v>15682</v>
      </c>
    </row>
    <row r="217" spans="1:11" ht="14.4" customHeight="1" x14ac:dyDescent="0.3">
      <c r="A217" s="483" t="s">
        <v>496</v>
      </c>
      <c r="B217" s="484" t="s">
        <v>572</v>
      </c>
      <c r="C217" s="487" t="s">
        <v>507</v>
      </c>
      <c r="D217" s="525" t="s">
        <v>573</v>
      </c>
      <c r="E217" s="487" t="s">
        <v>1203</v>
      </c>
      <c r="F217" s="525" t="s">
        <v>1204</v>
      </c>
      <c r="G217" s="487" t="s">
        <v>909</v>
      </c>
      <c r="H217" s="487" t="s">
        <v>910</v>
      </c>
      <c r="I217" s="504">
        <v>1868.82</v>
      </c>
      <c r="J217" s="504">
        <v>1</v>
      </c>
      <c r="K217" s="505">
        <v>1868.82</v>
      </c>
    </row>
    <row r="218" spans="1:11" ht="14.4" customHeight="1" x14ac:dyDescent="0.3">
      <c r="A218" s="483" t="s">
        <v>496</v>
      </c>
      <c r="B218" s="484" t="s">
        <v>572</v>
      </c>
      <c r="C218" s="487" t="s">
        <v>507</v>
      </c>
      <c r="D218" s="525" t="s">
        <v>573</v>
      </c>
      <c r="E218" s="487" t="s">
        <v>1203</v>
      </c>
      <c r="F218" s="525" t="s">
        <v>1204</v>
      </c>
      <c r="G218" s="487" t="s">
        <v>913</v>
      </c>
      <c r="H218" s="487" t="s">
        <v>914</v>
      </c>
      <c r="I218" s="504">
        <v>3737.46</v>
      </c>
      <c r="J218" s="504">
        <v>1</v>
      </c>
      <c r="K218" s="505">
        <v>3737.46</v>
      </c>
    </row>
    <row r="219" spans="1:11" ht="14.4" customHeight="1" x14ac:dyDescent="0.3">
      <c r="A219" s="483" t="s">
        <v>496</v>
      </c>
      <c r="B219" s="484" t="s">
        <v>572</v>
      </c>
      <c r="C219" s="487" t="s">
        <v>507</v>
      </c>
      <c r="D219" s="525" t="s">
        <v>573</v>
      </c>
      <c r="E219" s="487" t="s">
        <v>1203</v>
      </c>
      <c r="F219" s="525" t="s">
        <v>1204</v>
      </c>
      <c r="G219" s="487" t="s">
        <v>1168</v>
      </c>
      <c r="H219" s="487" t="s">
        <v>1169</v>
      </c>
      <c r="I219" s="504">
        <v>4643.9799999999996</v>
      </c>
      <c r="J219" s="504">
        <v>1</v>
      </c>
      <c r="K219" s="505">
        <v>4643.9799999999996</v>
      </c>
    </row>
    <row r="220" spans="1:11" ht="14.4" customHeight="1" x14ac:dyDescent="0.3">
      <c r="A220" s="483" t="s">
        <v>496</v>
      </c>
      <c r="B220" s="484" t="s">
        <v>572</v>
      </c>
      <c r="C220" s="487" t="s">
        <v>507</v>
      </c>
      <c r="D220" s="525" t="s">
        <v>573</v>
      </c>
      <c r="E220" s="487" t="s">
        <v>1203</v>
      </c>
      <c r="F220" s="525" t="s">
        <v>1204</v>
      </c>
      <c r="G220" s="487" t="s">
        <v>1170</v>
      </c>
      <c r="H220" s="487" t="s">
        <v>1171</v>
      </c>
      <c r="I220" s="504">
        <v>2227.61</v>
      </c>
      <c r="J220" s="504">
        <v>1</v>
      </c>
      <c r="K220" s="505">
        <v>2227.61</v>
      </c>
    </row>
    <row r="221" spans="1:11" ht="14.4" customHeight="1" x14ac:dyDescent="0.3">
      <c r="A221" s="483" t="s">
        <v>496</v>
      </c>
      <c r="B221" s="484" t="s">
        <v>572</v>
      </c>
      <c r="C221" s="487" t="s">
        <v>507</v>
      </c>
      <c r="D221" s="525" t="s">
        <v>573</v>
      </c>
      <c r="E221" s="487" t="s">
        <v>1203</v>
      </c>
      <c r="F221" s="525" t="s">
        <v>1204</v>
      </c>
      <c r="G221" s="487" t="s">
        <v>1172</v>
      </c>
      <c r="H221" s="487" t="s">
        <v>1173</v>
      </c>
      <c r="I221" s="504">
        <v>2346.0450000000001</v>
      </c>
      <c r="J221" s="504">
        <v>3</v>
      </c>
      <c r="K221" s="505">
        <v>7038.18</v>
      </c>
    </row>
    <row r="222" spans="1:11" ht="14.4" customHeight="1" x14ac:dyDescent="0.3">
      <c r="A222" s="483" t="s">
        <v>496</v>
      </c>
      <c r="B222" s="484" t="s">
        <v>572</v>
      </c>
      <c r="C222" s="487" t="s">
        <v>507</v>
      </c>
      <c r="D222" s="525" t="s">
        <v>573</v>
      </c>
      <c r="E222" s="487" t="s">
        <v>1203</v>
      </c>
      <c r="F222" s="525" t="s">
        <v>1204</v>
      </c>
      <c r="G222" s="487" t="s">
        <v>1174</v>
      </c>
      <c r="H222" s="487" t="s">
        <v>1175</v>
      </c>
      <c r="I222" s="504">
        <v>9997.02</v>
      </c>
      <c r="J222" s="504">
        <v>1</v>
      </c>
      <c r="K222" s="505">
        <v>9997.02</v>
      </c>
    </row>
    <row r="223" spans="1:11" ht="14.4" customHeight="1" x14ac:dyDescent="0.3">
      <c r="A223" s="483" t="s">
        <v>496</v>
      </c>
      <c r="B223" s="484" t="s">
        <v>572</v>
      </c>
      <c r="C223" s="487" t="s">
        <v>507</v>
      </c>
      <c r="D223" s="525" t="s">
        <v>573</v>
      </c>
      <c r="E223" s="487" t="s">
        <v>1203</v>
      </c>
      <c r="F223" s="525" t="s">
        <v>1204</v>
      </c>
      <c r="G223" s="487" t="s">
        <v>1176</v>
      </c>
      <c r="H223" s="487" t="s">
        <v>1177</v>
      </c>
      <c r="I223" s="504">
        <v>2346.0450000000001</v>
      </c>
      <c r="J223" s="504">
        <v>3</v>
      </c>
      <c r="K223" s="505">
        <v>7038.18</v>
      </c>
    </row>
    <row r="224" spans="1:11" ht="14.4" customHeight="1" x14ac:dyDescent="0.3">
      <c r="A224" s="483" t="s">
        <v>496</v>
      </c>
      <c r="B224" s="484" t="s">
        <v>572</v>
      </c>
      <c r="C224" s="487" t="s">
        <v>507</v>
      </c>
      <c r="D224" s="525" t="s">
        <v>573</v>
      </c>
      <c r="E224" s="487" t="s">
        <v>1203</v>
      </c>
      <c r="F224" s="525" t="s">
        <v>1204</v>
      </c>
      <c r="G224" s="487" t="s">
        <v>1178</v>
      </c>
      <c r="H224" s="487" t="s">
        <v>1179</v>
      </c>
      <c r="I224" s="504">
        <v>3712.28</v>
      </c>
      <c r="J224" s="504">
        <v>1</v>
      </c>
      <c r="K224" s="505">
        <v>3712.28</v>
      </c>
    </row>
    <row r="225" spans="1:11" ht="14.4" customHeight="1" x14ac:dyDescent="0.3">
      <c r="A225" s="483" t="s">
        <v>496</v>
      </c>
      <c r="B225" s="484" t="s">
        <v>572</v>
      </c>
      <c r="C225" s="487" t="s">
        <v>507</v>
      </c>
      <c r="D225" s="525" t="s">
        <v>573</v>
      </c>
      <c r="E225" s="487" t="s">
        <v>1203</v>
      </c>
      <c r="F225" s="525" t="s">
        <v>1204</v>
      </c>
      <c r="G225" s="487" t="s">
        <v>1180</v>
      </c>
      <c r="H225" s="487" t="s">
        <v>1181</v>
      </c>
      <c r="I225" s="504">
        <v>2480.5</v>
      </c>
      <c r="J225" s="504">
        <v>1</v>
      </c>
      <c r="K225" s="505">
        <v>2480.5</v>
      </c>
    </row>
    <row r="226" spans="1:11" ht="14.4" customHeight="1" x14ac:dyDescent="0.3">
      <c r="A226" s="483" t="s">
        <v>496</v>
      </c>
      <c r="B226" s="484" t="s">
        <v>572</v>
      </c>
      <c r="C226" s="487" t="s">
        <v>507</v>
      </c>
      <c r="D226" s="525" t="s">
        <v>573</v>
      </c>
      <c r="E226" s="487" t="s">
        <v>1203</v>
      </c>
      <c r="F226" s="525" t="s">
        <v>1204</v>
      </c>
      <c r="G226" s="487" t="s">
        <v>1182</v>
      </c>
      <c r="H226" s="487" t="s">
        <v>1183</v>
      </c>
      <c r="I226" s="504">
        <v>2904</v>
      </c>
      <c r="J226" s="504">
        <v>1</v>
      </c>
      <c r="K226" s="505">
        <v>2904</v>
      </c>
    </row>
    <row r="227" spans="1:11" ht="14.4" customHeight="1" x14ac:dyDescent="0.3">
      <c r="A227" s="483" t="s">
        <v>496</v>
      </c>
      <c r="B227" s="484" t="s">
        <v>572</v>
      </c>
      <c r="C227" s="487" t="s">
        <v>507</v>
      </c>
      <c r="D227" s="525" t="s">
        <v>573</v>
      </c>
      <c r="E227" s="487" t="s">
        <v>1203</v>
      </c>
      <c r="F227" s="525" t="s">
        <v>1204</v>
      </c>
      <c r="G227" s="487" t="s">
        <v>1184</v>
      </c>
      <c r="H227" s="487" t="s">
        <v>1185</v>
      </c>
      <c r="I227" s="504">
        <v>7659.3</v>
      </c>
      <c r="J227" s="504">
        <v>1</v>
      </c>
      <c r="K227" s="505">
        <v>7659.3</v>
      </c>
    </row>
    <row r="228" spans="1:11" ht="14.4" customHeight="1" x14ac:dyDescent="0.3">
      <c r="A228" s="483" t="s">
        <v>496</v>
      </c>
      <c r="B228" s="484" t="s">
        <v>572</v>
      </c>
      <c r="C228" s="487" t="s">
        <v>507</v>
      </c>
      <c r="D228" s="525" t="s">
        <v>573</v>
      </c>
      <c r="E228" s="487" t="s">
        <v>1203</v>
      </c>
      <c r="F228" s="525" t="s">
        <v>1204</v>
      </c>
      <c r="G228" s="487" t="s">
        <v>1186</v>
      </c>
      <c r="H228" s="487" t="s">
        <v>1187</v>
      </c>
      <c r="I228" s="504">
        <v>3285.15</v>
      </c>
      <c r="J228" s="504">
        <v>1</v>
      </c>
      <c r="K228" s="505">
        <v>3285.15</v>
      </c>
    </row>
    <row r="229" spans="1:11" ht="14.4" customHeight="1" x14ac:dyDescent="0.3">
      <c r="A229" s="483" t="s">
        <v>496</v>
      </c>
      <c r="B229" s="484" t="s">
        <v>572</v>
      </c>
      <c r="C229" s="487" t="s">
        <v>507</v>
      </c>
      <c r="D229" s="525" t="s">
        <v>573</v>
      </c>
      <c r="E229" s="487" t="s">
        <v>1203</v>
      </c>
      <c r="F229" s="525" t="s">
        <v>1204</v>
      </c>
      <c r="G229" s="487" t="s">
        <v>1188</v>
      </c>
      <c r="H229" s="487" t="s">
        <v>1189</v>
      </c>
      <c r="I229" s="504">
        <v>1868.82</v>
      </c>
      <c r="J229" s="504">
        <v>1</v>
      </c>
      <c r="K229" s="505">
        <v>1868.82</v>
      </c>
    </row>
    <row r="230" spans="1:11" ht="14.4" customHeight="1" x14ac:dyDescent="0.3">
      <c r="A230" s="483" t="s">
        <v>496</v>
      </c>
      <c r="B230" s="484" t="s">
        <v>572</v>
      </c>
      <c r="C230" s="487" t="s">
        <v>507</v>
      </c>
      <c r="D230" s="525" t="s">
        <v>573</v>
      </c>
      <c r="E230" s="487" t="s">
        <v>1203</v>
      </c>
      <c r="F230" s="525" t="s">
        <v>1204</v>
      </c>
      <c r="G230" s="487" t="s">
        <v>1190</v>
      </c>
      <c r="H230" s="487" t="s">
        <v>1191</v>
      </c>
      <c r="I230" s="504">
        <v>1724.25</v>
      </c>
      <c r="J230" s="504">
        <v>20</v>
      </c>
      <c r="K230" s="505">
        <v>34485</v>
      </c>
    </row>
    <row r="231" spans="1:11" ht="14.4" customHeight="1" thickBot="1" x14ac:dyDescent="0.35">
      <c r="A231" s="491" t="s">
        <v>496</v>
      </c>
      <c r="B231" s="492" t="s">
        <v>572</v>
      </c>
      <c r="C231" s="495" t="s">
        <v>507</v>
      </c>
      <c r="D231" s="526" t="s">
        <v>573</v>
      </c>
      <c r="E231" s="495" t="s">
        <v>1203</v>
      </c>
      <c r="F231" s="526" t="s">
        <v>1204</v>
      </c>
      <c r="G231" s="495" t="s">
        <v>1192</v>
      </c>
      <c r="H231" s="495" t="s">
        <v>1193</v>
      </c>
      <c r="I231" s="506">
        <v>1815</v>
      </c>
      <c r="J231" s="506">
        <v>2</v>
      </c>
      <c r="K231" s="507">
        <v>3630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  <col min="7" max="8" width="13.109375" hidden="1" customWidth="1"/>
    <col min="9" max="9" width="13.109375" customWidth="1"/>
    <col min="10" max="20" width="13.109375" hidden="1" customWidth="1"/>
    <col min="21" max="21" width="13.109375" customWidth="1"/>
    <col min="22" max="25" width="13.109375" hidden="1" customWidth="1"/>
    <col min="26" max="26" width="13.109375" customWidth="1"/>
    <col min="27" max="28" width="13.109375" hidden="1" customWidth="1"/>
    <col min="29" max="29" width="13.109375" customWidth="1"/>
    <col min="30" max="32" width="13.109375" hidden="1" customWidth="1"/>
    <col min="33" max="34" width="13.109375" customWidth="1"/>
  </cols>
  <sheetData>
    <row r="1" spans="1:35" ht="18.600000000000001" thickBot="1" x14ac:dyDescent="0.4">
      <c r="A1" s="368" t="s">
        <v>107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</row>
    <row r="2" spans="1:35" ht="15" thickBot="1" x14ac:dyDescent="0.35">
      <c r="A2" s="235" t="s">
        <v>264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</row>
    <row r="3" spans="1:35" x14ac:dyDescent="0.3">
      <c r="A3" s="254" t="s">
        <v>224</v>
      </c>
      <c r="B3" s="369" t="s">
        <v>204</v>
      </c>
      <c r="C3" s="237">
        <v>0</v>
      </c>
      <c r="D3" s="238">
        <v>101</v>
      </c>
      <c r="E3" s="238">
        <v>102</v>
      </c>
      <c r="F3" s="257">
        <v>305</v>
      </c>
      <c r="G3" s="257">
        <v>306</v>
      </c>
      <c r="H3" s="257">
        <v>408</v>
      </c>
      <c r="I3" s="257">
        <v>409</v>
      </c>
      <c r="J3" s="257">
        <v>410</v>
      </c>
      <c r="K3" s="257">
        <v>415</v>
      </c>
      <c r="L3" s="257">
        <v>416</v>
      </c>
      <c r="M3" s="257">
        <v>418</v>
      </c>
      <c r="N3" s="257">
        <v>419</v>
      </c>
      <c r="O3" s="257">
        <v>420</v>
      </c>
      <c r="P3" s="257">
        <v>421</v>
      </c>
      <c r="Q3" s="257">
        <v>522</v>
      </c>
      <c r="R3" s="257">
        <v>523</v>
      </c>
      <c r="S3" s="257">
        <v>524</v>
      </c>
      <c r="T3" s="257">
        <v>525</v>
      </c>
      <c r="U3" s="257">
        <v>526</v>
      </c>
      <c r="V3" s="257">
        <v>527</v>
      </c>
      <c r="W3" s="257">
        <v>528</v>
      </c>
      <c r="X3" s="257">
        <v>629</v>
      </c>
      <c r="Y3" s="257">
        <v>630</v>
      </c>
      <c r="Z3" s="257">
        <v>636</v>
      </c>
      <c r="AA3" s="257">
        <v>637</v>
      </c>
      <c r="AB3" s="257">
        <v>640</v>
      </c>
      <c r="AC3" s="257">
        <v>642</v>
      </c>
      <c r="AD3" s="257">
        <v>743</v>
      </c>
      <c r="AE3" s="238">
        <v>745</v>
      </c>
      <c r="AF3" s="238">
        <v>746</v>
      </c>
      <c r="AG3" s="238">
        <v>930</v>
      </c>
      <c r="AH3" s="536">
        <v>940</v>
      </c>
      <c r="AI3" s="552"/>
    </row>
    <row r="4" spans="1:35" ht="36.6" outlineLevel="1" thickBot="1" x14ac:dyDescent="0.35">
      <c r="A4" s="255">
        <v>2014</v>
      </c>
      <c r="B4" s="370"/>
      <c r="C4" s="239" t="s">
        <v>205</v>
      </c>
      <c r="D4" s="240" t="s">
        <v>206</v>
      </c>
      <c r="E4" s="240" t="s">
        <v>207</v>
      </c>
      <c r="F4" s="258" t="s">
        <v>236</v>
      </c>
      <c r="G4" s="258" t="s">
        <v>237</v>
      </c>
      <c r="H4" s="258" t="s">
        <v>238</v>
      </c>
      <c r="I4" s="258" t="s">
        <v>239</v>
      </c>
      <c r="J4" s="258" t="s">
        <v>240</v>
      </c>
      <c r="K4" s="258" t="s">
        <v>241</v>
      </c>
      <c r="L4" s="258" t="s">
        <v>242</v>
      </c>
      <c r="M4" s="258" t="s">
        <v>243</v>
      </c>
      <c r="N4" s="258" t="s">
        <v>244</v>
      </c>
      <c r="O4" s="258" t="s">
        <v>245</v>
      </c>
      <c r="P4" s="258" t="s">
        <v>246</v>
      </c>
      <c r="Q4" s="258" t="s">
        <v>247</v>
      </c>
      <c r="R4" s="258" t="s">
        <v>248</v>
      </c>
      <c r="S4" s="258" t="s">
        <v>249</v>
      </c>
      <c r="T4" s="258" t="s">
        <v>250</v>
      </c>
      <c r="U4" s="258" t="s">
        <v>251</v>
      </c>
      <c r="V4" s="258" t="s">
        <v>252</v>
      </c>
      <c r="W4" s="258" t="s">
        <v>261</v>
      </c>
      <c r="X4" s="258" t="s">
        <v>253</v>
      </c>
      <c r="Y4" s="258" t="s">
        <v>262</v>
      </c>
      <c r="Z4" s="258" t="s">
        <v>254</v>
      </c>
      <c r="AA4" s="258" t="s">
        <v>255</v>
      </c>
      <c r="AB4" s="258" t="s">
        <v>256</v>
      </c>
      <c r="AC4" s="258" t="s">
        <v>257</v>
      </c>
      <c r="AD4" s="258" t="s">
        <v>258</v>
      </c>
      <c r="AE4" s="240" t="s">
        <v>259</v>
      </c>
      <c r="AF4" s="240" t="s">
        <v>260</v>
      </c>
      <c r="AG4" s="240" t="s">
        <v>226</v>
      </c>
      <c r="AH4" s="537" t="s">
        <v>208</v>
      </c>
      <c r="AI4" s="552"/>
    </row>
    <row r="5" spans="1:35" x14ac:dyDescent="0.3">
      <c r="A5" s="241" t="s">
        <v>209</v>
      </c>
      <c r="B5" s="277"/>
      <c r="C5" s="278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538"/>
      <c r="AI5" s="552"/>
    </row>
    <row r="6" spans="1:35" ht="15" collapsed="1" thickBot="1" x14ac:dyDescent="0.35">
      <c r="A6" s="242" t="s">
        <v>73</v>
      </c>
      <c r="B6" s="280">
        <f xml:space="preserve">
TRUNC(IF($A$4&lt;=12,SUMIFS('ON Data'!F:F,'ON Data'!$D:$D,$A$4,'ON Data'!$E:$E,1),SUMIFS('ON Data'!F:F,'ON Data'!$E:$E,1)/'ON Data'!$D$3),1)</f>
        <v>72.5</v>
      </c>
      <c r="C6" s="281">
        <f xml:space="preserve">
TRUNC(IF($A$4&lt;=12,SUMIFS('ON Data'!G:G,'ON Data'!$D:$D,$A$4,'ON Data'!$E:$E,1),SUMIFS('ON Data'!G:G,'ON Data'!$E:$E,1)/'ON Data'!$D$3),1)</f>
        <v>0</v>
      </c>
      <c r="D6" s="282">
        <f xml:space="preserve">
TRUNC(IF($A$4&lt;=12,SUMIFS('ON Data'!H:H,'ON Data'!$D:$D,$A$4,'ON Data'!$E:$E,1),SUMIFS('ON Data'!H:H,'ON Data'!$E:$E,1)/'ON Data'!$D$3),1)</f>
        <v>6.4</v>
      </c>
      <c r="E6" s="282">
        <f xml:space="preserve">
TRUNC(IF($A$4&lt;=12,SUMIFS('ON Data'!I:I,'ON Data'!$D:$D,$A$4,'ON Data'!$E:$E,1),SUMIFS('ON Data'!I:I,'ON Data'!$E:$E,1)/'ON Data'!$D$3),1)</f>
        <v>0</v>
      </c>
      <c r="F6" s="282">
        <f xml:space="preserve">
TRUNC(IF($A$4&lt;=12,SUMIFS('ON Data'!K:K,'ON Data'!$D:$D,$A$4,'ON Data'!$E:$E,1),SUMIFS('ON Data'!K:K,'ON Data'!$E:$E,1)/'ON Data'!$D$3),1)</f>
        <v>24.4</v>
      </c>
      <c r="G6" s="282">
        <f xml:space="preserve">
TRUNC(IF($A$4&lt;=12,SUMIFS('ON Data'!L:L,'ON Data'!$D:$D,$A$4,'ON Data'!$E:$E,1),SUMIFS('ON Data'!L:L,'ON Data'!$E:$E,1)/'ON Data'!$D$3),1)</f>
        <v>0</v>
      </c>
      <c r="H6" s="282">
        <f xml:space="preserve">
TRUNC(IF($A$4&lt;=12,SUMIFS('ON Data'!M:M,'ON Data'!$D:$D,$A$4,'ON Data'!$E:$E,1),SUMIFS('ON Data'!M:M,'ON Data'!$E:$E,1)/'ON Data'!$D$3),1)</f>
        <v>0</v>
      </c>
      <c r="I6" s="282">
        <f xml:space="preserve">
TRUNC(IF($A$4&lt;=12,SUMIFS('ON Data'!N:N,'ON Data'!$D:$D,$A$4,'ON Data'!$E:$E,1),SUMIFS('ON Data'!N:N,'ON Data'!$E:$E,1)/'ON Data'!$D$3),1)</f>
        <v>21.7</v>
      </c>
      <c r="J6" s="282">
        <f xml:space="preserve">
TRUNC(IF($A$4&lt;=12,SUMIFS('ON Data'!O:O,'ON Data'!$D:$D,$A$4,'ON Data'!$E:$E,1),SUMIFS('ON Data'!O:O,'ON Data'!$E:$E,1)/'ON Data'!$D$3),1)</f>
        <v>0</v>
      </c>
      <c r="K6" s="282">
        <f xml:space="preserve">
TRUNC(IF($A$4&lt;=12,SUMIFS('ON Data'!P:P,'ON Data'!$D:$D,$A$4,'ON Data'!$E:$E,1),SUMIFS('ON Data'!P:P,'ON Data'!$E:$E,1)/'ON Data'!$D$3),1)</f>
        <v>0</v>
      </c>
      <c r="L6" s="282">
        <f xml:space="preserve">
TRUNC(IF($A$4&lt;=12,SUMIFS('ON Data'!Q:Q,'ON Data'!$D:$D,$A$4,'ON Data'!$E:$E,1),SUMIFS('ON Data'!Q:Q,'ON Data'!$E:$E,1)/'ON Data'!$D$3),1)</f>
        <v>0</v>
      </c>
      <c r="M6" s="282">
        <f xml:space="preserve">
TRUNC(IF($A$4&lt;=12,SUMIFS('ON Data'!R:R,'ON Data'!$D:$D,$A$4,'ON Data'!$E:$E,1),SUMIFS('ON Data'!R:R,'ON Data'!$E:$E,1)/'ON Data'!$D$3),1)</f>
        <v>0</v>
      </c>
      <c r="N6" s="282">
        <f xml:space="preserve">
TRUNC(IF($A$4&lt;=12,SUMIFS('ON Data'!S:S,'ON Data'!$D:$D,$A$4,'ON Data'!$E:$E,1),SUMIFS('ON Data'!S:S,'ON Data'!$E:$E,1)/'ON Data'!$D$3),1)</f>
        <v>0</v>
      </c>
      <c r="O6" s="282">
        <f xml:space="preserve">
TRUNC(IF($A$4&lt;=12,SUMIFS('ON Data'!T:T,'ON Data'!$D:$D,$A$4,'ON Data'!$E:$E,1),SUMIFS('ON Data'!T:T,'ON Data'!$E:$E,1)/'ON Data'!$D$3),1)</f>
        <v>0</v>
      </c>
      <c r="P6" s="282">
        <f xml:space="preserve">
TRUNC(IF($A$4&lt;=12,SUMIFS('ON Data'!U:U,'ON Data'!$D:$D,$A$4,'ON Data'!$E:$E,1),SUMIFS('ON Data'!U:U,'ON Data'!$E:$E,1)/'ON Data'!$D$3),1)</f>
        <v>0</v>
      </c>
      <c r="Q6" s="282">
        <f xml:space="preserve">
TRUNC(IF($A$4&lt;=12,SUMIFS('ON Data'!V:V,'ON Data'!$D:$D,$A$4,'ON Data'!$E:$E,1),SUMIFS('ON Data'!V:V,'ON Data'!$E:$E,1)/'ON Data'!$D$3),1)</f>
        <v>0</v>
      </c>
      <c r="R6" s="282">
        <f xml:space="preserve">
TRUNC(IF($A$4&lt;=12,SUMIFS('ON Data'!W:W,'ON Data'!$D:$D,$A$4,'ON Data'!$E:$E,1),SUMIFS('ON Data'!W:W,'ON Data'!$E:$E,1)/'ON Data'!$D$3),1)</f>
        <v>0</v>
      </c>
      <c r="S6" s="282">
        <f xml:space="preserve">
TRUNC(IF($A$4&lt;=12,SUMIFS('ON Data'!X:X,'ON Data'!$D:$D,$A$4,'ON Data'!$E:$E,1),SUMIFS('ON Data'!X:X,'ON Data'!$E:$E,1)/'ON Data'!$D$3),1)</f>
        <v>0</v>
      </c>
      <c r="T6" s="282">
        <f xml:space="preserve">
TRUNC(IF($A$4&lt;=12,SUMIFS('ON Data'!Y:Y,'ON Data'!$D:$D,$A$4,'ON Data'!$E:$E,1),SUMIFS('ON Data'!Y:Y,'ON Data'!$E:$E,1)/'ON Data'!$D$3),1)</f>
        <v>0</v>
      </c>
      <c r="U6" s="282">
        <f xml:space="preserve">
TRUNC(IF($A$4&lt;=12,SUMIFS('ON Data'!Z:Z,'ON Data'!$D:$D,$A$4,'ON Data'!$E:$E,1),SUMIFS('ON Data'!Z:Z,'ON Data'!$E:$E,1)/'ON Data'!$D$3),1)</f>
        <v>3.9</v>
      </c>
      <c r="V6" s="282">
        <f xml:space="preserve">
TRUNC(IF($A$4&lt;=12,SUMIFS('ON Data'!AA:AA,'ON Data'!$D:$D,$A$4,'ON Data'!$E:$E,1),SUMIFS('ON Data'!AA:AA,'ON Data'!$E:$E,1)/'ON Data'!$D$3),1)</f>
        <v>0</v>
      </c>
      <c r="W6" s="282">
        <f xml:space="preserve">
TRUNC(IF($A$4&lt;=12,SUMIFS('ON Data'!AB:AB,'ON Data'!$D:$D,$A$4,'ON Data'!$E:$E,1),SUMIFS('ON Data'!AB:AB,'ON Data'!$E:$E,1)/'ON Data'!$D$3),1)</f>
        <v>0</v>
      </c>
      <c r="X6" s="282">
        <f xml:space="preserve">
TRUNC(IF($A$4&lt;=12,SUMIFS('ON Data'!AC:AC,'ON Data'!$D:$D,$A$4,'ON Data'!$E:$E,1),SUMIFS('ON Data'!AC:AC,'ON Data'!$E:$E,1)/'ON Data'!$D$3),1)</f>
        <v>0</v>
      </c>
      <c r="Y6" s="282">
        <f xml:space="preserve">
TRUNC(IF($A$4&lt;=12,SUMIFS('ON Data'!AD:AD,'ON Data'!$D:$D,$A$4,'ON Data'!$E:$E,1),SUMIFS('ON Data'!AD:AD,'ON Data'!$E:$E,1)/'ON Data'!$D$3),1)</f>
        <v>0</v>
      </c>
      <c r="Z6" s="282">
        <f xml:space="preserve">
TRUNC(IF($A$4&lt;=12,SUMIFS('ON Data'!AE:AE,'ON Data'!$D:$D,$A$4,'ON Data'!$E:$E,1),SUMIFS('ON Data'!AE:AE,'ON Data'!$E:$E,1)/'ON Data'!$D$3),1)</f>
        <v>1</v>
      </c>
      <c r="AA6" s="282">
        <f xml:space="preserve">
TRUNC(IF($A$4&lt;=12,SUMIFS('ON Data'!AF:AF,'ON Data'!$D:$D,$A$4,'ON Data'!$E:$E,1),SUMIFS('ON Data'!AF:AF,'ON Data'!$E:$E,1)/'ON Data'!$D$3),1)</f>
        <v>0</v>
      </c>
      <c r="AB6" s="282">
        <f xml:space="preserve">
TRUNC(IF($A$4&lt;=12,SUMIFS('ON Data'!AG:AG,'ON Data'!$D:$D,$A$4,'ON Data'!$E:$E,1),SUMIFS('ON Data'!AG:AG,'ON Data'!$E:$E,1)/'ON Data'!$D$3),1)</f>
        <v>0</v>
      </c>
      <c r="AC6" s="282">
        <f xml:space="preserve">
TRUNC(IF($A$4&lt;=12,SUMIFS('ON Data'!AH:AH,'ON Data'!$D:$D,$A$4,'ON Data'!$E:$E,1),SUMIFS('ON Data'!AH:AH,'ON Data'!$E:$E,1)/'ON Data'!$D$3),1)</f>
        <v>6.7</v>
      </c>
      <c r="AD6" s="282">
        <f xml:space="preserve">
TRUNC(IF($A$4&lt;=12,SUMIFS('ON Data'!AI:AI,'ON Data'!$D:$D,$A$4,'ON Data'!$E:$E,1),SUMIFS('ON Data'!AI:AI,'ON Data'!$E:$E,1)/'ON Data'!$D$3),1)</f>
        <v>0</v>
      </c>
      <c r="AE6" s="282">
        <f xml:space="preserve">
TRUNC(IF($A$4&lt;=12,SUMIFS('ON Data'!AJ:AJ,'ON Data'!$D:$D,$A$4,'ON Data'!$E:$E,1),SUMIFS('ON Data'!AJ:AJ,'ON Data'!$E:$E,1)/'ON Data'!$D$3),1)</f>
        <v>0</v>
      </c>
      <c r="AF6" s="282">
        <f xml:space="preserve">
TRUNC(IF($A$4&lt;=12,SUMIFS('ON Data'!AK:AK,'ON Data'!$D:$D,$A$4,'ON Data'!$E:$E,1),SUMIFS('ON Data'!AK:AK,'ON Data'!$E:$E,1)/'ON Data'!$D$3),1)</f>
        <v>0</v>
      </c>
      <c r="AG6" s="282">
        <f xml:space="preserve">
TRUNC(IF($A$4&lt;=12,SUMIFS('ON Data'!AM:AM,'ON Data'!$D:$D,$A$4,'ON Data'!$E:$E,1),SUMIFS('ON Data'!AM:AM,'ON Data'!$E:$E,1)/'ON Data'!$D$3),1)</f>
        <v>5.2</v>
      </c>
      <c r="AH6" s="539">
        <f xml:space="preserve">
TRUNC(IF($A$4&lt;=12,SUMIFS('ON Data'!AN:AN,'ON Data'!$D:$D,$A$4,'ON Data'!$E:$E,1),SUMIFS('ON Data'!AN:AN,'ON Data'!$E:$E,1)/'ON Data'!$D$3),1)</f>
        <v>3</v>
      </c>
      <c r="AI6" s="552"/>
    </row>
    <row r="7" spans="1:35" ht="15" hidden="1" outlineLevel="1" thickBot="1" x14ac:dyDescent="0.35">
      <c r="A7" s="242" t="s">
        <v>108</v>
      </c>
      <c r="B7" s="280"/>
      <c r="C7" s="283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282"/>
      <c r="AH7" s="539"/>
      <c r="AI7" s="552"/>
    </row>
    <row r="8" spans="1:35" ht="15" hidden="1" outlineLevel="1" thickBot="1" x14ac:dyDescent="0.35">
      <c r="A8" s="242" t="s">
        <v>75</v>
      </c>
      <c r="B8" s="280"/>
      <c r="C8" s="283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282"/>
      <c r="AH8" s="539"/>
      <c r="AI8" s="552"/>
    </row>
    <row r="9" spans="1:35" ht="15" hidden="1" outlineLevel="1" thickBot="1" x14ac:dyDescent="0.35">
      <c r="A9" s="243" t="s">
        <v>68</v>
      </c>
      <c r="B9" s="284"/>
      <c r="C9" s="285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6"/>
      <c r="AF9" s="286"/>
      <c r="AG9" s="286"/>
      <c r="AH9" s="540"/>
      <c r="AI9" s="552"/>
    </row>
    <row r="10" spans="1:35" x14ac:dyDescent="0.3">
      <c r="A10" s="244" t="s">
        <v>210</v>
      </c>
      <c r="B10" s="259"/>
      <c r="C10" s="260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541"/>
      <c r="AI10" s="552"/>
    </row>
    <row r="11" spans="1:35" x14ac:dyDescent="0.3">
      <c r="A11" s="245" t="s">
        <v>211</v>
      </c>
      <c r="B11" s="262">
        <f xml:space="preserve">
IF($A$4&lt;=12,SUMIFS('ON Data'!F:F,'ON Data'!$D:$D,$A$4,'ON Data'!$E:$E,2),SUMIFS('ON Data'!F:F,'ON Data'!$E:$E,2))</f>
        <v>44605.2</v>
      </c>
      <c r="C11" s="263">
        <f xml:space="preserve">
IF($A$4&lt;=12,SUMIFS('ON Data'!G:G,'ON Data'!$D:$D,$A$4,'ON Data'!$E:$E,2),SUMIFS('ON Data'!G:G,'ON Data'!$E:$E,2))</f>
        <v>0</v>
      </c>
      <c r="D11" s="264">
        <f xml:space="preserve">
IF($A$4&lt;=12,SUMIFS('ON Data'!H:H,'ON Data'!$D:$D,$A$4,'ON Data'!$E:$E,2),SUMIFS('ON Data'!H:H,'ON Data'!$E:$E,2))</f>
        <v>4127.2</v>
      </c>
      <c r="E11" s="264">
        <f xml:space="preserve">
IF($A$4&lt;=12,SUMIFS('ON Data'!I:I,'ON Data'!$D:$D,$A$4,'ON Data'!$E:$E,2),SUMIFS('ON Data'!I:I,'ON Data'!$E:$E,2))</f>
        <v>0</v>
      </c>
      <c r="F11" s="264">
        <f xml:space="preserve">
IF($A$4&lt;=12,SUMIFS('ON Data'!K:K,'ON Data'!$D:$D,$A$4,'ON Data'!$E:$E,2),SUMIFS('ON Data'!K:K,'ON Data'!$E:$E,2))</f>
        <v>15040.4</v>
      </c>
      <c r="G11" s="264">
        <f xml:space="preserve">
IF($A$4&lt;=12,SUMIFS('ON Data'!L:L,'ON Data'!$D:$D,$A$4,'ON Data'!$E:$E,2),SUMIFS('ON Data'!L:L,'ON Data'!$E:$E,2))</f>
        <v>0</v>
      </c>
      <c r="H11" s="264">
        <f xml:space="preserve">
IF($A$4&lt;=12,SUMIFS('ON Data'!M:M,'ON Data'!$D:$D,$A$4,'ON Data'!$E:$E,2),SUMIFS('ON Data'!M:M,'ON Data'!$E:$E,2))</f>
        <v>0</v>
      </c>
      <c r="I11" s="264">
        <f xml:space="preserve">
IF($A$4&lt;=12,SUMIFS('ON Data'!N:N,'ON Data'!$D:$D,$A$4,'ON Data'!$E:$E,2),SUMIFS('ON Data'!N:N,'ON Data'!$E:$E,2))</f>
        <v>12948</v>
      </c>
      <c r="J11" s="264">
        <f xml:space="preserve">
IF($A$4&lt;=12,SUMIFS('ON Data'!O:O,'ON Data'!$D:$D,$A$4,'ON Data'!$E:$E,2),SUMIFS('ON Data'!O:O,'ON Data'!$E:$E,2))</f>
        <v>0</v>
      </c>
      <c r="K11" s="264">
        <f xml:space="preserve">
IF($A$4&lt;=12,SUMIFS('ON Data'!P:P,'ON Data'!$D:$D,$A$4,'ON Data'!$E:$E,2),SUMIFS('ON Data'!P:P,'ON Data'!$E:$E,2))</f>
        <v>0</v>
      </c>
      <c r="L11" s="264">
        <f xml:space="preserve">
IF($A$4&lt;=12,SUMIFS('ON Data'!Q:Q,'ON Data'!$D:$D,$A$4,'ON Data'!$E:$E,2),SUMIFS('ON Data'!Q:Q,'ON Data'!$E:$E,2))</f>
        <v>0</v>
      </c>
      <c r="M11" s="264">
        <f xml:space="preserve">
IF($A$4&lt;=12,SUMIFS('ON Data'!R:R,'ON Data'!$D:$D,$A$4,'ON Data'!$E:$E,2),SUMIFS('ON Data'!R:R,'ON Data'!$E:$E,2))</f>
        <v>0</v>
      </c>
      <c r="N11" s="264">
        <f xml:space="preserve">
IF($A$4&lt;=12,SUMIFS('ON Data'!S:S,'ON Data'!$D:$D,$A$4,'ON Data'!$E:$E,2),SUMIFS('ON Data'!S:S,'ON Data'!$E:$E,2))</f>
        <v>0</v>
      </c>
      <c r="O11" s="264">
        <f xml:space="preserve">
IF($A$4&lt;=12,SUMIFS('ON Data'!T:T,'ON Data'!$D:$D,$A$4,'ON Data'!$E:$E,2),SUMIFS('ON Data'!T:T,'ON Data'!$E:$E,2))</f>
        <v>0</v>
      </c>
      <c r="P11" s="264">
        <f xml:space="preserve">
IF($A$4&lt;=12,SUMIFS('ON Data'!U:U,'ON Data'!$D:$D,$A$4,'ON Data'!$E:$E,2),SUMIFS('ON Data'!U:U,'ON Data'!$E:$E,2))</f>
        <v>0</v>
      </c>
      <c r="Q11" s="264">
        <f xml:space="preserve">
IF($A$4&lt;=12,SUMIFS('ON Data'!V:V,'ON Data'!$D:$D,$A$4,'ON Data'!$E:$E,2),SUMIFS('ON Data'!V:V,'ON Data'!$E:$E,2))</f>
        <v>0</v>
      </c>
      <c r="R11" s="264">
        <f xml:space="preserve">
IF($A$4&lt;=12,SUMIFS('ON Data'!W:W,'ON Data'!$D:$D,$A$4,'ON Data'!$E:$E,2),SUMIFS('ON Data'!W:W,'ON Data'!$E:$E,2))</f>
        <v>0</v>
      </c>
      <c r="S11" s="264">
        <f xml:space="preserve">
IF($A$4&lt;=12,SUMIFS('ON Data'!X:X,'ON Data'!$D:$D,$A$4,'ON Data'!$E:$E,2),SUMIFS('ON Data'!X:X,'ON Data'!$E:$E,2))</f>
        <v>0</v>
      </c>
      <c r="T11" s="264">
        <f xml:space="preserve">
IF($A$4&lt;=12,SUMIFS('ON Data'!Y:Y,'ON Data'!$D:$D,$A$4,'ON Data'!$E:$E,2),SUMIFS('ON Data'!Y:Y,'ON Data'!$E:$E,2))</f>
        <v>0</v>
      </c>
      <c r="U11" s="264">
        <f xml:space="preserve">
IF($A$4&lt;=12,SUMIFS('ON Data'!Z:Z,'ON Data'!$D:$D,$A$4,'ON Data'!$E:$E,2),SUMIFS('ON Data'!Z:Z,'ON Data'!$E:$E,2))</f>
        <v>2557.6000000000004</v>
      </c>
      <c r="V11" s="264">
        <f xml:space="preserve">
IF($A$4&lt;=12,SUMIFS('ON Data'!AA:AA,'ON Data'!$D:$D,$A$4,'ON Data'!$E:$E,2),SUMIFS('ON Data'!AA:AA,'ON Data'!$E:$E,2))</f>
        <v>0</v>
      </c>
      <c r="W11" s="264">
        <f xml:space="preserve">
IF($A$4&lt;=12,SUMIFS('ON Data'!AB:AB,'ON Data'!$D:$D,$A$4,'ON Data'!$E:$E,2),SUMIFS('ON Data'!AB:AB,'ON Data'!$E:$E,2))</f>
        <v>0</v>
      </c>
      <c r="X11" s="264">
        <f xml:space="preserve">
IF($A$4&lt;=12,SUMIFS('ON Data'!AC:AC,'ON Data'!$D:$D,$A$4,'ON Data'!$E:$E,2),SUMIFS('ON Data'!AC:AC,'ON Data'!$E:$E,2))</f>
        <v>0</v>
      </c>
      <c r="Y11" s="264">
        <f xml:space="preserve">
IF($A$4&lt;=12,SUMIFS('ON Data'!AD:AD,'ON Data'!$D:$D,$A$4,'ON Data'!$E:$E,2),SUMIFS('ON Data'!AD:AD,'ON Data'!$E:$E,2))</f>
        <v>0</v>
      </c>
      <c r="Z11" s="264">
        <f xml:space="preserve">
IF($A$4&lt;=12,SUMIFS('ON Data'!AE:AE,'ON Data'!$D:$D,$A$4,'ON Data'!$E:$E,2),SUMIFS('ON Data'!AE:AE,'ON Data'!$E:$E,2))</f>
        <v>684</v>
      </c>
      <c r="AA11" s="264">
        <f xml:space="preserve">
IF($A$4&lt;=12,SUMIFS('ON Data'!AF:AF,'ON Data'!$D:$D,$A$4,'ON Data'!$E:$E,2),SUMIFS('ON Data'!AF:AF,'ON Data'!$E:$E,2))</f>
        <v>0</v>
      </c>
      <c r="AB11" s="264">
        <f xml:space="preserve">
IF($A$4&lt;=12,SUMIFS('ON Data'!AG:AG,'ON Data'!$D:$D,$A$4,'ON Data'!$E:$E,2),SUMIFS('ON Data'!AG:AG,'ON Data'!$E:$E,2))</f>
        <v>0</v>
      </c>
      <c r="AC11" s="264">
        <f xml:space="preserve">
IF($A$4&lt;=12,SUMIFS('ON Data'!AH:AH,'ON Data'!$D:$D,$A$4,'ON Data'!$E:$E,2),SUMIFS('ON Data'!AH:AH,'ON Data'!$E:$E,2))</f>
        <v>4340</v>
      </c>
      <c r="AD11" s="264">
        <f xml:space="preserve">
IF($A$4&lt;=12,SUMIFS('ON Data'!AI:AI,'ON Data'!$D:$D,$A$4,'ON Data'!$E:$E,2),SUMIFS('ON Data'!AI:AI,'ON Data'!$E:$E,2))</f>
        <v>0</v>
      </c>
      <c r="AE11" s="264">
        <f xml:space="preserve">
IF($A$4&lt;=12,SUMIFS('ON Data'!AJ:AJ,'ON Data'!$D:$D,$A$4,'ON Data'!$E:$E,2),SUMIFS('ON Data'!AJ:AJ,'ON Data'!$E:$E,2))</f>
        <v>0</v>
      </c>
      <c r="AF11" s="264">
        <f xml:space="preserve">
IF($A$4&lt;=12,SUMIFS('ON Data'!AK:AK,'ON Data'!$D:$D,$A$4,'ON Data'!$E:$E,2),SUMIFS('ON Data'!AK:AK,'ON Data'!$E:$E,2))</f>
        <v>0</v>
      </c>
      <c r="AG11" s="264">
        <f xml:space="preserve">
IF($A$4&lt;=12,SUMIFS('ON Data'!AM:AM,'ON Data'!$D:$D,$A$4,'ON Data'!$E:$E,2),SUMIFS('ON Data'!AM:AM,'ON Data'!$E:$E,2))</f>
        <v>2948</v>
      </c>
      <c r="AH11" s="542">
        <f xml:space="preserve">
IF($A$4&lt;=12,SUMIFS('ON Data'!AN:AN,'ON Data'!$D:$D,$A$4,'ON Data'!$E:$E,2),SUMIFS('ON Data'!AN:AN,'ON Data'!$E:$E,2))</f>
        <v>1960</v>
      </c>
      <c r="AI11" s="552"/>
    </row>
    <row r="12" spans="1:35" x14ac:dyDescent="0.3">
      <c r="A12" s="245" t="s">
        <v>212</v>
      </c>
      <c r="B12" s="262">
        <f xml:space="preserve">
IF($A$4&lt;=12,SUMIFS('ON Data'!F:F,'ON Data'!$D:$D,$A$4,'ON Data'!$E:$E,3),SUMIFS('ON Data'!F:F,'ON Data'!$E:$E,3))</f>
        <v>0</v>
      </c>
      <c r="C12" s="263">
        <f xml:space="preserve">
IF($A$4&lt;=12,SUMIFS('ON Data'!G:G,'ON Data'!$D:$D,$A$4,'ON Data'!$E:$E,3),SUMIFS('ON Data'!G:G,'ON Data'!$E:$E,3))</f>
        <v>0</v>
      </c>
      <c r="D12" s="264">
        <f xml:space="preserve">
IF($A$4&lt;=12,SUMIFS('ON Data'!H:H,'ON Data'!$D:$D,$A$4,'ON Data'!$E:$E,3),SUMIFS('ON Data'!H:H,'ON Data'!$E:$E,3))</f>
        <v>0</v>
      </c>
      <c r="E12" s="264">
        <f xml:space="preserve">
IF($A$4&lt;=12,SUMIFS('ON Data'!I:I,'ON Data'!$D:$D,$A$4,'ON Data'!$E:$E,3),SUMIFS('ON Data'!I:I,'ON Data'!$E:$E,3))</f>
        <v>0</v>
      </c>
      <c r="F12" s="264">
        <f xml:space="preserve">
IF($A$4&lt;=12,SUMIFS('ON Data'!K:K,'ON Data'!$D:$D,$A$4,'ON Data'!$E:$E,3),SUMIFS('ON Data'!K:K,'ON Data'!$E:$E,3))</f>
        <v>0</v>
      </c>
      <c r="G12" s="264">
        <f xml:space="preserve">
IF($A$4&lt;=12,SUMIFS('ON Data'!L:L,'ON Data'!$D:$D,$A$4,'ON Data'!$E:$E,3),SUMIFS('ON Data'!L:L,'ON Data'!$E:$E,3))</f>
        <v>0</v>
      </c>
      <c r="H12" s="264">
        <f xml:space="preserve">
IF($A$4&lt;=12,SUMIFS('ON Data'!M:M,'ON Data'!$D:$D,$A$4,'ON Data'!$E:$E,3),SUMIFS('ON Data'!M:M,'ON Data'!$E:$E,3))</f>
        <v>0</v>
      </c>
      <c r="I12" s="264">
        <f xml:space="preserve">
IF($A$4&lt;=12,SUMIFS('ON Data'!N:N,'ON Data'!$D:$D,$A$4,'ON Data'!$E:$E,3),SUMIFS('ON Data'!N:N,'ON Data'!$E:$E,3))</f>
        <v>0</v>
      </c>
      <c r="J12" s="264">
        <f xml:space="preserve">
IF($A$4&lt;=12,SUMIFS('ON Data'!O:O,'ON Data'!$D:$D,$A$4,'ON Data'!$E:$E,3),SUMIFS('ON Data'!O:O,'ON Data'!$E:$E,3))</f>
        <v>0</v>
      </c>
      <c r="K12" s="264">
        <f xml:space="preserve">
IF($A$4&lt;=12,SUMIFS('ON Data'!P:P,'ON Data'!$D:$D,$A$4,'ON Data'!$E:$E,3),SUMIFS('ON Data'!P:P,'ON Data'!$E:$E,3))</f>
        <v>0</v>
      </c>
      <c r="L12" s="264">
        <f xml:space="preserve">
IF($A$4&lt;=12,SUMIFS('ON Data'!Q:Q,'ON Data'!$D:$D,$A$4,'ON Data'!$E:$E,3),SUMIFS('ON Data'!Q:Q,'ON Data'!$E:$E,3))</f>
        <v>0</v>
      </c>
      <c r="M12" s="264">
        <f xml:space="preserve">
IF($A$4&lt;=12,SUMIFS('ON Data'!R:R,'ON Data'!$D:$D,$A$4,'ON Data'!$E:$E,3),SUMIFS('ON Data'!R:R,'ON Data'!$E:$E,3))</f>
        <v>0</v>
      </c>
      <c r="N12" s="264">
        <f xml:space="preserve">
IF($A$4&lt;=12,SUMIFS('ON Data'!S:S,'ON Data'!$D:$D,$A$4,'ON Data'!$E:$E,3),SUMIFS('ON Data'!S:S,'ON Data'!$E:$E,3))</f>
        <v>0</v>
      </c>
      <c r="O12" s="264">
        <f xml:space="preserve">
IF($A$4&lt;=12,SUMIFS('ON Data'!T:T,'ON Data'!$D:$D,$A$4,'ON Data'!$E:$E,3),SUMIFS('ON Data'!T:T,'ON Data'!$E:$E,3))</f>
        <v>0</v>
      </c>
      <c r="P12" s="264">
        <f xml:space="preserve">
IF($A$4&lt;=12,SUMIFS('ON Data'!U:U,'ON Data'!$D:$D,$A$4,'ON Data'!$E:$E,3),SUMIFS('ON Data'!U:U,'ON Data'!$E:$E,3))</f>
        <v>0</v>
      </c>
      <c r="Q12" s="264">
        <f xml:space="preserve">
IF($A$4&lt;=12,SUMIFS('ON Data'!V:V,'ON Data'!$D:$D,$A$4,'ON Data'!$E:$E,3),SUMIFS('ON Data'!V:V,'ON Data'!$E:$E,3))</f>
        <v>0</v>
      </c>
      <c r="R12" s="264">
        <f xml:space="preserve">
IF($A$4&lt;=12,SUMIFS('ON Data'!W:W,'ON Data'!$D:$D,$A$4,'ON Data'!$E:$E,3),SUMIFS('ON Data'!W:W,'ON Data'!$E:$E,3))</f>
        <v>0</v>
      </c>
      <c r="S12" s="264">
        <f xml:space="preserve">
IF($A$4&lt;=12,SUMIFS('ON Data'!X:X,'ON Data'!$D:$D,$A$4,'ON Data'!$E:$E,3),SUMIFS('ON Data'!X:X,'ON Data'!$E:$E,3))</f>
        <v>0</v>
      </c>
      <c r="T12" s="264">
        <f xml:space="preserve">
IF($A$4&lt;=12,SUMIFS('ON Data'!Y:Y,'ON Data'!$D:$D,$A$4,'ON Data'!$E:$E,3),SUMIFS('ON Data'!Y:Y,'ON Data'!$E:$E,3))</f>
        <v>0</v>
      </c>
      <c r="U12" s="264">
        <f xml:space="preserve">
IF($A$4&lt;=12,SUMIFS('ON Data'!Z:Z,'ON Data'!$D:$D,$A$4,'ON Data'!$E:$E,3),SUMIFS('ON Data'!Z:Z,'ON Data'!$E:$E,3))</f>
        <v>0</v>
      </c>
      <c r="V12" s="264">
        <f xml:space="preserve">
IF($A$4&lt;=12,SUMIFS('ON Data'!AA:AA,'ON Data'!$D:$D,$A$4,'ON Data'!$E:$E,3),SUMIFS('ON Data'!AA:AA,'ON Data'!$E:$E,3))</f>
        <v>0</v>
      </c>
      <c r="W12" s="264">
        <f xml:space="preserve">
IF($A$4&lt;=12,SUMIFS('ON Data'!AB:AB,'ON Data'!$D:$D,$A$4,'ON Data'!$E:$E,3),SUMIFS('ON Data'!AB:AB,'ON Data'!$E:$E,3))</f>
        <v>0</v>
      </c>
      <c r="X12" s="264">
        <f xml:space="preserve">
IF($A$4&lt;=12,SUMIFS('ON Data'!AC:AC,'ON Data'!$D:$D,$A$4,'ON Data'!$E:$E,3),SUMIFS('ON Data'!AC:AC,'ON Data'!$E:$E,3))</f>
        <v>0</v>
      </c>
      <c r="Y12" s="264">
        <f xml:space="preserve">
IF($A$4&lt;=12,SUMIFS('ON Data'!AD:AD,'ON Data'!$D:$D,$A$4,'ON Data'!$E:$E,3),SUMIFS('ON Data'!AD:AD,'ON Data'!$E:$E,3))</f>
        <v>0</v>
      </c>
      <c r="Z12" s="264">
        <f xml:space="preserve">
IF($A$4&lt;=12,SUMIFS('ON Data'!AE:AE,'ON Data'!$D:$D,$A$4,'ON Data'!$E:$E,3),SUMIFS('ON Data'!AE:AE,'ON Data'!$E:$E,3))</f>
        <v>0</v>
      </c>
      <c r="AA12" s="264">
        <f xml:space="preserve">
IF($A$4&lt;=12,SUMIFS('ON Data'!AF:AF,'ON Data'!$D:$D,$A$4,'ON Data'!$E:$E,3),SUMIFS('ON Data'!AF:AF,'ON Data'!$E:$E,3))</f>
        <v>0</v>
      </c>
      <c r="AB12" s="264">
        <f xml:space="preserve">
IF($A$4&lt;=12,SUMIFS('ON Data'!AG:AG,'ON Data'!$D:$D,$A$4,'ON Data'!$E:$E,3),SUMIFS('ON Data'!AG:AG,'ON Data'!$E:$E,3))</f>
        <v>0</v>
      </c>
      <c r="AC12" s="264">
        <f xml:space="preserve">
IF($A$4&lt;=12,SUMIFS('ON Data'!AH:AH,'ON Data'!$D:$D,$A$4,'ON Data'!$E:$E,3),SUMIFS('ON Data'!AH:AH,'ON Data'!$E:$E,3))</f>
        <v>0</v>
      </c>
      <c r="AD12" s="264">
        <f xml:space="preserve">
IF($A$4&lt;=12,SUMIFS('ON Data'!AI:AI,'ON Data'!$D:$D,$A$4,'ON Data'!$E:$E,3),SUMIFS('ON Data'!AI:AI,'ON Data'!$E:$E,3))</f>
        <v>0</v>
      </c>
      <c r="AE12" s="264">
        <f xml:space="preserve">
IF($A$4&lt;=12,SUMIFS('ON Data'!AJ:AJ,'ON Data'!$D:$D,$A$4,'ON Data'!$E:$E,3),SUMIFS('ON Data'!AJ:AJ,'ON Data'!$E:$E,3))</f>
        <v>0</v>
      </c>
      <c r="AF12" s="264">
        <f xml:space="preserve">
IF($A$4&lt;=12,SUMIFS('ON Data'!AK:AK,'ON Data'!$D:$D,$A$4,'ON Data'!$E:$E,3),SUMIFS('ON Data'!AK:AK,'ON Data'!$E:$E,3))</f>
        <v>0</v>
      </c>
      <c r="AG12" s="264">
        <f xml:space="preserve">
IF($A$4&lt;=12,SUMIFS('ON Data'!AM:AM,'ON Data'!$D:$D,$A$4,'ON Data'!$E:$E,3),SUMIFS('ON Data'!AM:AM,'ON Data'!$E:$E,3))</f>
        <v>0</v>
      </c>
      <c r="AH12" s="542">
        <f xml:space="preserve">
IF($A$4&lt;=12,SUMIFS('ON Data'!AN:AN,'ON Data'!$D:$D,$A$4,'ON Data'!$E:$E,3),SUMIFS('ON Data'!AN:AN,'ON Data'!$E:$E,3))</f>
        <v>0</v>
      </c>
      <c r="AI12" s="552"/>
    </row>
    <row r="13" spans="1:35" x14ac:dyDescent="0.3">
      <c r="A13" s="245" t="s">
        <v>219</v>
      </c>
      <c r="B13" s="262">
        <f xml:space="preserve">
IF($A$4&lt;=12,SUMIFS('ON Data'!F:F,'ON Data'!$D:$D,$A$4,'ON Data'!$E:$E,4),SUMIFS('ON Data'!F:F,'ON Data'!$E:$E,4))</f>
        <v>1525</v>
      </c>
      <c r="C13" s="263">
        <f xml:space="preserve">
IF($A$4&lt;=12,SUMIFS('ON Data'!G:G,'ON Data'!$D:$D,$A$4,'ON Data'!$E:$E,4),SUMIFS('ON Data'!G:G,'ON Data'!$E:$E,4))</f>
        <v>0</v>
      </c>
      <c r="D13" s="264">
        <f xml:space="preserve">
IF($A$4&lt;=12,SUMIFS('ON Data'!H:H,'ON Data'!$D:$D,$A$4,'ON Data'!$E:$E,4),SUMIFS('ON Data'!H:H,'ON Data'!$E:$E,4))</f>
        <v>164</v>
      </c>
      <c r="E13" s="264">
        <f xml:space="preserve">
IF($A$4&lt;=12,SUMIFS('ON Data'!I:I,'ON Data'!$D:$D,$A$4,'ON Data'!$E:$E,4),SUMIFS('ON Data'!I:I,'ON Data'!$E:$E,4))</f>
        <v>0</v>
      </c>
      <c r="F13" s="264">
        <f xml:space="preserve">
IF($A$4&lt;=12,SUMIFS('ON Data'!K:K,'ON Data'!$D:$D,$A$4,'ON Data'!$E:$E,4),SUMIFS('ON Data'!K:K,'ON Data'!$E:$E,4))</f>
        <v>145</v>
      </c>
      <c r="G13" s="264">
        <f xml:space="preserve">
IF($A$4&lt;=12,SUMIFS('ON Data'!L:L,'ON Data'!$D:$D,$A$4,'ON Data'!$E:$E,4),SUMIFS('ON Data'!L:L,'ON Data'!$E:$E,4))</f>
        <v>0</v>
      </c>
      <c r="H13" s="264">
        <f xml:space="preserve">
IF($A$4&lt;=12,SUMIFS('ON Data'!M:M,'ON Data'!$D:$D,$A$4,'ON Data'!$E:$E,4),SUMIFS('ON Data'!M:M,'ON Data'!$E:$E,4))</f>
        <v>0</v>
      </c>
      <c r="I13" s="264">
        <f xml:space="preserve">
IF($A$4&lt;=12,SUMIFS('ON Data'!N:N,'ON Data'!$D:$D,$A$4,'ON Data'!$E:$E,4),SUMIFS('ON Data'!N:N,'ON Data'!$E:$E,4))</f>
        <v>1216</v>
      </c>
      <c r="J13" s="264">
        <f xml:space="preserve">
IF($A$4&lt;=12,SUMIFS('ON Data'!O:O,'ON Data'!$D:$D,$A$4,'ON Data'!$E:$E,4),SUMIFS('ON Data'!O:O,'ON Data'!$E:$E,4))</f>
        <v>0</v>
      </c>
      <c r="K13" s="264">
        <f xml:space="preserve">
IF($A$4&lt;=12,SUMIFS('ON Data'!P:P,'ON Data'!$D:$D,$A$4,'ON Data'!$E:$E,4),SUMIFS('ON Data'!P:P,'ON Data'!$E:$E,4))</f>
        <v>0</v>
      </c>
      <c r="L13" s="264">
        <f xml:space="preserve">
IF($A$4&lt;=12,SUMIFS('ON Data'!Q:Q,'ON Data'!$D:$D,$A$4,'ON Data'!$E:$E,4),SUMIFS('ON Data'!Q:Q,'ON Data'!$E:$E,4))</f>
        <v>0</v>
      </c>
      <c r="M13" s="264">
        <f xml:space="preserve">
IF($A$4&lt;=12,SUMIFS('ON Data'!R:R,'ON Data'!$D:$D,$A$4,'ON Data'!$E:$E,4),SUMIFS('ON Data'!R:R,'ON Data'!$E:$E,4))</f>
        <v>0</v>
      </c>
      <c r="N13" s="264">
        <f xml:space="preserve">
IF($A$4&lt;=12,SUMIFS('ON Data'!S:S,'ON Data'!$D:$D,$A$4,'ON Data'!$E:$E,4),SUMIFS('ON Data'!S:S,'ON Data'!$E:$E,4))</f>
        <v>0</v>
      </c>
      <c r="O13" s="264">
        <f xml:space="preserve">
IF($A$4&lt;=12,SUMIFS('ON Data'!T:T,'ON Data'!$D:$D,$A$4,'ON Data'!$E:$E,4),SUMIFS('ON Data'!T:T,'ON Data'!$E:$E,4))</f>
        <v>0</v>
      </c>
      <c r="P13" s="264">
        <f xml:space="preserve">
IF($A$4&lt;=12,SUMIFS('ON Data'!U:U,'ON Data'!$D:$D,$A$4,'ON Data'!$E:$E,4),SUMIFS('ON Data'!U:U,'ON Data'!$E:$E,4))</f>
        <v>0</v>
      </c>
      <c r="Q13" s="264">
        <f xml:space="preserve">
IF($A$4&lt;=12,SUMIFS('ON Data'!V:V,'ON Data'!$D:$D,$A$4,'ON Data'!$E:$E,4),SUMIFS('ON Data'!V:V,'ON Data'!$E:$E,4))</f>
        <v>0</v>
      </c>
      <c r="R13" s="264">
        <f xml:space="preserve">
IF($A$4&lt;=12,SUMIFS('ON Data'!W:W,'ON Data'!$D:$D,$A$4,'ON Data'!$E:$E,4),SUMIFS('ON Data'!W:W,'ON Data'!$E:$E,4))</f>
        <v>0</v>
      </c>
      <c r="S13" s="264">
        <f xml:space="preserve">
IF($A$4&lt;=12,SUMIFS('ON Data'!X:X,'ON Data'!$D:$D,$A$4,'ON Data'!$E:$E,4),SUMIFS('ON Data'!X:X,'ON Data'!$E:$E,4))</f>
        <v>0</v>
      </c>
      <c r="T13" s="264">
        <f xml:space="preserve">
IF($A$4&lt;=12,SUMIFS('ON Data'!Y:Y,'ON Data'!$D:$D,$A$4,'ON Data'!$E:$E,4),SUMIFS('ON Data'!Y:Y,'ON Data'!$E:$E,4))</f>
        <v>0</v>
      </c>
      <c r="U13" s="264">
        <f xml:space="preserve">
IF($A$4&lt;=12,SUMIFS('ON Data'!Z:Z,'ON Data'!$D:$D,$A$4,'ON Data'!$E:$E,4),SUMIFS('ON Data'!Z:Z,'ON Data'!$E:$E,4))</f>
        <v>0</v>
      </c>
      <c r="V13" s="264">
        <f xml:space="preserve">
IF($A$4&lt;=12,SUMIFS('ON Data'!AA:AA,'ON Data'!$D:$D,$A$4,'ON Data'!$E:$E,4),SUMIFS('ON Data'!AA:AA,'ON Data'!$E:$E,4))</f>
        <v>0</v>
      </c>
      <c r="W13" s="264">
        <f xml:space="preserve">
IF($A$4&lt;=12,SUMIFS('ON Data'!AB:AB,'ON Data'!$D:$D,$A$4,'ON Data'!$E:$E,4),SUMIFS('ON Data'!AB:AB,'ON Data'!$E:$E,4))</f>
        <v>0</v>
      </c>
      <c r="X13" s="264">
        <f xml:space="preserve">
IF($A$4&lt;=12,SUMIFS('ON Data'!AC:AC,'ON Data'!$D:$D,$A$4,'ON Data'!$E:$E,4),SUMIFS('ON Data'!AC:AC,'ON Data'!$E:$E,4))</f>
        <v>0</v>
      </c>
      <c r="Y13" s="264">
        <f xml:space="preserve">
IF($A$4&lt;=12,SUMIFS('ON Data'!AD:AD,'ON Data'!$D:$D,$A$4,'ON Data'!$E:$E,4),SUMIFS('ON Data'!AD:AD,'ON Data'!$E:$E,4))</f>
        <v>0</v>
      </c>
      <c r="Z13" s="264">
        <f xml:space="preserve">
IF($A$4&lt;=12,SUMIFS('ON Data'!AE:AE,'ON Data'!$D:$D,$A$4,'ON Data'!$E:$E,4),SUMIFS('ON Data'!AE:AE,'ON Data'!$E:$E,4))</f>
        <v>0</v>
      </c>
      <c r="AA13" s="264">
        <f xml:space="preserve">
IF($A$4&lt;=12,SUMIFS('ON Data'!AF:AF,'ON Data'!$D:$D,$A$4,'ON Data'!$E:$E,4),SUMIFS('ON Data'!AF:AF,'ON Data'!$E:$E,4))</f>
        <v>0</v>
      </c>
      <c r="AB13" s="264">
        <f xml:space="preserve">
IF($A$4&lt;=12,SUMIFS('ON Data'!AG:AG,'ON Data'!$D:$D,$A$4,'ON Data'!$E:$E,4),SUMIFS('ON Data'!AG:AG,'ON Data'!$E:$E,4))</f>
        <v>0</v>
      </c>
      <c r="AC13" s="264">
        <f xml:space="preserve">
IF($A$4&lt;=12,SUMIFS('ON Data'!AH:AH,'ON Data'!$D:$D,$A$4,'ON Data'!$E:$E,4),SUMIFS('ON Data'!AH:AH,'ON Data'!$E:$E,4))</f>
        <v>0</v>
      </c>
      <c r="AD13" s="264">
        <f xml:space="preserve">
IF($A$4&lt;=12,SUMIFS('ON Data'!AI:AI,'ON Data'!$D:$D,$A$4,'ON Data'!$E:$E,4),SUMIFS('ON Data'!AI:AI,'ON Data'!$E:$E,4))</f>
        <v>0</v>
      </c>
      <c r="AE13" s="264">
        <f xml:space="preserve">
IF($A$4&lt;=12,SUMIFS('ON Data'!AJ:AJ,'ON Data'!$D:$D,$A$4,'ON Data'!$E:$E,4),SUMIFS('ON Data'!AJ:AJ,'ON Data'!$E:$E,4))</f>
        <v>0</v>
      </c>
      <c r="AF13" s="264">
        <f xml:space="preserve">
IF($A$4&lt;=12,SUMIFS('ON Data'!AK:AK,'ON Data'!$D:$D,$A$4,'ON Data'!$E:$E,4),SUMIFS('ON Data'!AK:AK,'ON Data'!$E:$E,4))</f>
        <v>0</v>
      </c>
      <c r="AG13" s="264">
        <f xml:space="preserve">
IF($A$4&lt;=12,SUMIFS('ON Data'!AM:AM,'ON Data'!$D:$D,$A$4,'ON Data'!$E:$E,4),SUMIFS('ON Data'!AM:AM,'ON Data'!$E:$E,4))</f>
        <v>0</v>
      </c>
      <c r="AH13" s="542">
        <f xml:space="preserve">
IF($A$4&lt;=12,SUMIFS('ON Data'!AN:AN,'ON Data'!$D:$D,$A$4,'ON Data'!$E:$E,4),SUMIFS('ON Data'!AN:AN,'ON Data'!$E:$E,4))</f>
        <v>0</v>
      </c>
      <c r="AI13" s="552"/>
    </row>
    <row r="14" spans="1:35" ht="15" thickBot="1" x14ac:dyDescent="0.35">
      <c r="A14" s="246" t="s">
        <v>213</v>
      </c>
      <c r="B14" s="265">
        <f xml:space="preserve">
IF($A$4&lt;=12,SUMIFS('ON Data'!F:F,'ON Data'!$D:$D,$A$4,'ON Data'!$E:$E,5),SUMIFS('ON Data'!F:F,'ON Data'!$E:$E,5))</f>
        <v>121</v>
      </c>
      <c r="C14" s="266">
        <f xml:space="preserve">
IF($A$4&lt;=12,SUMIFS('ON Data'!G:G,'ON Data'!$D:$D,$A$4,'ON Data'!$E:$E,5),SUMIFS('ON Data'!G:G,'ON Data'!$E:$E,5))</f>
        <v>121</v>
      </c>
      <c r="D14" s="267">
        <f xml:space="preserve">
IF($A$4&lt;=12,SUMIFS('ON Data'!H:H,'ON Data'!$D:$D,$A$4,'ON Data'!$E:$E,5),SUMIFS('ON Data'!H:H,'ON Data'!$E:$E,5))</f>
        <v>0</v>
      </c>
      <c r="E14" s="267">
        <f xml:space="preserve">
IF($A$4&lt;=12,SUMIFS('ON Data'!I:I,'ON Data'!$D:$D,$A$4,'ON Data'!$E:$E,5),SUMIFS('ON Data'!I:I,'ON Data'!$E:$E,5))</f>
        <v>0</v>
      </c>
      <c r="F14" s="267">
        <f xml:space="preserve">
IF($A$4&lt;=12,SUMIFS('ON Data'!K:K,'ON Data'!$D:$D,$A$4,'ON Data'!$E:$E,5),SUMIFS('ON Data'!K:K,'ON Data'!$E:$E,5))</f>
        <v>0</v>
      </c>
      <c r="G14" s="267">
        <f xml:space="preserve">
IF($A$4&lt;=12,SUMIFS('ON Data'!L:L,'ON Data'!$D:$D,$A$4,'ON Data'!$E:$E,5),SUMIFS('ON Data'!L:L,'ON Data'!$E:$E,5))</f>
        <v>0</v>
      </c>
      <c r="H14" s="267">
        <f xml:space="preserve">
IF($A$4&lt;=12,SUMIFS('ON Data'!M:M,'ON Data'!$D:$D,$A$4,'ON Data'!$E:$E,5),SUMIFS('ON Data'!M:M,'ON Data'!$E:$E,5))</f>
        <v>0</v>
      </c>
      <c r="I14" s="267">
        <f xml:space="preserve">
IF($A$4&lt;=12,SUMIFS('ON Data'!N:N,'ON Data'!$D:$D,$A$4,'ON Data'!$E:$E,5),SUMIFS('ON Data'!N:N,'ON Data'!$E:$E,5))</f>
        <v>0</v>
      </c>
      <c r="J14" s="267">
        <f xml:space="preserve">
IF($A$4&lt;=12,SUMIFS('ON Data'!O:O,'ON Data'!$D:$D,$A$4,'ON Data'!$E:$E,5),SUMIFS('ON Data'!O:O,'ON Data'!$E:$E,5))</f>
        <v>0</v>
      </c>
      <c r="K14" s="267">
        <f xml:space="preserve">
IF($A$4&lt;=12,SUMIFS('ON Data'!P:P,'ON Data'!$D:$D,$A$4,'ON Data'!$E:$E,5),SUMIFS('ON Data'!P:P,'ON Data'!$E:$E,5))</f>
        <v>0</v>
      </c>
      <c r="L14" s="267">
        <f xml:space="preserve">
IF($A$4&lt;=12,SUMIFS('ON Data'!Q:Q,'ON Data'!$D:$D,$A$4,'ON Data'!$E:$E,5),SUMIFS('ON Data'!Q:Q,'ON Data'!$E:$E,5))</f>
        <v>0</v>
      </c>
      <c r="M14" s="267">
        <f xml:space="preserve">
IF($A$4&lt;=12,SUMIFS('ON Data'!R:R,'ON Data'!$D:$D,$A$4,'ON Data'!$E:$E,5),SUMIFS('ON Data'!R:R,'ON Data'!$E:$E,5))</f>
        <v>0</v>
      </c>
      <c r="N14" s="267">
        <f xml:space="preserve">
IF($A$4&lt;=12,SUMIFS('ON Data'!S:S,'ON Data'!$D:$D,$A$4,'ON Data'!$E:$E,5),SUMIFS('ON Data'!S:S,'ON Data'!$E:$E,5))</f>
        <v>0</v>
      </c>
      <c r="O14" s="267">
        <f xml:space="preserve">
IF($A$4&lt;=12,SUMIFS('ON Data'!T:T,'ON Data'!$D:$D,$A$4,'ON Data'!$E:$E,5),SUMIFS('ON Data'!T:T,'ON Data'!$E:$E,5))</f>
        <v>0</v>
      </c>
      <c r="P14" s="267">
        <f xml:space="preserve">
IF($A$4&lt;=12,SUMIFS('ON Data'!U:U,'ON Data'!$D:$D,$A$4,'ON Data'!$E:$E,5),SUMIFS('ON Data'!U:U,'ON Data'!$E:$E,5))</f>
        <v>0</v>
      </c>
      <c r="Q14" s="267">
        <f xml:space="preserve">
IF($A$4&lt;=12,SUMIFS('ON Data'!V:V,'ON Data'!$D:$D,$A$4,'ON Data'!$E:$E,5),SUMIFS('ON Data'!V:V,'ON Data'!$E:$E,5))</f>
        <v>0</v>
      </c>
      <c r="R14" s="267">
        <f xml:space="preserve">
IF($A$4&lt;=12,SUMIFS('ON Data'!W:W,'ON Data'!$D:$D,$A$4,'ON Data'!$E:$E,5),SUMIFS('ON Data'!W:W,'ON Data'!$E:$E,5))</f>
        <v>0</v>
      </c>
      <c r="S14" s="267">
        <f xml:space="preserve">
IF($A$4&lt;=12,SUMIFS('ON Data'!X:X,'ON Data'!$D:$D,$A$4,'ON Data'!$E:$E,5),SUMIFS('ON Data'!X:X,'ON Data'!$E:$E,5))</f>
        <v>0</v>
      </c>
      <c r="T14" s="267">
        <f xml:space="preserve">
IF($A$4&lt;=12,SUMIFS('ON Data'!Y:Y,'ON Data'!$D:$D,$A$4,'ON Data'!$E:$E,5),SUMIFS('ON Data'!Y:Y,'ON Data'!$E:$E,5))</f>
        <v>0</v>
      </c>
      <c r="U14" s="267">
        <f xml:space="preserve">
IF($A$4&lt;=12,SUMIFS('ON Data'!Z:Z,'ON Data'!$D:$D,$A$4,'ON Data'!$E:$E,5),SUMIFS('ON Data'!Z:Z,'ON Data'!$E:$E,5))</f>
        <v>0</v>
      </c>
      <c r="V14" s="267">
        <f xml:space="preserve">
IF($A$4&lt;=12,SUMIFS('ON Data'!AA:AA,'ON Data'!$D:$D,$A$4,'ON Data'!$E:$E,5),SUMIFS('ON Data'!AA:AA,'ON Data'!$E:$E,5))</f>
        <v>0</v>
      </c>
      <c r="W14" s="267">
        <f xml:space="preserve">
IF($A$4&lt;=12,SUMIFS('ON Data'!AB:AB,'ON Data'!$D:$D,$A$4,'ON Data'!$E:$E,5),SUMIFS('ON Data'!AB:AB,'ON Data'!$E:$E,5))</f>
        <v>0</v>
      </c>
      <c r="X14" s="267">
        <f xml:space="preserve">
IF($A$4&lt;=12,SUMIFS('ON Data'!AC:AC,'ON Data'!$D:$D,$A$4,'ON Data'!$E:$E,5),SUMIFS('ON Data'!AC:AC,'ON Data'!$E:$E,5))</f>
        <v>0</v>
      </c>
      <c r="Y14" s="267">
        <f xml:space="preserve">
IF($A$4&lt;=12,SUMIFS('ON Data'!AD:AD,'ON Data'!$D:$D,$A$4,'ON Data'!$E:$E,5),SUMIFS('ON Data'!AD:AD,'ON Data'!$E:$E,5))</f>
        <v>0</v>
      </c>
      <c r="Z14" s="267">
        <f xml:space="preserve">
IF($A$4&lt;=12,SUMIFS('ON Data'!AE:AE,'ON Data'!$D:$D,$A$4,'ON Data'!$E:$E,5),SUMIFS('ON Data'!AE:AE,'ON Data'!$E:$E,5))</f>
        <v>0</v>
      </c>
      <c r="AA14" s="267">
        <f xml:space="preserve">
IF($A$4&lt;=12,SUMIFS('ON Data'!AF:AF,'ON Data'!$D:$D,$A$4,'ON Data'!$E:$E,5),SUMIFS('ON Data'!AF:AF,'ON Data'!$E:$E,5))</f>
        <v>0</v>
      </c>
      <c r="AB14" s="267">
        <f xml:space="preserve">
IF($A$4&lt;=12,SUMIFS('ON Data'!AG:AG,'ON Data'!$D:$D,$A$4,'ON Data'!$E:$E,5),SUMIFS('ON Data'!AG:AG,'ON Data'!$E:$E,5))</f>
        <v>0</v>
      </c>
      <c r="AC14" s="267">
        <f xml:space="preserve">
IF($A$4&lt;=12,SUMIFS('ON Data'!AH:AH,'ON Data'!$D:$D,$A$4,'ON Data'!$E:$E,5),SUMIFS('ON Data'!AH:AH,'ON Data'!$E:$E,5))</f>
        <v>0</v>
      </c>
      <c r="AD14" s="267">
        <f xml:space="preserve">
IF($A$4&lt;=12,SUMIFS('ON Data'!AI:AI,'ON Data'!$D:$D,$A$4,'ON Data'!$E:$E,5),SUMIFS('ON Data'!AI:AI,'ON Data'!$E:$E,5))</f>
        <v>0</v>
      </c>
      <c r="AE14" s="267">
        <f xml:space="preserve">
IF($A$4&lt;=12,SUMIFS('ON Data'!AJ:AJ,'ON Data'!$D:$D,$A$4,'ON Data'!$E:$E,5),SUMIFS('ON Data'!AJ:AJ,'ON Data'!$E:$E,5))</f>
        <v>0</v>
      </c>
      <c r="AF14" s="267">
        <f xml:space="preserve">
IF($A$4&lt;=12,SUMIFS('ON Data'!AK:AK,'ON Data'!$D:$D,$A$4,'ON Data'!$E:$E,5),SUMIFS('ON Data'!AK:AK,'ON Data'!$E:$E,5))</f>
        <v>0</v>
      </c>
      <c r="AG14" s="267">
        <f xml:space="preserve">
IF($A$4&lt;=12,SUMIFS('ON Data'!AM:AM,'ON Data'!$D:$D,$A$4,'ON Data'!$E:$E,5),SUMIFS('ON Data'!AM:AM,'ON Data'!$E:$E,5))</f>
        <v>0</v>
      </c>
      <c r="AH14" s="543">
        <f xml:space="preserve">
IF($A$4&lt;=12,SUMIFS('ON Data'!AN:AN,'ON Data'!$D:$D,$A$4,'ON Data'!$E:$E,5),SUMIFS('ON Data'!AN:AN,'ON Data'!$E:$E,5))</f>
        <v>0</v>
      </c>
      <c r="AI14" s="552"/>
    </row>
    <row r="15" spans="1:35" x14ac:dyDescent="0.3">
      <c r="A15" s="163" t="s">
        <v>223</v>
      </c>
      <c r="B15" s="268"/>
      <c r="C15" s="269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  <c r="AH15" s="544"/>
      <c r="AI15" s="552"/>
    </row>
    <row r="16" spans="1:35" x14ac:dyDescent="0.3">
      <c r="A16" s="247" t="s">
        <v>214</v>
      </c>
      <c r="B16" s="262">
        <f xml:space="preserve">
IF($A$4&lt;=12,SUMIFS('ON Data'!F:F,'ON Data'!$D:$D,$A$4,'ON Data'!$E:$E,7),SUMIFS('ON Data'!F:F,'ON Data'!$E:$E,7))</f>
        <v>0</v>
      </c>
      <c r="C16" s="263">
        <f xml:space="preserve">
IF($A$4&lt;=12,SUMIFS('ON Data'!G:G,'ON Data'!$D:$D,$A$4,'ON Data'!$E:$E,7),SUMIFS('ON Data'!G:G,'ON Data'!$E:$E,7))</f>
        <v>0</v>
      </c>
      <c r="D16" s="264">
        <f xml:space="preserve">
IF($A$4&lt;=12,SUMIFS('ON Data'!H:H,'ON Data'!$D:$D,$A$4,'ON Data'!$E:$E,7),SUMIFS('ON Data'!H:H,'ON Data'!$E:$E,7))</f>
        <v>0</v>
      </c>
      <c r="E16" s="264">
        <f xml:space="preserve">
IF($A$4&lt;=12,SUMIFS('ON Data'!I:I,'ON Data'!$D:$D,$A$4,'ON Data'!$E:$E,7),SUMIFS('ON Data'!I:I,'ON Data'!$E:$E,7))</f>
        <v>0</v>
      </c>
      <c r="F16" s="264">
        <f xml:space="preserve">
IF($A$4&lt;=12,SUMIFS('ON Data'!K:K,'ON Data'!$D:$D,$A$4,'ON Data'!$E:$E,7),SUMIFS('ON Data'!K:K,'ON Data'!$E:$E,7))</f>
        <v>0</v>
      </c>
      <c r="G16" s="264">
        <f xml:space="preserve">
IF($A$4&lt;=12,SUMIFS('ON Data'!L:L,'ON Data'!$D:$D,$A$4,'ON Data'!$E:$E,7),SUMIFS('ON Data'!L:L,'ON Data'!$E:$E,7))</f>
        <v>0</v>
      </c>
      <c r="H16" s="264">
        <f xml:space="preserve">
IF($A$4&lt;=12,SUMIFS('ON Data'!M:M,'ON Data'!$D:$D,$A$4,'ON Data'!$E:$E,7),SUMIFS('ON Data'!M:M,'ON Data'!$E:$E,7))</f>
        <v>0</v>
      </c>
      <c r="I16" s="264">
        <f xml:space="preserve">
IF($A$4&lt;=12,SUMIFS('ON Data'!N:N,'ON Data'!$D:$D,$A$4,'ON Data'!$E:$E,7),SUMIFS('ON Data'!N:N,'ON Data'!$E:$E,7))</f>
        <v>0</v>
      </c>
      <c r="J16" s="264">
        <f xml:space="preserve">
IF($A$4&lt;=12,SUMIFS('ON Data'!O:O,'ON Data'!$D:$D,$A$4,'ON Data'!$E:$E,7),SUMIFS('ON Data'!O:O,'ON Data'!$E:$E,7))</f>
        <v>0</v>
      </c>
      <c r="K16" s="264">
        <f xml:space="preserve">
IF($A$4&lt;=12,SUMIFS('ON Data'!P:P,'ON Data'!$D:$D,$A$4,'ON Data'!$E:$E,7),SUMIFS('ON Data'!P:P,'ON Data'!$E:$E,7))</f>
        <v>0</v>
      </c>
      <c r="L16" s="264">
        <f xml:space="preserve">
IF($A$4&lt;=12,SUMIFS('ON Data'!Q:Q,'ON Data'!$D:$D,$A$4,'ON Data'!$E:$E,7),SUMIFS('ON Data'!Q:Q,'ON Data'!$E:$E,7))</f>
        <v>0</v>
      </c>
      <c r="M16" s="264">
        <f xml:space="preserve">
IF($A$4&lt;=12,SUMIFS('ON Data'!R:R,'ON Data'!$D:$D,$A$4,'ON Data'!$E:$E,7),SUMIFS('ON Data'!R:R,'ON Data'!$E:$E,7))</f>
        <v>0</v>
      </c>
      <c r="N16" s="264">
        <f xml:space="preserve">
IF($A$4&lt;=12,SUMIFS('ON Data'!S:S,'ON Data'!$D:$D,$A$4,'ON Data'!$E:$E,7),SUMIFS('ON Data'!S:S,'ON Data'!$E:$E,7))</f>
        <v>0</v>
      </c>
      <c r="O16" s="264">
        <f xml:space="preserve">
IF($A$4&lt;=12,SUMIFS('ON Data'!T:T,'ON Data'!$D:$D,$A$4,'ON Data'!$E:$E,7),SUMIFS('ON Data'!T:T,'ON Data'!$E:$E,7))</f>
        <v>0</v>
      </c>
      <c r="P16" s="264">
        <f xml:space="preserve">
IF($A$4&lt;=12,SUMIFS('ON Data'!U:U,'ON Data'!$D:$D,$A$4,'ON Data'!$E:$E,7),SUMIFS('ON Data'!U:U,'ON Data'!$E:$E,7))</f>
        <v>0</v>
      </c>
      <c r="Q16" s="264">
        <f xml:space="preserve">
IF($A$4&lt;=12,SUMIFS('ON Data'!V:V,'ON Data'!$D:$D,$A$4,'ON Data'!$E:$E,7),SUMIFS('ON Data'!V:V,'ON Data'!$E:$E,7))</f>
        <v>0</v>
      </c>
      <c r="R16" s="264">
        <f xml:space="preserve">
IF($A$4&lt;=12,SUMIFS('ON Data'!W:W,'ON Data'!$D:$D,$A$4,'ON Data'!$E:$E,7),SUMIFS('ON Data'!W:W,'ON Data'!$E:$E,7))</f>
        <v>0</v>
      </c>
      <c r="S16" s="264">
        <f xml:space="preserve">
IF($A$4&lt;=12,SUMIFS('ON Data'!X:X,'ON Data'!$D:$D,$A$4,'ON Data'!$E:$E,7),SUMIFS('ON Data'!X:X,'ON Data'!$E:$E,7))</f>
        <v>0</v>
      </c>
      <c r="T16" s="264">
        <f xml:space="preserve">
IF($A$4&lt;=12,SUMIFS('ON Data'!Y:Y,'ON Data'!$D:$D,$A$4,'ON Data'!$E:$E,7),SUMIFS('ON Data'!Y:Y,'ON Data'!$E:$E,7))</f>
        <v>0</v>
      </c>
      <c r="U16" s="264">
        <f xml:space="preserve">
IF($A$4&lt;=12,SUMIFS('ON Data'!Z:Z,'ON Data'!$D:$D,$A$4,'ON Data'!$E:$E,7),SUMIFS('ON Data'!Z:Z,'ON Data'!$E:$E,7))</f>
        <v>0</v>
      </c>
      <c r="V16" s="264">
        <f xml:space="preserve">
IF($A$4&lt;=12,SUMIFS('ON Data'!AA:AA,'ON Data'!$D:$D,$A$4,'ON Data'!$E:$E,7),SUMIFS('ON Data'!AA:AA,'ON Data'!$E:$E,7))</f>
        <v>0</v>
      </c>
      <c r="W16" s="264">
        <f xml:space="preserve">
IF($A$4&lt;=12,SUMIFS('ON Data'!AB:AB,'ON Data'!$D:$D,$A$4,'ON Data'!$E:$E,7),SUMIFS('ON Data'!AB:AB,'ON Data'!$E:$E,7))</f>
        <v>0</v>
      </c>
      <c r="X16" s="264">
        <f xml:space="preserve">
IF($A$4&lt;=12,SUMIFS('ON Data'!AC:AC,'ON Data'!$D:$D,$A$4,'ON Data'!$E:$E,7),SUMIFS('ON Data'!AC:AC,'ON Data'!$E:$E,7))</f>
        <v>0</v>
      </c>
      <c r="Y16" s="264">
        <f xml:space="preserve">
IF($A$4&lt;=12,SUMIFS('ON Data'!AD:AD,'ON Data'!$D:$D,$A$4,'ON Data'!$E:$E,7),SUMIFS('ON Data'!AD:AD,'ON Data'!$E:$E,7))</f>
        <v>0</v>
      </c>
      <c r="Z16" s="264">
        <f xml:space="preserve">
IF($A$4&lt;=12,SUMIFS('ON Data'!AE:AE,'ON Data'!$D:$D,$A$4,'ON Data'!$E:$E,7),SUMIFS('ON Data'!AE:AE,'ON Data'!$E:$E,7))</f>
        <v>0</v>
      </c>
      <c r="AA16" s="264">
        <f xml:space="preserve">
IF($A$4&lt;=12,SUMIFS('ON Data'!AF:AF,'ON Data'!$D:$D,$A$4,'ON Data'!$E:$E,7),SUMIFS('ON Data'!AF:AF,'ON Data'!$E:$E,7))</f>
        <v>0</v>
      </c>
      <c r="AB16" s="264">
        <f xml:space="preserve">
IF($A$4&lt;=12,SUMIFS('ON Data'!AG:AG,'ON Data'!$D:$D,$A$4,'ON Data'!$E:$E,7),SUMIFS('ON Data'!AG:AG,'ON Data'!$E:$E,7))</f>
        <v>0</v>
      </c>
      <c r="AC16" s="264">
        <f xml:space="preserve">
IF($A$4&lt;=12,SUMIFS('ON Data'!AH:AH,'ON Data'!$D:$D,$A$4,'ON Data'!$E:$E,7),SUMIFS('ON Data'!AH:AH,'ON Data'!$E:$E,7))</f>
        <v>0</v>
      </c>
      <c r="AD16" s="264">
        <f xml:space="preserve">
IF($A$4&lt;=12,SUMIFS('ON Data'!AI:AI,'ON Data'!$D:$D,$A$4,'ON Data'!$E:$E,7),SUMIFS('ON Data'!AI:AI,'ON Data'!$E:$E,7))</f>
        <v>0</v>
      </c>
      <c r="AE16" s="264">
        <f xml:space="preserve">
IF($A$4&lt;=12,SUMIFS('ON Data'!AJ:AJ,'ON Data'!$D:$D,$A$4,'ON Data'!$E:$E,7),SUMIFS('ON Data'!AJ:AJ,'ON Data'!$E:$E,7))</f>
        <v>0</v>
      </c>
      <c r="AF16" s="264">
        <f xml:space="preserve">
IF($A$4&lt;=12,SUMIFS('ON Data'!AK:AK,'ON Data'!$D:$D,$A$4,'ON Data'!$E:$E,7),SUMIFS('ON Data'!AK:AK,'ON Data'!$E:$E,7))</f>
        <v>0</v>
      </c>
      <c r="AG16" s="264">
        <f xml:space="preserve">
IF($A$4&lt;=12,SUMIFS('ON Data'!AM:AM,'ON Data'!$D:$D,$A$4,'ON Data'!$E:$E,7),SUMIFS('ON Data'!AM:AM,'ON Data'!$E:$E,7))</f>
        <v>0</v>
      </c>
      <c r="AH16" s="542">
        <f xml:space="preserve">
IF($A$4&lt;=12,SUMIFS('ON Data'!AN:AN,'ON Data'!$D:$D,$A$4,'ON Data'!$E:$E,7),SUMIFS('ON Data'!AN:AN,'ON Data'!$E:$E,7))</f>
        <v>0</v>
      </c>
      <c r="AI16" s="552"/>
    </row>
    <row r="17" spans="1:35" x14ac:dyDescent="0.3">
      <c r="A17" s="247" t="s">
        <v>215</v>
      </c>
      <c r="B17" s="262">
        <f xml:space="preserve">
IF($A$4&lt;=12,SUMIFS('ON Data'!F:F,'ON Data'!$D:$D,$A$4,'ON Data'!$E:$E,8),SUMIFS('ON Data'!F:F,'ON Data'!$E:$E,8))</f>
        <v>0</v>
      </c>
      <c r="C17" s="263">
        <f xml:space="preserve">
IF($A$4&lt;=12,SUMIFS('ON Data'!G:G,'ON Data'!$D:$D,$A$4,'ON Data'!$E:$E,8),SUMIFS('ON Data'!G:G,'ON Data'!$E:$E,8))</f>
        <v>0</v>
      </c>
      <c r="D17" s="264">
        <f xml:space="preserve">
IF($A$4&lt;=12,SUMIFS('ON Data'!H:H,'ON Data'!$D:$D,$A$4,'ON Data'!$E:$E,8),SUMIFS('ON Data'!H:H,'ON Data'!$E:$E,8))</f>
        <v>0</v>
      </c>
      <c r="E17" s="264">
        <f xml:space="preserve">
IF($A$4&lt;=12,SUMIFS('ON Data'!I:I,'ON Data'!$D:$D,$A$4,'ON Data'!$E:$E,8),SUMIFS('ON Data'!I:I,'ON Data'!$E:$E,8))</f>
        <v>0</v>
      </c>
      <c r="F17" s="264">
        <f xml:space="preserve">
IF($A$4&lt;=12,SUMIFS('ON Data'!K:K,'ON Data'!$D:$D,$A$4,'ON Data'!$E:$E,8),SUMIFS('ON Data'!K:K,'ON Data'!$E:$E,8))</f>
        <v>0</v>
      </c>
      <c r="G17" s="264">
        <f xml:space="preserve">
IF($A$4&lt;=12,SUMIFS('ON Data'!L:L,'ON Data'!$D:$D,$A$4,'ON Data'!$E:$E,8),SUMIFS('ON Data'!L:L,'ON Data'!$E:$E,8))</f>
        <v>0</v>
      </c>
      <c r="H17" s="264">
        <f xml:space="preserve">
IF($A$4&lt;=12,SUMIFS('ON Data'!M:M,'ON Data'!$D:$D,$A$4,'ON Data'!$E:$E,8),SUMIFS('ON Data'!M:M,'ON Data'!$E:$E,8))</f>
        <v>0</v>
      </c>
      <c r="I17" s="264">
        <f xml:space="preserve">
IF($A$4&lt;=12,SUMIFS('ON Data'!N:N,'ON Data'!$D:$D,$A$4,'ON Data'!$E:$E,8),SUMIFS('ON Data'!N:N,'ON Data'!$E:$E,8))</f>
        <v>0</v>
      </c>
      <c r="J17" s="264">
        <f xml:space="preserve">
IF($A$4&lt;=12,SUMIFS('ON Data'!O:O,'ON Data'!$D:$D,$A$4,'ON Data'!$E:$E,8),SUMIFS('ON Data'!O:O,'ON Data'!$E:$E,8))</f>
        <v>0</v>
      </c>
      <c r="K17" s="264">
        <f xml:space="preserve">
IF($A$4&lt;=12,SUMIFS('ON Data'!P:P,'ON Data'!$D:$D,$A$4,'ON Data'!$E:$E,8),SUMIFS('ON Data'!P:P,'ON Data'!$E:$E,8))</f>
        <v>0</v>
      </c>
      <c r="L17" s="264">
        <f xml:space="preserve">
IF($A$4&lt;=12,SUMIFS('ON Data'!Q:Q,'ON Data'!$D:$D,$A$4,'ON Data'!$E:$E,8),SUMIFS('ON Data'!Q:Q,'ON Data'!$E:$E,8))</f>
        <v>0</v>
      </c>
      <c r="M17" s="264">
        <f xml:space="preserve">
IF($A$4&lt;=12,SUMIFS('ON Data'!R:R,'ON Data'!$D:$D,$A$4,'ON Data'!$E:$E,8),SUMIFS('ON Data'!R:R,'ON Data'!$E:$E,8))</f>
        <v>0</v>
      </c>
      <c r="N17" s="264">
        <f xml:space="preserve">
IF($A$4&lt;=12,SUMIFS('ON Data'!S:S,'ON Data'!$D:$D,$A$4,'ON Data'!$E:$E,8),SUMIFS('ON Data'!S:S,'ON Data'!$E:$E,8))</f>
        <v>0</v>
      </c>
      <c r="O17" s="264">
        <f xml:space="preserve">
IF($A$4&lt;=12,SUMIFS('ON Data'!T:T,'ON Data'!$D:$D,$A$4,'ON Data'!$E:$E,8),SUMIFS('ON Data'!T:T,'ON Data'!$E:$E,8))</f>
        <v>0</v>
      </c>
      <c r="P17" s="264">
        <f xml:space="preserve">
IF($A$4&lt;=12,SUMIFS('ON Data'!U:U,'ON Data'!$D:$D,$A$4,'ON Data'!$E:$E,8),SUMIFS('ON Data'!U:U,'ON Data'!$E:$E,8))</f>
        <v>0</v>
      </c>
      <c r="Q17" s="264">
        <f xml:space="preserve">
IF($A$4&lt;=12,SUMIFS('ON Data'!V:V,'ON Data'!$D:$D,$A$4,'ON Data'!$E:$E,8),SUMIFS('ON Data'!V:V,'ON Data'!$E:$E,8))</f>
        <v>0</v>
      </c>
      <c r="R17" s="264">
        <f xml:space="preserve">
IF($A$4&lt;=12,SUMIFS('ON Data'!W:W,'ON Data'!$D:$D,$A$4,'ON Data'!$E:$E,8),SUMIFS('ON Data'!W:W,'ON Data'!$E:$E,8))</f>
        <v>0</v>
      </c>
      <c r="S17" s="264">
        <f xml:space="preserve">
IF($A$4&lt;=12,SUMIFS('ON Data'!X:X,'ON Data'!$D:$D,$A$4,'ON Data'!$E:$E,8),SUMIFS('ON Data'!X:X,'ON Data'!$E:$E,8))</f>
        <v>0</v>
      </c>
      <c r="T17" s="264">
        <f xml:space="preserve">
IF($A$4&lt;=12,SUMIFS('ON Data'!Y:Y,'ON Data'!$D:$D,$A$4,'ON Data'!$E:$E,8),SUMIFS('ON Data'!Y:Y,'ON Data'!$E:$E,8))</f>
        <v>0</v>
      </c>
      <c r="U17" s="264">
        <f xml:space="preserve">
IF($A$4&lt;=12,SUMIFS('ON Data'!Z:Z,'ON Data'!$D:$D,$A$4,'ON Data'!$E:$E,8),SUMIFS('ON Data'!Z:Z,'ON Data'!$E:$E,8))</f>
        <v>0</v>
      </c>
      <c r="V17" s="264">
        <f xml:space="preserve">
IF($A$4&lt;=12,SUMIFS('ON Data'!AA:AA,'ON Data'!$D:$D,$A$4,'ON Data'!$E:$E,8),SUMIFS('ON Data'!AA:AA,'ON Data'!$E:$E,8))</f>
        <v>0</v>
      </c>
      <c r="W17" s="264">
        <f xml:space="preserve">
IF($A$4&lt;=12,SUMIFS('ON Data'!AB:AB,'ON Data'!$D:$D,$A$4,'ON Data'!$E:$E,8),SUMIFS('ON Data'!AB:AB,'ON Data'!$E:$E,8))</f>
        <v>0</v>
      </c>
      <c r="X17" s="264">
        <f xml:space="preserve">
IF($A$4&lt;=12,SUMIFS('ON Data'!AC:AC,'ON Data'!$D:$D,$A$4,'ON Data'!$E:$E,8),SUMIFS('ON Data'!AC:AC,'ON Data'!$E:$E,8))</f>
        <v>0</v>
      </c>
      <c r="Y17" s="264">
        <f xml:space="preserve">
IF($A$4&lt;=12,SUMIFS('ON Data'!AD:AD,'ON Data'!$D:$D,$A$4,'ON Data'!$E:$E,8),SUMIFS('ON Data'!AD:AD,'ON Data'!$E:$E,8))</f>
        <v>0</v>
      </c>
      <c r="Z17" s="264">
        <f xml:space="preserve">
IF($A$4&lt;=12,SUMIFS('ON Data'!AE:AE,'ON Data'!$D:$D,$A$4,'ON Data'!$E:$E,8),SUMIFS('ON Data'!AE:AE,'ON Data'!$E:$E,8))</f>
        <v>0</v>
      </c>
      <c r="AA17" s="264">
        <f xml:space="preserve">
IF($A$4&lt;=12,SUMIFS('ON Data'!AF:AF,'ON Data'!$D:$D,$A$4,'ON Data'!$E:$E,8),SUMIFS('ON Data'!AF:AF,'ON Data'!$E:$E,8))</f>
        <v>0</v>
      </c>
      <c r="AB17" s="264">
        <f xml:space="preserve">
IF($A$4&lt;=12,SUMIFS('ON Data'!AG:AG,'ON Data'!$D:$D,$A$4,'ON Data'!$E:$E,8),SUMIFS('ON Data'!AG:AG,'ON Data'!$E:$E,8))</f>
        <v>0</v>
      </c>
      <c r="AC17" s="264">
        <f xml:space="preserve">
IF($A$4&lt;=12,SUMIFS('ON Data'!AH:AH,'ON Data'!$D:$D,$A$4,'ON Data'!$E:$E,8),SUMIFS('ON Data'!AH:AH,'ON Data'!$E:$E,8))</f>
        <v>0</v>
      </c>
      <c r="AD17" s="264">
        <f xml:space="preserve">
IF($A$4&lt;=12,SUMIFS('ON Data'!AI:AI,'ON Data'!$D:$D,$A$4,'ON Data'!$E:$E,8),SUMIFS('ON Data'!AI:AI,'ON Data'!$E:$E,8))</f>
        <v>0</v>
      </c>
      <c r="AE17" s="264">
        <f xml:space="preserve">
IF($A$4&lt;=12,SUMIFS('ON Data'!AJ:AJ,'ON Data'!$D:$D,$A$4,'ON Data'!$E:$E,8),SUMIFS('ON Data'!AJ:AJ,'ON Data'!$E:$E,8))</f>
        <v>0</v>
      </c>
      <c r="AF17" s="264">
        <f xml:space="preserve">
IF($A$4&lt;=12,SUMIFS('ON Data'!AK:AK,'ON Data'!$D:$D,$A$4,'ON Data'!$E:$E,8),SUMIFS('ON Data'!AK:AK,'ON Data'!$E:$E,8))</f>
        <v>0</v>
      </c>
      <c r="AG17" s="264">
        <f xml:space="preserve">
IF($A$4&lt;=12,SUMIFS('ON Data'!AM:AM,'ON Data'!$D:$D,$A$4,'ON Data'!$E:$E,8),SUMIFS('ON Data'!AM:AM,'ON Data'!$E:$E,8))</f>
        <v>0</v>
      </c>
      <c r="AH17" s="542">
        <f xml:space="preserve">
IF($A$4&lt;=12,SUMIFS('ON Data'!AN:AN,'ON Data'!$D:$D,$A$4,'ON Data'!$E:$E,8),SUMIFS('ON Data'!AN:AN,'ON Data'!$E:$E,8))</f>
        <v>0</v>
      </c>
      <c r="AI17" s="552"/>
    </row>
    <row r="18" spans="1:35" x14ac:dyDescent="0.3">
      <c r="A18" s="247" t="s">
        <v>216</v>
      </c>
      <c r="B18" s="262">
        <f xml:space="preserve">
B19-B16-B17</f>
        <v>95944</v>
      </c>
      <c r="C18" s="263">
        <f t="shared" ref="C18" si="0" xml:space="preserve">
C19-C16-C17</f>
        <v>0</v>
      </c>
      <c r="D18" s="264">
        <f t="shared" ref="D18:AH18" si="1" xml:space="preserve">
D19-D16-D17</f>
        <v>0</v>
      </c>
      <c r="E18" s="264">
        <f t="shared" si="1"/>
        <v>0</v>
      </c>
      <c r="F18" s="264">
        <f t="shared" si="1"/>
        <v>41794</v>
      </c>
      <c r="G18" s="264">
        <f t="shared" si="1"/>
        <v>0</v>
      </c>
      <c r="H18" s="264">
        <f t="shared" si="1"/>
        <v>0</v>
      </c>
      <c r="I18" s="264">
        <f t="shared" si="1"/>
        <v>26440</v>
      </c>
      <c r="J18" s="264">
        <f t="shared" si="1"/>
        <v>0</v>
      </c>
      <c r="K18" s="264">
        <f t="shared" si="1"/>
        <v>0</v>
      </c>
      <c r="L18" s="264">
        <f t="shared" si="1"/>
        <v>0</v>
      </c>
      <c r="M18" s="264">
        <f t="shared" si="1"/>
        <v>0</v>
      </c>
      <c r="N18" s="264">
        <f t="shared" si="1"/>
        <v>0</v>
      </c>
      <c r="O18" s="264">
        <f t="shared" si="1"/>
        <v>0</v>
      </c>
      <c r="P18" s="264">
        <f t="shared" si="1"/>
        <v>0</v>
      </c>
      <c r="Q18" s="264">
        <f t="shared" si="1"/>
        <v>0</v>
      </c>
      <c r="R18" s="264">
        <f t="shared" si="1"/>
        <v>0</v>
      </c>
      <c r="S18" s="264">
        <f t="shared" si="1"/>
        <v>0</v>
      </c>
      <c r="T18" s="264">
        <f t="shared" si="1"/>
        <v>0</v>
      </c>
      <c r="U18" s="264">
        <f t="shared" si="1"/>
        <v>0</v>
      </c>
      <c r="V18" s="264">
        <f t="shared" si="1"/>
        <v>0</v>
      </c>
      <c r="W18" s="264">
        <f t="shared" si="1"/>
        <v>0</v>
      </c>
      <c r="X18" s="264">
        <f t="shared" si="1"/>
        <v>0</v>
      </c>
      <c r="Y18" s="264">
        <f t="shared" si="1"/>
        <v>0</v>
      </c>
      <c r="Z18" s="264">
        <f t="shared" si="1"/>
        <v>1480</v>
      </c>
      <c r="AA18" s="264">
        <f t="shared" si="1"/>
        <v>0</v>
      </c>
      <c r="AB18" s="264">
        <f t="shared" si="1"/>
        <v>0</v>
      </c>
      <c r="AC18" s="264">
        <f t="shared" si="1"/>
        <v>13870</v>
      </c>
      <c r="AD18" s="264">
        <f t="shared" si="1"/>
        <v>0</v>
      </c>
      <c r="AE18" s="264">
        <f t="shared" si="1"/>
        <v>0</v>
      </c>
      <c r="AF18" s="264">
        <f t="shared" si="1"/>
        <v>0</v>
      </c>
      <c r="AG18" s="264">
        <f t="shared" si="1"/>
        <v>6760</v>
      </c>
      <c r="AH18" s="542">
        <f t="shared" si="1"/>
        <v>5600</v>
      </c>
      <c r="AI18" s="552"/>
    </row>
    <row r="19" spans="1:35" ht="15" thickBot="1" x14ac:dyDescent="0.35">
      <c r="A19" s="248" t="s">
        <v>217</v>
      </c>
      <c r="B19" s="271">
        <f xml:space="preserve">
IF($A$4&lt;=12,SUMIFS('ON Data'!F:F,'ON Data'!$D:$D,$A$4,'ON Data'!$E:$E,9),SUMIFS('ON Data'!F:F,'ON Data'!$E:$E,9))</f>
        <v>95944</v>
      </c>
      <c r="C19" s="272">
        <f xml:space="preserve">
IF($A$4&lt;=12,SUMIFS('ON Data'!G:G,'ON Data'!$D:$D,$A$4,'ON Data'!$E:$E,9),SUMIFS('ON Data'!G:G,'ON Data'!$E:$E,9))</f>
        <v>0</v>
      </c>
      <c r="D19" s="273">
        <f xml:space="preserve">
IF($A$4&lt;=12,SUMIFS('ON Data'!H:H,'ON Data'!$D:$D,$A$4,'ON Data'!$E:$E,9),SUMIFS('ON Data'!H:H,'ON Data'!$E:$E,9))</f>
        <v>0</v>
      </c>
      <c r="E19" s="273">
        <f xml:space="preserve">
IF($A$4&lt;=12,SUMIFS('ON Data'!I:I,'ON Data'!$D:$D,$A$4,'ON Data'!$E:$E,9),SUMIFS('ON Data'!I:I,'ON Data'!$E:$E,9))</f>
        <v>0</v>
      </c>
      <c r="F19" s="273">
        <f xml:space="preserve">
IF($A$4&lt;=12,SUMIFS('ON Data'!K:K,'ON Data'!$D:$D,$A$4,'ON Data'!$E:$E,9),SUMIFS('ON Data'!K:K,'ON Data'!$E:$E,9))</f>
        <v>41794</v>
      </c>
      <c r="G19" s="273">
        <f xml:space="preserve">
IF($A$4&lt;=12,SUMIFS('ON Data'!L:L,'ON Data'!$D:$D,$A$4,'ON Data'!$E:$E,9),SUMIFS('ON Data'!L:L,'ON Data'!$E:$E,9))</f>
        <v>0</v>
      </c>
      <c r="H19" s="273">
        <f xml:space="preserve">
IF($A$4&lt;=12,SUMIFS('ON Data'!M:M,'ON Data'!$D:$D,$A$4,'ON Data'!$E:$E,9),SUMIFS('ON Data'!M:M,'ON Data'!$E:$E,9))</f>
        <v>0</v>
      </c>
      <c r="I19" s="273">
        <f xml:space="preserve">
IF($A$4&lt;=12,SUMIFS('ON Data'!N:N,'ON Data'!$D:$D,$A$4,'ON Data'!$E:$E,9),SUMIFS('ON Data'!N:N,'ON Data'!$E:$E,9))</f>
        <v>26440</v>
      </c>
      <c r="J19" s="273">
        <f xml:space="preserve">
IF($A$4&lt;=12,SUMIFS('ON Data'!O:O,'ON Data'!$D:$D,$A$4,'ON Data'!$E:$E,9),SUMIFS('ON Data'!O:O,'ON Data'!$E:$E,9))</f>
        <v>0</v>
      </c>
      <c r="K19" s="273">
        <f xml:space="preserve">
IF($A$4&lt;=12,SUMIFS('ON Data'!P:P,'ON Data'!$D:$D,$A$4,'ON Data'!$E:$E,9),SUMIFS('ON Data'!P:P,'ON Data'!$E:$E,9))</f>
        <v>0</v>
      </c>
      <c r="L19" s="273">
        <f xml:space="preserve">
IF($A$4&lt;=12,SUMIFS('ON Data'!Q:Q,'ON Data'!$D:$D,$A$4,'ON Data'!$E:$E,9),SUMIFS('ON Data'!Q:Q,'ON Data'!$E:$E,9))</f>
        <v>0</v>
      </c>
      <c r="M19" s="273">
        <f xml:space="preserve">
IF($A$4&lt;=12,SUMIFS('ON Data'!R:R,'ON Data'!$D:$D,$A$4,'ON Data'!$E:$E,9),SUMIFS('ON Data'!R:R,'ON Data'!$E:$E,9))</f>
        <v>0</v>
      </c>
      <c r="N19" s="273">
        <f xml:space="preserve">
IF($A$4&lt;=12,SUMIFS('ON Data'!S:S,'ON Data'!$D:$D,$A$4,'ON Data'!$E:$E,9),SUMIFS('ON Data'!S:S,'ON Data'!$E:$E,9))</f>
        <v>0</v>
      </c>
      <c r="O19" s="273">
        <f xml:space="preserve">
IF($A$4&lt;=12,SUMIFS('ON Data'!T:T,'ON Data'!$D:$D,$A$4,'ON Data'!$E:$E,9),SUMIFS('ON Data'!T:T,'ON Data'!$E:$E,9))</f>
        <v>0</v>
      </c>
      <c r="P19" s="273">
        <f xml:space="preserve">
IF($A$4&lt;=12,SUMIFS('ON Data'!U:U,'ON Data'!$D:$D,$A$4,'ON Data'!$E:$E,9),SUMIFS('ON Data'!U:U,'ON Data'!$E:$E,9))</f>
        <v>0</v>
      </c>
      <c r="Q19" s="273">
        <f xml:space="preserve">
IF($A$4&lt;=12,SUMIFS('ON Data'!V:V,'ON Data'!$D:$D,$A$4,'ON Data'!$E:$E,9),SUMIFS('ON Data'!V:V,'ON Data'!$E:$E,9))</f>
        <v>0</v>
      </c>
      <c r="R19" s="273">
        <f xml:space="preserve">
IF($A$4&lt;=12,SUMIFS('ON Data'!W:W,'ON Data'!$D:$D,$A$4,'ON Data'!$E:$E,9),SUMIFS('ON Data'!W:W,'ON Data'!$E:$E,9))</f>
        <v>0</v>
      </c>
      <c r="S19" s="273">
        <f xml:space="preserve">
IF($A$4&lt;=12,SUMIFS('ON Data'!X:X,'ON Data'!$D:$D,$A$4,'ON Data'!$E:$E,9),SUMIFS('ON Data'!X:X,'ON Data'!$E:$E,9))</f>
        <v>0</v>
      </c>
      <c r="T19" s="273">
        <f xml:space="preserve">
IF($A$4&lt;=12,SUMIFS('ON Data'!Y:Y,'ON Data'!$D:$D,$A$4,'ON Data'!$E:$E,9),SUMIFS('ON Data'!Y:Y,'ON Data'!$E:$E,9))</f>
        <v>0</v>
      </c>
      <c r="U19" s="273">
        <f xml:space="preserve">
IF($A$4&lt;=12,SUMIFS('ON Data'!Z:Z,'ON Data'!$D:$D,$A$4,'ON Data'!$E:$E,9),SUMIFS('ON Data'!Z:Z,'ON Data'!$E:$E,9))</f>
        <v>0</v>
      </c>
      <c r="V19" s="273">
        <f xml:space="preserve">
IF($A$4&lt;=12,SUMIFS('ON Data'!AA:AA,'ON Data'!$D:$D,$A$4,'ON Data'!$E:$E,9),SUMIFS('ON Data'!AA:AA,'ON Data'!$E:$E,9))</f>
        <v>0</v>
      </c>
      <c r="W19" s="273">
        <f xml:space="preserve">
IF($A$4&lt;=12,SUMIFS('ON Data'!AB:AB,'ON Data'!$D:$D,$A$4,'ON Data'!$E:$E,9),SUMIFS('ON Data'!AB:AB,'ON Data'!$E:$E,9))</f>
        <v>0</v>
      </c>
      <c r="X19" s="273">
        <f xml:space="preserve">
IF($A$4&lt;=12,SUMIFS('ON Data'!AC:AC,'ON Data'!$D:$D,$A$4,'ON Data'!$E:$E,9),SUMIFS('ON Data'!AC:AC,'ON Data'!$E:$E,9))</f>
        <v>0</v>
      </c>
      <c r="Y19" s="273">
        <f xml:space="preserve">
IF($A$4&lt;=12,SUMIFS('ON Data'!AD:AD,'ON Data'!$D:$D,$A$4,'ON Data'!$E:$E,9),SUMIFS('ON Data'!AD:AD,'ON Data'!$E:$E,9))</f>
        <v>0</v>
      </c>
      <c r="Z19" s="273">
        <f xml:space="preserve">
IF($A$4&lt;=12,SUMIFS('ON Data'!AE:AE,'ON Data'!$D:$D,$A$4,'ON Data'!$E:$E,9),SUMIFS('ON Data'!AE:AE,'ON Data'!$E:$E,9))</f>
        <v>1480</v>
      </c>
      <c r="AA19" s="273">
        <f xml:space="preserve">
IF($A$4&lt;=12,SUMIFS('ON Data'!AF:AF,'ON Data'!$D:$D,$A$4,'ON Data'!$E:$E,9),SUMIFS('ON Data'!AF:AF,'ON Data'!$E:$E,9))</f>
        <v>0</v>
      </c>
      <c r="AB19" s="273">
        <f xml:space="preserve">
IF($A$4&lt;=12,SUMIFS('ON Data'!AG:AG,'ON Data'!$D:$D,$A$4,'ON Data'!$E:$E,9),SUMIFS('ON Data'!AG:AG,'ON Data'!$E:$E,9))</f>
        <v>0</v>
      </c>
      <c r="AC19" s="273">
        <f xml:space="preserve">
IF($A$4&lt;=12,SUMIFS('ON Data'!AH:AH,'ON Data'!$D:$D,$A$4,'ON Data'!$E:$E,9),SUMIFS('ON Data'!AH:AH,'ON Data'!$E:$E,9))</f>
        <v>13870</v>
      </c>
      <c r="AD19" s="273">
        <f xml:space="preserve">
IF($A$4&lt;=12,SUMIFS('ON Data'!AI:AI,'ON Data'!$D:$D,$A$4,'ON Data'!$E:$E,9),SUMIFS('ON Data'!AI:AI,'ON Data'!$E:$E,9))</f>
        <v>0</v>
      </c>
      <c r="AE19" s="273">
        <f xml:space="preserve">
IF($A$4&lt;=12,SUMIFS('ON Data'!AJ:AJ,'ON Data'!$D:$D,$A$4,'ON Data'!$E:$E,9),SUMIFS('ON Data'!AJ:AJ,'ON Data'!$E:$E,9))</f>
        <v>0</v>
      </c>
      <c r="AF19" s="273">
        <f xml:space="preserve">
IF($A$4&lt;=12,SUMIFS('ON Data'!AK:AK,'ON Data'!$D:$D,$A$4,'ON Data'!$E:$E,9),SUMIFS('ON Data'!AK:AK,'ON Data'!$E:$E,9))</f>
        <v>0</v>
      </c>
      <c r="AG19" s="273">
        <f xml:space="preserve">
IF($A$4&lt;=12,SUMIFS('ON Data'!AM:AM,'ON Data'!$D:$D,$A$4,'ON Data'!$E:$E,9),SUMIFS('ON Data'!AM:AM,'ON Data'!$E:$E,9))</f>
        <v>6760</v>
      </c>
      <c r="AH19" s="545">
        <f xml:space="preserve">
IF($A$4&lt;=12,SUMIFS('ON Data'!AN:AN,'ON Data'!$D:$D,$A$4,'ON Data'!$E:$E,9),SUMIFS('ON Data'!AN:AN,'ON Data'!$E:$E,9))</f>
        <v>5600</v>
      </c>
      <c r="AI19" s="552"/>
    </row>
    <row r="20" spans="1:35" ht="15" collapsed="1" thickBot="1" x14ac:dyDescent="0.35">
      <c r="A20" s="249" t="s">
        <v>73</v>
      </c>
      <c r="B20" s="274">
        <f xml:space="preserve">
IF($A$4&lt;=12,SUMIFS('ON Data'!F:F,'ON Data'!$D:$D,$A$4,'ON Data'!$E:$E,6),SUMIFS('ON Data'!F:F,'ON Data'!$E:$E,6))</f>
        <v>7468334</v>
      </c>
      <c r="C20" s="275">
        <f xml:space="preserve">
IF($A$4&lt;=12,SUMIFS('ON Data'!G:G,'ON Data'!$D:$D,$A$4,'ON Data'!$E:$E,6),SUMIFS('ON Data'!G:G,'ON Data'!$E:$E,6))</f>
        <v>2300</v>
      </c>
      <c r="D20" s="276">
        <f xml:space="preserve">
IF($A$4&lt;=12,SUMIFS('ON Data'!H:H,'ON Data'!$D:$D,$A$4,'ON Data'!$E:$E,6),SUMIFS('ON Data'!H:H,'ON Data'!$E:$E,6))</f>
        <v>1436450</v>
      </c>
      <c r="E20" s="276">
        <f xml:space="preserve">
IF($A$4&lt;=12,SUMIFS('ON Data'!I:I,'ON Data'!$D:$D,$A$4,'ON Data'!$E:$E,6),SUMIFS('ON Data'!I:I,'ON Data'!$E:$E,6))</f>
        <v>0</v>
      </c>
      <c r="F20" s="276">
        <f xml:space="preserve">
IF($A$4&lt;=12,SUMIFS('ON Data'!K:K,'ON Data'!$D:$D,$A$4,'ON Data'!$E:$E,6),SUMIFS('ON Data'!K:K,'ON Data'!$E:$E,6))</f>
        <v>2391621</v>
      </c>
      <c r="G20" s="276">
        <f xml:space="preserve">
IF($A$4&lt;=12,SUMIFS('ON Data'!L:L,'ON Data'!$D:$D,$A$4,'ON Data'!$E:$E,6),SUMIFS('ON Data'!L:L,'ON Data'!$E:$E,6))</f>
        <v>0</v>
      </c>
      <c r="H20" s="276">
        <f xml:space="preserve">
IF($A$4&lt;=12,SUMIFS('ON Data'!M:M,'ON Data'!$D:$D,$A$4,'ON Data'!$E:$E,6),SUMIFS('ON Data'!M:M,'ON Data'!$E:$E,6))</f>
        <v>0</v>
      </c>
      <c r="I20" s="276">
        <f xml:space="preserve">
IF($A$4&lt;=12,SUMIFS('ON Data'!N:N,'ON Data'!$D:$D,$A$4,'ON Data'!$E:$E,6),SUMIFS('ON Data'!N:N,'ON Data'!$E:$E,6))</f>
        <v>2193596</v>
      </c>
      <c r="J20" s="276">
        <f xml:space="preserve">
IF($A$4&lt;=12,SUMIFS('ON Data'!O:O,'ON Data'!$D:$D,$A$4,'ON Data'!$E:$E,6),SUMIFS('ON Data'!O:O,'ON Data'!$E:$E,6))</f>
        <v>0</v>
      </c>
      <c r="K20" s="276">
        <f xml:space="preserve">
IF($A$4&lt;=12,SUMIFS('ON Data'!P:P,'ON Data'!$D:$D,$A$4,'ON Data'!$E:$E,6),SUMIFS('ON Data'!P:P,'ON Data'!$E:$E,6))</f>
        <v>0</v>
      </c>
      <c r="L20" s="276">
        <f xml:space="preserve">
IF($A$4&lt;=12,SUMIFS('ON Data'!Q:Q,'ON Data'!$D:$D,$A$4,'ON Data'!$E:$E,6),SUMIFS('ON Data'!Q:Q,'ON Data'!$E:$E,6))</f>
        <v>0</v>
      </c>
      <c r="M20" s="276">
        <f xml:space="preserve">
IF($A$4&lt;=12,SUMIFS('ON Data'!R:R,'ON Data'!$D:$D,$A$4,'ON Data'!$E:$E,6),SUMIFS('ON Data'!R:R,'ON Data'!$E:$E,6))</f>
        <v>0</v>
      </c>
      <c r="N20" s="276">
        <f xml:space="preserve">
IF($A$4&lt;=12,SUMIFS('ON Data'!S:S,'ON Data'!$D:$D,$A$4,'ON Data'!$E:$E,6),SUMIFS('ON Data'!S:S,'ON Data'!$E:$E,6))</f>
        <v>0</v>
      </c>
      <c r="O20" s="276">
        <f xml:space="preserve">
IF($A$4&lt;=12,SUMIFS('ON Data'!T:T,'ON Data'!$D:$D,$A$4,'ON Data'!$E:$E,6),SUMIFS('ON Data'!T:T,'ON Data'!$E:$E,6))</f>
        <v>0</v>
      </c>
      <c r="P20" s="276">
        <f xml:space="preserve">
IF($A$4&lt;=12,SUMIFS('ON Data'!U:U,'ON Data'!$D:$D,$A$4,'ON Data'!$E:$E,6),SUMIFS('ON Data'!U:U,'ON Data'!$E:$E,6))</f>
        <v>0</v>
      </c>
      <c r="Q20" s="276">
        <f xml:space="preserve">
IF($A$4&lt;=12,SUMIFS('ON Data'!V:V,'ON Data'!$D:$D,$A$4,'ON Data'!$E:$E,6),SUMIFS('ON Data'!V:V,'ON Data'!$E:$E,6))</f>
        <v>0</v>
      </c>
      <c r="R20" s="276">
        <f xml:space="preserve">
IF($A$4&lt;=12,SUMIFS('ON Data'!W:W,'ON Data'!$D:$D,$A$4,'ON Data'!$E:$E,6),SUMIFS('ON Data'!W:W,'ON Data'!$E:$E,6))</f>
        <v>0</v>
      </c>
      <c r="S20" s="276">
        <f xml:space="preserve">
IF($A$4&lt;=12,SUMIFS('ON Data'!X:X,'ON Data'!$D:$D,$A$4,'ON Data'!$E:$E,6),SUMIFS('ON Data'!X:X,'ON Data'!$E:$E,6))</f>
        <v>0</v>
      </c>
      <c r="T20" s="276">
        <f xml:space="preserve">
IF($A$4&lt;=12,SUMIFS('ON Data'!Y:Y,'ON Data'!$D:$D,$A$4,'ON Data'!$E:$E,6),SUMIFS('ON Data'!Y:Y,'ON Data'!$E:$E,6))</f>
        <v>0</v>
      </c>
      <c r="U20" s="276">
        <f xml:space="preserve">
IF($A$4&lt;=12,SUMIFS('ON Data'!Z:Z,'ON Data'!$D:$D,$A$4,'ON Data'!$E:$E,6),SUMIFS('ON Data'!Z:Z,'ON Data'!$E:$E,6))</f>
        <v>404187</v>
      </c>
      <c r="V20" s="276">
        <f xml:space="preserve">
IF($A$4&lt;=12,SUMIFS('ON Data'!AA:AA,'ON Data'!$D:$D,$A$4,'ON Data'!$E:$E,6),SUMIFS('ON Data'!AA:AA,'ON Data'!$E:$E,6))</f>
        <v>0</v>
      </c>
      <c r="W20" s="276">
        <f xml:space="preserve">
IF($A$4&lt;=12,SUMIFS('ON Data'!AB:AB,'ON Data'!$D:$D,$A$4,'ON Data'!$E:$E,6),SUMIFS('ON Data'!AB:AB,'ON Data'!$E:$E,6))</f>
        <v>0</v>
      </c>
      <c r="X20" s="276">
        <f xml:space="preserve">
IF($A$4&lt;=12,SUMIFS('ON Data'!AC:AC,'ON Data'!$D:$D,$A$4,'ON Data'!$E:$E,6),SUMIFS('ON Data'!AC:AC,'ON Data'!$E:$E,6))</f>
        <v>0</v>
      </c>
      <c r="Y20" s="276">
        <f xml:space="preserve">
IF($A$4&lt;=12,SUMIFS('ON Data'!AD:AD,'ON Data'!$D:$D,$A$4,'ON Data'!$E:$E,6),SUMIFS('ON Data'!AD:AD,'ON Data'!$E:$E,6))</f>
        <v>0</v>
      </c>
      <c r="Z20" s="276">
        <f xml:space="preserve">
IF($A$4&lt;=12,SUMIFS('ON Data'!AE:AE,'ON Data'!$D:$D,$A$4,'ON Data'!$E:$E,6),SUMIFS('ON Data'!AE:AE,'ON Data'!$E:$E,6))</f>
        <v>79170</v>
      </c>
      <c r="AA20" s="276">
        <f xml:space="preserve">
IF($A$4&lt;=12,SUMIFS('ON Data'!AF:AF,'ON Data'!$D:$D,$A$4,'ON Data'!$E:$E,6),SUMIFS('ON Data'!AF:AF,'ON Data'!$E:$E,6))</f>
        <v>0</v>
      </c>
      <c r="AB20" s="276">
        <f xml:space="preserve">
IF($A$4&lt;=12,SUMIFS('ON Data'!AG:AG,'ON Data'!$D:$D,$A$4,'ON Data'!$E:$E,6),SUMIFS('ON Data'!AG:AG,'ON Data'!$E:$E,6))</f>
        <v>0</v>
      </c>
      <c r="AC20" s="276">
        <f xml:space="preserve">
IF($A$4&lt;=12,SUMIFS('ON Data'!AH:AH,'ON Data'!$D:$D,$A$4,'ON Data'!$E:$E,6),SUMIFS('ON Data'!AH:AH,'ON Data'!$E:$E,6))</f>
        <v>420002</v>
      </c>
      <c r="AD20" s="276">
        <f xml:space="preserve">
IF($A$4&lt;=12,SUMIFS('ON Data'!AI:AI,'ON Data'!$D:$D,$A$4,'ON Data'!$E:$E,6),SUMIFS('ON Data'!AI:AI,'ON Data'!$E:$E,6))</f>
        <v>0</v>
      </c>
      <c r="AE20" s="276">
        <f xml:space="preserve">
IF($A$4&lt;=12,SUMIFS('ON Data'!AJ:AJ,'ON Data'!$D:$D,$A$4,'ON Data'!$E:$E,6),SUMIFS('ON Data'!AJ:AJ,'ON Data'!$E:$E,6))</f>
        <v>0</v>
      </c>
      <c r="AF20" s="276">
        <f xml:space="preserve">
IF($A$4&lt;=12,SUMIFS('ON Data'!AK:AK,'ON Data'!$D:$D,$A$4,'ON Data'!$E:$E,6),SUMIFS('ON Data'!AK:AK,'ON Data'!$E:$E,6))</f>
        <v>0</v>
      </c>
      <c r="AG20" s="276">
        <f xml:space="preserve">
IF($A$4&lt;=12,SUMIFS('ON Data'!AM:AM,'ON Data'!$D:$D,$A$4,'ON Data'!$E:$E,6),SUMIFS('ON Data'!AM:AM,'ON Data'!$E:$E,6))</f>
        <v>395382</v>
      </c>
      <c r="AH20" s="546">
        <f xml:space="preserve">
IF($A$4&lt;=12,SUMIFS('ON Data'!AN:AN,'ON Data'!$D:$D,$A$4,'ON Data'!$E:$E,6),SUMIFS('ON Data'!AN:AN,'ON Data'!$E:$E,6))</f>
        <v>145626</v>
      </c>
      <c r="AI20" s="552"/>
    </row>
    <row r="21" spans="1:35" ht="15" hidden="1" outlineLevel="1" thickBot="1" x14ac:dyDescent="0.35">
      <c r="A21" s="242" t="s">
        <v>108</v>
      </c>
      <c r="B21" s="262"/>
      <c r="C21" s="263"/>
      <c r="D21" s="264"/>
      <c r="E21" s="264"/>
      <c r="F21" s="264"/>
      <c r="G21" s="264"/>
      <c r="H21" s="264"/>
      <c r="I21" s="264"/>
      <c r="J21" s="264"/>
      <c r="K21" s="264"/>
      <c r="L21" s="264"/>
      <c r="M21" s="264"/>
      <c r="N21" s="264"/>
      <c r="O21" s="264"/>
      <c r="P21" s="264"/>
      <c r="Q21" s="264"/>
      <c r="R21" s="264"/>
      <c r="S21" s="264"/>
      <c r="T21" s="264"/>
      <c r="U21" s="264"/>
      <c r="V21" s="264"/>
      <c r="W21" s="264"/>
      <c r="X21" s="264"/>
      <c r="Y21" s="264"/>
      <c r="Z21" s="264"/>
      <c r="AA21" s="264"/>
      <c r="AB21" s="264"/>
      <c r="AC21" s="264"/>
      <c r="AD21" s="264"/>
      <c r="AE21" s="264"/>
      <c r="AF21" s="264"/>
      <c r="AG21" s="264"/>
      <c r="AH21" s="542"/>
      <c r="AI21" s="552"/>
    </row>
    <row r="22" spans="1:35" ht="15" hidden="1" outlineLevel="1" thickBot="1" x14ac:dyDescent="0.35">
      <c r="A22" s="242" t="s">
        <v>75</v>
      </c>
      <c r="B22" s="262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4"/>
      <c r="O22" s="264"/>
      <c r="P22" s="264"/>
      <c r="Q22" s="264"/>
      <c r="R22" s="264"/>
      <c r="S22" s="264"/>
      <c r="T22" s="264"/>
      <c r="U22" s="264"/>
      <c r="V22" s="264"/>
      <c r="W22" s="264"/>
      <c r="X22" s="264"/>
      <c r="Y22" s="264"/>
      <c r="Z22" s="264"/>
      <c r="AA22" s="264"/>
      <c r="AB22" s="264"/>
      <c r="AC22" s="264"/>
      <c r="AD22" s="264"/>
      <c r="AE22" s="264"/>
      <c r="AF22" s="264"/>
      <c r="AG22" s="264"/>
      <c r="AH22" s="542"/>
      <c r="AI22" s="552"/>
    </row>
    <row r="23" spans="1:35" ht="15" hidden="1" outlineLevel="1" thickBot="1" x14ac:dyDescent="0.35">
      <c r="A23" s="250" t="s">
        <v>68</v>
      </c>
      <c r="B23" s="265"/>
      <c r="C23" s="266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543"/>
      <c r="AI23" s="552"/>
    </row>
    <row r="24" spans="1:35" x14ac:dyDescent="0.3">
      <c r="A24" s="244" t="s">
        <v>218</v>
      </c>
      <c r="B24" s="291" t="s">
        <v>3</v>
      </c>
      <c r="C24" s="553" t="s">
        <v>229</v>
      </c>
      <c r="D24" s="527"/>
      <c r="E24" s="528"/>
      <c r="F24" s="528" t="s">
        <v>230</v>
      </c>
      <c r="G24" s="528"/>
      <c r="H24" s="528"/>
      <c r="I24" s="528"/>
      <c r="J24" s="528"/>
      <c r="K24" s="528"/>
      <c r="L24" s="528"/>
      <c r="M24" s="528"/>
      <c r="N24" s="528"/>
      <c r="O24" s="528"/>
      <c r="P24" s="528"/>
      <c r="Q24" s="528"/>
      <c r="R24" s="528"/>
      <c r="S24" s="528"/>
      <c r="T24" s="528"/>
      <c r="U24" s="528"/>
      <c r="V24" s="528"/>
      <c r="W24" s="528"/>
      <c r="X24" s="528"/>
      <c r="Y24" s="528"/>
      <c r="Z24" s="528"/>
      <c r="AA24" s="528"/>
      <c r="AB24" s="528"/>
      <c r="AC24" s="528"/>
      <c r="AD24" s="528"/>
      <c r="AE24" s="528"/>
      <c r="AF24" s="528"/>
      <c r="AG24" s="528" t="s">
        <v>231</v>
      </c>
      <c r="AH24" s="547"/>
      <c r="AI24" s="552"/>
    </row>
    <row r="25" spans="1:35" x14ac:dyDescent="0.3">
      <c r="A25" s="245" t="s">
        <v>73</v>
      </c>
      <c r="B25" s="262">
        <f xml:space="preserve">
SUM(C25:AH25)</f>
        <v>19854.099999999999</v>
      </c>
      <c r="C25" s="554">
        <f xml:space="preserve">
IF($A$4&lt;=12,SUMIFS('ON Data'!H:H,'ON Data'!$D:$D,$A$4,'ON Data'!$E:$E,10),SUMIFS('ON Data'!H:H,'ON Data'!$E:$E,10))</f>
        <v>300</v>
      </c>
      <c r="D25" s="529"/>
      <c r="E25" s="530"/>
      <c r="F25" s="530">
        <f xml:space="preserve">
IF($A$4&lt;=12,SUMIFS('ON Data'!K:K,'ON Data'!$D:$D,$A$4,'ON Data'!$E:$E,10),SUMIFS('ON Data'!K:K,'ON Data'!$E:$E,10))</f>
        <v>19554.099999999999</v>
      </c>
      <c r="G25" s="530"/>
      <c r="H25" s="530"/>
      <c r="I25" s="530"/>
      <c r="J25" s="530"/>
      <c r="K25" s="530"/>
      <c r="L25" s="530"/>
      <c r="M25" s="530"/>
      <c r="N25" s="530"/>
      <c r="O25" s="530"/>
      <c r="P25" s="530"/>
      <c r="Q25" s="530"/>
      <c r="R25" s="530"/>
      <c r="S25" s="530"/>
      <c r="T25" s="530"/>
      <c r="U25" s="530"/>
      <c r="V25" s="530"/>
      <c r="W25" s="530"/>
      <c r="X25" s="530"/>
      <c r="Y25" s="530"/>
      <c r="Z25" s="530"/>
      <c r="AA25" s="530"/>
      <c r="AB25" s="530"/>
      <c r="AC25" s="530"/>
      <c r="AD25" s="530"/>
      <c r="AE25" s="530"/>
      <c r="AF25" s="530"/>
      <c r="AG25" s="530">
        <f xml:space="preserve">
IF($A$4&lt;=12,SUMIFS('ON Data'!AM:AM,'ON Data'!$D:$D,$A$4,'ON Data'!$E:$E,10),SUMIFS('ON Data'!AM:AM,'ON Data'!$E:$E,10))</f>
        <v>0</v>
      </c>
      <c r="AH25" s="548"/>
      <c r="AI25" s="552"/>
    </row>
    <row r="26" spans="1:35" x14ac:dyDescent="0.3">
      <c r="A26" s="251" t="s">
        <v>228</v>
      </c>
      <c r="B26" s="271">
        <f xml:space="preserve">
SUM(C26:AH26)</f>
        <v>23380</v>
      </c>
      <c r="C26" s="554">
        <f xml:space="preserve">
IF($A$4&lt;=12,SUMIFS('ON Data'!H:H,'ON Data'!$D:$D,$A$4,'ON Data'!$E:$E,11),SUMIFS('ON Data'!H:H,'ON Data'!$E:$E,11))</f>
        <v>8380</v>
      </c>
      <c r="D26" s="529"/>
      <c r="E26" s="530"/>
      <c r="F26" s="531">
        <f xml:space="preserve">
IF($A$4&lt;=12,SUMIFS('ON Data'!K:K,'ON Data'!$D:$D,$A$4,'ON Data'!$E:$E,11),SUMIFS('ON Data'!K:K,'ON Data'!$E:$E,11))</f>
        <v>15000</v>
      </c>
      <c r="G26" s="531"/>
      <c r="H26" s="531"/>
      <c r="I26" s="531"/>
      <c r="J26" s="531"/>
      <c r="K26" s="531"/>
      <c r="L26" s="531"/>
      <c r="M26" s="531"/>
      <c r="N26" s="531"/>
      <c r="O26" s="531"/>
      <c r="P26" s="531"/>
      <c r="Q26" s="531"/>
      <c r="R26" s="531"/>
      <c r="S26" s="531"/>
      <c r="T26" s="531"/>
      <c r="U26" s="531"/>
      <c r="V26" s="531"/>
      <c r="W26" s="531"/>
      <c r="X26" s="531"/>
      <c r="Y26" s="531"/>
      <c r="Z26" s="531"/>
      <c r="AA26" s="531"/>
      <c r="AB26" s="531"/>
      <c r="AC26" s="531"/>
      <c r="AD26" s="531"/>
      <c r="AE26" s="531"/>
      <c r="AF26" s="531"/>
      <c r="AG26" s="530">
        <f xml:space="preserve">
IF($A$4&lt;=12,SUMIFS('ON Data'!AM:AM,'ON Data'!$D:$D,$A$4,'ON Data'!$E:$E,11),SUMIFS('ON Data'!AM:AM,'ON Data'!$E:$E,11))</f>
        <v>0</v>
      </c>
      <c r="AH26" s="549"/>
      <c r="AI26" s="552"/>
    </row>
    <row r="27" spans="1:35" x14ac:dyDescent="0.3">
      <c r="A27" s="251" t="s">
        <v>75</v>
      </c>
      <c r="B27" s="292">
        <f xml:space="preserve">
IF(B26=0,0,B25/B26)</f>
        <v>0.84919161676646704</v>
      </c>
      <c r="C27" s="555">
        <f xml:space="preserve">
IF(C26=0,0,C25/C26)</f>
        <v>3.5799522673031027E-2</v>
      </c>
      <c r="D27" s="532"/>
      <c r="E27" s="533"/>
      <c r="F27" s="533">
        <f xml:space="preserve">
IF(F26=0,0,F25/F26)</f>
        <v>1.3036066666666666</v>
      </c>
      <c r="G27" s="533"/>
      <c r="H27" s="533"/>
      <c r="I27" s="533"/>
      <c r="J27" s="533"/>
      <c r="K27" s="533"/>
      <c r="L27" s="533"/>
      <c r="M27" s="533"/>
      <c r="N27" s="533"/>
      <c r="O27" s="533"/>
      <c r="P27" s="533"/>
      <c r="Q27" s="533"/>
      <c r="R27" s="533"/>
      <c r="S27" s="533"/>
      <c r="T27" s="533"/>
      <c r="U27" s="533"/>
      <c r="V27" s="533"/>
      <c r="W27" s="533"/>
      <c r="X27" s="533"/>
      <c r="Y27" s="533"/>
      <c r="Z27" s="533"/>
      <c r="AA27" s="533"/>
      <c r="AB27" s="533"/>
      <c r="AC27" s="533"/>
      <c r="AD27" s="533"/>
      <c r="AE27" s="533"/>
      <c r="AF27" s="533"/>
      <c r="AG27" s="533">
        <f xml:space="preserve">
IF(AG26=0,0,AG25/AG26)</f>
        <v>0</v>
      </c>
      <c r="AH27" s="550"/>
      <c r="AI27" s="552"/>
    </row>
    <row r="28" spans="1:35" ht="15" thickBot="1" x14ac:dyDescent="0.35">
      <c r="A28" s="251" t="s">
        <v>227</v>
      </c>
      <c r="B28" s="271">
        <f xml:space="preserve">
SUM(C28:AH28)</f>
        <v>3525.9000000000015</v>
      </c>
      <c r="C28" s="556">
        <f xml:space="preserve">
C26-C25</f>
        <v>8080</v>
      </c>
      <c r="D28" s="534"/>
      <c r="E28" s="535"/>
      <c r="F28" s="535">
        <f xml:space="preserve">
F26-F25</f>
        <v>-4554.0999999999985</v>
      </c>
      <c r="G28" s="535"/>
      <c r="H28" s="535"/>
      <c r="I28" s="535"/>
      <c r="J28" s="535"/>
      <c r="K28" s="535"/>
      <c r="L28" s="535"/>
      <c r="M28" s="535"/>
      <c r="N28" s="535"/>
      <c r="O28" s="535"/>
      <c r="P28" s="535"/>
      <c r="Q28" s="535"/>
      <c r="R28" s="535"/>
      <c r="S28" s="535"/>
      <c r="T28" s="535"/>
      <c r="U28" s="535"/>
      <c r="V28" s="535"/>
      <c r="W28" s="535"/>
      <c r="X28" s="535"/>
      <c r="Y28" s="535"/>
      <c r="Z28" s="535"/>
      <c r="AA28" s="535"/>
      <c r="AB28" s="535"/>
      <c r="AC28" s="535"/>
      <c r="AD28" s="535"/>
      <c r="AE28" s="535"/>
      <c r="AF28" s="535"/>
      <c r="AG28" s="535">
        <f xml:space="preserve">
AG26-AG25</f>
        <v>0</v>
      </c>
      <c r="AH28" s="551"/>
      <c r="AI28" s="552"/>
    </row>
    <row r="29" spans="1:35" x14ac:dyDescent="0.3">
      <c r="A29" s="252"/>
      <c r="B29" s="252"/>
      <c r="C29" s="253"/>
      <c r="D29" s="252"/>
      <c r="E29" s="252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2"/>
      <c r="AF29" s="252"/>
      <c r="AG29" s="252"/>
      <c r="AH29" s="252"/>
    </row>
    <row r="30" spans="1:35" x14ac:dyDescent="0.3">
      <c r="A30" s="113" t="s">
        <v>158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51"/>
      <c r="AH30" s="151"/>
    </row>
    <row r="31" spans="1:35" x14ac:dyDescent="0.3">
      <c r="A31" s="114" t="s">
        <v>225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51"/>
      <c r="AH31" s="151"/>
    </row>
    <row r="32" spans="1:35" ht="14.4" customHeight="1" x14ac:dyDescent="0.3">
      <c r="A32" s="288" t="s">
        <v>222</v>
      </c>
      <c r="B32" s="289"/>
      <c r="C32" s="289"/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</row>
    <row r="33" spans="1:1" x14ac:dyDescent="0.3">
      <c r="A33" s="290" t="s">
        <v>232</v>
      </c>
    </row>
    <row r="34" spans="1:1" x14ac:dyDescent="0.3">
      <c r="A34" s="290" t="s">
        <v>233</v>
      </c>
    </row>
    <row r="35" spans="1:1" x14ac:dyDescent="0.3">
      <c r="A35" s="290" t="s">
        <v>234</v>
      </c>
    </row>
    <row r="36" spans="1:1" x14ac:dyDescent="0.3">
      <c r="A36" s="290" t="s">
        <v>235</v>
      </c>
    </row>
  </sheetData>
  <mergeCells count="17">
    <mergeCell ref="C28:E28"/>
    <mergeCell ref="AG27:AH27"/>
    <mergeCell ref="AG28:AH28"/>
    <mergeCell ref="C27:E27"/>
    <mergeCell ref="F27:AF27"/>
    <mergeCell ref="F28:AF28"/>
    <mergeCell ref="AG26:AH26"/>
    <mergeCell ref="C25:E25"/>
    <mergeCell ref="C26:E26"/>
    <mergeCell ref="F24:AF24"/>
    <mergeCell ref="F25:AF25"/>
    <mergeCell ref="F26:AF26"/>
    <mergeCell ref="A1:AH1"/>
    <mergeCell ref="B3:B4"/>
    <mergeCell ref="AG24:AH24"/>
    <mergeCell ref="AG25:AH25"/>
    <mergeCell ref="C24:E24"/>
  </mergeCells>
  <conditionalFormatting sqref="C27 AG27 F27">
    <cfRule type="cellIs" dxfId="2" priority="2" operator="greaterThan">
      <formula>1</formula>
    </cfRule>
  </conditionalFormatting>
  <conditionalFormatting sqref="C28 AG28 F28">
    <cfRule type="cellIs" dxfId="1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35"/>
  <sheetViews>
    <sheetView showGridLines="0" showRowColHeaders="0" workbookViewId="0"/>
  </sheetViews>
  <sheetFormatPr defaultRowHeight="14.4" x14ac:dyDescent="0.3"/>
  <cols>
    <col min="1" max="16384" width="8.88671875" style="231"/>
  </cols>
  <sheetData>
    <row r="1" spans="1:40" x14ac:dyDescent="0.3">
      <c r="A1" s="231" t="s">
        <v>1210</v>
      </c>
    </row>
    <row r="2" spans="1:40" x14ac:dyDescent="0.3">
      <c r="A2" s="235" t="s">
        <v>264</v>
      </c>
    </row>
    <row r="3" spans="1:40" x14ac:dyDescent="0.3">
      <c r="A3" s="231" t="s">
        <v>191</v>
      </c>
      <c r="B3" s="256">
        <v>2014</v>
      </c>
      <c r="D3" s="232">
        <f>MAX(D5:D1048576)</f>
        <v>4</v>
      </c>
      <c r="F3" s="232">
        <f>SUMIF($E5:$E1048576,"&lt;10",F5:F1048576)</f>
        <v>7610819.4000000004</v>
      </c>
      <c r="G3" s="232">
        <f t="shared" ref="G3:AN3" si="0">SUMIF($E5:$E1048576,"&lt;10",G5:G1048576)</f>
        <v>2421</v>
      </c>
      <c r="H3" s="232">
        <f t="shared" si="0"/>
        <v>1440767</v>
      </c>
      <c r="I3" s="232">
        <f t="shared" si="0"/>
        <v>0</v>
      </c>
      <c r="J3" s="232">
        <f t="shared" si="0"/>
        <v>0</v>
      </c>
      <c r="K3" s="232">
        <f t="shared" si="0"/>
        <v>2448697.9999999995</v>
      </c>
      <c r="L3" s="232">
        <f t="shared" si="0"/>
        <v>0</v>
      </c>
      <c r="M3" s="232">
        <f t="shared" si="0"/>
        <v>0</v>
      </c>
      <c r="N3" s="232">
        <f t="shared" si="0"/>
        <v>2234287</v>
      </c>
      <c r="O3" s="232">
        <f t="shared" si="0"/>
        <v>0</v>
      </c>
      <c r="P3" s="232">
        <f t="shared" si="0"/>
        <v>0</v>
      </c>
      <c r="Q3" s="232">
        <f t="shared" si="0"/>
        <v>0</v>
      </c>
      <c r="R3" s="232">
        <f t="shared" si="0"/>
        <v>0</v>
      </c>
      <c r="S3" s="232">
        <f t="shared" si="0"/>
        <v>0</v>
      </c>
      <c r="T3" s="232">
        <f t="shared" si="0"/>
        <v>0</v>
      </c>
      <c r="U3" s="232">
        <f t="shared" si="0"/>
        <v>0</v>
      </c>
      <c r="V3" s="232">
        <f t="shared" si="0"/>
        <v>0</v>
      </c>
      <c r="W3" s="232">
        <f t="shared" si="0"/>
        <v>0</v>
      </c>
      <c r="X3" s="232">
        <f t="shared" si="0"/>
        <v>0</v>
      </c>
      <c r="Y3" s="232">
        <f t="shared" si="0"/>
        <v>0</v>
      </c>
      <c r="Z3" s="232">
        <f t="shared" si="0"/>
        <v>406760.4</v>
      </c>
      <c r="AA3" s="232">
        <f t="shared" si="0"/>
        <v>0</v>
      </c>
      <c r="AB3" s="232">
        <f t="shared" si="0"/>
        <v>0</v>
      </c>
      <c r="AC3" s="232">
        <f t="shared" si="0"/>
        <v>0</v>
      </c>
      <c r="AD3" s="232">
        <f t="shared" si="0"/>
        <v>0</v>
      </c>
      <c r="AE3" s="232">
        <f t="shared" si="0"/>
        <v>81338</v>
      </c>
      <c r="AF3" s="232">
        <f t="shared" si="0"/>
        <v>0</v>
      </c>
      <c r="AG3" s="232">
        <f t="shared" si="0"/>
        <v>0</v>
      </c>
      <c r="AH3" s="232">
        <f t="shared" si="0"/>
        <v>438239</v>
      </c>
      <c r="AI3" s="232">
        <f t="shared" si="0"/>
        <v>0</v>
      </c>
      <c r="AJ3" s="232">
        <f t="shared" si="0"/>
        <v>0</v>
      </c>
      <c r="AK3" s="232">
        <f t="shared" si="0"/>
        <v>0</v>
      </c>
      <c r="AL3" s="232">
        <f t="shared" si="0"/>
        <v>0</v>
      </c>
      <c r="AM3" s="232">
        <f t="shared" si="0"/>
        <v>405111</v>
      </c>
      <c r="AN3" s="232">
        <f t="shared" si="0"/>
        <v>153198</v>
      </c>
    </row>
    <row r="4" spans="1:40" x14ac:dyDescent="0.3">
      <c r="A4" s="231" t="s">
        <v>192</v>
      </c>
      <c r="B4" s="256">
        <v>1</v>
      </c>
      <c r="C4" s="233" t="s">
        <v>5</v>
      </c>
      <c r="D4" s="234" t="s">
        <v>67</v>
      </c>
      <c r="E4" s="234" t="s">
        <v>186</v>
      </c>
      <c r="F4" s="234" t="s">
        <v>3</v>
      </c>
      <c r="G4" s="234" t="s">
        <v>187</v>
      </c>
      <c r="H4" s="234" t="s">
        <v>188</v>
      </c>
      <c r="I4" s="234" t="s">
        <v>189</v>
      </c>
      <c r="J4" s="234" t="s">
        <v>190</v>
      </c>
      <c r="K4" s="234">
        <v>305</v>
      </c>
      <c r="L4" s="234">
        <v>306</v>
      </c>
      <c r="M4" s="234">
        <v>408</v>
      </c>
      <c r="N4" s="234">
        <v>409</v>
      </c>
      <c r="O4" s="234">
        <v>410</v>
      </c>
      <c r="P4" s="234">
        <v>415</v>
      </c>
      <c r="Q4" s="234">
        <v>416</v>
      </c>
      <c r="R4" s="234">
        <v>418</v>
      </c>
      <c r="S4" s="234">
        <v>419</v>
      </c>
      <c r="T4" s="234">
        <v>420</v>
      </c>
      <c r="U4" s="234">
        <v>421</v>
      </c>
      <c r="V4" s="234">
        <v>522</v>
      </c>
      <c r="W4" s="234">
        <v>523</v>
      </c>
      <c r="X4" s="234">
        <v>524</v>
      </c>
      <c r="Y4" s="234">
        <v>525</v>
      </c>
      <c r="Z4" s="234">
        <v>526</v>
      </c>
      <c r="AA4" s="234">
        <v>527</v>
      </c>
      <c r="AB4" s="234">
        <v>528</v>
      </c>
      <c r="AC4" s="234">
        <v>629</v>
      </c>
      <c r="AD4" s="234">
        <v>630</v>
      </c>
      <c r="AE4" s="234">
        <v>636</v>
      </c>
      <c r="AF4" s="234">
        <v>637</v>
      </c>
      <c r="AG4" s="234">
        <v>640</v>
      </c>
      <c r="AH4" s="234">
        <v>642</v>
      </c>
      <c r="AI4" s="234">
        <v>743</v>
      </c>
      <c r="AJ4" s="234">
        <v>745</v>
      </c>
      <c r="AK4" s="234">
        <v>746</v>
      </c>
      <c r="AL4" s="234">
        <v>747</v>
      </c>
      <c r="AM4" s="234">
        <v>930</v>
      </c>
      <c r="AN4" s="234">
        <v>940</v>
      </c>
    </row>
    <row r="5" spans="1:40" x14ac:dyDescent="0.3">
      <c r="A5" s="231" t="s">
        <v>193</v>
      </c>
      <c r="B5" s="256">
        <v>2</v>
      </c>
      <c r="C5" s="231">
        <v>35</v>
      </c>
      <c r="D5" s="231">
        <v>1</v>
      </c>
      <c r="E5" s="231">
        <v>1</v>
      </c>
      <c r="F5" s="231">
        <v>71.45</v>
      </c>
      <c r="G5" s="231">
        <v>0</v>
      </c>
      <c r="H5" s="231">
        <v>6.2</v>
      </c>
      <c r="I5" s="231">
        <v>0</v>
      </c>
      <c r="J5" s="231">
        <v>0</v>
      </c>
      <c r="K5" s="231">
        <v>24.4</v>
      </c>
      <c r="L5" s="231">
        <v>0</v>
      </c>
      <c r="M5" s="231">
        <v>0</v>
      </c>
      <c r="N5" s="231">
        <v>21</v>
      </c>
      <c r="O5" s="231">
        <v>0</v>
      </c>
      <c r="P5" s="231">
        <v>0</v>
      </c>
      <c r="Q5" s="231">
        <v>0</v>
      </c>
      <c r="R5" s="231">
        <v>0</v>
      </c>
      <c r="S5" s="231">
        <v>0</v>
      </c>
      <c r="T5" s="231">
        <v>0</v>
      </c>
      <c r="U5" s="231">
        <v>0</v>
      </c>
      <c r="V5" s="231">
        <v>0</v>
      </c>
      <c r="W5" s="231">
        <v>0</v>
      </c>
      <c r="X5" s="231">
        <v>0</v>
      </c>
      <c r="Y5" s="231">
        <v>0</v>
      </c>
      <c r="Z5" s="231">
        <v>4.0999999999999996</v>
      </c>
      <c r="AA5" s="231">
        <v>0</v>
      </c>
      <c r="AB5" s="231">
        <v>0</v>
      </c>
      <c r="AC5" s="231">
        <v>0</v>
      </c>
      <c r="AD5" s="231">
        <v>0</v>
      </c>
      <c r="AE5" s="231">
        <v>1</v>
      </c>
      <c r="AF5" s="231">
        <v>0</v>
      </c>
      <c r="AG5" s="231">
        <v>0</v>
      </c>
      <c r="AH5" s="231">
        <v>6.75</v>
      </c>
      <c r="AI5" s="231">
        <v>0</v>
      </c>
      <c r="AJ5" s="231">
        <v>0</v>
      </c>
      <c r="AK5" s="231">
        <v>0</v>
      </c>
      <c r="AL5" s="231">
        <v>0</v>
      </c>
      <c r="AM5" s="231">
        <v>5</v>
      </c>
      <c r="AN5" s="231">
        <v>3</v>
      </c>
    </row>
    <row r="6" spans="1:40" x14ac:dyDescent="0.3">
      <c r="A6" s="231" t="s">
        <v>194</v>
      </c>
      <c r="B6" s="256">
        <v>3</v>
      </c>
      <c r="C6" s="231">
        <v>35</v>
      </c>
      <c r="D6" s="231">
        <v>1</v>
      </c>
      <c r="E6" s="231">
        <v>2</v>
      </c>
      <c r="F6" s="231">
        <v>11912.4</v>
      </c>
      <c r="G6" s="231">
        <v>0</v>
      </c>
      <c r="H6" s="231">
        <v>1057.5999999999999</v>
      </c>
      <c r="I6" s="231">
        <v>0</v>
      </c>
      <c r="J6" s="231">
        <v>0</v>
      </c>
      <c r="K6" s="231">
        <v>4101.6000000000004</v>
      </c>
      <c r="L6" s="231">
        <v>0</v>
      </c>
      <c r="M6" s="231">
        <v>0</v>
      </c>
      <c r="N6" s="231">
        <v>3336</v>
      </c>
      <c r="O6" s="231">
        <v>0</v>
      </c>
      <c r="P6" s="231">
        <v>0</v>
      </c>
      <c r="Q6" s="231">
        <v>0</v>
      </c>
      <c r="R6" s="231">
        <v>0</v>
      </c>
      <c r="S6" s="231">
        <v>0</v>
      </c>
      <c r="T6" s="231">
        <v>0</v>
      </c>
      <c r="U6" s="231">
        <v>0</v>
      </c>
      <c r="V6" s="231">
        <v>0</v>
      </c>
      <c r="W6" s="231">
        <v>0</v>
      </c>
      <c r="X6" s="231">
        <v>0</v>
      </c>
      <c r="Y6" s="231">
        <v>0</v>
      </c>
      <c r="Z6" s="231">
        <v>703.2</v>
      </c>
      <c r="AA6" s="231">
        <v>0</v>
      </c>
      <c r="AB6" s="231">
        <v>0</v>
      </c>
      <c r="AC6" s="231">
        <v>0</v>
      </c>
      <c r="AD6" s="231">
        <v>0</v>
      </c>
      <c r="AE6" s="231">
        <v>180</v>
      </c>
      <c r="AF6" s="231">
        <v>0</v>
      </c>
      <c r="AG6" s="231">
        <v>0</v>
      </c>
      <c r="AH6" s="231">
        <v>1166</v>
      </c>
      <c r="AI6" s="231">
        <v>0</v>
      </c>
      <c r="AJ6" s="231">
        <v>0</v>
      </c>
      <c r="AK6" s="231">
        <v>0</v>
      </c>
      <c r="AL6" s="231">
        <v>0</v>
      </c>
      <c r="AM6" s="231">
        <v>848</v>
      </c>
      <c r="AN6" s="231">
        <v>520</v>
      </c>
    </row>
    <row r="7" spans="1:40" x14ac:dyDescent="0.3">
      <c r="A7" s="231" t="s">
        <v>195</v>
      </c>
      <c r="B7" s="256">
        <v>4</v>
      </c>
      <c r="C7" s="231">
        <v>35</v>
      </c>
      <c r="D7" s="231">
        <v>1</v>
      </c>
      <c r="E7" s="231">
        <v>4</v>
      </c>
      <c r="F7" s="231">
        <v>365</v>
      </c>
      <c r="G7" s="231">
        <v>0</v>
      </c>
      <c r="H7" s="231">
        <v>43</v>
      </c>
      <c r="I7" s="231">
        <v>0</v>
      </c>
      <c r="J7" s="231">
        <v>0</v>
      </c>
      <c r="K7" s="231">
        <v>32</v>
      </c>
      <c r="L7" s="231">
        <v>0</v>
      </c>
      <c r="M7" s="231">
        <v>0</v>
      </c>
      <c r="N7" s="231">
        <v>290</v>
      </c>
      <c r="O7" s="231">
        <v>0</v>
      </c>
      <c r="P7" s="231">
        <v>0</v>
      </c>
      <c r="Q7" s="231">
        <v>0</v>
      </c>
      <c r="R7" s="231">
        <v>0</v>
      </c>
      <c r="S7" s="231">
        <v>0</v>
      </c>
      <c r="T7" s="231">
        <v>0</v>
      </c>
      <c r="U7" s="231">
        <v>0</v>
      </c>
      <c r="V7" s="231">
        <v>0</v>
      </c>
      <c r="W7" s="231">
        <v>0</v>
      </c>
      <c r="X7" s="231">
        <v>0</v>
      </c>
      <c r="Y7" s="231">
        <v>0</v>
      </c>
      <c r="Z7" s="231">
        <v>0</v>
      </c>
      <c r="AA7" s="231">
        <v>0</v>
      </c>
      <c r="AB7" s="231">
        <v>0</v>
      </c>
      <c r="AC7" s="231">
        <v>0</v>
      </c>
      <c r="AD7" s="231">
        <v>0</v>
      </c>
      <c r="AE7" s="231">
        <v>0</v>
      </c>
      <c r="AF7" s="231">
        <v>0</v>
      </c>
      <c r="AG7" s="231">
        <v>0</v>
      </c>
      <c r="AH7" s="231">
        <v>0</v>
      </c>
      <c r="AI7" s="231">
        <v>0</v>
      </c>
      <c r="AJ7" s="231">
        <v>0</v>
      </c>
      <c r="AK7" s="231">
        <v>0</v>
      </c>
      <c r="AL7" s="231">
        <v>0</v>
      </c>
      <c r="AM7" s="231">
        <v>0</v>
      </c>
      <c r="AN7" s="231">
        <v>0</v>
      </c>
    </row>
    <row r="8" spans="1:40" x14ac:dyDescent="0.3">
      <c r="A8" s="231" t="s">
        <v>196</v>
      </c>
      <c r="B8" s="256">
        <v>5</v>
      </c>
      <c r="C8" s="231">
        <v>35</v>
      </c>
      <c r="D8" s="231">
        <v>1</v>
      </c>
      <c r="E8" s="231">
        <v>5</v>
      </c>
      <c r="F8" s="231">
        <v>25</v>
      </c>
      <c r="G8" s="231">
        <v>25</v>
      </c>
      <c r="H8" s="231">
        <v>0</v>
      </c>
      <c r="I8" s="231">
        <v>0</v>
      </c>
      <c r="J8" s="231">
        <v>0</v>
      </c>
      <c r="K8" s="231">
        <v>0</v>
      </c>
      <c r="L8" s="231">
        <v>0</v>
      </c>
      <c r="M8" s="231">
        <v>0</v>
      </c>
      <c r="N8" s="231">
        <v>0</v>
      </c>
      <c r="O8" s="231">
        <v>0</v>
      </c>
      <c r="P8" s="231">
        <v>0</v>
      </c>
      <c r="Q8" s="231">
        <v>0</v>
      </c>
      <c r="R8" s="231">
        <v>0</v>
      </c>
      <c r="S8" s="231">
        <v>0</v>
      </c>
      <c r="T8" s="231">
        <v>0</v>
      </c>
      <c r="U8" s="231">
        <v>0</v>
      </c>
      <c r="V8" s="231">
        <v>0</v>
      </c>
      <c r="W8" s="231">
        <v>0</v>
      </c>
      <c r="X8" s="231">
        <v>0</v>
      </c>
      <c r="Y8" s="231">
        <v>0</v>
      </c>
      <c r="Z8" s="231">
        <v>0</v>
      </c>
      <c r="AA8" s="231">
        <v>0</v>
      </c>
      <c r="AB8" s="231">
        <v>0</v>
      </c>
      <c r="AC8" s="231">
        <v>0</v>
      </c>
      <c r="AD8" s="231">
        <v>0</v>
      </c>
      <c r="AE8" s="231">
        <v>0</v>
      </c>
      <c r="AF8" s="231">
        <v>0</v>
      </c>
      <c r="AG8" s="231">
        <v>0</v>
      </c>
      <c r="AH8" s="231">
        <v>0</v>
      </c>
      <c r="AI8" s="231">
        <v>0</v>
      </c>
      <c r="AJ8" s="231">
        <v>0</v>
      </c>
      <c r="AK8" s="231">
        <v>0</v>
      </c>
      <c r="AL8" s="231">
        <v>0</v>
      </c>
      <c r="AM8" s="231">
        <v>0</v>
      </c>
      <c r="AN8" s="231">
        <v>0</v>
      </c>
    </row>
    <row r="9" spans="1:40" x14ac:dyDescent="0.3">
      <c r="A9" s="231" t="s">
        <v>197</v>
      </c>
      <c r="B9" s="256">
        <v>6</v>
      </c>
      <c r="C9" s="231">
        <v>35</v>
      </c>
      <c r="D9" s="231">
        <v>1</v>
      </c>
      <c r="E9" s="231">
        <v>6</v>
      </c>
      <c r="F9" s="231">
        <v>1857212</v>
      </c>
      <c r="G9" s="231">
        <v>0</v>
      </c>
      <c r="H9" s="231">
        <v>356901</v>
      </c>
      <c r="I9" s="231">
        <v>0</v>
      </c>
      <c r="J9" s="231">
        <v>0</v>
      </c>
      <c r="K9" s="231">
        <v>609165</v>
      </c>
      <c r="L9" s="231">
        <v>0</v>
      </c>
      <c r="M9" s="231">
        <v>0</v>
      </c>
      <c r="N9" s="231">
        <v>529869</v>
      </c>
      <c r="O9" s="231">
        <v>0</v>
      </c>
      <c r="P9" s="231">
        <v>0</v>
      </c>
      <c r="Q9" s="231">
        <v>0</v>
      </c>
      <c r="R9" s="231">
        <v>0</v>
      </c>
      <c r="S9" s="231">
        <v>0</v>
      </c>
      <c r="T9" s="231">
        <v>0</v>
      </c>
      <c r="U9" s="231">
        <v>0</v>
      </c>
      <c r="V9" s="231">
        <v>0</v>
      </c>
      <c r="W9" s="231">
        <v>0</v>
      </c>
      <c r="X9" s="231">
        <v>0</v>
      </c>
      <c r="Y9" s="231">
        <v>0</v>
      </c>
      <c r="Z9" s="231">
        <v>103965</v>
      </c>
      <c r="AA9" s="231">
        <v>0</v>
      </c>
      <c r="AB9" s="231">
        <v>0</v>
      </c>
      <c r="AC9" s="231">
        <v>0</v>
      </c>
      <c r="AD9" s="231">
        <v>0</v>
      </c>
      <c r="AE9" s="231">
        <v>19490</v>
      </c>
      <c r="AF9" s="231">
        <v>0</v>
      </c>
      <c r="AG9" s="231">
        <v>0</v>
      </c>
      <c r="AH9" s="231">
        <v>103298</v>
      </c>
      <c r="AI9" s="231">
        <v>0</v>
      </c>
      <c r="AJ9" s="231">
        <v>0</v>
      </c>
      <c r="AK9" s="231">
        <v>0</v>
      </c>
      <c r="AL9" s="231">
        <v>0</v>
      </c>
      <c r="AM9" s="231">
        <v>99258</v>
      </c>
      <c r="AN9" s="231">
        <v>35266</v>
      </c>
    </row>
    <row r="10" spans="1:40" x14ac:dyDescent="0.3">
      <c r="A10" s="231" t="s">
        <v>198</v>
      </c>
      <c r="B10" s="256">
        <v>7</v>
      </c>
      <c r="C10" s="231">
        <v>35</v>
      </c>
      <c r="D10" s="231">
        <v>1</v>
      </c>
      <c r="E10" s="231">
        <v>9</v>
      </c>
      <c r="F10" s="231">
        <v>13010</v>
      </c>
      <c r="G10" s="231">
        <v>0</v>
      </c>
      <c r="H10" s="231">
        <v>0</v>
      </c>
      <c r="I10" s="231">
        <v>0</v>
      </c>
      <c r="J10" s="231">
        <v>0</v>
      </c>
      <c r="K10" s="231">
        <v>11930</v>
      </c>
      <c r="L10" s="231">
        <v>0</v>
      </c>
      <c r="M10" s="231">
        <v>0</v>
      </c>
      <c r="N10" s="231">
        <v>0</v>
      </c>
      <c r="O10" s="231">
        <v>0</v>
      </c>
      <c r="P10" s="231">
        <v>0</v>
      </c>
      <c r="Q10" s="231">
        <v>0</v>
      </c>
      <c r="R10" s="231">
        <v>0</v>
      </c>
      <c r="S10" s="231">
        <v>0</v>
      </c>
      <c r="T10" s="231">
        <v>0</v>
      </c>
      <c r="U10" s="231">
        <v>0</v>
      </c>
      <c r="V10" s="231">
        <v>0</v>
      </c>
      <c r="W10" s="231">
        <v>0</v>
      </c>
      <c r="X10" s="231">
        <v>0</v>
      </c>
      <c r="Y10" s="231">
        <v>0</v>
      </c>
      <c r="Z10" s="231">
        <v>0</v>
      </c>
      <c r="AA10" s="231">
        <v>0</v>
      </c>
      <c r="AB10" s="231">
        <v>0</v>
      </c>
      <c r="AC10" s="231">
        <v>0</v>
      </c>
      <c r="AD10" s="231">
        <v>0</v>
      </c>
      <c r="AE10" s="231">
        <v>0</v>
      </c>
      <c r="AF10" s="231">
        <v>0</v>
      </c>
      <c r="AG10" s="231">
        <v>0</v>
      </c>
      <c r="AH10" s="231">
        <v>1080</v>
      </c>
      <c r="AI10" s="231">
        <v>0</v>
      </c>
      <c r="AJ10" s="231">
        <v>0</v>
      </c>
      <c r="AK10" s="231">
        <v>0</v>
      </c>
      <c r="AL10" s="231">
        <v>0</v>
      </c>
      <c r="AM10" s="231">
        <v>0</v>
      </c>
      <c r="AN10" s="231">
        <v>0</v>
      </c>
    </row>
    <row r="11" spans="1:40" x14ac:dyDescent="0.3">
      <c r="A11" s="231" t="s">
        <v>199</v>
      </c>
      <c r="B11" s="256">
        <v>8</v>
      </c>
      <c r="C11" s="231">
        <v>35</v>
      </c>
      <c r="D11" s="231">
        <v>1</v>
      </c>
      <c r="E11" s="231">
        <v>10</v>
      </c>
      <c r="F11" s="231">
        <v>7300</v>
      </c>
      <c r="G11" s="231">
        <v>0</v>
      </c>
      <c r="H11" s="231">
        <v>0</v>
      </c>
      <c r="I11" s="231">
        <v>0</v>
      </c>
      <c r="J11" s="231">
        <v>0</v>
      </c>
      <c r="K11" s="231">
        <v>7300</v>
      </c>
      <c r="L11" s="231">
        <v>0</v>
      </c>
      <c r="M11" s="231">
        <v>0</v>
      </c>
      <c r="N11" s="231">
        <v>0</v>
      </c>
      <c r="O11" s="231">
        <v>0</v>
      </c>
      <c r="P11" s="231">
        <v>0</v>
      </c>
      <c r="Q11" s="231">
        <v>0</v>
      </c>
      <c r="R11" s="231">
        <v>0</v>
      </c>
      <c r="S11" s="231">
        <v>0</v>
      </c>
      <c r="T11" s="231">
        <v>0</v>
      </c>
      <c r="U11" s="231">
        <v>0</v>
      </c>
      <c r="V11" s="231">
        <v>0</v>
      </c>
      <c r="W11" s="231">
        <v>0</v>
      </c>
      <c r="X11" s="231">
        <v>0</v>
      </c>
      <c r="Y11" s="231">
        <v>0</v>
      </c>
      <c r="Z11" s="231">
        <v>0</v>
      </c>
      <c r="AA11" s="231">
        <v>0</v>
      </c>
      <c r="AB11" s="231">
        <v>0</v>
      </c>
      <c r="AC11" s="231">
        <v>0</v>
      </c>
      <c r="AD11" s="231">
        <v>0</v>
      </c>
      <c r="AE11" s="231">
        <v>0</v>
      </c>
      <c r="AF11" s="231">
        <v>0</v>
      </c>
      <c r="AG11" s="231">
        <v>0</v>
      </c>
      <c r="AH11" s="231">
        <v>0</v>
      </c>
      <c r="AI11" s="231">
        <v>0</v>
      </c>
      <c r="AJ11" s="231">
        <v>0</v>
      </c>
      <c r="AK11" s="231">
        <v>0</v>
      </c>
      <c r="AL11" s="231">
        <v>0</v>
      </c>
      <c r="AM11" s="231">
        <v>0</v>
      </c>
      <c r="AN11" s="231">
        <v>0</v>
      </c>
    </row>
    <row r="12" spans="1:40" x14ac:dyDescent="0.3">
      <c r="A12" s="231" t="s">
        <v>200</v>
      </c>
      <c r="B12" s="256">
        <v>9</v>
      </c>
      <c r="C12" s="231">
        <v>35</v>
      </c>
      <c r="D12" s="231">
        <v>1</v>
      </c>
      <c r="E12" s="231">
        <v>11</v>
      </c>
      <c r="F12" s="231">
        <v>5845</v>
      </c>
      <c r="G12" s="231">
        <v>0</v>
      </c>
      <c r="H12" s="231">
        <v>2095</v>
      </c>
      <c r="I12" s="231">
        <v>0</v>
      </c>
      <c r="J12" s="231">
        <v>0</v>
      </c>
      <c r="K12" s="231">
        <v>3750</v>
      </c>
      <c r="L12" s="231">
        <v>0</v>
      </c>
      <c r="M12" s="231">
        <v>0</v>
      </c>
      <c r="N12" s="231">
        <v>0</v>
      </c>
      <c r="O12" s="231">
        <v>0</v>
      </c>
      <c r="P12" s="231">
        <v>0</v>
      </c>
      <c r="Q12" s="231">
        <v>0</v>
      </c>
      <c r="R12" s="231">
        <v>0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v>0</v>
      </c>
      <c r="AF12" s="231">
        <v>0</v>
      </c>
      <c r="AG12" s="231">
        <v>0</v>
      </c>
      <c r="AH12" s="231">
        <v>0</v>
      </c>
      <c r="AI12" s="231">
        <v>0</v>
      </c>
      <c r="AJ12" s="231">
        <v>0</v>
      </c>
      <c r="AK12" s="231">
        <v>0</v>
      </c>
      <c r="AL12" s="231">
        <v>0</v>
      </c>
      <c r="AM12" s="231">
        <v>0</v>
      </c>
      <c r="AN12" s="231">
        <v>0</v>
      </c>
    </row>
    <row r="13" spans="1:40" x14ac:dyDescent="0.3">
      <c r="A13" s="231" t="s">
        <v>201</v>
      </c>
      <c r="B13" s="256">
        <v>10</v>
      </c>
      <c r="C13" s="231">
        <v>35</v>
      </c>
      <c r="D13" s="231">
        <v>2</v>
      </c>
      <c r="E13" s="231">
        <v>1</v>
      </c>
      <c r="F13" s="231">
        <v>72.25</v>
      </c>
      <c r="G13" s="231">
        <v>0</v>
      </c>
      <c r="H13" s="231">
        <v>6.2</v>
      </c>
      <c r="I13" s="231">
        <v>0</v>
      </c>
      <c r="J13" s="231">
        <v>0</v>
      </c>
      <c r="K13" s="231">
        <v>24.4</v>
      </c>
      <c r="L13" s="231">
        <v>0</v>
      </c>
      <c r="M13" s="231">
        <v>0</v>
      </c>
      <c r="N13" s="231">
        <v>22</v>
      </c>
      <c r="O13" s="231">
        <v>0</v>
      </c>
      <c r="P13" s="231">
        <v>0</v>
      </c>
      <c r="Q13" s="231">
        <v>0</v>
      </c>
      <c r="R13" s="231">
        <v>0</v>
      </c>
      <c r="S13" s="231">
        <v>0</v>
      </c>
      <c r="T13" s="231">
        <v>0</v>
      </c>
      <c r="U13" s="231">
        <v>0</v>
      </c>
      <c r="V13" s="231">
        <v>0</v>
      </c>
      <c r="W13" s="231">
        <v>0</v>
      </c>
      <c r="X13" s="231">
        <v>0</v>
      </c>
      <c r="Y13" s="231">
        <v>0</v>
      </c>
      <c r="Z13" s="231">
        <v>3.9</v>
      </c>
      <c r="AA13" s="231">
        <v>0</v>
      </c>
      <c r="AB13" s="231">
        <v>0</v>
      </c>
      <c r="AC13" s="231">
        <v>0</v>
      </c>
      <c r="AD13" s="231">
        <v>0</v>
      </c>
      <c r="AE13" s="231">
        <v>1</v>
      </c>
      <c r="AF13" s="231">
        <v>0</v>
      </c>
      <c r="AG13" s="231">
        <v>0</v>
      </c>
      <c r="AH13" s="231">
        <v>6.75</v>
      </c>
      <c r="AI13" s="231">
        <v>0</v>
      </c>
      <c r="AJ13" s="231">
        <v>0</v>
      </c>
      <c r="AK13" s="231">
        <v>0</v>
      </c>
      <c r="AL13" s="231">
        <v>0</v>
      </c>
      <c r="AM13" s="231">
        <v>5</v>
      </c>
      <c r="AN13" s="231">
        <v>3</v>
      </c>
    </row>
    <row r="14" spans="1:40" x14ac:dyDescent="0.3">
      <c r="A14" s="231" t="s">
        <v>202</v>
      </c>
      <c r="B14" s="256">
        <v>11</v>
      </c>
      <c r="C14" s="231">
        <v>35</v>
      </c>
      <c r="D14" s="231">
        <v>2</v>
      </c>
      <c r="E14" s="231">
        <v>2</v>
      </c>
      <c r="F14" s="231">
        <v>10206.4</v>
      </c>
      <c r="G14" s="231">
        <v>0</v>
      </c>
      <c r="H14" s="231">
        <v>932.8</v>
      </c>
      <c r="I14" s="231">
        <v>0</v>
      </c>
      <c r="J14" s="231">
        <v>0</v>
      </c>
      <c r="K14" s="231">
        <v>3316</v>
      </c>
      <c r="L14" s="231">
        <v>0</v>
      </c>
      <c r="M14" s="231">
        <v>0</v>
      </c>
      <c r="N14" s="231">
        <v>3028</v>
      </c>
      <c r="O14" s="231">
        <v>0</v>
      </c>
      <c r="P14" s="231">
        <v>0</v>
      </c>
      <c r="Q14" s="231">
        <v>0</v>
      </c>
      <c r="R14" s="231">
        <v>0</v>
      </c>
      <c r="S14" s="231">
        <v>0</v>
      </c>
      <c r="T14" s="231">
        <v>0</v>
      </c>
      <c r="U14" s="231">
        <v>0</v>
      </c>
      <c r="V14" s="231">
        <v>0</v>
      </c>
      <c r="W14" s="231">
        <v>0</v>
      </c>
      <c r="X14" s="231">
        <v>0</v>
      </c>
      <c r="Y14" s="231">
        <v>0</v>
      </c>
      <c r="Z14" s="231">
        <v>601.6</v>
      </c>
      <c r="AA14" s="231">
        <v>0</v>
      </c>
      <c r="AB14" s="231">
        <v>0</v>
      </c>
      <c r="AC14" s="231">
        <v>0</v>
      </c>
      <c r="AD14" s="231">
        <v>0</v>
      </c>
      <c r="AE14" s="231">
        <v>160</v>
      </c>
      <c r="AF14" s="231">
        <v>0</v>
      </c>
      <c r="AG14" s="231">
        <v>0</v>
      </c>
      <c r="AH14" s="231">
        <v>984</v>
      </c>
      <c r="AI14" s="231">
        <v>0</v>
      </c>
      <c r="AJ14" s="231">
        <v>0</v>
      </c>
      <c r="AK14" s="231">
        <v>0</v>
      </c>
      <c r="AL14" s="231">
        <v>0</v>
      </c>
      <c r="AM14" s="231">
        <v>720</v>
      </c>
      <c r="AN14" s="231">
        <v>464</v>
      </c>
    </row>
    <row r="15" spans="1:40" x14ac:dyDescent="0.3">
      <c r="A15" s="231" t="s">
        <v>203</v>
      </c>
      <c r="B15" s="256">
        <v>12</v>
      </c>
      <c r="C15" s="231">
        <v>35</v>
      </c>
      <c r="D15" s="231">
        <v>2</v>
      </c>
      <c r="E15" s="231">
        <v>4</v>
      </c>
      <c r="F15" s="231">
        <v>342</v>
      </c>
      <c r="G15" s="231">
        <v>0</v>
      </c>
      <c r="H15" s="231">
        <v>36</v>
      </c>
      <c r="I15" s="231">
        <v>0</v>
      </c>
      <c r="J15" s="231">
        <v>0</v>
      </c>
      <c r="K15" s="231">
        <v>32</v>
      </c>
      <c r="L15" s="231">
        <v>0</v>
      </c>
      <c r="M15" s="231">
        <v>0</v>
      </c>
      <c r="N15" s="231">
        <v>274</v>
      </c>
      <c r="O15" s="231">
        <v>0</v>
      </c>
      <c r="P15" s="231">
        <v>0</v>
      </c>
      <c r="Q15" s="231">
        <v>0</v>
      </c>
      <c r="R15" s="231">
        <v>0</v>
      </c>
      <c r="S15" s="231">
        <v>0</v>
      </c>
      <c r="T15" s="231">
        <v>0</v>
      </c>
      <c r="U15" s="231">
        <v>0</v>
      </c>
      <c r="V15" s="231">
        <v>0</v>
      </c>
      <c r="W15" s="231">
        <v>0</v>
      </c>
      <c r="X15" s="231">
        <v>0</v>
      </c>
      <c r="Y15" s="231">
        <v>0</v>
      </c>
      <c r="Z15" s="231">
        <v>0</v>
      </c>
      <c r="AA15" s="231">
        <v>0</v>
      </c>
      <c r="AB15" s="231">
        <v>0</v>
      </c>
      <c r="AC15" s="231">
        <v>0</v>
      </c>
      <c r="AD15" s="231">
        <v>0</v>
      </c>
      <c r="AE15" s="231">
        <v>0</v>
      </c>
      <c r="AF15" s="231">
        <v>0</v>
      </c>
      <c r="AG15" s="231">
        <v>0</v>
      </c>
      <c r="AH15" s="231">
        <v>0</v>
      </c>
      <c r="AI15" s="231">
        <v>0</v>
      </c>
      <c r="AJ15" s="231">
        <v>0</v>
      </c>
      <c r="AK15" s="231">
        <v>0</v>
      </c>
      <c r="AL15" s="231">
        <v>0</v>
      </c>
      <c r="AM15" s="231">
        <v>0</v>
      </c>
      <c r="AN15" s="231">
        <v>0</v>
      </c>
    </row>
    <row r="16" spans="1:40" x14ac:dyDescent="0.3">
      <c r="A16" s="231" t="s">
        <v>191</v>
      </c>
      <c r="B16" s="256">
        <v>2014</v>
      </c>
      <c r="C16" s="231">
        <v>35</v>
      </c>
      <c r="D16" s="231">
        <v>2</v>
      </c>
      <c r="E16" s="231">
        <v>5</v>
      </c>
      <c r="F16" s="231">
        <v>22.5</v>
      </c>
      <c r="G16" s="231">
        <v>22.5</v>
      </c>
      <c r="H16" s="231">
        <v>0</v>
      </c>
      <c r="I16" s="231">
        <v>0</v>
      </c>
      <c r="J16" s="231">
        <v>0</v>
      </c>
      <c r="K16" s="231">
        <v>0</v>
      </c>
      <c r="L16" s="231">
        <v>0</v>
      </c>
      <c r="M16" s="231">
        <v>0</v>
      </c>
      <c r="N16" s="231">
        <v>0</v>
      </c>
      <c r="O16" s="231">
        <v>0</v>
      </c>
      <c r="P16" s="231">
        <v>0</v>
      </c>
      <c r="Q16" s="231">
        <v>0</v>
      </c>
      <c r="R16" s="231">
        <v>0</v>
      </c>
      <c r="S16" s="231">
        <v>0</v>
      </c>
      <c r="T16" s="231">
        <v>0</v>
      </c>
      <c r="U16" s="231">
        <v>0</v>
      </c>
      <c r="V16" s="231">
        <v>0</v>
      </c>
      <c r="W16" s="231">
        <v>0</v>
      </c>
      <c r="X16" s="231">
        <v>0</v>
      </c>
      <c r="Y16" s="231">
        <v>0</v>
      </c>
      <c r="Z16" s="231">
        <v>0</v>
      </c>
      <c r="AA16" s="231">
        <v>0</v>
      </c>
      <c r="AB16" s="231">
        <v>0</v>
      </c>
      <c r="AC16" s="231">
        <v>0</v>
      </c>
      <c r="AD16" s="231">
        <v>0</v>
      </c>
      <c r="AE16" s="231">
        <v>0</v>
      </c>
      <c r="AF16" s="231">
        <v>0</v>
      </c>
      <c r="AG16" s="231">
        <v>0</v>
      </c>
      <c r="AH16" s="231">
        <v>0</v>
      </c>
      <c r="AI16" s="231">
        <v>0</v>
      </c>
      <c r="AJ16" s="231">
        <v>0</v>
      </c>
      <c r="AK16" s="231">
        <v>0</v>
      </c>
      <c r="AL16" s="231">
        <v>0</v>
      </c>
      <c r="AM16" s="231">
        <v>0</v>
      </c>
      <c r="AN16" s="231">
        <v>0</v>
      </c>
    </row>
    <row r="17" spans="3:40" x14ac:dyDescent="0.3">
      <c r="C17" s="231">
        <v>35</v>
      </c>
      <c r="D17" s="231">
        <v>2</v>
      </c>
      <c r="E17" s="231">
        <v>6</v>
      </c>
      <c r="F17" s="231">
        <v>1820384</v>
      </c>
      <c r="G17" s="231">
        <v>0</v>
      </c>
      <c r="H17" s="231">
        <v>346349</v>
      </c>
      <c r="I17" s="231">
        <v>0</v>
      </c>
      <c r="J17" s="231">
        <v>0</v>
      </c>
      <c r="K17" s="231">
        <v>574588</v>
      </c>
      <c r="L17" s="231">
        <v>0</v>
      </c>
      <c r="M17" s="231">
        <v>0</v>
      </c>
      <c r="N17" s="231">
        <v>534428</v>
      </c>
      <c r="O17" s="231">
        <v>0</v>
      </c>
      <c r="P17" s="231">
        <v>0</v>
      </c>
      <c r="Q17" s="231">
        <v>0</v>
      </c>
      <c r="R17" s="231">
        <v>0</v>
      </c>
      <c r="S17" s="231">
        <v>0</v>
      </c>
      <c r="T17" s="231">
        <v>0</v>
      </c>
      <c r="U17" s="231">
        <v>0</v>
      </c>
      <c r="V17" s="231">
        <v>0</v>
      </c>
      <c r="W17" s="231">
        <v>0</v>
      </c>
      <c r="X17" s="231">
        <v>0</v>
      </c>
      <c r="Y17" s="231">
        <v>0</v>
      </c>
      <c r="Z17" s="231">
        <v>99612</v>
      </c>
      <c r="AA17" s="231">
        <v>0</v>
      </c>
      <c r="AB17" s="231">
        <v>0</v>
      </c>
      <c r="AC17" s="231">
        <v>0</v>
      </c>
      <c r="AD17" s="231">
        <v>0</v>
      </c>
      <c r="AE17" s="231">
        <v>19400</v>
      </c>
      <c r="AF17" s="231">
        <v>0</v>
      </c>
      <c r="AG17" s="231">
        <v>0</v>
      </c>
      <c r="AH17" s="231">
        <v>110334</v>
      </c>
      <c r="AI17" s="231">
        <v>0</v>
      </c>
      <c r="AJ17" s="231">
        <v>0</v>
      </c>
      <c r="AK17" s="231">
        <v>0</v>
      </c>
      <c r="AL17" s="231">
        <v>0</v>
      </c>
      <c r="AM17" s="231">
        <v>100811</v>
      </c>
      <c r="AN17" s="231">
        <v>34862</v>
      </c>
    </row>
    <row r="18" spans="3:40" x14ac:dyDescent="0.3">
      <c r="C18" s="231">
        <v>35</v>
      </c>
      <c r="D18" s="231">
        <v>2</v>
      </c>
      <c r="E18" s="231">
        <v>9</v>
      </c>
      <c r="F18" s="231">
        <v>20412</v>
      </c>
      <c r="G18" s="231">
        <v>0</v>
      </c>
      <c r="H18" s="231">
        <v>0</v>
      </c>
      <c r="I18" s="231">
        <v>0</v>
      </c>
      <c r="J18" s="231">
        <v>0</v>
      </c>
      <c r="K18" s="231">
        <v>9832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v>0</v>
      </c>
      <c r="AF18" s="231">
        <v>0</v>
      </c>
      <c r="AG18" s="231">
        <v>0</v>
      </c>
      <c r="AH18" s="231">
        <v>10580</v>
      </c>
      <c r="AI18" s="231">
        <v>0</v>
      </c>
      <c r="AJ18" s="231">
        <v>0</v>
      </c>
      <c r="AK18" s="231">
        <v>0</v>
      </c>
      <c r="AL18" s="231">
        <v>0</v>
      </c>
      <c r="AM18" s="231">
        <v>0</v>
      </c>
      <c r="AN18" s="231">
        <v>0</v>
      </c>
    </row>
    <row r="19" spans="3:40" x14ac:dyDescent="0.3">
      <c r="C19" s="231">
        <v>35</v>
      </c>
      <c r="D19" s="231">
        <v>2</v>
      </c>
      <c r="E19" s="231">
        <v>10</v>
      </c>
      <c r="F19" s="231">
        <v>5305</v>
      </c>
      <c r="G19" s="231">
        <v>0</v>
      </c>
      <c r="H19" s="231">
        <v>0</v>
      </c>
      <c r="I19" s="231">
        <v>0</v>
      </c>
      <c r="J19" s="231">
        <v>0</v>
      </c>
      <c r="K19" s="231">
        <v>5305</v>
      </c>
      <c r="L19" s="231">
        <v>0</v>
      </c>
      <c r="M19" s="231">
        <v>0</v>
      </c>
      <c r="N19" s="231">
        <v>0</v>
      </c>
      <c r="O19" s="231">
        <v>0</v>
      </c>
      <c r="P19" s="231">
        <v>0</v>
      </c>
      <c r="Q19" s="231">
        <v>0</v>
      </c>
      <c r="R19" s="231">
        <v>0</v>
      </c>
      <c r="S19" s="231">
        <v>0</v>
      </c>
      <c r="T19" s="231">
        <v>0</v>
      </c>
      <c r="U19" s="231">
        <v>0</v>
      </c>
      <c r="V19" s="231">
        <v>0</v>
      </c>
      <c r="W19" s="231">
        <v>0</v>
      </c>
      <c r="X19" s="231">
        <v>0</v>
      </c>
      <c r="Y19" s="231">
        <v>0</v>
      </c>
      <c r="Z19" s="231">
        <v>0</v>
      </c>
      <c r="AA19" s="231">
        <v>0</v>
      </c>
      <c r="AB19" s="231">
        <v>0</v>
      </c>
      <c r="AC19" s="231">
        <v>0</v>
      </c>
      <c r="AD19" s="231">
        <v>0</v>
      </c>
      <c r="AE19" s="231">
        <v>0</v>
      </c>
      <c r="AF19" s="231">
        <v>0</v>
      </c>
      <c r="AG19" s="231">
        <v>0</v>
      </c>
      <c r="AH19" s="231">
        <v>0</v>
      </c>
      <c r="AI19" s="231">
        <v>0</v>
      </c>
      <c r="AJ19" s="231">
        <v>0</v>
      </c>
      <c r="AK19" s="231">
        <v>0</v>
      </c>
      <c r="AL19" s="231">
        <v>0</v>
      </c>
      <c r="AM19" s="231">
        <v>0</v>
      </c>
      <c r="AN19" s="231">
        <v>0</v>
      </c>
    </row>
    <row r="20" spans="3:40" x14ac:dyDescent="0.3">
      <c r="C20" s="231">
        <v>35</v>
      </c>
      <c r="D20" s="231">
        <v>2</v>
      </c>
      <c r="E20" s="231">
        <v>11</v>
      </c>
      <c r="F20" s="231">
        <v>5845</v>
      </c>
      <c r="G20" s="231">
        <v>0</v>
      </c>
      <c r="H20" s="231">
        <v>2095</v>
      </c>
      <c r="I20" s="231">
        <v>0</v>
      </c>
      <c r="J20" s="231">
        <v>0</v>
      </c>
      <c r="K20" s="231">
        <v>3750</v>
      </c>
      <c r="L20" s="231">
        <v>0</v>
      </c>
      <c r="M20" s="231">
        <v>0</v>
      </c>
      <c r="N20" s="231">
        <v>0</v>
      </c>
      <c r="O20" s="231">
        <v>0</v>
      </c>
      <c r="P20" s="231">
        <v>0</v>
      </c>
      <c r="Q20" s="231">
        <v>0</v>
      </c>
      <c r="R20" s="231">
        <v>0</v>
      </c>
      <c r="S20" s="231">
        <v>0</v>
      </c>
      <c r="T20" s="231">
        <v>0</v>
      </c>
      <c r="U20" s="231">
        <v>0</v>
      </c>
      <c r="V20" s="231">
        <v>0</v>
      </c>
      <c r="W20" s="231">
        <v>0</v>
      </c>
      <c r="X20" s="231">
        <v>0</v>
      </c>
      <c r="Y20" s="231">
        <v>0</v>
      </c>
      <c r="Z20" s="231">
        <v>0</v>
      </c>
      <c r="AA20" s="231">
        <v>0</v>
      </c>
      <c r="AB20" s="231">
        <v>0</v>
      </c>
      <c r="AC20" s="231">
        <v>0</v>
      </c>
      <c r="AD20" s="231">
        <v>0</v>
      </c>
      <c r="AE20" s="231">
        <v>0</v>
      </c>
      <c r="AF20" s="231">
        <v>0</v>
      </c>
      <c r="AG20" s="231">
        <v>0</v>
      </c>
      <c r="AH20" s="231">
        <v>0</v>
      </c>
      <c r="AI20" s="231">
        <v>0</v>
      </c>
      <c r="AJ20" s="231">
        <v>0</v>
      </c>
      <c r="AK20" s="231">
        <v>0</v>
      </c>
      <c r="AL20" s="231">
        <v>0</v>
      </c>
      <c r="AM20" s="231">
        <v>0</v>
      </c>
      <c r="AN20" s="231">
        <v>0</v>
      </c>
    </row>
    <row r="21" spans="3:40" x14ac:dyDescent="0.3">
      <c r="C21" s="231">
        <v>35</v>
      </c>
      <c r="D21" s="231">
        <v>3</v>
      </c>
      <c r="E21" s="231">
        <v>1</v>
      </c>
      <c r="F21" s="231">
        <v>73.75</v>
      </c>
      <c r="G21" s="231">
        <v>0</v>
      </c>
      <c r="H21" s="231">
        <v>6.7</v>
      </c>
      <c r="I21" s="231">
        <v>0</v>
      </c>
      <c r="J21" s="231">
        <v>0</v>
      </c>
      <c r="K21" s="231">
        <v>24.4</v>
      </c>
      <c r="L21" s="231">
        <v>0</v>
      </c>
      <c r="M21" s="231">
        <v>0</v>
      </c>
      <c r="N21" s="231">
        <v>22</v>
      </c>
      <c r="O21" s="231">
        <v>0</v>
      </c>
      <c r="P21" s="231">
        <v>0</v>
      </c>
      <c r="Q21" s="231">
        <v>0</v>
      </c>
      <c r="R21" s="231">
        <v>0</v>
      </c>
      <c r="S21" s="231">
        <v>0</v>
      </c>
      <c r="T21" s="231">
        <v>0</v>
      </c>
      <c r="U21" s="231">
        <v>0</v>
      </c>
      <c r="V21" s="231">
        <v>0</v>
      </c>
      <c r="W21" s="231">
        <v>0</v>
      </c>
      <c r="X21" s="231">
        <v>0</v>
      </c>
      <c r="Y21" s="231">
        <v>0</v>
      </c>
      <c r="Z21" s="231">
        <v>3.9</v>
      </c>
      <c r="AA21" s="231">
        <v>0</v>
      </c>
      <c r="AB21" s="231">
        <v>0</v>
      </c>
      <c r="AC21" s="231">
        <v>0</v>
      </c>
      <c r="AD21" s="231">
        <v>0</v>
      </c>
      <c r="AE21" s="231">
        <v>1</v>
      </c>
      <c r="AF21" s="231">
        <v>0</v>
      </c>
      <c r="AG21" s="231">
        <v>0</v>
      </c>
      <c r="AH21" s="231">
        <v>6.75</v>
      </c>
      <c r="AI21" s="231">
        <v>0</v>
      </c>
      <c r="AJ21" s="231">
        <v>0</v>
      </c>
      <c r="AK21" s="231">
        <v>0</v>
      </c>
      <c r="AL21" s="231">
        <v>0</v>
      </c>
      <c r="AM21" s="231">
        <v>6</v>
      </c>
      <c r="AN21" s="231">
        <v>3</v>
      </c>
    </row>
    <row r="22" spans="3:40" x14ac:dyDescent="0.3">
      <c r="C22" s="231">
        <v>35</v>
      </c>
      <c r="D22" s="231">
        <v>3</v>
      </c>
      <c r="E22" s="231">
        <v>2</v>
      </c>
      <c r="F22" s="231">
        <v>11106.4</v>
      </c>
      <c r="G22" s="231">
        <v>0</v>
      </c>
      <c r="H22" s="231">
        <v>1005.6</v>
      </c>
      <c r="I22" s="231">
        <v>0</v>
      </c>
      <c r="J22" s="231">
        <v>0</v>
      </c>
      <c r="K22" s="231">
        <v>3652.4</v>
      </c>
      <c r="L22" s="231">
        <v>0</v>
      </c>
      <c r="M22" s="231">
        <v>0</v>
      </c>
      <c r="N22" s="231">
        <v>3360</v>
      </c>
      <c r="O22" s="231">
        <v>0</v>
      </c>
      <c r="P22" s="231">
        <v>0</v>
      </c>
      <c r="Q22" s="231">
        <v>0</v>
      </c>
      <c r="R22" s="231">
        <v>0</v>
      </c>
      <c r="S22" s="231">
        <v>0</v>
      </c>
      <c r="T22" s="231">
        <v>0</v>
      </c>
      <c r="U22" s="231">
        <v>0</v>
      </c>
      <c r="V22" s="231">
        <v>0</v>
      </c>
      <c r="W22" s="231">
        <v>0</v>
      </c>
      <c r="X22" s="231">
        <v>0</v>
      </c>
      <c r="Y22" s="231">
        <v>0</v>
      </c>
      <c r="Z22" s="231">
        <v>630.4</v>
      </c>
      <c r="AA22" s="231">
        <v>0</v>
      </c>
      <c r="AB22" s="231">
        <v>0</v>
      </c>
      <c r="AC22" s="231">
        <v>0</v>
      </c>
      <c r="AD22" s="231">
        <v>0</v>
      </c>
      <c r="AE22" s="231">
        <v>168</v>
      </c>
      <c r="AF22" s="231">
        <v>0</v>
      </c>
      <c r="AG22" s="231">
        <v>0</v>
      </c>
      <c r="AH22" s="231">
        <v>1110</v>
      </c>
      <c r="AI22" s="231">
        <v>0</v>
      </c>
      <c r="AJ22" s="231">
        <v>0</v>
      </c>
      <c r="AK22" s="231">
        <v>0</v>
      </c>
      <c r="AL22" s="231">
        <v>0</v>
      </c>
      <c r="AM22" s="231">
        <v>700</v>
      </c>
      <c r="AN22" s="231">
        <v>480</v>
      </c>
    </row>
    <row r="23" spans="3:40" x14ac:dyDescent="0.3">
      <c r="C23" s="231">
        <v>35</v>
      </c>
      <c r="D23" s="231">
        <v>3</v>
      </c>
      <c r="E23" s="231">
        <v>4</v>
      </c>
      <c r="F23" s="231">
        <v>440</v>
      </c>
      <c r="G23" s="231">
        <v>0</v>
      </c>
      <c r="H23" s="231">
        <v>42</v>
      </c>
      <c r="I23" s="231">
        <v>0</v>
      </c>
      <c r="J23" s="231">
        <v>0</v>
      </c>
      <c r="K23" s="231">
        <v>42</v>
      </c>
      <c r="L23" s="231">
        <v>0</v>
      </c>
      <c r="M23" s="231">
        <v>0</v>
      </c>
      <c r="N23" s="231">
        <v>356</v>
      </c>
      <c r="O23" s="231">
        <v>0</v>
      </c>
      <c r="P23" s="231">
        <v>0</v>
      </c>
      <c r="Q23" s="231">
        <v>0</v>
      </c>
      <c r="R23" s="231">
        <v>0</v>
      </c>
      <c r="S23" s="231">
        <v>0</v>
      </c>
      <c r="T23" s="231">
        <v>0</v>
      </c>
      <c r="U23" s="231">
        <v>0</v>
      </c>
      <c r="V23" s="231">
        <v>0</v>
      </c>
      <c r="W23" s="231">
        <v>0</v>
      </c>
      <c r="X23" s="231">
        <v>0</v>
      </c>
      <c r="Y23" s="231">
        <v>0</v>
      </c>
      <c r="Z23" s="231">
        <v>0</v>
      </c>
      <c r="AA23" s="231">
        <v>0</v>
      </c>
      <c r="AB23" s="231">
        <v>0</v>
      </c>
      <c r="AC23" s="231">
        <v>0</v>
      </c>
      <c r="AD23" s="231">
        <v>0</v>
      </c>
      <c r="AE23" s="231">
        <v>0</v>
      </c>
      <c r="AF23" s="231">
        <v>0</v>
      </c>
      <c r="AG23" s="231">
        <v>0</v>
      </c>
      <c r="AH23" s="231">
        <v>0</v>
      </c>
      <c r="AI23" s="231">
        <v>0</v>
      </c>
      <c r="AJ23" s="231">
        <v>0</v>
      </c>
      <c r="AK23" s="231">
        <v>0</v>
      </c>
      <c r="AL23" s="231">
        <v>0</v>
      </c>
      <c r="AM23" s="231">
        <v>0</v>
      </c>
      <c r="AN23" s="231">
        <v>0</v>
      </c>
    </row>
    <row r="24" spans="3:40" x14ac:dyDescent="0.3">
      <c r="C24" s="231">
        <v>35</v>
      </c>
      <c r="D24" s="231">
        <v>3</v>
      </c>
      <c r="E24" s="231">
        <v>5</v>
      </c>
      <c r="F24" s="231">
        <v>59.5</v>
      </c>
      <c r="G24" s="231">
        <v>59.5</v>
      </c>
      <c r="H24" s="231">
        <v>0</v>
      </c>
      <c r="I24" s="231">
        <v>0</v>
      </c>
      <c r="J24" s="231">
        <v>0</v>
      </c>
      <c r="K24" s="231">
        <v>0</v>
      </c>
      <c r="L24" s="231">
        <v>0</v>
      </c>
      <c r="M24" s="231">
        <v>0</v>
      </c>
      <c r="N24" s="231">
        <v>0</v>
      </c>
      <c r="O24" s="231">
        <v>0</v>
      </c>
      <c r="P24" s="231">
        <v>0</v>
      </c>
      <c r="Q24" s="231">
        <v>0</v>
      </c>
      <c r="R24" s="231">
        <v>0</v>
      </c>
      <c r="S24" s="231">
        <v>0</v>
      </c>
      <c r="T24" s="231">
        <v>0</v>
      </c>
      <c r="U24" s="231">
        <v>0</v>
      </c>
      <c r="V24" s="231">
        <v>0</v>
      </c>
      <c r="W24" s="231">
        <v>0</v>
      </c>
      <c r="X24" s="231">
        <v>0</v>
      </c>
      <c r="Y24" s="231">
        <v>0</v>
      </c>
      <c r="Z24" s="231">
        <v>0</v>
      </c>
      <c r="AA24" s="231">
        <v>0</v>
      </c>
      <c r="AB24" s="231">
        <v>0</v>
      </c>
      <c r="AC24" s="231">
        <v>0</v>
      </c>
      <c r="AD24" s="231">
        <v>0</v>
      </c>
      <c r="AE24" s="231">
        <v>0</v>
      </c>
      <c r="AF24" s="231">
        <v>0</v>
      </c>
      <c r="AG24" s="231">
        <v>0</v>
      </c>
      <c r="AH24" s="231">
        <v>0</v>
      </c>
      <c r="AI24" s="231">
        <v>0</v>
      </c>
      <c r="AJ24" s="231">
        <v>0</v>
      </c>
      <c r="AK24" s="231">
        <v>0</v>
      </c>
      <c r="AL24" s="231">
        <v>0</v>
      </c>
      <c r="AM24" s="231">
        <v>0</v>
      </c>
      <c r="AN24" s="231">
        <v>0</v>
      </c>
    </row>
    <row r="25" spans="3:40" x14ac:dyDescent="0.3">
      <c r="C25" s="231">
        <v>35</v>
      </c>
      <c r="D25" s="231">
        <v>3</v>
      </c>
      <c r="E25" s="231">
        <v>6</v>
      </c>
      <c r="F25" s="231">
        <v>1908894</v>
      </c>
      <c r="G25" s="231">
        <v>1000</v>
      </c>
      <c r="H25" s="231">
        <v>370619</v>
      </c>
      <c r="I25" s="231">
        <v>0</v>
      </c>
      <c r="J25" s="231">
        <v>0</v>
      </c>
      <c r="K25" s="231">
        <v>596734</v>
      </c>
      <c r="L25" s="231">
        <v>0</v>
      </c>
      <c r="M25" s="231">
        <v>0</v>
      </c>
      <c r="N25" s="231">
        <v>573671</v>
      </c>
      <c r="O25" s="231">
        <v>0</v>
      </c>
      <c r="P25" s="231">
        <v>0</v>
      </c>
      <c r="Q25" s="231">
        <v>0</v>
      </c>
      <c r="R25" s="231">
        <v>0</v>
      </c>
      <c r="S25" s="231">
        <v>0</v>
      </c>
      <c r="T25" s="231">
        <v>0</v>
      </c>
      <c r="U25" s="231">
        <v>0</v>
      </c>
      <c r="V25" s="231">
        <v>0</v>
      </c>
      <c r="W25" s="231">
        <v>0</v>
      </c>
      <c r="X25" s="231">
        <v>0</v>
      </c>
      <c r="Y25" s="231">
        <v>0</v>
      </c>
      <c r="Z25" s="231">
        <v>99952</v>
      </c>
      <c r="AA25" s="231">
        <v>0</v>
      </c>
      <c r="AB25" s="231">
        <v>0</v>
      </c>
      <c r="AC25" s="231">
        <v>0</v>
      </c>
      <c r="AD25" s="231">
        <v>0</v>
      </c>
      <c r="AE25" s="231">
        <v>20880</v>
      </c>
      <c r="AF25" s="231">
        <v>0</v>
      </c>
      <c r="AG25" s="231">
        <v>0</v>
      </c>
      <c r="AH25" s="231">
        <v>101111</v>
      </c>
      <c r="AI25" s="231">
        <v>0</v>
      </c>
      <c r="AJ25" s="231">
        <v>0</v>
      </c>
      <c r="AK25" s="231">
        <v>0</v>
      </c>
      <c r="AL25" s="231">
        <v>0</v>
      </c>
      <c r="AM25" s="231">
        <v>104418</v>
      </c>
      <c r="AN25" s="231">
        <v>40509</v>
      </c>
    </row>
    <row r="26" spans="3:40" x14ac:dyDescent="0.3">
      <c r="C26" s="231">
        <v>35</v>
      </c>
      <c r="D26" s="231">
        <v>3</v>
      </c>
      <c r="E26" s="231">
        <v>9</v>
      </c>
      <c r="F26" s="231">
        <v>36372</v>
      </c>
      <c r="G26" s="231">
        <v>0</v>
      </c>
      <c r="H26" s="231">
        <v>0</v>
      </c>
      <c r="I26" s="231">
        <v>0</v>
      </c>
      <c r="J26" s="231">
        <v>0</v>
      </c>
      <c r="K26" s="231">
        <v>13332</v>
      </c>
      <c r="L26" s="231">
        <v>0</v>
      </c>
      <c r="M26" s="231">
        <v>0</v>
      </c>
      <c r="N26" s="231">
        <v>15960</v>
      </c>
      <c r="O26" s="231">
        <v>0</v>
      </c>
      <c r="P26" s="231">
        <v>0</v>
      </c>
      <c r="Q26" s="231">
        <v>0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0</v>
      </c>
      <c r="AB26" s="231">
        <v>0</v>
      </c>
      <c r="AC26" s="231">
        <v>0</v>
      </c>
      <c r="AD26" s="231">
        <v>0</v>
      </c>
      <c r="AE26" s="231">
        <v>1480</v>
      </c>
      <c r="AF26" s="231">
        <v>0</v>
      </c>
      <c r="AG26" s="231">
        <v>0</v>
      </c>
      <c r="AH26" s="231">
        <v>0</v>
      </c>
      <c r="AI26" s="231">
        <v>0</v>
      </c>
      <c r="AJ26" s="231">
        <v>0</v>
      </c>
      <c r="AK26" s="231">
        <v>0</v>
      </c>
      <c r="AL26" s="231">
        <v>0</v>
      </c>
      <c r="AM26" s="231">
        <v>0</v>
      </c>
      <c r="AN26" s="231">
        <v>5600</v>
      </c>
    </row>
    <row r="27" spans="3:40" x14ac:dyDescent="0.3">
      <c r="C27" s="231">
        <v>35</v>
      </c>
      <c r="D27" s="231">
        <v>3</v>
      </c>
      <c r="E27" s="231">
        <v>10</v>
      </c>
      <c r="F27" s="231">
        <v>7249.1</v>
      </c>
      <c r="G27" s="231">
        <v>0</v>
      </c>
      <c r="H27" s="231">
        <v>300</v>
      </c>
      <c r="I27" s="231">
        <v>0</v>
      </c>
      <c r="J27" s="231">
        <v>0</v>
      </c>
      <c r="K27" s="231">
        <v>6949.1</v>
      </c>
      <c r="L27" s="231">
        <v>0</v>
      </c>
      <c r="M27" s="231">
        <v>0</v>
      </c>
      <c r="N27" s="231">
        <v>0</v>
      </c>
      <c r="O27" s="231">
        <v>0</v>
      </c>
      <c r="P27" s="231">
        <v>0</v>
      </c>
      <c r="Q27" s="231">
        <v>0</v>
      </c>
      <c r="R27" s="231">
        <v>0</v>
      </c>
      <c r="S27" s="231">
        <v>0</v>
      </c>
      <c r="T27" s="231">
        <v>0</v>
      </c>
      <c r="U27" s="231">
        <v>0</v>
      </c>
      <c r="V27" s="231">
        <v>0</v>
      </c>
      <c r="W27" s="231">
        <v>0</v>
      </c>
      <c r="X27" s="231">
        <v>0</v>
      </c>
      <c r="Y27" s="231">
        <v>0</v>
      </c>
      <c r="Z27" s="231">
        <v>0</v>
      </c>
      <c r="AA27" s="231">
        <v>0</v>
      </c>
      <c r="AB27" s="231">
        <v>0</v>
      </c>
      <c r="AC27" s="231">
        <v>0</v>
      </c>
      <c r="AD27" s="231">
        <v>0</v>
      </c>
      <c r="AE27" s="231">
        <v>0</v>
      </c>
      <c r="AF27" s="231">
        <v>0</v>
      </c>
      <c r="AG27" s="231">
        <v>0</v>
      </c>
      <c r="AH27" s="231">
        <v>0</v>
      </c>
      <c r="AI27" s="231">
        <v>0</v>
      </c>
      <c r="AJ27" s="231">
        <v>0</v>
      </c>
      <c r="AK27" s="231">
        <v>0</v>
      </c>
      <c r="AL27" s="231">
        <v>0</v>
      </c>
      <c r="AM27" s="231">
        <v>0</v>
      </c>
      <c r="AN27" s="231">
        <v>0</v>
      </c>
    </row>
    <row r="28" spans="3:40" x14ac:dyDescent="0.3">
      <c r="C28" s="231">
        <v>35</v>
      </c>
      <c r="D28" s="231">
        <v>3</v>
      </c>
      <c r="E28" s="231">
        <v>11</v>
      </c>
      <c r="F28" s="231">
        <v>5845</v>
      </c>
      <c r="G28" s="231">
        <v>0</v>
      </c>
      <c r="H28" s="231">
        <v>2095</v>
      </c>
      <c r="I28" s="231">
        <v>0</v>
      </c>
      <c r="J28" s="231">
        <v>0</v>
      </c>
      <c r="K28" s="231">
        <v>3750</v>
      </c>
      <c r="L28" s="231">
        <v>0</v>
      </c>
      <c r="M28" s="231">
        <v>0</v>
      </c>
      <c r="N28" s="231">
        <v>0</v>
      </c>
      <c r="O28" s="231">
        <v>0</v>
      </c>
      <c r="P28" s="231">
        <v>0</v>
      </c>
      <c r="Q28" s="231">
        <v>0</v>
      </c>
      <c r="R28" s="231">
        <v>0</v>
      </c>
      <c r="S28" s="231">
        <v>0</v>
      </c>
      <c r="T28" s="231">
        <v>0</v>
      </c>
      <c r="U28" s="231">
        <v>0</v>
      </c>
      <c r="V28" s="231">
        <v>0</v>
      </c>
      <c r="W28" s="231">
        <v>0</v>
      </c>
      <c r="X28" s="231">
        <v>0</v>
      </c>
      <c r="Y28" s="231">
        <v>0</v>
      </c>
      <c r="Z28" s="231">
        <v>0</v>
      </c>
      <c r="AA28" s="231">
        <v>0</v>
      </c>
      <c r="AB28" s="231">
        <v>0</v>
      </c>
      <c r="AC28" s="231">
        <v>0</v>
      </c>
      <c r="AD28" s="231">
        <v>0</v>
      </c>
      <c r="AE28" s="231">
        <v>0</v>
      </c>
      <c r="AF28" s="231">
        <v>0</v>
      </c>
      <c r="AG28" s="231">
        <v>0</v>
      </c>
      <c r="AH28" s="231">
        <v>0</v>
      </c>
      <c r="AI28" s="231">
        <v>0</v>
      </c>
      <c r="AJ28" s="231">
        <v>0</v>
      </c>
      <c r="AK28" s="231">
        <v>0</v>
      </c>
      <c r="AL28" s="231">
        <v>0</v>
      </c>
      <c r="AM28" s="231">
        <v>0</v>
      </c>
      <c r="AN28" s="231">
        <v>0</v>
      </c>
    </row>
    <row r="29" spans="3:40" x14ac:dyDescent="0.3">
      <c r="C29" s="231">
        <v>35</v>
      </c>
      <c r="D29" s="231">
        <v>4</v>
      </c>
      <c r="E29" s="231">
        <v>1</v>
      </c>
      <c r="F29" s="231">
        <v>72.75</v>
      </c>
      <c r="G29" s="231">
        <v>0</v>
      </c>
      <c r="H29" s="231">
        <v>6.7</v>
      </c>
      <c r="I29" s="231">
        <v>0</v>
      </c>
      <c r="J29" s="231">
        <v>0</v>
      </c>
      <c r="K29" s="231">
        <v>24.4</v>
      </c>
      <c r="L29" s="231">
        <v>0</v>
      </c>
      <c r="M29" s="231">
        <v>0</v>
      </c>
      <c r="N29" s="231">
        <v>22</v>
      </c>
      <c r="O29" s="231">
        <v>0</v>
      </c>
      <c r="P29" s="231">
        <v>0</v>
      </c>
      <c r="Q29" s="231">
        <v>0</v>
      </c>
      <c r="R29" s="231">
        <v>0</v>
      </c>
      <c r="S29" s="231">
        <v>0</v>
      </c>
      <c r="T29" s="231">
        <v>0</v>
      </c>
      <c r="U29" s="231">
        <v>0</v>
      </c>
      <c r="V29" s="231">
        <v>0</v>
      </c>
      <c r="W29" s="231">
        <v>0</v>
      </c>
      <c r="X29" s="231">
        <v>0</v>
      </c>
      <c r="Y29" s="231">
        <v>0</v>
      </c>
      <c r="Z29" s="231">
        <v>3.9</v>
      </c>
      <c r="AA29" s="231">
        <v>0</v>
      </c>
      <c r="AB29" s="231">
        <v>0</v>
      </c>
      <c r="AC29" s="231">
        <v>0</v>
      </c>
      <c r="AD29" s="231">
        <v>0</v>
      </c>
      <c r="AE29" s="231">
        <v>1</v>
      </c>
      <c r="AF29" s="231">
        <v>0</v>
      </c>
      <c r="AG29" s="231">
        <v>0</v>
      </c>
      <c r="AH29" s="231">
        <v>6.75</v>
      </c>
      <c r="AI29" s="231">
        <v>0</v>
      </c>
      <c r="AJ29" s="231">
        <v>0</v>
      </c>
      <c r="AK29" s="231">
        <v>0</v>
      </c>
      <c r="AL29" s="231">
        <v>0</v>
      </c>
      <c r="AM29" s="231">
        <v>5</v>
      </c>
      <c r="AN29" s="231">
        <v>3</v>
      </c>
    </row>
    <row r="30" spans="3:40" x14ac:dyDescent="0.3">
      <c r="C30" s="231">
        <v>35</v>
      </c>
      <c r="D30" s="231">
        <v>4</v>
      </c>
      <c r="E30" s="231">
        <v>2</v>
      </c>
      <c r="F30" s="231">
        <v>11380</v>
      </c>
      <c r="G30" s="231">
        <v>0</v>
      </c>
      <c r="H30" s="231">
        <v>1131.2</v>
      </c>
      <c r="I30" s="231">
        <v>0</v>
      </c>
      <c r="J30" s="231">
        <v>0</v>
      </c>
      <c r="K30" s="231">
        <v>3970.4</v>
      </c>
      <c r="L30" s="231">
        <v>0</v>
      </c>
      <c r="M30" s="231">
        <v>0</v>
      </c>
      <c r="N30" s="231">
        <v>3224</v>
      </c>
      <c r="O30" s="231">
        <v>0</v>
      </c>
      <c r="P30" s="231">
        <v>0</v>
      </c>
      <c r="Q30" s="231">
        <v>0</v>
      </c>
      <c r="R30" s="231">
        <v>0</v>
      </c>
      <c r="S30" s="231">
        <v>0</v>
      </c>
      <c r="T30" s="231">
        <v>0</v>
      </c>
      <c r="U30" s="231">
        <v>0</v>
      </c>
      <c r="V30" s="231">
        <v>0</v>
      </c>
      <c r="W30" s="231">
        <v>0</v>
      </c>
      <c r="X30" s="231">
        <v>0</v>
      </c>
      <c r="Y30" s="231">
        <v>0</v>
      </c>
      <c r="Z30" s="231">
        <v>622.4</v>
      </c>
      <c r="AA30" s="231">
        <v>0</v>
      </c>
      <c r="AB30" s="231">
        <v>0</v>
      </c>
      <c r="AC30" s="231">
        <v>0</v>
      </c>
      <c r="AD30" s="231">
        <v>0</v>
      </c>
      <c r="AE30" s="231">
        <v>176</v>
      </c>
      <c r="AF30" s="231">
        <v>0</v>
      </c>
      <c r="AG30" s="231">
        <v>0</v>
      </c>
      <c r="AH30" s="231">
        <v>1080</v>
      </c>
      <c r="AI30" s="231">
        <v>0</v>
      </c>
      <c r="AJ30" s="231">
        <v>0</v>
      </c>
      <c r="AK30" s="231">
        <v>0</v>
      </c>
      <c r="AL30" s="231">
        <v>0</v>
      </c>
      <c r="AM30" s="231">
        <v>680</v>
      </c>
      <c r="AN30" s="231">
        <v>496</v>
      </c>
    </row>
    <row r="31" spans="3:40" x14ac:dyDescent="0.3">
      <c r="C31" s="231">
        <v>35</v>
      </c>
      <c r="D31" s="231">
        <v>4</v>
      </c>
      <c r="E31" s="231">
        <v>4</v>
      </c>
      <c r="F31" s="231">
        <v>378</v>
      </c>
      <c r="G31" s="231">
        <v>0</v>
      </c>
      <c r="H31" s="231">
        <v>43</v>
      </c>
      <c r="I31" s="231">
        <v>0</v>
      </c>
      <c r="J31" s="231">
        <v>0</v>
      </c>
      <c r="K31" s="231">
        <v>39</v>
      </c>
      <c r="L31" s="231">
        <v>0</v>
      </c>
      <c r="M31" s="231">
        <v>0</v>
      </c>
      <c r="N31" s="231">
        <v>296</v>
      </c>
      <c r="O31" s="231">
        <v>0</v>
      </c>
      <c r="P31" s="231">
        <v>0</v>
      </c>
      <c r="Q31" s="231">
        <v>0</v>
      </c>
      <c r="R31" s="231">
        <v>0</v>
      </c>
      <c r="S31" s="231">
        <v>0</v>
      </c>
      <c r="T31" s="231">
        <v>0</v>
      </c>
      <c r="U31" s="231">
        <v>0</v>
      </c>
      <c r="V31" s="231">
        <v>0</v>
      </c>
      <c r="W31" s="231">
        <v>0</v>
      </c>
      <c r="X31" s="231">
        <v>0</v>
      </c>
      <c r="Y31" s="231">
        <v>0</v>
      </c>
      <c r="Z31" s="231">
        <v>0</v>
      </c>
      <c r="AA31" s="231">
        <v>0</v>
      </c>
      <c r="AB31" s="231">
        <v>0</v>
      </c>
      <c r="AC31" s="231">
        <v>0</v>
      </c>
      <c r="AD31" s="231">
        <v>0</v>
      </c>
      <c r="AE31" s="231">
        <v>0</v>
      </c>
      <c r="AF31" s="231">
        <v>0</v>
      </c>
      <c r="AG31" s="231">
        <v>0</v>
      </c>
      <c r="AH31" s="231">
        <v>0</v>
      </c>
      <c r="AI31" s="231">
        <v>0</v>
      </c>
      <c r="AJ31" s="231">
        <v>0</v>
      </c>
      <c r="AK31" s="231">
        <v>0</v>
      </c>
      <c r="AL31" s="231">
        <v>0</v>
      </c>
      <c r="AM31" s="231">
        <v>0</v>
      </c>
      <c r="AN31" s="231">
        <v>0</v>
      </c>
    </row>
    <row r="32" spans="3:40" x14ac:dyDescent="0.3">
      <c r="C32" s="231">
        <v>35</v>
      </c>
      <c r="D32" s="231">
        <v>4</v>
      </c>
      <c r="E32" s="231">
        <v>5</v>
      </c>
      <c r="F32" s="231">
        <v>14</v>
      </c>
      <c r="G32" s="231">
        <v>14</v>
      </c>
      <c r="H32" s="231">
        <v>0</v>
      </c>
      <c r="I32" s="231">
        <v>0</v>
      </c>
      <c r="J32" s="231">
        <v>0</v>
      </c>
      <c r="K32" s="231">
        <v>0</v>
      </c>
      <c r="L32" s="231">
        <v>0</v>
      </c>
      <c r="M32" s="231">
        <v>0</v>
      </c>
      <c r="N32" s="231">
        <v>0</v>
      </c>
      <c r="O32" s="231">
        <v>0</v>
      </c>
      <c r="P32" s="231">
        <v>0</v>
      </c>
      <c r="Q32" s="231">
        <v>0</v>
      </c>
      <c r="R32" s="231">
        <v>0</v>
      </c>
      <c r="S32" s="231">
        <v>0</v>
      </c>
      <c r="T32" s="231">
        <v>0</v>
      </c>
      <c r="U32" s="231">
        <v>0</v>
      </c>
      <c r="V32" s="231">
        <v>0</v>
      </c>
      <c r="W32" s="231">
        <v>0</v>
      </c>
      <c r="X32" s="231">
        <v>0</v>
      </c>
      <c r="Y32" s="231">
        <v>0</v>
      </c>
      <c r="Z32" s="231">
        <v>0</v>
      </c>
      <c r="AA32" s="231">
        <v>0</v>
      </c>
      <c r="AB32" s="231">
        <v>0</v>
      </c>
      <c r="AC32" s="231">
        <v>0</v>
      </c>
      <c r="AD32" s="231">
        <v>0</v>
      </c>
      <c r="AE32" s="231">
        <v>0</v>
      </c>
      <c r="AF32" s="231">
        <v>0</v>
      </c>
      <c r="AG32" s="231">
        <v>0</v>
      </c>
      <c r="AH32" s="231">
        <v>0</v>
      </c>
      <c r="AI32" s="231">
        <v>0</v>
      </c>
      <c r="AJ32" s="231">
        <v>0</v>
      </c>
      <c r="AK32" s="231">
        <v>0</v>
      </c>
      <c r="AL32" s="231">
        <v>0</v>
      </c>
      <c r="AM32" s="231">
        <v>0</v>
      </c>
      <c r="AN32" s="231">
        <v>0</v>
      </c>
    </row>
    <row r="33" spans="3:40" x14ac:dyDescent="0.3">
      <c r="C33" s="231">
        <v>35</v>
      </c>
      <c r="D33" s="231">
        <v>4</v>
      </c>
      <c r="E33" s="231">
        <v>6</v>
      </c>
      <c r="F33" s="231">
        <v>1881844</v>
      </c>
      <c r="G33" s="231">
        <v>1300</v>
      </c>
      <c r="H33" s="231">
        <v>362581</v>
      </c>
      <c r="I33" s="231">
        <v>0</v>
      </c>
      <c r="J33" s="231">
        <v>0</v>
      </c>
      <c r="K33" s="231">
        <v>611134</v>
      </c>
      <c r="L33" s="231">
        <v>0</v>
      </c>
      <c r="M33" s="231">
        <v>0</v>
      </c>
      <c r="N33" s="231">
        <v>555628</v>
      </c>
      <c r="O33" s="231">
        <v>0</v>
      </c>
      <c r="P33" s="231">
        <v>0</v>
      </c>
      <c r="Q33" s="231">
        <v>0</v>
      </c>
      <c r="R33" s="231">
        <v>0</v>
      </c>
      <c r="S33" s="231">
        <v>0</v>
      </c>
      <c r="T33" s="231">
        <v>0</v>
      </c>
      <c r="U33" s="231">
        <v>0</v>
      </c>
      <c r="V33" s="231">
        <v>0</v>
      </c>
      <c r="W33" s="231">
        <v>0</v>
      </c>
      <c r="X33" s="231">
        <v>0</v>
      </c>
      <c r="Y33" s="231">
        <v>0</v>
      </c>
      <c r="Z33" s="231">
        <v>100658</v>
      </c>
      <c r="AA33" s="231">
        <v>0</v>
      </c>
      <c r="AB33" s="231">
        <v>0</v>
      </c>
      <c r="AC33" s="231">
        <v>0</v>
      </c>
      <c r="AD33" s="231">
        <v>0</v>
      </c>
      <c r="AE33" s="231">
        <v>19400</v>
      </c>
      <c r="AF33" s="231">
        <v>0</v>
      </c>
      <c r="AG33" s="231">
        <v>0</v>
      </c>
      <c r="AH33" s="231">
        <v>105259</v>
      </c>
      <c r="AI33" s="231">
        <v>0</v>
      </c>
      <c r="AJ33" s="231">
        <v>0</v>
      </c>
      <c r="AK33" s="231">
        <v>0</v>
      </c>
      <c r="AL33" s="231">
        <v>0</v>
      </c>
      <c r="AM33" s="231">
        <v>90895</v>
      </c>
      <c r="AN33" s="231">
        <v>34989</v>
      </c>
    </row>
    <row r="34" spans="3:40" x14ac:dyDescent="0.3">
      <c r="C34" s="231">
        <v>35</v>
      </c>
      <c r="D34" s="231">
        <v>4</v>
      </c>
      <c r="E34" s="231">
        <v>9</v>
      </c>
      <c r="F34" s="231">
        <v>26150</v>
      </c>
      <c r="G34" s="231">
        <v>0</v>
      </c>
      <c r="H34" s="231">
        <v>0</v>
      </c>
      <c r="I34" s="231">
        <v>0</v>
      </c>
      <c r="J34" s="231">
        <v>0</v>
      </c>
      <c r="K34" s="231">
        <v>6700</v>
      </c>
      <c r="L34" s="231">
        <v>0</v>
      </c>
      <c r="M34" s="231">
        <v>0</v>
      </c>
      <c r="N34" s="231">
        <v>10480</v>
      </c>
      <c r="O34" s="231">
        <v>0</v>
      </c>
      <c r="P34" s="231">
        <v>0</v>
      </c>
      <c r="Q34" s="231">
        <v>0</v>
      </c>
      <c r="R34" s="231">
        <v>0</v>
      </c>
      <c r="S34" s="231">
        <v>0</v>
      </c>
      <c r="T34" s="231">
        <v>0</v>
      </c>
      <c r="U34" s="231">
        <v>0</v>
      </c>
      <c r="V34" s="231">
        <v>0</v>
      </c>
      <c r="W34" s="231">
        <v>0</v>
      </c>
      <c r="X34" s="231">
        <v>0</v>
      </c>
      <c r="Y34" s="231">
        <v>0</v>
      </c>
      <c r="Z34" s="231">
        <v>0</v>
      </c>
      <c r="AA34" s="231">
        <v>0</v>
      </c>
      <c r="AB34" s="231">
        <v>0</v>
      </c>
      <c r="AC34" s="231">
        <v>0</v>
      </c>
      <c r="AD34" s="231">
        <v>0</v>
      </c>
      <c r="AE34" s="231">
        <v>0</v>
      </c>
      <c r="AF34" s="231">
        <v>0</v>
      </c>
      <c r="AG34" s="231">
        <v>0</v>
      </c>
      <c r="AH34" s="231">
        <v>2210</v>
      </c>
      <c r="AI34" s="231">
        <v>0</v>
      </c>
      <c r="AJ34" s="231">
        <v>0</v>
      </c>
      <c r="AK34" s="231">
        <v>0</v>
      </c>
      <c r="AL34" s="231">
        <v>0</v>
      </c>
      <c r="AM34" s="231">
        <v>6760</v>
      </c>
      <c r="AN34" s="231">
        <v>0</v>
      </c>
    </row>
    <row r="35" spans="3:40" x14ac:dyDescent="0.3">
      <c r="C35" s="231">
        <v>35</v>
      </c>
      <c r="D35" s="231">
        <v>4</v>
      </c>
      <c r="E35" s="231">
        <v>11</v>
      </c>
      <c r="F35" s="231">
        <v>5845</v>
      </c>
      <c r="G35" s="231">
        <v>0</v>
      </c>
      <c r="H35" s="231">
        <v>2095</v>
      </c>
      <c r="I35" s="231">
        <v>0</v>
      </c>
      <c r="J35" s="231">
        <v>0</v>
      </c>
      <c r="K35" s="231">
        <v>3750</v>
      </c>
      <c r="L35" s="231">
        <v>0</v>
      </c>
      <c r="M35" s="231">
        <v>0</v>
      </c>
      <c r="N35" s="231">
        <v>0</v>
      </c>
      <c r="O35" s="231">
        <v>0</v>
      </c>
      <c r="P35" s="231">
        <v>0</v>
      </c>
      <c r="Q35" s="231">
        <v>0</v>
      </c>
      <c r="R35" s="231">
        <v>0</v>
      </c>
      <c r="S35" s="231">
        <v>0</v>
      </c>
      <c r="T35" s="231">
        <v>0</v>
      </c>
      <c r="U35" s="231">
        <v>0</v>
      </c>
      <c r="V35" s="231">
        <v>0</v>
      </c>
      <c r="W35" s="231">
        <v>0</v>
      </c>
      <c r="X35" s="231">
        <v>0</v>
      </c>
      <c r="Y35" s="231">
        <v>0</v>
      </c>
      <c r="Z35" s="231">
        <v>0</v>
      </c>
      <c r="AA35" s="231">
        <v>0</v>
      </c>
      <c r="AB35" s="231">
        <v>0</v>
      </c>
      <c r="AC35" s="231">
        <v>0</v>
      </c>
      <c r="AD35" s="231">
        <v>0</v>
      </c>
      <c r="AE35" s="231">
        <v>0</v>
      </c>
      <c r="AF35" s="231">
        <v>0</v>
      </c>
      <c r="AG35" s="231">
        <v>0</v>
      </c>
      <c r="AH35" s="231">
        <v>0</v>
      </c>
      <c r="AI35" s="231">
        <v>0</v>
      </c>
      <c r="AJ35" s="231">
        <v>0</v>
      </c>
      <c r="AK35" s="231">
        <v>0</v>
      </c>
      <c r="AL35" s="231">
        <v>0</v>
      </c>
      <c r="AM35" s="231">
        <v>0</v>
      </c>
      <c r="AN35" s="23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71" t="s">
        <v>1216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35" t="s">
        <v>264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1" t="s">
        <v>129</v>
      </c>
      <c r="B3" s="222">
        <f>SUBTOTAL(9,B6:B1048576)</f>
        <v>5812702</v>
      </c>
      <c r="C3" s="223">
        <f t="shared" ref="C3:R3" si="0">SUBTOTAL(9,C6:C1048576)</f>
        <v>2</v>
      </c>
      <c r="D3" s="223">
        <f t="shared" si="0"/>
        <v>5247353</v>
      </c>
      <c r="E3" s="223">
        <f t="shared" si="0"/>
        <v>2.1583294541153215</v>
      </c>
      <c r="F3" s="223">
        <f t="shared" si="0"/>
        <v>5213048</v>
      </c>
      <c r="G3" s="224">
        <f>IF(B3&lt;&gt;0,F3/B3,"")</f>
        <v>0.89683730561105657</v>
      </c>
      <c r="H3" s="225">
        <f t="shared" si="0"/>
        <v>219414</v>
      </c>
      <c r="I3" s="223">
        <f t="shared" si="0"/>
        <v>1</v>
      </c>
      <c r="J3" s="223">
        <f t="shared" si="0"/>
        <v>229522.79</v>
      </c>
      <c r="K3" s="223">
        <f t="shared" si="0"/>
        <v>1.0460717638801535</v>
      </c>
      <c r="L3" s="223">
        <f t="shared" si="0"/>
        <v>132704</v>
      </c>
      <c r="M3" s="226">
        <f>IF(H3&lt;&gt;0,L3/H3,"")</f>
        <v>0.60481099656357384</v>
      </c>
      <c r="N3" s="222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72" t="s">
        <v>99</v>
      </c>
      <c r="B4" s="373" t="s">
        <v>100</v>
      </c>
      <c r="C4" s="374"/>
      <c r="D4" s="374"/>
      <c r="E4" s="374"/>
      <c r="F4" s="374"/>
      <c r="G4" s="375"/>
      <c r="H4" s="373" t="s">
        <v>101</v>
      </c>
      <c r="I4" s="374"/>
      <c r="J4" s="374"/>
      <c r="K4" s="374"/>
      <c r="L4" s="374"/>
      <c r="M4" s="375"/>
      <c r="N4" s="373" t="s">
        <v>102</v>
      </c>
      <c r="O4" s="374"/>
      <c r="P4" s="374"/>
      <c r="Q4" s="374"/>
      <c r="R4" s="374"/>
      <c r="S4" s="375"/>
    </row>
    <row r="5" spans="1:19" ht="14.4" customHeight="1" thickBot="1" x14ac:dyDescent="0.35">
      <c r="A5" s="557"/>
      <c r="B5" s="558">
        <v>2012</v>
      </c>
      <c r="C5" s="559"/>
      <c r="D5" s="559">
        <v>2013</v>
      </c>
      <c r="E5" s="559"/>
      <c r="F5" s="559">
        <v>2014</v>
      </c>
      <c r="G5" s="560" t="s">
        <v>2</v>
      </c>
      <c r="H5" s="558">
        <v>2012</v>
      </c>
      <c r="I5" s="559"/>
      <c r="J5" s="559">
        <v>2013</v>
      </c>
      <c r="K5" s="559"/>
      <c r="L5" s="559">
        <v>2014</v>
      </c>
      <c r="M5" s="560" t="s">
        <v>2</v>
      </c>
      <c r="N5" s="558">
        <v>2012</v>
      </c>
      <c r="O5" s="559"/>
      <c r="P5" s="559">
        <v>2013</v>
      </c>
      <c r="Q5" s="559"/>
      <c r="R5" s="559">
        <v>2014</v>
      </c>
      <c r="S5" s="560" t="s">
        <v>2</v>
      </c>
    </row>
    <row r="6" spans="1:19" ht="14.4" customHeight="1" x14ac:dyDescent="0.3">
      <c r="A6" s="515" t="s">
        <v>1211</v>
      </c>
      <c r="B6" s="561">
        <v>343935</v>
      </c>
      <c r="C6" s="477">
        <v>1</v>
      </c>
      <c r="D6" s="561">
        <v>439986</v>
      </c>
      <c r="E6" s="477">
        <v>1.2792707924462472</v>
      </c>
      <c r="F6" s="561">
        <v>333411</v>
      </c>
      <c r="G6" s="482">
        <v>0.96940119499323996</v>
      </c>
      <c r="H6" s="561"/>
      <c r="I6" s="477"/>
      <c r="J6" s="561"/>
      <c r="K6" s="477"/>
      <c r="L6" s="561"/>
      <c r="M6" s="482"/>
      <c r="N6" s="561"/>
      <c r="O6" s="477"/>
      <c r="P6" s="561"/>
      <c r="Q6" s="477"/>
      <c r="R6" s="561"/>
      <c r="S6" s="122"/>
    </row>
    <row r="7" spans="1:19" ht="14.4" customHeight="1" thickBot="1" x14ac:dyDescent="0.35">
      <c r="A7" s="563" t="s">
        <v>1212</v>
      </c>
      <c r="B7" s="562">
        <v>5468767</v>
      </c>
      <c r="C7" s="492">
        <v>1</v>
      </c>
      <c r="D7" s="562">
        <v>4807367</v>
      </c>
      <c r="E7" s="492">
        <v>0.87905866166907454</v>
      </c>
      <c r="F7" s="562">
        <v>4879637</v>
      </c>
      <c r="G7" s="497">
        <v>0.89227370630345015</v>
      </c>
      <c r="H7" s="562">
        <v>219414</v>
      </c>
      <c r="I7" s="492">
        <v>1</v>
      </c>
      <c r="J7" s="562">
        <v>229522.79</v>
      </c>
      <c r="K7" s="492">
        <v>1.0460717638801535</v>
      </c>
      <c r="L7" s="562">
        <v>132704</v>
      </c>
      <c r="M7" s="497">
        <v>0.60481099656357384</v>
      </c>
      <c r="N7" s="562"/>
      <c r="O7" s="492"/>
      <c r="P7" s="562"/>
      <c r="Q7" s="492"/>
      <c r="R7" s="562"/>
      <c r="S7" s="498"/>
    </row>
    <row r="8" spans="1:19" ht="14.4" customHeight="1" x14ac:dyDescent="0.3">
      <c r="A8" s="564" t="s">
        <v>1213</v>
      </c>
    </row>
    <row r="9" spans="1:19" ht="14.4" customHeight="1" x14ac:dyDescent="0.3">
      <c r="A9" s="565" t="s">
        <v>1214</v>
      </c>
    </row>
    <row r="10" spans="1:19" ht="14.4" customHeight="1" x14ac:dyDescent="0.3">
      <c r="A10" s="564" t="s">
        <v>1215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45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30" bestFit="1" customWidth="1"/>
    <col min="2" max="2" width="2.109375" style="130" bestFit="1" customWidth="1"/>
    <col min="3" max="3" width="8" style="130" bestFit="1" customWidth="1"/>
    <col min="4" max="4" width="50.88671875" style="130" bestFit="1" customWidth="1"/>
    <col min="5" max="6" width="11.109375" style="208" customWidth="1"/>
    <col min="7" max="8" width="9.33203125" style="130" hidden="1" customWidth="1"/>
    <col min="9" max="10" width="11.109375" style="208" customWidth="1"/>
    <col min="11" max="12" width="9.33203125" style="130" hidden="1" customWidth="1"/>
    <col min="13" max="14" width="11.109375" style="208" customWidth="1"/>
    <col min="15" max="15" width="11.109375" style="211" customWidth="1"/>
    <col min="16" max="16" width="11.109375" style="208" customWidth="1"/>
    <col min="17" max="16384" width="8.88671875" style="130"/>
  </cols>
  <sheetData>
    <row r="1" spans="1:16" ht="18.600000000000001" customHeight="1" thickBot="1" x14ac:dyDescent="0.4">
      <c r="A1" s="305" t="s">
        <v>1294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</row>
    <row r="2" spans="1:16" ht="14.4" customHeight="1" thickBot="1" x14ac:dyDescent="0.35">
      <c r="A2" s="235" t="s">
        <v>264</v>
      </c>
      <c r="B2" s="131"/>
      <c r="C2" s="131"/>
      <c r="D2" s="131"/>
      <c r="E2" s="229"/>
      <c r="F2" s="229"/>
      <c r="G2" s="131"/>
      <c r="H2" s="131"/>
      <c r="I2" s="229"/>
      <c r="J2" s="229"/>
      <c r="K2" s="131"/>
      <c r="L2" s="131"/>
      <c r="M2" s="229"/>
      <c r="N2" s="229"/>
      <c r="O2" s="230"/>
      <c r="P2" s="229"/>
    </row>
    <row r="3" spans="1:16" ht="14.4" customHeight="1" thickBot="1" x14ac:dyDescent="0.35">
      <c r="D3" s="87" t="s">
        <v>129</v>
      </c>
      <c r="E3" s="102">
        <f t="shared" ref="E3:N3" si="0">SUBTOTAL(9,E6:E1048576)</f>
        <v>25784</v>
      </c>
      <c r="F3" s="103">
        <f t="shared" si="0"/>
        <v>6032116</v>
      </c>
      <c r="G3" s="74"/>
      <c r="H3" s="74"/>
      <c r="I3" s="103">
        <f t="shared" si="0"/>
        <v>22789</v>
      </c>
      <c r="J3" s="103">
        <f t="shared" si="0"/>
        <v>5476875.79</v>
      </c>
      <c r="K3" s="74"/>
      <c r="L3" s="74"/>
      <c r="M3" s="103">
        <f t="shared" si="0"/>
        <v>22586</v>
      </c>
      <c r="N3" s="103">
        <f t="shared" si="0"/>
        <v>5345752</v>
      </c>
      <c r="O3" s="75">
        <f>IF(F3=0,0,N3/F3)</f>
        <v>0.88621505289354519</v>
      </c>
      <c r="P3" s="104">
        <f>IF(M3=0,0,N3/M3)</f>
        <v>236.68431771894095</v>
      </c>
    </row>
    <row r="4" spans="1:16" ht="14.4" customHeight="1" x14ac:dyDescent="0.3">
      <c r="A4" s="377" t="s">
        <v>95</v>
      </c>
      <c r="B4" s="378" t="s">
        <v>96</v>
      </c>
      <c r="C4" s="379" t="s">
        <v>97</v>
      </c>
      <c r="D4" s="380" t="s">
        <v>70</v>
      </c>
      <c r="E4" s="381">
        <v>2012</v>
      </c>
      <c r="F4" s="382"/>
      <c r="G4" s="101"/>
      <c r="H4" s="101"/>
      <c r="I4" s="381">
        <v>2013</v>
      </c>
      <c r="J4" s="382"/>
      <c r="K4" s="101"/>
      <c r="L4" s="101"/>
      <c r="M4" s="381">
        <v>2014</v>
      </c>
      <c r="N4" s="382"/>
      <c r="O4" s="383" t="s">
        <v>2</v>
      </c>
      <c r="P4" s="376" t="s">
        <v>98</v>
      </c>
    </row>
    <row r="5" spans="1:16" ht="14.4" customHeight="1" thickBot="1" x14ac:dyDescent="0.35">
      <c r="A5" s="566"/>
      <c r="B5" s="567"/>
      <c r="C5" s="568"/>
      <c r="D5" s="569"/>
      <c r="E5" s="570" t="s">
        <v>72</v>
      </c>
      <c r="F5" s="571" t="s">
        <v>14</v>
      </c>
      <c r="G5" s="572"/>
      <c r="H5" s="572"/>
      <c r="I5" s="570" t="s">
        <v>72</v>
      </c>
      <c r="J5" s="571" t="s">
        <v>14</v>
      </c>
      <c r="K5" s="572"/>
      <c r="L5" s="572"/>
      <c r="M5" s="570" t="s">
        <v>72</v>
      </c>
      <c r="N5" s="571" t="s">
        <v>14</v>
      </c>
      <c r="O5" s="573"/>
      <c r="P5" s="574"/>
    </row>
    <row r="6" spans="1:16" ht="14.4" customHeight="1" x14ac:dyDescent="0.3">
      <c r="A6" s="476" t="s">
        <v>1217</v>
      </c>
      <c r="B6" s="477" t="s">
        <v>1218</v>
      </c>
      <c r="C6" s="477" t="s">
        <v>1219</v>
      </c>
      <c r="D6" s="477" t="s">
        <v>1220</v>
      </c>
      <c r="E6" s="116">
        <v>86</v>
      </c>
      <c r="F6" s="116">
        <v>2924</v>
      </c>
      <c r="G6" s="477">
        <v>1</v>
      </c>
      <c r="H6" s="477">
        <v>34</v>
      </c>
      <c r="I6" s="116">
        <v>56</v>
      </c>
      <c r="J6" s="116">
        <v>1904</v>
      </c>
      <c r="K6" s="477">
        <v>0.65116279069767447</v>
      </c>
      <c r="L6" s="477">
        <v>34</v>
      </c>
      <c r="M6" s="116">
        <v>76</v>
      </c>
      <c r="N6" s="116">
        <v>2598</v>
      </c>
      <c r="O6" s="482">
        <v>0.88850889192886462</v>
      </c>
      <c r="P6" s="503">
        <v>34.184210526315788</v>
      </c>
    </row>
    <row r="7" spans="1:16" ht="14.4" customHeight="1" x14ac:dyDescent="0.3">
      <c r="A7" s="483" t="s">
        <v>1217</v>
      </c>
      <c r="B7" s="484" t="s">
        <v>1218</v>
      </c>
      <c r="C7" s="484" t="s">
        <v>1221</v>
      </c>
      <c r="D7" s="484" t="s">
        <v>1222</v>
      </c>
      <c r="E7" s="504">
        <v>11</v>
      </c>
      <c r="F7" s="504">
        <v>0</v>
      </c>
      <c r="G7" s="484"/>
      <c r="H7" s="484">
        <v>0</v>
      </c>
      <c r="I7" s="504">
        <v>9</v>
      </c>
      <c r="J7" s="504">
        <v>0</v>
      </c>
      <c r="K7" s="484"/>
      <c r="L7" s="484">
        <v>0</v>
      </c>
      <c r="M7" s="504">
        <v>11</v>
      </c>
      <c r="N7" s="504">
        <v>0</v>
      </c>
      <c r="O7" s="489"/>
      <c r="P7" s="505">
        <v>0</v>
      </c>
    </row>
    <row r="8" spans="1:16" ht="14.4" customHeight="1" x14ac:dyDescent="0.3">
      <c r="A8" s="483" t="s">
        <v>1217</v>
      </c>
      <c r="B8" s="484" t="s">
        <v>1218</v>
      </c>
      <c r="C8" s="484" t="s">
        <v>1223</v>
      </c>
      <c r="D8" s="484" t="s">
        <v>1224</v>
      </c>
      <c r="E8" s="504">
        <v>70</v>
      </c>
      <c r="F8" s="504">
        <v>1750</v>
      </c>
      <c r="G8" s="484">
        <v>1</v>
      </c>
      <c r="H8" s="484">
        <v>25</v>
      </c>
      <c r="I8" s="504">
        <v>40</v>
      </c>
      <c r="J8" s="504">
        <v>1400</v>
      </c>
      <c r="K8" s="484">
        <v>0.8</v>
      </c>
      <c r="L8" s="484">
        <v>35</v>
      </c>
      <c r="M8" s="504">
        <v>46</v>
      </c>
      <c r="N8" s="504">
        <v>1625</v>
      </c>
      <c r="O8" s="489">
        <v>0.9285714285714286</v>
      </c>
      <c r="P8" s="505">
        <v>35.326086956521742</v>
      </c>
    </row>
    <row r="9" spans="1:16" ht="14.4" customHeight="1" x14ac:dyDescent="0.3">
      <c r="A9" s="483" t="s">
        <v>1217</v>
      </c>
      <c r="B9" s="484" t="s">
        <v>1218</v>
      </c>
      <c r="C9" s="484" t="s">
        <v>1225</v>
      </c>
      <c r="D9" s="484" t="s">
        <v>1226</v>
      </c>
      <c r="E9" s="504">
        <v>107</v>
      </c>
      <c r="F9" s="504">
        <v>4708</v>
      </c>
      <c r="G9" s="484">
        <v>1</v>
      </c>
      <c r="H9" s="484">
        <v>44</v>
      </c>
      <c r="I9" s="504">
        <v>67</v>
      </c>
      <c r="J9" s="504">
        <v>3015</v>
      </c>
      <c r="K9" s="484">
        <v>0.64039932030586233</v>
      </c>
      <c r="L9" s="484">
        <v>45</v>
      </c>
      <c r="M9" s="504">
        <v>75</v>
      </c>
      <c r="N9" s="504">
        <v>3375</v>
      </c>
      <c r="O9" s="489">
        <v>0.71686491079014447</v>
      </c>
      <c r="P9" s="505">
        <v>45</v>
      </c>
    </row>
    <row r="10" spans="1:16" ht="14.4" customHeight="1" x14ac:dyDescent="0.3">
      <c r="A10" s="483" t="s">
        <v>1217</v>
      </c>
      <c r="B10" s="484" t="s">
        <v>1218</v>
      </c>
      <c r="C10" s="484" t="s">
        <v>1227</v>
      </c>
      <c r="D10" s="484" t="s">
        <v>1228</v>
      </c>
      <c r="E10" s="504">
        <v>37</v>
      </c>
      <c r="F10" s="504">
        <v>331705</v>
      </c>
      <c r="G10" s="484">
        <v>1</v>
      </c>
      <c r="H10" s="484">
        <v>8965</v>
      </c>
      <c r="I10" s="504">
        <v>48</v>
      </c>
      <c r="J10" s="504">
        <v>430896</v>
      </c>
      <c r="K10" s="484">
        <v>1.2990337800153751</v>
      </c>
      <c r="L10" s="484">
        <v>8977</v>
      </c>
      <c r="M10" s="504">
        <v>36</v>
      </c>
      <c r="N10" s="504">
        <v>323361</v>
      </c>
      <c r="O10" s="489">
        <v>0.9748451184034006</v>
      </c>
      <c r="P10" s="505">
        <v>8982.25</v>
      </c>
    </row>
    <row r="11" spans="1:16" ht="14.4" customHeight="1" x14ac:dyDescent="0.3">
      <c r="A11" s="483" t="s">
        <v>1217</v>
      </c>
      <c r="B11" s="484" t="s">
        <v>1218</v>
      </c>
      <c r="C11" s="484" t="s">
        <v>1229</v>
      </c>
      <c r="D11" s="484" t="s">
        <v>1230</v>
      </c>
      <c r="E11" s="504">
        <v>16</v>
      </c>
      <c r="F11" s="504">
        <v>2848</v>
      </c>
      <c r="G11" s="484">
        <v>1</v>
      </c>
      <c r="H11" s="484">
        <v>178</v>
      </c>
      <c r="I11" s="504">
        <v>17</v>
      </c>
      <c r="J11" s="504">
        <v>2771</v>
      </c>
      <c r="K11" s="484">
        <v>0.9729634831460674</v>
      </c>
      <c r="L11" s="484">
        <v>163</v>
      </c>
      <c r="M11" s="504">
        <v>15</v>
      </c>
      <c r="N11" s="504">
        <v>2452</v>
      </c>
      <c r="O11" s="489">
        <v>0.8609550561797753</v>
      </c>
      <c r="P11" s="505">
        <v>163.46666666666667</v>
      </c>
    </row>
    <row r="12" spans="1:16" ht="14.4" customHeight="1" x14ac:dyDescent="0.3">
      <c r="A12" s="483" t="s">
        <v>1231</v>
      </c>
      <c r="B12" s="484" t="s">
        <v>1232</v>
      </c>
      <c r="C12" s="484" t="s">
        <v>1233</v>
      </c>
      <c r="D12" s="484" t="s">
        <v>1213</v>
      </c>
      <c r="E12" s="504">
        <v>291</v>
      </c>
      <c r="F12" s="504">
        <v>219414</v>
      </c>
      <c r="G12" s="484">
        <v>1</v>
      </c>
      <c r="H12" s="484">
        <v>754</v>
      </c>
      <c r="I12" s="504">
        <v>238</v>
      </c>
      <c r="J12" s="504">
        <v>229522.79</v>
      </c>
      <c r="K12" s="484">
        <v>1.0460717638801535</v>
      </c>
      <c r="L12" s="484">
        <v>964.38147058823529</v>
      </c>
      <c r="M12" s="504">
        <v>176</v>
      </c>
      <c r="N12" s="504">
        <v>132704</v>
      </c>
      <c r="O12" s="489">
        <v>0.60481099656357384</v>
      </c>
      <c r="P12" s="505">
        <v>754</v>
      </c>
    </row>
    <row r="13" spans="1:16" ht="14.4" customHeight="1" x14ac:dyDescent="0.3">
      <c r="A13" s="483" t="s">
        <v>1231</v>
      </c>
      <c r="B13" s="484" t="s">
        <v>1218</v>
      </c>
      <c r="C13" s="484" t="s">
        <v>1234</v>
      </c>
      <c r="D13" s="484" t="s">
        <v>1235</v>
      </c>
      <c r="E13" s="504">
        <v>773</v>
      </c>
      <c r="F13" s="504">
        <v>156146</v>
      </c>
      <c r="G13" s="484">
        <v>1</v>
      </c>
      <c r="H13" s="484">
        <v>202</v>
      </c>
      <c r="I13" s="504">
        <v>688</v>
      </c>
      <c r="J13" s="504">
        <v>139664</v>
      </c>
      <c r="K13" s="484">
        <v>0.89444494255376383</v>
      </c>
      <c r="L13" s="484">
        <v>203</v>
      </c>
      <c r="M13" s="504">
        <v>880</v>
      </c>
      <c r="N13" s="504">
        <v>179094</v>
      </c>
      <c r="O13" s="489">
        <v>1.146965019917257</v>
      </c>
      <c r="P13" s="505">
        <v>203.5159090909091</v>
      </c>
    </row>
    <row r="14" spans="1:16" ht="14.4" customHeight="1" x14ac:dyDescent="0.3">
      <c r="A14" s="483" t="s">
        <v>1231</v>
      </c>
      <c r="B14" s="484" t="s">
        <v>1218</v>
      </c>
      <c r="C14" s="484" t="s">
        <v>1236</v>
      </c>
      <c r="D14" s="484" t="s">
        <v>1235</v>
      </c>
      <c r="E14" s="504"/>
      <c r="F14" s="504"/>
      <c r="G14" s="484"/>
      <c r="H14" s="484"/>
      <c r="I14" s="504">
        <v>6</v>
      </c>
      <c r="J14" s="504">
        <v>504</v>
      </c>
      <c r="K14" s="484"/>
      <c r="L14" s="484">
        <v>84</v>
      </c>
      <c r="M14" s="504">
        <v>108</v>
      </c>
      <c r="N14" s="504">
        <v>9095</v>
      </c>
      <c r="O14" s="489"/>
      <c r="P14" s="505">
        <v>84.212962962962962</v>
      </c>
    </row>
    <row r="15" spans="1:16" ht="14.4" customHeight="1" x14ac:dyDescent="0.3">
      <c r="A15" s="483" t="s">
        <v>1231</v>
      </c>
      <c r="B15" s="484" t="s">
        <v>1218</v>
      </c>
      <c r="C15" s="484" t="s">
        <v>1237</v>
      </c>
      <c r="D15" s="484" t="s">
        <v>1238</v>
      </c>
      <c r="E15" s="504">
        <v>4483</v>
      </c>
      <c r="F15" s="504">
        <v>1304553</v>
      </c>
      <c r="G15" s="484">
        <v>1</v>
      </c>
      <c r="H15" s="484">
        <v>291</v>
      </c>
      <c r="I15" s="504">
        <v>4165</v>
      </c>
      <c r="J15" s="504">
        <v>1216180</v>
      </c>
      <c r="K15" s="484">
        <v>0.93225802247973055</v>
      </c>
      <c r="L15" s="484">
        <v>292</v>
      </c>
      <c r="M15" s="504">
        <v>4721</v>
      </c>
      <c r="N15" s="504">
        <v>1381016</v>
      </c>
      <c r="O15" s="489">
        <v>1.058612413600674</v>
      </c>
      <c r="P15" s="505">
        <v>292.52615971192546</v>
      </c>
    </row>
    <row r="16" spans="1:16" ht="14.4" customHeight="1" x14ac:dyDescent="0.3">
      <c r="A16" s="483" t="s">
        <v>1231</v>
      </c>
      <c r="B16" s="484" t="s">
        <v>1218</v>
      </c>
      <c r="C16" s="484" t="s">
        <v>1239</v>
      </c>
      <c r="D16" s="484" t="s">
        <v>1240</v>
      </c>
      <c r="E16" s="504">
        <v>96</v>
      </c>
      <c r="F16" s="504">
        <v>8832</v>
      </c>
      <c r="G16" s="484">
        <v>1</v>
      </c>
      <c r="H16" s="484">
        <v>92</v>
      </c>
      <c r="I16" s="504">
        <v>128</v>
      </c>
      <c r="J16" s="504">
        <v>11904</v>
      </c>
      <c r="K16" s="484">
        <v>1.3478260869565217</v>
      </c>
      <c r="L16" s="484">
        <v>93</v>
      </c>
      <c r="M16" s="504">
        <v>125</v>
      </c>
      <c r="N16" s="504">
        <v>11650</v>
      </c>
      <c r="O16" s="489">
        <v>1.3190670289855073</v>
      </c>
      <c r="P16" s="505">
        <v>93.2</v>
      </c>
    </row>
    <row r="17" spans="1:16" ht="14.4" customHeight="1" x14ac:dyDescent="0.3">
      <c r="A17" s="483" t="s">
        <v>1231</v>
      </c>
      <c r="B17" s="484" t="s">
        <v>1218</v>
      </c>
      <c r="C17" s="484" t="s">
        <v>1241</v>
      </c>
      <c r="D17" s="484" t="s">
        <v>1242</v>
      </c>
      <c r="E17" s="504">
        <v>11</v>
      </c>
      <c r="F17" s="504">
        <v>2409</v>
      </c>
      <c r="G17" s="484">
        <v>1</v>
      </c>
      <c r="H17" s="484">
        <v>219</v>
      </c>
      <c r="I17" s="504">
        <v>19</v>
      </c>
      <c r="J17" s="504">
        <v>4180</v>
      </c>
      <c r="K17" s="484">
        <v>1.7351598173515981</v>
      </c>
      <c r="L17" s="484">
        <v>220</v>
      </c>
      <c r="M17" s="504">
        <v>12</v>
      </c>
      <c r="N17" s="504">
        <v>2646</v>
      </c>
      <c r="O17" s="489">
        <v>1.0983810709838107</v>
      </c>
      <c r="P17" s="505">
        <v>220.5</v>
      </c>
    </row>
    <row r="18" spans="1:16" ht="14.4" customHeight="1" x14ac:dyDescent="0.3">
      <c r="A18" s="483" t="s">
        <v>1231</v>
      </c>
      <c r="B18" s="484" t="s">
        <v>1218</v>
      </c>
      <c r="C18" s="484" t="s">
        <v>1243</v>
      </c>
      <c r="D18" s="484" t="s">
        <v>1244</v>
      </c>
      <c r="E18" s="504">
        <v>1505</v>
      </c>
      <c r="F18" s="504">
        <v>200165</v>
      </c>
      <c r="G18" s="484">
        <v>1</v>
      </c>
      <c r="H18" s="484">
        <v>133</v>
      </c>
      <c r="I18" s="504">
        <v>1273</v>
      </c>
      <c r="J18" s="504">
        <v>170582</v>
      </c>
      <c r="K18" s="484">
        <v>0.8522069292833413</v>
      </c>
      <c r="L18" s="484">
        <v>134</v>
      </c>
      <c r="M18" s="504">
        <v>1193</v>
      </c>
      <c r="N18" s="504">
        <v>160129</v>
      </c>
      <c r="O18" s="489">
        <v>0.79998501236479902</v>
      </c>
      <c r="P18" s="505">
        <v>134.2238055322716</v>
      </c>
    </row>
    <row r="19" spans="1:16" ht="14.4" customHeight="1" x14ac:dyDescent="0.3">
      <c r="A19" s="483" t="s">
        <v>1231</v>
      </c>
      <c r="B19" s="484" t="s">
        <v>1218</v>
      </c>
      <c r="C19" s="484" t="s">
        <v>1245</v>
      </c>
      <c r="D19" s="484" t="s">
        <v>1244</v>
      </c>
      <c r="E19" s="504">
        <v>54</v>
      </c>
      <c r="F19" s="504">
        <v>9396</v>
      </c>
      <c r="G19" s="484">
        <v>1</v>
      </c>
      <c r="H19" s="484">
        <v>174</v>
      </c>
      <c r="I19" s="504">
        <v>74</v>
      </c>
      <c r="J19" s="504">
        <v>12950</v>
      </c>
      <c r="K19" s="484">
        <v>1.3782460621541082</v>
      </c>
      <c r="L19" s="484">
        <v>175</v>
      </c>
      <c r="M19" s="504">
        <v>88</v>
      </c>
      <c r="N19" s="504">
        <v>15444</v>
      </c>
      <c r="O19" s="489">
        <v>1.6436781609195403</v>
      </c>
      <c r="P19" s="505">
        <v>175.5</v>
      </c>
    </row>
    <row r="20" spans="1:16" ht="14.4" customHeight="1" x14ac:dyDescent="0.3">
      <c r="A20" s="483" t="s">
        <v>1231</v>
      </c>
      <c r="B20" s="484" t="s">
        <v>1218</v>
      </c>
      <c r="C20" s="484" t="s">
        <v>1246</v>
      </c>
      <c r="D20" s="484" t="s">
        <v>1247</v>
      </c>
      <c r="E20" s="504">
        <v>31</v>
      </c>
      <c r="F20" s="504">
        <v>18879</v>
      </c>
      <c r="G20" s="484">
        <v>1</v>
      </c>
      <c r="H20" s="484">
        <v>609</v>
      </c>
      <c r="I20" s="504">
        <v>45</v>
      </c>
      <c r="J20" s="504">
        <v>27540</v>
      </c>
      <c r="K20" s="484">
        <v>1.4587637057047513</v>
      </c>
      <c r="L20" s="484">
        <v>612</v>
      </c>
      <c r="M20" s="504">
        <v>31</v>
      </c>
      <c r="N20" s="504">
        <v>19002</v>
      </c>
      <c r="O20" s="489">
        <v>1.0065151755919275</v>
      </c>
      <c r="P20" s="505">
        <v>612.9677419354839</v>
      </c>
    </row>
    <row r="21" spans="1:16" ht="14.4" customHeight="1" x14ac:dyDescent="0.3">
      <c r="A21" s="483" t="s">
        <v>1231</v>
      </c>
      <c r="B21" s="484" t="s">
        <v>1218</v>
      </c>
      <c r="C21" s="484" t="s">
        <v>1248</v>
      </c>
      <c r="D21" s="484" t="s">
        <v>1249</v>
      </c>
      <c r="E21" s="504">
        <v>76</v>
      </c>
      <c r="F21" s="504">
        <v>44232</v>
      </c>
      <c r="G21" s="484">
        <v>1</v>
      </c>
      <c r="H21" s="484">
        <v>582</v>
      </c>
      <c r="I21" s="504">
        <v>27</v>
      </c>
      <c r="J21" s="504">
        <v>15795</v>
      </c>
      <c r="K21" s="484">
        <v>0.35709441128594682</v>
      </c>
      <c r="L21" s="484">
        <v>585</v>
      </c>
      <c r="M21" s="504">
        <v>63</v>
      </c>
      <c r="N21" s="504">
        <v>36963</v>
      </c>
      <c r="O21" s="489">
        <v>0.83566196418882255</v>
      </c>
      <c r="P21" s="505">
        <v>586.71428571428567</v>
      </c>
    </row>
    <row r="22" spans="1:16" ht="14.4" customHeight="1" x14ac:dyDescent="0.3">
      <c r="A22" s="483" t="s">
        <v>1231</v>
      </c>
      <c r="B22" s="484" t="s">
        <v>1218</v>
      </c>
      <c r="C22" s="484" t="s">
        <v>1250</v>
      </c>
      <c r="D22" s="484" t="s">
        <v>1251</v>
      </c>
      <c r="E22" s="504">
        <v>362</v>
      </c>
      <c r="F22" s="504">
        <v>57196</v>
      </c>
      <c r="G22" s="484">
        <v>1</v>
      </c>
      <c r="H22" s="484">
        <v>158</v>
      </c>
      <c r="I22" s="504">
        <v>386</v>
      </c>
      <c r="J22" s="504">
        <v>61374</v>
      </c>
      <c r="K22" s="484">
        <v>1.0730470662284075</v>
      </c>
      <c r="L22" s="484">
        <v>159</v>
      </c>
      <c r="M22" s="504">
        <v>412</v>
      </c>
      <c r="N22" s="504">
        <v>65615</v>
      </c>
      <c r="O22" s="489">
        <v>1.1471956080844814</v>
      </c>
      <c r="P22" s="505">
        <v>159.25970873786409</v>
      </c>
    </row>
    <row r="23" spans="1:16" ht="14.4" customHeight="1" x14ac:dyDescent="0.3">
      <c r="A23" s="483" t="s">
        <v>1231</v>
      </c>
      <c r="B23" s="484" t="s">
        <v>1218</v>
      </c>
      <c r="C23" s="484" t="s">
        <v>1252</v>
      </c>
      <c r="D23" s="484" t="s">
        <v>1253</v>
      </c>
      <c r="E23" s="504">
        <v>1352</v>
      </c>
      <c r="F23" s="504">
        <v>516464</v>
      </c>
      <c r="G23" s="484">
        <v>1</v>
      </c>
      <c r="H23" s="484">
        <v>382</v>
      </c>
      <c r="I23" s="504">
        <v>1217</v>
      </c>
      <c r="J23" s="504">
        <v>464894</v>
      </c>
      <c r="K23" s="484">
        <v>0.9001479289940828</v>
      </c>
      <c r="L23" s="484">
        <v>382</v>
      </c>
      <c r="M23" s="504">
        <v>1007</v>
      </c>
      <c r="N23" s="504">
        <v>384911</v>
      </c>
      <c r="O23" s="489">
        <v>0.74528137488769786</v>
      </c>
      <c r="P23" s="505">
        <v>382.23535253227408</v>
      </c>
    </row>
    <row r="24" spans="1:16" ht="14.4" customHeight="1" x14ac:dyDescent="0.3">
      <c r="A24" s="483" t="s">
        <v>1231</v>
      </c>
      <c r="B24" s="484" t="s">
        <v>1218</v>
      </c>
      <c r="C24" s="484" t="s">
        <v>1254</v>
      </c>
      <c r="D24" s="484" t="s">
        <v>1255</v>
      </c>
      <c r="E24" s="504">
        <v>3683</v>
      </c>
      <c r="F24" s="504">
        <v>58928</v>
      </c>
      <c r="G24" s="484">
        <v>1</v>
      </c>
      <c r="H24" s="484">
        <v>16</v>
      </c>
      <c r="I24" s="504">
        <v>3539</v>
      </c>
      <c r="J24" s="504">
        <v>56624</v>
      </c>
      <c r="K24" s="484">
        <v>0.9609014390442574</v>
      </c>
      <c r="L24" s="484">
        <v>16</v>
      </c>
      <c r="M24" s="504">
        <v>3288</v>
      </c>
      <c r="N24" s="504">
        <v>52608</v>
      </c>
      <c r="O24" s="489">
        <v>0.89275047515612271</v>
      </c>
      <c r="P24" s="505">
        <v>16</v>
      </c>
    </row>
    <row r="25" spans="1:16" ht="14.4" customHeight="1" x14ac:dyDescent="0.3">
      <c r="A25" s="483" t="s">
        <v>1231</v>
      </c>
      <c r="B25" s="484" t="s">
        <v>1218</v>
      </c>
      <c r="C25" s="484" t="s">
        <v>1256</v>
      </c>
      <c r="D25" s="484" t="s">
        <v>1257</v>
      </c>
      <c r="E25" s="504">
        <v>348</v>
      </c>
      <c r="F25" s="504">
        <v>90828</v>
      </c>
      <c r="G25" s="484">
        <v>1</v>
      </c>
      <c r="H25" s="484">
        <v>261</v>
      </c>
      <c r="I25" s="504">
        <v>390</v>
      </c>
      <c r="J25" s="504">
        <v>102180</v>
      </c>
      <c r="K25" s="484">
        <v>1.1249834852688598</v>
      </c>
      <c r="L25" s="484">
        <v>262</v>
      </c>
      <c r="M25" s="504">
        <v>454</v>
      </c>
      <c r="N25" s="504">
        <v>119317</v>
      </c>
      <c r="O25" s="489">
        <v>1.3136587836350024</v>
      </c>
      <c r="P25" s="505">
        <v>262.81277533039645</v>
      </c>
    </row>
    <row r="26" spans="1:16" ht="14.4" customHeight="1" x14ac:dyDescent="0.3">
      <c r="A26" s="483" t="s">
        <v>1231</v>
      </c>
      <c r="B26" s="484" t="s">
        <v>1218</v>
      </c>
      <c r="C26" s="484" t="s">
        <v>1258</v>
      </c>
      <c r="D26" s="484" t="s">
        <v>1259</v>
      </c>
      <c r="E26" s="504">
        <v>396</v>
      </c>
      <c r="F26" s="504">
        <v>55440</v>
      </c>
      <c r="G26" s="484">
        <v>1</v>
      </c>
      <c r="H26" s="484">
        <v>140</v>
      </c>
      <c r="I26" s="504">
        <v>358</v>
      </c>
      <c r="J26" s="504">
        <v>50478</v>
      </c>
      <c r="K26" s="484">
        <v>0.91049783549783547</v>
      </c>
      <c r="L26" s="484">
        <v>141</v>
      </c>
      <c r="M26" s="504">
        <v>399</v>
      </c>
      <c r="N26" s="504">
        <v>56259</v>
      </c>
      <c r="O26" s="489">
        <v>1.0147727272727274</v>
      </c>
      <c r="P26" s="505">
        <v>141</v>
      </c>
    </row>
    <row r="27" spans="1:16" ht="14.4" customHeight="1" x14ac:dyDescent="0.3">
      <c r="A27" s="483" t="s">
        <v>1231</v>
      </c>
      <c r="B27" s="484" t="s">
        <v>1218</v>
      </c>
      <c r="C27" s="484" t="s">
        <v>1260</v>
      </c>
      <c r="D27" s="484" t="s">
        <v>1259</v>
      </c>
      <c r="E27" s="504">
        <v>1502</v>
      </c>
      <c r="F27" s="504">
        <v>117156</v>
      </c>
      <c r="G27" s="484">
        <v>1</v>
      </c>
      <c r="H27" s="484">
        <v>78</v>
      </c>
      <c r="I27" s="504">
        <v>1271</v>
      </c>
      <c r="J27" s="504">
        <v>99138</v>
      </c>
      <c r="K27" s="484">
        <v>0.84620505992010653</v>
      </c>
      <c r="L27" s="484">
        <v>78</v>
      </c>
      <c r="M27" s="504">
        <v>1194</v>
      </c>
      <c r="N27" s="504">
        <v>93132</v>
      </c>
      <c r="O27" s="489">
        <v>0.79494007989347537</v>
      </c>
      <c r="P27" s="505">
        <v>78</v>
      </c>
    </row>
    <row r="28" spans="1:16" ht="14.4" customHeight="1" x14ac:dyDescent="0.3">
      <c r="A28" s="483" t="s">
        <v>1231</v>
      </c>
      <c r="B28" s="484" t="s">
        <v>1218</v>
      </c>
      <c r="C28" s="484" t="s">
        <v>1261</v>
      </c>
      <c r="D28" s="484" t="s">
        <v>1262</v>
      </c>
      <c r="E28" s="504">
        <v>395</v>
      </c>
      <c r="F28" s="504">
        <v>119290</v>
      </c>
      <c r="G28" s="484">
        <v>1</v>
      </c>
      <c r="H28" s="484">
        <v>302</v>
      </c>
      <c r="I28" s="504">
        <v>358</v>
      </c>
      <c r="J28" s="504">
        <v>108474</v>
      </c>
      <c r="K28" s="484">
        <v>0.90933020370525608</v>
      </c>
      <c r="L28" s="484">
        <v>303</v>
      </c>
      <c r="M28" s="504">
        <v>399</v>
      </c>
      <c r="N28" s="504">
        <v>121218</v>
      </c>
      <c r="O28" s="489">
        <v>1.016162293570291</v>
      </c>
      <c r="P28" s="505">
        <v>303.80451127819549</v>
      </c>
    </row>
    <row r="29" spans="1:16" ht="14.4" customHeight="1" x14ac:dyDescent="0.3">
      <c r="A29" s="483" t="s">
        <v>1231</v>
      </c>
      <c r="B29" s="484" t="s">
        <v>1218</v>
      </c>
      <c r="C29" s="484" t="s">
        <v>1225</v>
      </c>
      <c r="D29" s="484" t="s">
        <v>1226</v>
      </c>
      <c r="E29" s="504">
        <v>3</v>
      </c>
      <c r="F29" s="504">
        <v>132</v>
      </c>
      <c r="G29" s="484">
        <v>1</v>
      </c>
      <c r="H29" s="484">
        <v>44</v>
      </c>
      <c r="I29" s="504"/>
      <c r="J29" s="504"/>
      <c r="K29" s="484"/>
      <c r="L29" s="484"/>
      <c r="M29" s="504"/>
      <c r="N29" s="504"/>
      <c r="O29" s="489"/>
      <c r="P29" s="505"/>
    </row>
    <row r="30" spans="1:16" ht="14.4" customHeight="1" x14ac:dyDescent="0.3">
      <c r="A30" s="483" t="s">
        <v>1231</v>
      </c>
      <c r="B30" s="484" t="s">
        <v>1218</v>
      </c>
      <c r="C30" s="484" t="s">
        <v>1263</v>
      </c>
      <c r="D30" s="484" t="s">
        <v>1264</v>
      </c>
      <c r="E30" s="504">
        <v>1879</v>
      </c>
      <c r="F30" s="504">
        <v>913194</v>
      </c>
      <c r="G30" s="484">
        <v>1</v>
      </c>
      <c r="H30" s="484">
        <v>486</v>
      </c>
      <c r="I30" s="504">
        <v>1464</v>
      </c>
      <c r="J30" s="504">
        <v>711504</v>
      </c>
      <c r="K30" s="484">
        <v>0.77913783927621072</v>
      </c>
      <c r="L30" s="484">
        <v>486</v>
      </c>
      <c r="M30" s="504">
        <v>1315</v>
      </c>
      <c r="N30" s="504">
        <v>639390</v>
      </c>
      <c r="O30" s="489">
        <v>0.70016885787685856</v>
      </c>
      <c r="P30" s="505">
        <v>486.22813688212926</v>
      </c>
    </row>
    <row r="31" spans="1:16" ht="14.4" customHeight="1" x14ac:dyDescent="0.3">
      <c r="A31" s="483" t="s">
        <v>1231</v>
      </c>
      <c r="B31" s="484" t="s">
        <v>1218</v>
      </c>
      <c r="C31" s="484" t="s">
        <v>1265</v>
      </c>
      <c r="D31" s="484" t="s">
        <v>1266</v>
      </c>
      <c r="E31" s="504">
        <v>1352</v>
      </c>
      <c r="F31" s="504">
        <v>214968</v>
      </c>
      <c r="G31" s="484">
        <v>1</v>
      </c>
      <c r="H31" s="484">
        <v>159</v>
      </c>
      <c r="I31" s="504">
        <v>1077</v>
      </c>
      <c r="J31" s="504">
        <v>172320</v>
      </c>
      <c r="K31" s="484">
        <v>0.80160768114323988</v>
      </c>
      <c r="L31" s="484">
        <v>160</v>
      </c>
      <c r="M31" s="504">
        <v>1051</v>
      </c>
      <c r="N31" s="504">
        <v>168396</v>
      </c>
      <c r="O31" s="489">
        <v>0.78335380149603662</v>
      </c>
      <c r="P31" s="505">
        <v>160.22454804947668</v>
      </c>
    </row>
    <row r="32" spans="1:16" ht="14.4" customHeight="1" x14ac:dyDescent="0.3">
      <c r="A32" s="483" t="s">
        <v>1231</v>
      </c>
      <c r="B32" s="484" t="s">
        <v>1218</v>
      </c>
      <c r="C32" s="484" t="s">
        <v>1267</v>
      </c>
      <c r="D32" s="484" t="s">
        <v>1268</v>
      </c>
      <c r="E32" s="504">
        <v>1734</v>
      </c>
      <c r="F32" s="504">
        <v>405756</v>
      </c>
      <c r="G32" s="484">
        <v>1</v>
      </c>
      <c r="H32" s="484">
        <v>234</v>
      </c>
      <c r="I32" s="504">
        <v>1374</v>
      </c>
      <c r="J32" s="504">
        <v>321516</v>
      </c>
      <c r="K32" s="484">
        <v>0.79238754325259519</v>
      </c>
      <c r="L32" s="484">
        <v>234</v>
      </c>
      <c r="M32" s="504">
        <v>1230</v>
      </c>
      <c r="N32" s="504">
        <v>288111</v>
      </c>
      <c r="O32" s="489">
        <v>0.71005974033655694</v>
      </c>
      <c r="P32" s="505">
        <v>234.23658536585367</v>
      </c>
    </row>
    <row r="33" spans="1:16" ht="14.4" customHeight="1" x14ac:dyDescent="0.3">
      <c r="A33" s="483" t="s">
        <v>1231</v>
      </c>
      <c r="B33" s="484" t="s">
        <v>1218</v>
      </c>
      <c r="C33" s="484" t="s">
        <v>1269</v>
      </c>
      <c r="D33" s="484" t="s">
        <v>1235</v>
      </c>
      <c r="E33" s="504">
        <v>911</v>
      </c>
      <c r="F33" s="504">
        <v>63770</v>
      </c>
      <c r="G33" s="484">
        <v>1</v>
      </c>
      <c r="H33" s="484">
        <v>70</v>
      </c>
      <c r="I33" s="504">
        <v>1007</v>
      </c>
      <c r="J33" s="504">
        <v>70490</v>
      </c>
      <c r="K33" s="484">
        <v>1.1053787047200878</v>
      </c>
      <c r="L33" s="484">
        <v>70</v>
      </c>
      <c r="M33" s="504">
        <v>983</v>
      </c>
      <c r="N33" s="504">
        <v>69013</v>
      </c>
      <c r="O33" s="489">
        <v>1.0822173435784852</v>
      </c>
      <c r="P33" s="505">
        <v>70.206510681586977</v>
      </c>
    </row>
    <row r="34" spans="1:16" ht="14.4" customHeight="1" x14ac:dyDescent="0.3">
      <c r="A34" s="483" t="s">
        <v>1231</v>
      </c>
      <c r="B34" s="484" t="s">
        <v>1218</v>
      </c>
      <c r="C34" s="484" t="s">
        <v>1270</v>
      </c>
      <c r="D34" s="484" t="s">
        <v>1271</v>
      </c>
      <c r="E34" s="504">
        <v>913</v>
      </c>
      <c r="F34" s="504">
        <v>64823</v>
      </c>
      <c r="G34" s="484">
        <v>1</v>
      </c>
      <c r="H34" s="484">
        <v>71</v>
      </c>
      <c r="I34" s="504">
        <v>502</v>
      </c>
      <c r="J34" s="504">
        <v>36144</v>
      </c>
      <c r="K34" s="484">
        <v>0.55757987134196196</v>
      </c>
      <c r="L34" s="484">
        <v>72</v>
      </c>
      <c r="M34" s="504">
        <v>445</v>
      </c>
      <c r="N34" s="504">
        <v>32127</v>
      </c>
      <c r="O34" s="489">
        <v>0.49561112568069976</v>
      </c>
      <c r="P34" s="505">
        <v>72.195505617977531</v>
      </c>
    </row>
    <row r="35" spans="1:16" ht="14.4" customHeight="1" x14ac:dyDescent="0.3">
      <c r="A35" s="483" t="s">
        <v>1231</v>
      </c>
      <c r="B35" s="484" t="s">
        <v>1218</v>
      </c>
      <c r="C35" s="484" t="s">
        <v>1272</v>
      </c>
      <c r="D35" s="484" t="s">
        <v>1273</v>
      </c>
      <c r="E35" s="504">
        <v>2265</v>
      </c>
      <c r="F35" s="504">
        <v>640995</v>
      </c>
      <c r="G35" s="484">
        <v>1</v>
      </c>
      <c r="H35" s="484">
        <v>283</v>
      </c>
      <c r="I35" s="504">
        <v>1975</v>
      </c>
      <c r="J35" s="504">
        <v>558925</v>
      </c>
      <c r="K35" s="484">
        <v>0.87196467991169979</v>
      </c>
      <c r="L35" s="484">
        <v>283</v>
      </c>
      <c r="M35" s="504">
        <v>1792</v>
      </c>
      <c r="N35" s="504">
        <v>507575</v>
      </c>
      <c r="O35" s="489">
        <v>0.79185485066186168</v>
      </c>
      <c r="P35" s="505">
        <v>283.24497767857144</v>
      </c>
    </row>
    <row r="36" spans="1:16" ht="14.4" customHeight="1" x14ac:dyDescent="0.3">
      <c r="A36" s="483" t="s">
        <v>1231</v>
      </c>
      <c r="B36" s="484" t="s">
        <v>1218</v>
      </c>
      <c r="C36" s="484" t="s">
        <v>1274</v>
      </c>
      <c r="D36" s="484" t="s">
        <v>1275</v>
      </c>
      <c r="E36" s="504">
        <v>89</v>
      </c>
      <c r="F36" s="504">
        <v>19135</v>
      </c>
      <c r="G36" s="484">
        <v>1</v>
      </c>
      <c r="H36" s="484">
        <v>215</v>
      </c>
      <c r="I36" s="504">
        <v>108</v>
      </c>
      <c r="J36" s="504">
        <v>23328</v>
      </c>
      <c r="K36" s="484">
        <v>1.2191272537235431</v>
      </c>
      <c r="L36" s="484">
        <v>216</v>
      </c>
      <c r="M36" s="504">
        <v>93</v>
      </c>
      <c r="N36" s="504">
        <v>20154</v>
      </c>
      <c r="O36" s="489">
        <v>1.0532532009406845</v>
      </c>
      <c r="P36" s="505">
        <v>216.70967741935485</v>
      </c>
    </row>
    <row r="37" spans="1:16" ht="14.4" customHeight="1" x14ac:dyDescent="0.3">
      <c r="A37" s="483" t="s">
        <v>1231</v>
      </c>
      <c r="B37" s="484" t="s">
        <v>1218</v>
      </c>
      <c r="C37" s="484" t="s">
        <v>1276</v>
      </c>
      <c r="D37" s="484" t="s">
        <v>1277</v>
      </c>
      <c r="E37" s="504">
        <v>247</v>
      </c>
      <c r="F37" s="504">
        <v>292942</v>
      </c>
      <c r="G37" s="484">
        <v>1</v>
      </c>
      <c r="H37" s="484">
        <v>1186</v>
      </c>
      <c r="I37" s="504">
        <v>245</v>
      </c>
      <c r="J37" s="504">
        <v>291305</v>
      </c>
      <c r="K37" s="484">
        <v>0.99441186309918006</v>
      </c>
      <c r="L37" s="484">
        <v>1189</v>
      </c>
      <c r="M37" s="504">
        <v>307</v>
      </c>
      <c r="N37" s="504">
        <v>365323</v>
      </c>
      <c r="O37" s="489">
        <v>1.2470830403288022</v>
      </c>
      <c r="P37" s="505">
        <v>1189.9771986970684</v>
      </c>
    </row>
    <row r="38" spans="1:16" ht="14.4" customHeight="1" x14ac:dyDescent="0.3">
      <c r="A38" s="483" t="s">
        <v>1231</v>
      </c>
      <c r="B38" s="484" t="s">
        <v>1218</v>
      </c>
      <c r="C38" s="484" t="s">
        <v>1278</v>
      </c>
      <c r="D38" s="484" t="s">
        <v>1279</v>
      </c>
      <c r="E38" s="504">
        <v>326</v>
      </c>
      <c r="F38" s="504">
        <v>34882</v>
      </c>
      <c r="G38" s="484">
        <v>1</v>
      </c>
      <c r="H38" s="484">
        <v>107</v>
      </c>
      <c r="I38" s="504">
        <v>309</v>
      </c>
      <c r="J38" s="504">
        <v>33372</v>
      </c>
      <c r="K38" s="484">
        <v>0.95671119775242242</v>
      </c>
      <c r="L38" s="484">
        <v>108</v>
      </c>
      <c r="M38" s="504">
        <v>324</v>
      </c>
      <c r="N38" s="504">
        <v>35076</v>
      </c>
      <c r="O38" s="489">
        <v>1.0055616077059801</v>
      </c>
      <c r="P38" s="505">
        <v>108.25925925925925</v>
      </c>
    </row>
    <row r="39" spans="1:16" ht="14.4" customHeight="1" x14ac:dyDescent="0.3">
      <c r="A39" s="483" t="s">
        <v>1231</v>
      </c>
      <c r="B39" s="484" t="s">
        <v>1218</v>
      </c>
      <c r="C39" s="484" t="s">
        <v>1280</v>
      </c>
      <c r="D39" s="484" t="s">
        <v>1281</v>
      </c>
      <c r="E39" s="504">
        <v>48</v>
      </c>
      <c r="F39" s="504">
        <v>15264</v>
      </c>
      <c r="G39" s="484">
        <v>1</v>
      </c>
      <c r="H39" s="484">
        <v>318</v>
      </c>
      <c r="I39" s="504">
        <v>29</v>
      </c>
      <c r="J39" s="504">
        <v>9251</v>
      </c>
      <c r="K39" s="484">
        <v>0.60606656184486374</v>
      </c>
      <c r="L39" s="484">
        <v>319</v>
      </c>
      <c r="M39" s="504">
        <v>20</v>
      </c>
      <c r="N39" s="504">
        <v>6392</v>
      </c>
      <c r="O39" s="489">
        <v>0.41876310272536688</v>
      </c>
      <c r="P39" s="505">
        <v>319.60000000000002</v>
      </c>
    </row>
    <row r="40" spans="1:16" ht="14.4" customHeight="1" x14ac:dyDescent="0.3">
      <c r="A40" s="483" t="s">
        <v>1231</v>
      </c>
      <c r="B40" s="484" t="s">
        <v>1218</v>
      </c>
      <c r="C40" s="484" t="s">
        <v>1282</v>
      </c>
      <c r="D40" s="484" t="s">
        <v>1283</v>
      </c>
      <c r="E40" s="504">
        <v>291</v>
      </c>
      <c r="F40" s="504">
        <v>16296</v>
      </c>
      <c r="G40" s="484">
        <v>1</v>
      </c>
      <c r="H40" s="484">
        <v>56</v>
      </c>
      <c r="I40" s="504">
        <v>238</v>
      </c>
      <c r="J40" s="504">
        <v>13328</v>
      </c>
      <c r="K40" s="484">
        <v>0.81786941580756012</v>
      </c>
      <c r="L40" s="484">
        <v>56</v>
      </c>
      <c r="M40" s="504">
        <v>176</v>
      </c>
      <c r="N40" s="504">
        <v>9893</v>
      </c>
      <c r="O40" s="489">
        <v>0.60708149239077069</v>
      </c>
      <c r="P40" s="505">
        <v>56.210227272727273</v>
      </c>
    </row>
    <row r="41" spans="1:16" ht="14.4" customHeight="1" x14ac:dyDescent="0.3">
      <c r="A41" s="483" t="s">
        <v>1231</v>
      </c>
      <c r="B41" s="484" t="s">
        <v>1218</v>
      </c>
      <c r="C41" s="484" t="s">
        <v>1284</v>
      </c>
      <c r="D41" s="484" t="s">
        <v>1285</v>
      </c>
      <c r="E41" s="504">
        <v>11</v>
      </c>
      <c r="F41" s="504">
        <v>1573</v>
      </c>
      <c r="G41" s="484">
        <v>1</v>
      </c>
      <c r="H41" s="484">
        <v>143</v>
      </c>
      <c r="I41" s="504">
        <v>14</v>
      </c>
      <c r="J41" s="504">
        <v>2016</v>
      </c>
      <c r="K41" s="484">
        <v>1.2816274634456453</v>
      </c>
      <c r="L41" s="484">
        <v>144</v>
      </c>
      <c r="M41" s="504">
        <v>4</v>
      </c>
      <c r="N41" s="504">
        <v>576</v>
      </c>
      <c r="O41" s="489">
        <v>0.36617927527018435</v>
      </c>
      <c r="P41" s="505">
        <v>144</v>
      </c>
    </row>
    <row r="42" spans="1:16" ht="14.4" customHeight="1" x14ac:dyDescent="0.3">
      <c r="A42" s="483" t="s">
        <v>1231</v>
      </c>
      <c r="B42" s="484" t="s">
        <v>1218</v>
      </c>
      <c r="C42" s="484" t="s">
        <v>1286</v>
      </c>
      <c r="D42" s="484" t="s">
        <v>1287</v>
      </c>
      <c r="E42" s="504">
        <v>22</v>
      </c>
      <c r="F42" s="504">
        <v>22330</v>
      </c>
      <c r="G42" s="484">
        <v>1</v>
      </c>
      <c r="H42" s="484">
        <v>1015</v>
      </c>
      <c r="I42" s="504">
        <v>17</v>
      </c>
      <c r="J42" s="504">
        <v>17340</v>
      </c>
      <c r="K42" s="484">
        <v>0.7765338110165696</v>
      </c>
      <c r="L42" s="484">
        <v>1020</v>
      </c>
      <c r="M42" s="504">
        <v>25</v>
      </c>
      <c r="N42" s="504">
        <v>25581</v>
      </c>
      <c r="O42" s="489">
        <v>1.145588893864756</v>
      </c>
      <c r="P42" s="505">
        <v>1023.24</v>
      </c>
    </row>
    <row r="43" spans="1:16" ht="14.4" customHeight="1" x14ac:dyDescent="0.3">
      <c r="A43" s="483" t="s">
        <v>1231</v>
      </c>
      <c r="B43" s="484" t="s">
        <v>1218</v>
      </c>
      <c r="C43" s="484" t="s">
        <v>1288</v>
      </c>
      <c r="D43" s="484" t="s">
        <v>1289</v>
      </c>
      <c r="E43" s="504">
        <v>7</v>
      </c>
      <c r="F43" s="504">
        <v>2030</v>
      </c>
      <c r="G43" s="484">
        <v>1</v>
      </c>
      <c r="H43" s="484">
        <v>290</v>
      </c>
      <c r="I43" s="504">
        <v>9</v>
      </c>
      <c r="J43" s="504">
        <v>2619</v>
      </c>
      <c r="K43" s="484">
        <v>1.2901477832512316</v>
      </c>
      <c r="L43" s="484">
        <v>291</v>
      </c>
      <c r="M43" s="504">
        <v>11</v>
      </c>
      <c r="N43" s="504">
        <v>3207</v>
      </c>
      <c r="O43" s="489">
        <v>1.5798029556650246</v>
      </c>
      <c r="P43" s="505">
        <v>291.54545454545456</v>
      </c>
    </row>
    <row r="44" spans="1:16" ht="14.4" customHeight="1" x14ac:dyDescent="0.3">
      <c r="A44" s="483" t="s">
        <v>1231</v>
      </c>
      <c r="B44" s="484" t="s">
        <v>1218</v>
      </c>
      <c r="C44" s="484" t="s">
        <v>1290</v>
      </c>
      <c r="D44" s="484" t="s">
        <v>1291</v>
      </c>
      <c r="E44" s="504">
        <v>1</v>
      </c>
      <c r="F44" s="504">
        <v>763</v>
      </c>
      <c r="G44" s="484">
        <v>1</v>
      </c>
      <c r="H44" s="484">
        <v>763</v>
      </c>
      <c r="I44" s="504"/>
      <c r="J44" s="504"/>
      <c r="K44" s="484"/>
      <c r="L44" s="484"/>
      <c r="M44" s="504"/>
      <c r="N44" s="504"/>
      <c r="O44" s="489"/>
      <c r="P44" s="505"/>
    </row>
    <row r="45" spans="1:16" ht="14.4" customHeight="1" thickBot="1" x14ac:dyDescent="0.35">
      <c r="A45" s="491" t="s">
        <v>1231</v>
      </c>
      <c r="B45" s="492" t="s">
        <v>1218</v>
      </c>
      <c r="C45" s="492" t="s">
        <v>1292</v>
      </c>
      <c r="D45" s="492" t="s">
        <v>1293</v>
      </c>
      <c r="E45" s="506"/>
      <c r="F45" s="506"/>
      <c r="G45" s="492"/>
      <c r="H45" s="492"/>
      <c r="I45" s="506">
        <v>2</v>
      </c>
      <c r="J45" s="506">
        <v>1448</v>
      </c>
      <c r="K45" s="492"/>
      <c r="L45" s="492">
        <v>724</v>
      </c>
      <c r="M45" s="506">
        <v>1</v>
      </c>
      <c r="N45" s="506">
        <v>724</v>
      </c>
      <c r="O45" s="497"/>
      <c r="P45" s="507">
        <v>724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05" t="s">
        <v>122</v>
      </c>
      <c r="B1" s="305"/>
      <c r="C1" s="306"/>
      <c r="D1" s="306"/>
      <c r="E1" s="306"/>
    </row>
    <row r="2" spans="1:5" ht="14.4" customHeight="1" thickBot="1" x14ac:dyDescent="0.35">
      <c r="A2" s="235" t="s">
        <v>264</v>
      </c>
      <c r="B2" s="152"/>
    </row>
    <row r="3" spans="1:5" ht="14.4" customHeight="1" thickBot="1" x14ac:dyDescent="0.35">
      <c r="A3" s="155"/>
      <c r="C3" s="156" t="s">
        <v>108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13233.666666666664</v>
      </c>
      <c r="D4" s="161">
        <f ca="1">IF(ISERROR(VLOOKUP("Náklady celkem",INDIRECT("HI!$A:$G"),5,0)),0,VLOOKUP("Náklady celkem",INDIRECT("HI!$A:$G"),5,0))</f>
        <v>9908.7590900000159</v>
      </c>
      <c r="E4" s="162">
        <f ca="1">IF(C4=0,0,D4/C4)</f>
        <v>0.74875386690511703</v>
      </c>
    </row>
    <row r="5" spans="1:5" ht="14.4" customHeight="1" x14ac:dyDescent="0.3">
      <c r="A5" s="163" t="s">
        <v>150</v>
      </c>
      <c r="B5" s="164"/>
      <c r="C5" s="165"/>
      <c r="D5" s="165"/>
      <c r="E5" s="166"/>
    </row>
    <row r="6" spans="1:5" ht="14.4" customHeight="1" x14ac:dyDescent="0.3">
      <c r="A6" s="167" t="s">
        <v>155</v>
      </c>
      <c r="B6" s="168"/>
      <c r="C6" s="169"/>
      <c r="D6" s="169"/>
      <c r="E6" s="166"/>
    </row>
    <row r="7" spans="1:5" ht="14.4" customHeight="1" x14ac:dyDescent="0.3">
      <c r="A7" s="17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112</v>
      </c>
      <c r="C7" s="169">
        <f>IF(ISERROR(HI!F5),"",HI!F5)</f>
        <v>66.333333333333329</v>
      </c>
      <c r="D7" s="169">
        <f>IF(ISERROR(HI!E5),"",HI!E5)</f>
        <v>64.612200000000001</v>
      </c>
      <c r="E7" s="166">
        <f t="shared" ref="E7:E13" si="0">IF(C7=0,0,D7/C7)</f>
        <v>0.97405326633165834</v>
      </c>
    </row>
    <row r="8" spans="1:5" ht="14.4" customHeight="1" x14ac:dyDescent="0.3">
      <c r="A8" s="172" t="s">
        <v>151</v>
      </c>
      <c r="B8" s="168"/>
      <c r="C8" s="169"/>
      <c r="D8" s="169"/>
      <c r="E8" s="166"/>
    </row>
    <row r="9" spans="1:5" ht="14.4" customHeight="1" x14ac:dyDescent="0.3">
      <c r="A9" s="170" t="str">
        <f>HYPERLINK("#'Léky Recepty'!A1","% záchytu v lékárně (Úhrada Kč)")</f>
        <v>% záchytu v lékárně (Úhrada Kč)</v>
      </c>
      <c r="B9" s="168" t="s">
        <v>117</v>
      </c>
      <c r="C9" s="171">
        <v>0.6</v>
      </c>
      <c r="D9" s="171">
        <f>IF(ISERROR(VLOOKUP("Celkem",'Léky Recepty'!B:H,5,0)),0,VLOOKUP("Celkem",'Léky Recepty'!B:H,5,0))</f>
        <v>0.95652397499283726</v>
      </c>
      <c r="E9" s="166">
        <f t="shared" si="0"/>
        <v>1.5942066249880622</v>
      </c>
    </row>
    <row r="10" spans="1:5" ht="14.4" customHeight="1" x14ac:dyDescent="0.3">
      <c r="A10" s="170" t="str">
        <f>HYPERLINK("#'LRp PL'!A1","% plnění pozitivního listu")</f>
        <v>% plnění pozitivního listu</v>
      </c>
      <c r="B10" s="168" t="s">
        <v>144</v>
      </c>
      <c r="C10" s="171">
        <v>0.8</v>
      </c>
      <c r="D10" s="171">
        <f>IF(ISERROR(VLOOKUP("Celkem",'LRp PL'!A:F,5,0)),0,VLOOKUP("Celkem",'LRp PL'!A:F,5,0))</f>
        <v>0.91149316568397132</v>
      </c>
      <c r="E10" s="166">
        <f t="shared" si="0"/>
        <v>1.139366457104964</v>
      </c>
    </row>
    <row r="11" spans="1:5" ht="14.4" customHeight="1" x14ac:dyDescent="0.3">
      <c r="A11" s="172" t="s">
        <v>152</v>
      </c>
      <c r="B11" s="168"/>
      <c r="C11" s="169"/>
      <c r="D11" s="169"/>
      <c r="E11" s="166"/>
    </row>
    <row r="12" spans="1:5" ht="14.4" customHeight="1" x14ac:dyDescent="0.3">
      <c r="A12" s="173" t="s">
        <v>156</v>
      </c>
      <c r="B12" s="168"/>
      <c r="C12" s="165"/>
      <c r="D12" s="165"/>
      <c r="E12" s="166"/>
    </row>
    <row r="13" spans="1:5" ht="14.4" customHeight="1" x14ac:dyDescent="0.3">
      <c r="A13" s="1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68" t="s">
        <v>112</v>
      </c>
      <c r="C13" s="169">
        <f>IF(ISERROR(HI!F6),"",HI!F6)</f>
        <v>13576.666666666668</v>
      </c>
      <c r="D13" s="169">
        <f>IF(ISERROR(HI!E6),"",HI!E6)</f>
        <v>13543.17669000002</v>
      </c>
      <c r="E13" s="166">
        <f t="shared" si="0"/>
        <v>0.99753326958016342</v>
      </c>
    </row>
    <row r="14" spans="1:5" ht="14.4" customHeight="1" thickBot="1" x14ac:dyDescent="0.35">
      <c r="A14" s="175" t="str">
        <f>HYPERLINK("#HI!A1","Osobní náklady")</f>
        <v>Osobní náklady</v>
      </c>
      <c r="B14" s="168"/>
      <c r="C14" s="165">
        <f ca="1">IF(ISERROR(VLOOKUP("Osobní náklady (Kč) *",INDIRECT("HI!$A:$G"),6,0)),0,VLOOKUP("Osobní náklady (Kč) *",INDIRECT("HI!$A:$G"),6,0))</f>
        <v>10790</v>
      </c>
      <c r="D14" s="165">
        <f ca="1">IF(ISERROR(VLOOKUP("Osobní náklady (Kč) *",INDIRECT("HI!$A:$G"),5,0)),0,VLOOKUP("Osobní náklady (Kč) *",INDIRECT("HI!$A:$G"),5,0))</f>
        <v>10072.654540000012</v>
      </c>
      <c r="E14" s="166">
        <f ca="1">IF(C14=0,0,D14/C14)</f>
        <v>0.93351756626506133</v>
      </c>
    </row>
    <row r="15" spans="1:5" ht="14.4" customHeight="1" thickBot="1" x14ac:dyDescent="0.35">
      <c r="A15" s="179"/>
      <c r="B15" s="180"/>
      <c r="C15" s="181"/>
      <c r="D15" s="181"/>
      <c r="E15" s="182"/>
    </row>
    <row r="16" spans="1:5" ht="14.4" customHeight="1" thickBot="1" x14ac:dyDescent="0.35">
      <c r="A16" s="183" t="str">
        <f>HYPERLINK("#HI!A1","VÝNOSY CELKEM (v tisících)")</f>
        <v>VÝNOSY CELKEM (v tisících)</v>
      </c>
      <c r="B16" s="184"/>
      <c r="C16" s="185">
        <f ca="1">IF(ISERROR(VLOOKUP("Výnosy celkem",INDIRECT("HI!$A:$G"),6,0)),0,VLOOKUP("Výnosy celkem",INDIRECT("HI!$A:$G"),6,0))</f>
        <v>5812.7020000000002</v>
      </c>
      <c r="D16" s="185">
        <f ca="1">IF(ISERROR(VLOOKUP("Výnosy celkem",INDIRECT("HI!$A:$G"),5,0)),0,VLOOKUP("Výnosy celkem",INDIRECT("HI!$A:$G"),5,0))</f>
        <v>5213.0479999999998</v>
      </c>
      <c r="E16" s="186">
        <f t="shared" ref="E16:E19" ca="1" si="1">IF(C16=0,0,D16/C16)</f>
        <v>0.89683730561105657</v>
      </c>
    </row>
    <row r="17" spans="1:5" ht="14.4" customHeight="1" x14ac:dyDescent="0.3">
      <c r="A17" s="187" t="str">
        <f>HYPERLINK("#HI!A1","Ambulance (body za výkony + Kč za ZUM a ZULP)")</f>
        <v>Ambulance (body za výkony + Kč za ZUM a ZULP)</v>
      </c>
      <c r="B17" s="164"/>
      <c r="C17" s="165">
        <f ca="1">IF(ISERROR(VLOOKUP("Ambulance *",INDIRECT("HI!$A:$G"),6,0)),0,VLOOKUP("Ambulance *",INDIRECT("HI!$A:$G"),6,0))</f>
        <v>5812.7020000000002</v>
      </c>
      <c r="D17" s="165">
        <f ca="1">IF(ISERROR(VLOOKUP("Ambulance *",INDIRECT("HI!$A:$G"),5,0)),0,VLOOKUP("Ambulance *",INDIRECT("HI!$A:$G"),5,0))</f>
        <v>5213.0479999999998</v>
      </c>
      <c r="E17" s="166">
        <f t="shared" ca="1" si="1"/>
        <v>0.89683730561105657</v>
      </c>
    </row>
    <row r="18" spans="1:5" ht="14.4" customHeight="1" x14ac:dyDescent="0.3">
      <c r="A18" s="188" t="str">
        <f>HYPERLINK("#'ZV Vykáz.-A'!A1","Zdravotní výkony vykázané u ambulantních pacientů (min. 100 %)")</f>
        <v>Zdravotní výkony vykázané u ambulantních pacientů (min. 100 %)</v>
      </c>
      <c r="B18" s="151" t="s">
        <v>124</v>
      </c>
      <c r="C18" s="171">
        <v>1</v>
      </c>
      <c r="D18" s="171">
        <f>IF(ISERROR(VLOOKUP("Celkem:",'ZV Vykáz.-A'!$A:$S,7,0)),"",VLOOKUP("Celkem:",'ZV Vykáz.-A'!$A:$S,7,0))</f>
        <v>0.89683730561105657</v>
      </c>
      <c r="E18" s="166">
        <f t="shared" si="1"/>
        <v>0.89683730561105657</v>
      </c>
    </row>
    <row r="19" spans="1:5" ht="14.4" customHeight="1" x14ac:dyDescent="0.3">
      <c r="A19" s="188" t="str">
        <f>HYPERLINK("#'ZV Vykáz.-H'!A1","Zdravotní výkony vykázané u hospitalizovaných pacientů (max. 85 %)")</f>
        <v>Zdravotní výkony vykázané u hospitalizovaných pacientů (max. 85 %)</v>
      </c>
      <c r="B19" s="151" t="s">
        <v>126</v>
      </c>
      <c r="C19" s="171">
        <v>0.85</v>
      </c>
      <c r="D19" s="171">
        <f>IF(ISERROR(VLOOKUP("Celkem:",'ZV Vykáz.-H'!$A:$S,7,0)),"",VLOOKUP("Celkem:",'ZV Vykáz.-H'!$A:$S,7,0))</f>
        <v>1.1078671725988147</v>
      </c>
      <c r="E19" s="166">
        <f t="shared" si="1"/>
        <v>1.3033731442338998</v>
      </c>
    </row>
    <row r="20" spans="1:5" ht="14.4" customHeight="1" x14ac:dyDescent="0.3">
      <c r="A20" s="189" t="str">
        <f>HYPERLINK("#HI!A1","Hospitalizace (casemix * 30000)")</f>
        <v>Hospitalizace (casemix * 30000)</v>
      </c>
      <c r="B20" s="168"/>
      <c r="C20" s="165">
        <f ca="1">IF(ISERROR(VLOOKUP("Hospitalizace *",INDIRECT("HI!$A:$G"),6,0)),0,VLOOKUP("Hospitalizace *",INDIRECT("HI!$A:$G"),6,0))</f>
        <v>0</v>
      </c>
      <c r="D20" s="165">
        <f ca="1">IF(ISERROR(VLOOKUP("Hospitalizace *",INDIRECT("HI!$A:$G"),5,0)),0,VLOOKUP("Hospitalizace *",INDIRECT("HI!$A:$G"),5,0))</f>
        <v>0</v>
      </c>
      <c r="E20" s="166">
        <f ca="1">IF(C20=0,0,D20/C20)</f>
        <v>0</v>
      </c>
    </row>
    <row r="21" spans="1:5" ht="14.4" customHeight="1" thickBot="1" x14ac:dyDescent="0.35">
      <c r="A21" s="190" t="s">
        <v>153</v>
      </c>
      <c r="B21" s="176"/>
      <c r="C21" s="177"/>
      <c r="D21" s="177"/>
      <c r="E21" s="178"/>
    </row>
    <row r="22" spans="1:5" ht="14.4" customHeight="1" thickBot="1" x14ac:dyDescent="0.35">
      <c r="A22" s="191"/>
      <c r="B22" s="192"/>
      <c r="C22" s="193"/>
      <c r="D22" s="193"/>
      <c r="E22" s="194"/>
    </row>
    <row r="23" spans="1:5" ht="14.4" customHeight="1" thickBot="1" x14ac:dyDescent="0.35">
      <c r="A23" s="195" t="s">
        <v>154</v>
      </c>
      <c r="B23" s="196"/>
      <c r="C23" s="197"/>
      <c r="D23" s="197"/>
      <c r="E23" s="198"/>
    </row>
  </sheetData>
  <mergeCells count="1">
    <mergeCell ref="A1:E1"/>
  </mergeCells>
  <conditionalFormatting sqref="E5">
    <cfRule type="cellIs" dxfId="61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6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9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8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0">
    <cfRule type="cellIs" dxfId="57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56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6 E18 E9:E10">
    <cfRule type="cellIs" dxfId="55" priority="16" operator="lessThan">
      <formula>1</formula>
    </cfRule>
  </conditionalFormatting>
  <conditionalFormatting sqref="E16 E18 E9:E10">
    <cfRule type="iconSet" priority="56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54" priority="61" operator="greaterThan">
      <formula>1</formula>
    </cfRule>
    <cfRule type="iconSet" priority="62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14" t="s">
        <v>128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35" t="s">
        <v>264</v>
      </c>
      <c r="B2" s="227"/>
      <c r="C2" s="111"/>
      <c r="D2" s="227"/>
      <c r="E2" s="111"/>
      <c r="F2" s="227"/>
      <c r="G2" s="228"/>
      <c r="H2" s="227"/>
      <c r="I2" s="111"/>
      <c r="J2" s="227"/>
      <c r="K2" s="111"/>
      <c r="L2" s="227"/>
      <c r="M2" s="228"/>
      <c r="N2" s="227"/>
      <c r="O2" s="111"/>
      <c r="P2" s="227"/>
      <c r="Q2" s="111"/>
      <c r="R2" s="227"/>
      <c r="S2" s="228"/>
    </row>
    <row r="3" spans="1:19" ht="14.4" customHeight="1" thickBot="1" x14ac:dyDescent="0.35">
      <c r="A3" s="221" t="s">
        <v>129</v>
      </c>
      <c r="B3" s="222">
        <f>SUBTOTAL(9,B6:B1048576)</f>
        <v>4056934</v>
      </c>
      <c r="C3" s="223">
        <f t="shared" ref="C3:R3" si="0">SUBTOTAL(9,C6:C1048576)</f>
        <v>26</v>
      </c>
      <c r="D3" s="223">
        <f t="shared" si="0"/>
        <v>4196228</v>
      </c>
      <c r="E3" s="223">
        <f t="shared" si="0"/>
        <v>38.481118447392944</v>
      </c>
      <c r="F3" s="223">
        <f t="shared" si="0"/>
        <v>4494544</v>
      </c>
      <c r="G3" s="226">
        <f>IF(B3&lt;&gt;0,F3/B3,"")</f>
        <v>1.1078671725988147</v>
      </c>
      <c r="H3" s="222">
        <f t="shared" si="0"/>
        <v>0</v>
      </c>
      <c r="I3" s="223">
        <f t="shared" si="0"/>
        <v>0</v>
      </c>
      <c r="J3" s="223">
        <f t="shared" si="0"/>
        <v>0</v>
      </c>
      <c r="K3" s="223">
        <f t="shared" si="0"/>
        <v>0</v>
      </c>
      <c r="L3" s="223">
        <f t="shared" si="0"/>
        <v>0</v>
      </c>
      <c r="M3" s="224" t="str">
        <f>IF(H3&lt;&gt;0,L3/H3,"")</f>
        <v/>
      </c>
      <c r="N3" s="225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72" t="s">
        <v>106</v>
      </c>
      <c r="B4" s="373" t="s">
        <v>100</v>
      </c>
      <c r="C4" s="374"/>
      <c r="D4" s="374"/>
      <c r="E4" s="374"/>
      <c r="F4" s="374"/>
      <c r="G4" s="375"/>
      <c r="H4" s="373" t="s">
        <v>101</v>
      </c>
      <c r="I4" s="374"/>
      <c r="J4" s="374"/>
      <c r="K4" s="374"/>
      <c r="L4" s="374"/>
      <c r="M4" s="375"/>
      <c r="N4" s="373" t="s">
        <v>102</v>
      </c>
      <c r="O4" s="374"/>
      <c r="P4" s="374"/>
      <c r="Q4" s="374"/>
      <c r="R4" s="374"/>
      <c r="S4" s="375"/>
    </row>
    <row r="5" spans="1:19" ht="14.4" customHeight="1" thickBot="1" x14ac:dyDescent="0.35">
      <c r="A5" s="557"/>
      <c r="B5" s="558">
        <v>2012</v>
      </c>
      <c r="C5" s="559"/>
      <c r="D5" s="559">
        <v>2013</v>
      </c>
      <c r="E5" s="559"/>
      <c r="F5" s="559">
        <v>2014</v>
      </c>
      <c r="G5" s="560" t="s">
        <v>2</v>
      </c>
      <c r="H5" s="558">
        <v>2012</v>
      </c>
      <c r="I5" s="559"/>
      <c r="J5" s="559">
        <v>2013</v>
      </c>
      <c r="K5" s="559"/>
      <c r="L5" s="559">
        <v>2014</v>
      </c>
      <c r="M5" s="560" t="s">
        <v>2</v>
      </c>
      <c r="N5" s="558">
        <v>2012</v>
      </c>
      <c r="O5" s="559"/>
      <c r="P5" s="559">
        <v>2013</v>
      </c>
      <c r="Q5" s="559"/>
      <c r="R5" s="559">
        <v>2014</v>
      </c>
      <c r="S5" s="560" t="s">
        <v>2</v>
      </c>
    </row>
    <row r="6" spans="1:19" ht="14.4" customHeight="1" x14ac:dyDescent="0.3">
      <c r="A6" s="515" t="s">
        <v>1295</v>
      </c>
      <c r="B6" s="561">
        <v>201202</v>
      </c>
      <c r="C6" s="477">
        <v>1</v>
      </c>
      <c r="D6" s="561">
        <v>182883</v>
      </c>
      <c r="E6" s="477">
        <v>0.90895219729426147</v>
      </c>
      <c r="F6" s="561">
        <v>173967</v>
      </c>
      <c r="G6" s="482">
        <v>0.86463852247989581</v>
      </c>
      <c r="H6" s="561"/>
      <c r="I6" s="477"/>
      <c r="J6" s="561"/>
      <c r="K6" s="477"/>
      <c r="L6" s="561"/>
      <c r="M6" s="482"/>
      <c r="N6" s="561"/>
      <c r="O6" s="477"/>
      <c r="P6" s="561"/>
      <c r="Q6" s="477"/>
      <c r="R6" s="561"/>
      <c r="S6" s="122"/>
    </row>
    <row r="7" spans="1:19" ht="14.4" customHeight="1" x14ac:dyDescent="0.3">
      <c r="A7" s="516" t="s">
        <v>1296</v>
      </c>
      <c r="B7" s="575">
        <v>192100</v>
      </c>
      <c r="C7" s="484">
        <v>1</v>
      </c>
      <c r="D7" s="575">
        <v>255064</v>
      </c>
      <c r="E7" s="484">
        <v>1.3277667881311817</v>
      </c>
      <c r="F7" s="575">
        <v>382725</v>
      </c>
      <c r="G7" s="489">
        <v>1.9923217074440396</v>
      </c>
      <c r="H7" s="575"/>
      <c r="I7" s="484"/>
      <c r="J7" s="575"/>
      <c r="K7" s="484"/>
      <c r="L7" s="575"/>
      <c r="M7" s="489"/>
      <c r="N7" s="575"/>
      <c r="O7" s="484"/>
      <c r="P7" s="575"/>
      <c r="Q7" s="484"/>
      <c r="R7" s="575"/>
      <c r="S7" s="490"/>
    </row>
    <row r="8" spans="1:19" ht="14.4" customHeight="1" x14ac:dyDescent="0.3">
      <c r="A8" s="516" t="s">
        <v>1297</v>
      </c>
      <c r="B8" s="575">
        <v>140739</v>
      </c>
      <c r="C8" s="484">
        <v>1</v>
      </c>
      <c r="D8" s="575">
        <v>127676</v>
      </c>
      <c r="E8" s="484">
        <v>0.90718279936620272</v>
      </c>
      <c r="F8" s="575">
        <v>124243</v>
      </c>
      <c r="G8" s="489">
        <v>0.88279012924633538</v>
      </c>
      <c r="H8" s="575"/>
      <c r="I8" s="484"/>
      <c r="J8" s="575"/>
      <c r="K8" s="484"/>
      <c r="L8" s="575"/>
      <c r="M8" s="489"/>
      <c r="N8" s="575"/>
      <c r="O8" s="484"/>
      <c r="P8" s="575"/>
      <c r="Q8" s="484"/>
      <c r="R8" s="575"/>
      <c r="S8" s="490"/>
    </row>
    <row r="9" spans="1:19" ht="14.4" customHeight="1" x14ac:dyDescent="0.3">
      <c r="A9" s="516" t="s">
        <v>1298</v>
      </c>
      <c r="B9" s="575">
        <v>405177</v>
      </c>
      <c r="C9" s="484">
        <v>1</v>
      </c>
      <c r="D9" s="575">
        <v>360393</v>
      </c>
      <c r="E9" s="484">
        <v>0.88947052769530355</v>
      </c>
      <c r="F9" s="575">
        <v>463008</v>
      </c>
      <c r="G9" s="489">
        <v>1.1427302142026818</v>
      </c>
      <c r="H9" s="575"/>
      <c r="I9" s="484"/>
      <c r="J9" s="575"/>
      <c r="K9" s="484"/>
      <c r="L9" s="575"/>
      <c r="M9" s="489"/>
      <c r="N9" s="575"/>
      <c r="O9" s="484"/>
      <c r="P9" s="575"/>
      <c r="Q9" s="484"/>
      <c r="R9" s="575"/>
      <c r="S9" s="490"/>
    </row>
    <row r="10" spans="1:19" ht="14.4" customHeight="1" x14ac:dyDescent="0.3">
      <c r="A10" s="516" t="s">
        <v>1299</v>
      </c>
      <c r="B10" s="575">
        <v>164969</v>
      </c>
      <c r="C10" s="484">
        <v>1</v>
      </c>
      <c r="D10" s="575">
        <v>174841</v>
      </c>
      <c r="E10" s="484">
        <v>1.059841545987428</v>
      </c>
      <c r="F10" s="575">
        <v>169077</v>
      </c>
      <c r="G10" s="489">
        <v>1.0249016481884474</v>
      </c>
      <c r="H10" s="575"/>
      <c r="I10" s="484"/>
      <c r="J10" s="575"/>
      <c r="K10" s="484"/>
      <c r="L10" s="575"/>
      <c r="M10" s="489"/>
      <c r="N10" s="575"/>
      <c r="O10" s="484"/>
      <c r="P10" s="575"/>
      <c r="Q10" s="484"/>
      <c r="R10" s="575"/>
      <c r="S10" s="490"/>
    </row>
    <row r="11" spans="1:19" ht="14.4" customHeight="1" x14ac:dyDescent="0.3">
      <c r="A11" s="516" t="s">
        <v>1300</v>
      </c>
      <c r="B11" s="575">
        <v>215877</v>
      </c>
      <c r="C11" s="484">
        <v>1</v>
      </c>
      <c r="D11" s="575">
        <v>212413</v>
      </c>
      <c r="E11" s="484">
        <v>0.98395382555807243</v>
      </c>
      <c r="F11" s="575">
        <v>272101</v>
      </c>
      <c r="G11" s="489">
        <v>1.260444605029716</v>
      </c>
      <c r="H11" s="575"/>
      <c r="I11" s="484"/>
      <c r="J11" s="575"/>
      <c r="K11" s="484"/>
      <c r="L11" s="575"/>
      <c r="M11" s="489"/>
      <c r="N11" s="575"/>
      <c r="O11" s="484"/>
      <c r="P11" s="575"/>
      <c r="Q11" s="484"/>
      <c r="R11" s="575"/>
      <c r="S11" s="490"/>
    </row>
    <row r="12" spans="1:19" ht="14.4" customHeight="1" x14ac:dyDescent="0.3">
      <c r="A12" s="516" t="s">
        <v>1301</v>
      </c>
      <c r="B12" s="575">
        <v>122765</v>
      </c>
      <c r="C12" s="484">
        <v>1</v>
      </c>
      <c r="D12" s="575">
        <v>187312</v>
      </c>
      <c r="E12" s="484">
        <v>1.5257768908076406</v>
      </c>
      <c r="F12" s="575">
        <v>250396</v>
      </c>
      <c r="G12" s="489">
        <v>2.0396367042723904</v>
      </c>
      <c r="H12" s="575"/>
      <c r="I12" s="484"/>
      <c r="J12" s="575"/>
      <c r="K12" s="484"/>
      <c r="L12" s="575"/>
      <c r="M12" s="489"/>
      <c r="N12" s="575"/>
      <c r="O12" s="484"/>
      <c r="P12" s="575"/>
      <c r="Q12" s="484"/>
      <c r="R12" s="575"/>
      <c r="S12" s="490"/>
    </row>
    <row r="13" spans="1:19" ht="14.4" customHeight="1" x14ac:dyDescent="0.3">
      <c r="A13" s="516" t="s">
        <v>1302</v>
      </c>
      <c r="B13" s="575">
        <v>412876</v>
      </c>
      <c r="C13" s="484">
        <v>1</v>
      </c>
      <c r="D13" s="575">
        <v>244361</v>
      </c>
      <c r="E13" s="484">
        <v>0.59185082203857819</v>
      </c>
      <c r="F13" s="575">
        <v>158341</v>
      </c>
      <c r="G13" s="489">
        <v>0.38350739689398272</v>
      </c>
      <c r="H13" s="575"/>
      <c r="I13" s="484"/>
      <c r="J13" s="575"/>
      <c r="K13" s="484"/>
      <c r="L13" s="575"/>
      <c r="M13" s="489"/>
      <c r="N13" s="575"/>
      <c r="O13" s="484"/>
      <c r="P13" s="575"/>
      <c r="Q13" s="484"/>
      <c r="R13" s="575"/>
      <c r="S13" s="490"/>
    </row>
    <row r="14" spans="1:19" ht="14.4" customHeight="1" x14ac:dyDescent="0.3">
      <c r="A14" s="516" t="s">
        <v>1303</v>
      </c>
      <c r="B14" s="575">
        <v>394551</v>
      </c>
      <c r="C14" s="484">
        <v>1</v>
      </c>
      <c r="D14" s="575">
        <v>420847</v>
      </c>
      <c r="E14" s="484">
        <v>1.0666479111699121</v>
      </c>
      <c r="F14" s="575">
        <v>413888</v>
      </c>
      <c r="G14" s="489">
        <v>1.0490101406408805</v>
      </c>
      <c r="H14" s="575"/>
      <c r="I14" s="484"/>
      <c r="J14" s="575"/>
      <c r="K14" s="484"/>
      <c r="L14" s="575"/>
      <c r="M14" s="489"/>
      <c r="N14" s="575"/>
      <c r="O14" s="484"/>
      <c r="P14" s="575"/>
      <c r="Q14" s="484"/>
      <c r="R14" s="575"/>
      <c r="S14" s="490"/>
    </row>
    <row r="15" spans="1:19" ht="14.4" customHeight="1" x14ac:dyDescent="0.3">
      <c r="A15" s="516" t="s">
        <v>1304</v>
      </c>
      <c r="B15" s="575">
        <v>89429</v>
      </c>
      <c r="C15" s="484">
        <v>1</v>
      </c>
      <c r="D15" s="575">
        <v>97949</v>
      </c>
      <c r="E15" s="484">
        <v>1.0952711089243981</v>
      </c>
      <c r="F15" s="575">
        <v>78888</v>
      </c>
      <c r="G15" s="489">
        <v>0.88212995784365256</v>
      </c>
      <c r="H15" s="575"/>
      <c r="I15" s="484"/>
      <c r="J15" s="575"/>
      <c r="K15" s="484"/>
      <c r="L15" s="575"/>
      <c r="M15" s="489"/>
      <c r="N15" s="575"/>
      <c r="O15" s="484"/>
      <c r="P15" s="575"/>
      <c r="Q15" s="484"/>
      <c r="R15" s="575"/>
      <c r="S15" s="490"/>
    </row>
    <row r="16" spans="1:19" ht="14.4" customHeight="1" x14ac:dyDescent="0.3">
      <c r="A16" s="516" t="s">
        <v>1305</v>
      </c>
      <c r="B16" s="575">
        <v>324419</v>
      </c>
      <c r="C16" s="484">
        <v>1</v>
      </c>
      <c r="D16" s="575">
        <v>293108</v>
      </c>
      <c r="E16" s="484">
        <v>0.90348592406733264</v>
      </c>
      <c r="F16" s="575">
        <v>321149</v>
      </c>
      <c r="G16" s="489">
        <v>0.98992044239085875</v>
      </c>
      <c r="H16" s="575"/>
      <c r="I16" s="484"/>
      <c r="J16" s="575"/>
      <c r="K16" s="484"/>
      <c r="L16" s="575"/>
      <c r="M16" s="489"/>
      <c r="N16" s="575"/>
      <c r="O16" s="484"/>
      <c r="P16" s="575"/>
      <c r="Q16" s="484"/>
      <c r="R16" s="575"/>
      <c r="S16" s="490"/>
    </row>
    <row r="17" spans="1:19" ht="14.4" customHeight="1" x14ac:dyDescent="0.3">
      <c r="A17" s="516" t="s">
        <v>1306</v>
      </c>
      <c r="B17" s="575">
        <v>180784</v>
      </c>
      <c r="C17" s="484">
        <v>1</v>
      </c>
      <c r="D17" s="575">
        <v>201587</v>
      </c>
      <c r="E17" s="484">
        <v>1.1150710239844235</v>
      </c>
      <c r="F17" s="575">
        <v>209722</v>
      </c>
      <c r="G17" s="489">
        <v>1.1600694751747942</v>
      </c>
      <c r="H17" s="575"/>
      <c r="I17" s="484"/>
      <c r="J17" s="575"/>
      <c r="K17" s="484"/>
      <c r="L17" s="575"/>
      <c r="M17" s="489"/>
      <c r="N17" s="575"/>
      <c r="O17" s="484"/>
      <c r="P17" s="575"/>
      <c r="Q17" s="484"/>
      <c r="R17" s="575"/>
      <c r="S17" s="490"/>
    </row>
    <row r="18" spans="1:19" ht="14.4" customHeight="1" x14ac:dyDescent="0.3">
      <c r="A18" s="516" t="s">
        <v>1307</v>
      </c>
      <c r="B18" s="575">
        <v>27656</v>
      </c>
      <c r="C18" s="484">
        <v>1</v>
      </c>
      <c r="D18" s="575">
        <v>20613</v>
      </c>
      <c r="E18" s="484">
        <v>0.74533555105582872</v>
      </c>
      <c r="F18" s="575">
        <v>5084</v>
      </c>
      <c r="G18" s="489">
        <v>0.18382991032687301</v>
      </c>
      <c r="H18" s="575"/>
      <c r="I18" s="484"/>
      <c r="J18" s="575"/>
      <c r="K18" s="484"/>
      <c r="L18" s="575"/>
      <c r="M18" s="489"/>
      <c r="N18" s="575"/>
      <c r="O18" s="484"/>
      <c r="P18" s="575"/>
      <c r="Q18" s="484"/>
      <c r="R18" s="575"/>
      <c r="S18" s="490"/>
    </row>
    <row r="19" spans="1:19" ht="14.4" customHeight="1" x14ac:dyDescent="0.3">
      <c r="A19" s="516" t="s">
        <v>1308</v>
      </c>
      <c r="B19" s="575">
        <v>64279</v>
      </c>
      <c r="C19" s="484">
        <v>1</v>
      </c>
      <c r="D19" s="575">
        <v>44419</v>
      </c>
      <c r="E19" s="484">
        <v>0.69103439692590118</v>
      </c>
      <c r="F19" s="575">
        <v>37496</v>
      </c>
      <c r="G19" s="489">
        <v>0.58333203690163193</v>
      </c>
      <c r="H19" s="575"/>
      <c r="I19" s="484"/>
      <c r="J19" s="575"/>
      <c r="K19" s="484"/>
      <c r="L19" s="575"/>
      <c r="M19" s="489"/>
      <c r="N19" s="575"/>
      <c r="O19" s="484"/>
      <c r="P19" s="575"/>
      <c r="Q19" s="484"/>
      <c r="R19" s="575"/>
      <c r="S19" s="490"/>
    </row>
    <row r="20" spans="1:19" ht="14.4" customHeight="1" x14ac:dyDescent="0.3">
      <c r="A20" s="516" t="s">
        <v>1309</v>
      </c>
      <c r="B20" s="575">
        <v>5807</v>
      </c>
      <c r="C20" s="484">
        <v>1</v>
      </c>
      <c r="D20" s="575">
        <v>47662</v>
      </c>
      <c r="E20" s="484">
        <v>8.2076803857413463</v>
      </c>
      <c r="F20" s="575">
        <v>10108</v>
      </c>
      <c r="G20" s="489">
        <v>1.7406578267608059</v>
      </c>
      <c r="H20" s="575"/>
      <c r="I20" s="484"/>
      <c r="J20" s="575"/>
      <c r="K20" s="484"/>
      <c r="L20" s="575"/>
      <c r="M20" s="489"/>
      <c r="N20" s="575"/>
      <c r="O20" s="484"/>
      <c r="P20" s="575"/>
      <c r="Q20" s="484"/>
      <c r="R20" s="575"/>
      <c r="S20" s="490"/>
    </row>
    <row r="21" spans="1:19" ht="14.4" customHeight="1" x14ac:dyDescent="0.3">
      <c r="A21" s="516" t="s">
        <v>1310</v>
      </c>
      <c r="B21" s="575">
        <v>2407</v>
      </c>
      <c r="C21" s="484">
        <v>1</v>
      </c>
      <c r="D21" s="575"/>
      <c r="E21" s="484"/>
      <c r="F21" s="575"/>
      <c r="G21" s="489"/>
      <c r="H21" s="575"/>
      <c r="I21" s="484"/>
      <c r="J21" s="575"/>
      <c r="K21" s="484"/>
      <c r="L21" s="575"/>
      <c r="M21" s="489"/>
      <c r="N21" s="575"/>
      <c r="O21" s="484"/>
      <c r="P21" s="575"/>
      <c r="Q21" s="484"/>
      <c r="R21" s="575"/>
      <c r="S21" s="490"/>
    </row>
    <row r="22" spans="1:19" ht="14.4" customHeight="1" x14ac:dyDescent="0.3">
      <c r="A22" s="516" t="s">
        <v>1311</v>
      </c>
      <c r="B22" s="575">
        <v>4328</v>
      </c>
      <c r="C22" s="484">
        <v>1</v>
      </c>
      <c r="D22" s="575">
        <v>2804</v>
      </c>
      <c r="E22" s="484">
        <v>0.64787430683918668</v>
      </c>
      <c r="F22" s="575">
        <v>2229</v>
      </c>
      <c r="G22" s="489">
        <v>0.51501848428835495</v>
      </c>
      <c r="H22" s="575"/>
      <c r="I22" s="484"/>
      <c r="J22" s="575"/>
      <c r="K22" s="484"/>
      <c r="L22" s="575"/>
      <c r="M22" s="489"/>
      <c r="N22" s="575"/>
      <c r="O22" s="484"/>
      <c r="P22" s="575"/>
      <c r="Q22" s="484"/>
      <c r="R22" s="575"/>
      <c r="S22" s="490"/>
    </row>
    <row r="23" spans="1:19" ht="14.4" customHeight="1" x14ac:dyDescent="0.3">
      <c r="A23" s="516" t="s">
        <v>1312</v>
      </c>
      <c r="B23" s="575">
        <v>80418</v>
      </c>
      <c r="C23" s="484">
        <v>1</v>
      </c>
      <c r="D23" s="575">
        <v>151716</v>
      </c>
      <c r="E23" s="484">
        <v>1.8865925539058419</v>
      </c>
      <c r="F23" s="575">
        <v>135479</v>
      </c>
      <c r="G23" s="489">
        <v>1.684685020766495</v>
      </c>
      <c r="H23" s="575"/>
      <c r="I23" s="484"/>
      <c r="J23" s="575"/>
      <c r="K23" s="484"/>
      <c r="L23" s="575"/>
      <c r="M23" s="489"/>
      <c r="N23" s="575"/>
      <c r="O23" s="484"/>
      <c r="P23" s="575"/>
      <c r="Q23" s="484"/>
      <c r="R23" s="575"/>
      <c r="S23" s="490"/>
    </row>
    <row r="24" spans="1:19" ht="14.4" customHeight="1" x14ac:dyDescent="0.3">
      <c r="A24" s="516" t="s">
        <v>1313</v>
      </c>
      <c r="B24" s="575">
        <v>2874</v>
      </c>
      <c r="C24" s="484">
        <v>1</v>
      </c>
      <c r="D24" s="575">
        <v>23396</v>
      </c>
      <c r="E24" s="484">
        <v>8.140570633263744</v>
      </c>
      <c r="F24" s="575">
        <v>14056</v>
      </c>
      <c r="G24" s="489">
        <v>4.8907446068197631</v>
      </c>
      <c r="H24" s="575"/>
      <c r="I24" s="484"/>
      <c r="J24" s="575"/>
      <c r="K24" s="484"/>
      <c r="L24" s="575"/>
      <c r="M24" s="489"/>
      <c r="N24" s="575"/>
      <c r="O24" s="484"/>
      <c r="P24" s="575"/>
      <c r="Q24" s="484"/>
      <c r="R24" s="575"/>
      <c r="S24" s="490"/>
    </row>
    <row r="25" spans="1:19" ht="14.4" customHeight="1" x14ac:dyDescent="0.3">
      <c r="A25" s="516" t="s">
        <v>1314</v>
      </c>
      <c r="B25" s="575">
        <v>3116</v>
      </c>
      <c r="C25" s="484">
        <v>1</v>
      </c>
      <c r="D25" s="575">
        <v>1128</v>
      </c>
      <c r="E25" s="484">
        <v>0.36200256739409498</v>
      </c>
      <c r="F25" s="575"/>
      <c r="G25" s="489"/>
      <c r="H25" s="575"/>
      <c r="I25" s="484"/>
      <c r="J25" s="575"/>
      <c r="K25" s="484"/>
      <c r="L25" s="575"/>
      <c r="M25" s="489"/>
      <c r="N25" s="575"/>
      <c r="O25" s="484"/>
      <c r="P25" s="575"/>
      <c r="Q25" s="484"/>
      <c r="R25" s="575"/>
      <c r="S25" s="490"/>
    </row>
    <row r="26" spans="1:19" ht="14.4" customHeight="1" x14ac:dyDescent="0.3">
      <c r="A26" s="516" t="s">
        <v>1315</v>
      </c>
      <c r="B26" s="575">
        <v>13069</v>
      </c>
      <c r="C26" s="484">
        <v>1</v>
      </c>
      <c r="D26" s="575"/>
      <c r="E26" s="484"/>
      <c r="F26" s="575"/>
      <c r="G26" s="489"/>
      <c r="H26" s="575"/>
      <c r="I26" s="484"/>
      <c r="J26" s="575"/>
      <c r="K26" s="484"/>
      <c r="L26" s="575"/>
      <c r="M26" s="489"/>
      <c r="N26" s="575"/>
      <c r="O26" s="484"/>
      <c r="P26" s="575"/>
      <c r="Q26" s="484"/>
      <c r="R26" s="575"/>
      <c r="S26" s="490"/>
    </row>
    <row r="27" spans="1:19" ht="14.4" customHeight="1" x14ac:dyDescent="0.3">
      <c r="A27" s="516" t="s">
        <v>1316</v>
      </c>
      <c r="B27" s="575">
        <v>7587</v>
      </c>
      <c r="C27" s="484">
        <v>1</v>
      </c>
      <c r="D27" s="575">
        <v>4906</v>
      </c>
      <c r="E27" s="484">
        <v>0.64663239752207724</v>
      </c>
      <c r="F27" s="575">
        <v>12853</v>
      </c>
      <c r="G27" s="489">
        <v>1.6940819823382101</v>
      </c>
      <c r="H27" s="575"/>
      <c r="I27" s="484"/>
      <c r="J27" s="575"/>
      <c r="K27" s="484"/>
      <c r="L27" s="575"/>
      <c r="M27" s="489"/>
      <c r="N27" s="575"/>
      <c r="O27" s="484"/>
      <c r="P27" s="575"/>
      <c r="Q27" s="484"/>
      <c r="R27" s="575"/>
      <c r="S27" s="490"/>
    </row>
    <row r="28" spans="1:19" ht="14.4" customHeight="1" x14ac:dyDescent="0.3">
      <c r="A28" s="516" t="s">
        <v>1317</v>
      </c>
      <c r="B28" s="575">
        <v>201824</v>
      </c>
      <c r="C28" s="484">
        <v>1</v>
      </c>
      <c r="D28" s="575">
        <v>148526</v>
      </c>
      <c r="E28" s="484">
        <v>0.73591842397336293</v>
      </c>
      <c r="F28" s="575">
        <v>181560</v>
      </c>
      <c r="G28" s="489">
        <v>0.89959568733153639</v>
      </c>
      <c r="H28" s="575"/>
      <c r="I28" s="484"/>
      <c r="J28" s="575"/>
      <c r="K28" s="484"/>
      <c r="L28" s="575"/>
      <c r="M28" s="489"/>
      <c r="N28" s="575"/>
      <c r="O28" s="484"/>
      <c r="P28" s="575"/>
      <c r="Q28" s="484"/>
      <c r="R28" s="575"/>
      <c r="S28" s="490"/>
    </row>
    <row r="29" spans="1:19" ht="14.4" customHeight="1" x14ac:dyDescent="0.3">
      <c r="A29" s="516" t="s">
        <v>1318</v>
      </c>
      <c r="B29" s="575">
        <v>476531</v>
      </c>
      <c r="C29" s="484">
        <v>1</v>
      </c>
      <c r="D29" s="575">
        <v>546164</v>
      </c>
      <c r="E29" s="484">
        <v>1.1461248061511213</v>
      </c>
      <c r="F29" s="575">
        <v>502083</v>
      </c>
      <c r="G29" s="489">
        <v>1.0536208557260702</v>
      </c>
      <c r="H29" s="575"/>
      <c r="I29" s="484"/>
      <c r="J29" s="575"/>
      <c r="K29" s="484"/>
      <c r="L29" s="575"/>
      <c r="M29" s="489"/>
      <c r="N29" s="575"/>
      <c r="O29" s="484"/>
      <c r="P29" s="575"/>
      <c r="Q29" s="484"/>
      <c r="R29" s="575"/>
      <c r="S29" s="490"/>
    </row>
    <row r="30" spans="1:19" ht="14.4" customHeight="1" x14ac:dyDescent="0.3">
      <c r="A30" s="516" t="s">
        <v>1319</v>
      </c>
      <c r="B30" s="575">
        <v>206482</v>
      </c>
      <c r="C30" s="484">
        <v>1</v>
      </c>
      <c r="D30" s="575">
        <v>253461</v>
      </c>
      <c r="E30" s="484">
        <v>1.227521042996484</v>
      </c>
      <c r="F30" s="575">
        <v>345079</v>
      </c>
      <c r="G30" s="489">
        <v>1.6712304220222587</v>
      </c>
      <c r="H30" s="575"/>
      <c r="I30" s="484"/>
      <c r="J30" s="575"/>
      <c r="K30" s="484"/>
      <c r="L30" s="575"/>
      <c r="M30" s="489"/>
      <c r="N30" s="575"/>
      <c r="O30" s="484"/>
      <c r="P30" s="575"/>
      <c r="Q30" s="484"/>
      <c r="R30" s="575"/>
      <c r="S30" s="490"/>
    </row>
    <row r="31" spans="1:19" ht="14.4" customHeight="1" thickBot="1" x14ac:dyDescent="0.35">
      <c r="A31" s="563" t="s">
        <v>1320</v>
      </c>
      <c r="B31" s="562">
        <v>115668</v>
      </c>
      <c r="C31" s="492">
        <v>1</v>
      </c>
      <c r="D31" s="562">
        <v>192999</v>
      </c>
      <c r="E31" s="492">
        <v>1.6685600165992323</v>
      </c>
      <c r="F31" s="562">
        <v>231012</v>
      </c>
      <c r="G31" s="497">
        <v>1.9971988795518207</v>
      </c>
      <c r="H31" s="562"/>
      <c r="I31" s="492"/>
      <c r="J31" s="562"/>
      <c r="K31" s="492"/>
      <c r="L31" s="562"/>
      <c r="M31" s="497"/>
      <c r="N31" s="562"/>
      <c r="O31" s="492"/>
      <c r="P31" s="562"/>
      <c r="Q31" s="492"/>
      <c r="R31" s="562"/>
      <c r="S31" s="49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47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8" customWidth="1"/>
    <col min="8" max="9" width="9.33203125" style="208" hidden="1" customWidth="1"/>
    <col min="10" max="11" width="11.109375" style="208" customWidth="1"/>
    <col min="12" max="13" width="9.33203125" style="208" hidden="1" customWidth="1"/>
    <col min="14" max="15" width="11.109375" style="208" customWidth="1"/>
    <col min="16" max="16" width="11.109375" style="211" customWidth="1"/>
    <col min="17" max="17" width="11.109375" style="208" customWidth="1"/>
    <col min="18" max="16384" width="8.88671875" style="130"/>
  </cols>
  <sheetData>
    <row r="1" spans="1:17" ht="18.600000000000001" customHeight="1" thickBot="1" x14ac:dyDescent="0.4">
      <c r="A1" s="305" t="s">
        <v>1351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35" t="s">
        <v>264</v>
      </c>
      <c r="B2" s="131"/>
      <c r="C2" s="131"/>
      <c r="D2" s="131"/>
      <c r="E2" s="131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30"/>
      <c r="Q2" s="229"/>
    </row>
    <row r="3" spans="1:17" ht="14.4" customHeight="1" thickBot="1" x14ac:dyDescent="0.35">
      <c r="E3" s="87" t="s">
        <v>129</v>
      </c>
      <c r="F3" s="102">
        <f t="shared" ref="F3:O3" si="0">SUBTOTAL(9,F6:F1048576)</f>
        <v>27629</v>
      </c>
      <c r="G3" s="103">
        <f t="shared" si="0"/>
        <v>4056934</v>
      </c>
      <c r="H3" s="103"/>
      <c r="I3" s="103"/>
      <c r="J3" s="103">
        <f t="shared" si="0"/>
        <v>27606</v>
      </c>
      <c r="K3" s="103">
        <f t="shared" si="0"/>
        <v>4196228</v>
      </c>
      <c r="L3" s="103"/>
      <c r="M3" s="103"/>
      <c r="N3" s="103">
        <f t="shared" si="0"/>
        <v>29068</v>
      </c>
      <c r="O3" s="103">
        <f t="shared" si="0"/>
        <v>4494544</v>
      </c>
      <c r="P3" s="75">
        <f>IF(G3=0,0,O3/G3)</f>
        <v>1.1078671725988147</v>
      </c>
      <c r="Q3" s="104">
        <f>IF(N3=0,0,O3/N3)</f>
        <v>154.62171460024769</v>
      </c>
    </row>
    <row r="4" spans="1:17" ht="14.4" customHeight="1" x14ac:dyDescent="0.3">
      <c r="A4" s="378" t="s">
        <v>69</v>
      </c>
      <c r="B4" s="377" t="s">
        <v>95</v>
      </c>
      <c r="C4" s="378" t="s">
        <v>96</v>
      </c>
      <c r="D4" s="379" t="s">
        <v>97</v>
      </c>
      <c r="E4" s="380" t="s">
        <v>70</v>
      </c>
      <c r="F4" s="384">
        <v>2012</v>
      </c>
      <c r="G4" s="385"/>
      <c r="H4" s="105"/>
      <c r="I4" s="105"/>
      <c r="J4" s="384">
        <v>2013</v>
      </c>
      <c r="K4" s="385"/>
      <c r="L4" s="105"/>
      <c r="M4" s="105"/>
      <c r="N4" s="384">
        <v>2014</v>
      </c>
      <c r="O4" s="385"/>
      <c r="P4" s="386" t="s">
        <v>2</v>
      </c>
      <c r="Q4" s="376" t="s">
        <v>98</v>
      </c>
    </row>
    <row r="5" spans="1:17" ht="14.4" customHeight="1" thickBot="1" x14ac:dyDescent="0.35">
      <c r="A5" s="567"/>
      <c r="B5" s="566"/>
      <c r="C5" s="567"/>
      <c r="D5" s="568"/>
      <c r="E5" s="569"/>
      <c r="F5" s="576" t="s">
        <v>72</v>
      </c>
      <c r="G5" s="577" t="s">
        <v>14</v>
      </c>
      <c r="H5" s="578"/>
      <c r="I5" s="578"/>
      <c r="J5" s="576" t="s">
        <v>72</v>
      </c>
      <c r="K5" s="577" t="s">
        <v>14</v>
      </c>
      <c r="L5" s="578"/>
      <c r="M5" s="578"/>
      <c r="N5" s="576" t="s">
        <v>72</v>
      </c>
      <c r="O5" s="577" t="s">
        <v>14</v>
      </c>
      <c r="P5" s="579"/>
      <c r="Q5" s="574"/>
    </row>
    <row r="6" spans="1:17" ht="14.4" customHeight="1" x14ac:dyDescent="0.3">
      <c r="A6" s="476" t="s">
        <v>1321</v>
      </c>
      <c r="B6" s="477" t="s">
        <v>1231</v>
      </c>
      <c r="C6" s="477" t="s">
        <v>1218</v>
      </c>
      <c r="D6" s="477" t="s">
        <v>1234</v>
      </c>
      <c r="E6" s="477" t="s">
        <v>1235</v>
      </c>
      <c r="F6" s="116">
        <v>128</v>
      </c>
      <c r="G6" s="116">
        <v>25856</v>
      </c>
      <c r="H6" s="116">
        <v>1</v>
      </c>
      <c r="I6" s="116">
        <v>202</v>
      </c>
      <c r="J6" s="116">
        <v>131</v>
      </c>
      <c r="K6" s="116">
        <v>26593</v>
      </c>
      <c r="L6" s="116">
        <v>1.0285040222772277</v>
      </c>
      <c r="M6" s="116">
        <v>203</v>
      </c>
      <c r="N6" s="116">
        <v>65</v>
      </c>
      <c r="O6" s="116">
        <v>13235</v>
      </c>
      <c r="P6" s="482">
        <v>0.51187345297029707</v>
      </c>
      <c r="Q6" s="503">
        <v>203.61538461538461</v>
      </c>
    </row>
    <row r="7" spans="1:17" ht="14.4" customHeight="1" x14ac:dyDescent="0.3">
      <c r="A7" s="483" t="s">
        <v>1321</v>
      </c>
      <c r="B7" s="484" t="s">
        <v>1231</v>
      </c>
      <c r="C7" s="484" t="s">
        <v>1218</v>
      </c>
      <c r="D7" s="484" t="s">
        <v>1237</v>
      </c>
      <c r="E7" s="484" t="s">
        <v>1238</v>
      </c>
      <c r="F7" s="504">
        <v>131</v>
      </c>
      <c r="G7" s="504">
        <v>38121</v>
      </c>
      <c r="H7" s="504">
        <v>1</v>
      </c>
      <c r="I7" s="504">
        <v>291</v>
      </c>
      <c r="J7" s="504">
        <v>86</v>
      </c>
      <c r="K7" s="504">
        <v>25112</v>
      </c>
      <c r="L7" s="504">
        <v>0.65874452401563444</v>
      </c>
      <c r="M7" s="504">
        <v>292</v>
      </c>
      <c r="N7" s="504">
        <v>55</v>
      </c>
      <c r="O7" s="504">
        <v>16098</v>
      </c>
      <c r="P7" s="489">
        <v>0.42228692846462579</v>
      </c>
      <c r="Q7" s="505">
        <v>292.69090909090909</v>
      </c>
    </row>
    <row r="8" spans="1:17" ht="14.4" customHeight="1" x14ac:dyDescent="0.3">
      <c r="A8" s="483" t="s">
        <v>1321</v>
      </c>
      <c r="B8" s="484" t="s">
        <v>1231</v>
      </c>
      <c r="C8" s="484" t="s">
        <v>1218</v>
      </c>
      <c r="D8" s="484" t="s">
        <v>1239</v>
      </c>
      <c r="E8" s="484" t="s">
        <v>1240</v>
      </c>
      <c r="F8" s="504">
        <v>6</v>
      </c>
      <c r="G8" s="504">
        <v>552</v>
      </c>
      <c r="H8" s="504">
        <v>1</v>
      </c>
      <c r="I8" s="504">
        <v>92</v>
      </c>
      <c r="J8" s="504"/>
      <c r="K8" s="504"/>
      <c r="L8" s="504"/>
      <c r="M8" s="504"/>
      <c r="N8" s="504"/>
      <c r="O8" s="504"/>
      <c r="P8" s="489"/>
      <c r="Q8" s="505"/>
    </row>
    <row r="9" spans="1:17" ht="14.4" customHeight="1" x14ac:dyDescent="0.3">
      <c r="A9" s="483" t="s">
        <v>1321</v>
      </c>
      <c r="B9" s="484" t="s">
        <v>1231</v>
      </c>
      <c r="C9" s="484" t="s">
        <v>1218</v>
      </c>
      <c r="D9" s="484" t="s">
        <v>1241</v>
      </c>
      <c r="E9" s="484" t="s">
        <v>1242</v>
      </c>
      <c r="F9" s="504">
        <v>3</v>
      </c>
      <c r="G9" s="504">
        <v>657</v>
      </c>
      <c r="H9" s="504">
        <v>1</v>
      </c>
      <c r="I9" s="504">
        <v>219</v>
      </c>
      <c r="J9" s="504"/>
      <c r="K9" s="504"/>
      <c r="L9" s="504"/>
      <c r="M9" s="504"/>
      <c r="N9" s="504"/>
      <c r="O9" s="504"/>
      <c r="P9" s="489"/>
      <c r="Q9" s="505"/>
    </row>
    <row r="10" spans="1:17" ht="14.4" customHeight="1" x14ac:dyDescent="0.3">
      <c r="A10" s="483" t="s">
        <v>1321</v>
      </c>
      <c r="B10" s="484" t="s">
        <v>1231</v>
      </c>
      <c r="C10" s="484" t="s">
        <v>1218</v>
      </c>
      <c r="D10" s="484" t="s">
        <v>1243</v>
      </c>
      <c r="E10" s="484" t="s">
        <v>1244</v>
      </c>
      <c r="F10" s="504">
        <v>50</v>
      </c>
      <c r="G10" s="504">
        <v>6650</v>
      </c>
      <c r="H10" s="504">
        <v>1</v>
      </c>
      <c r="I10" s="504">
        <v>133</v>
      </c>
      <c r="J10" s="504">
        <v>38</v>
      </c>
      <c r="K10" s="504">
        <v>5092</v>
      </c>
      <c r="L10" s="504">
        <v>0.76571428571428568</v>
      </c>
      <c r="M10" s="504">
        <v>134</v>
      </c>
      <c r="N10" s="504">
        <v>47</v>
      </c>
      <c r="O10" s="504">
        <v>6310</v>
      </c>
      <c r="P10" s="489">
        <v>0.94887218045112787</v>
      </c>
      <c r="Q10" s="505">
        <v>134.25531914893617</v>
      </c>
    </row>
    <row r="11" spans="1:17" ht="14.4" customHeight="1" x14ac:dyDescent="0.3">
      <c r="A11" s="483" t="s">
        <v>1321</v>
      </c>
      <c r="B11" s="484" t="s">
        <v>1231</v>
      </c>
      <c r="C11" s="484" t="s">
        <v>1218</v>
      </c>
      <c r="D11" s="484" t="s">
        <v>1245</v>
      </c>
      <c r="E11" s="484" t="s">
        <v>1244</v>
      </c>
      <c r="F11" s="504">
        <v>2</v>
      </c>
      <c r="G11" s="504">
        <v>348</v>
      </c>
      <c r="H11" s="504">
        <v>1</v>
      </c>
      <c r="I11" s="504">
        <v>174</v>
      </c>
      <c r="J11" s="504"/>
      <c r="K11" s="504"/>
      <c r="L11" s="504"/>
      <c r="M11" s="504"/>
      <c r="N11" s="504"/>
      <c r="O11" s="504"/>
      <c r="P11" s="489"/>
      <c r="Q11" s="505"/>
    </row>
    <row r="12" spans="1:17" ht="14.4" customHeight="1" x14ac:dyDescent="0.3">
      <c r="A12" s="483" t="s">
        <v>1321</v>
      </c>
      <c r="B12" s="484" t="s">
        <v>1231</v>
      </c>
      <c r="C12" s="484" t="s">
        <v>1218</v>
      </c>
      <c r="D12" s="484" t="s">
        <v>1246</v>
      </c>
      <c r="E12" s="484" t="s">
        <v>1247</v>
      </c>
      <c r="F12" s="504">
        <v>3</v>
      </c>
      <c r="G12" s="504">
        <v>1827</v>
      </c>
      <c r="H12" s="504">
        <v>1</v>
      </c>
      <c r="I12" s="504">
        <v>609</v>
      </c>
      <c r="J12" s="504">
        <v>1</v>
      </c>
      <c r="K12" s="504">
        <v>612</v>
      </c>
      <c r="L12" s="504">
        <v>0.33497536945812806</v>
      </c>
      <c r="M12" s="504">
        <v>612</v>
      </c>
      <c r="N12" s="504">
        <v>1</v>
      </c>
      <c r="O12" s="504">
        <v>618</v>
      </c>
      <c r="P12" s="489">
        <v>0.33825944170771755</v>
      </c>
      <c r="Q12" s="505">
        <v>618</v>
      </c>
    </row>
    <row r="13" spans="1:17" ht="14.4" customHeight="1" x14ac:dyDescent="0.3">
      <c r="A13" s="483" t="s">
        <v>1321</v>
      </c>
      <c r="B13" s="484" t="s">
        <v>1231</v>
      </c>
      <c r="C13" s="484" t="s">
        <v>1218</v>
      </c>
      <c r="D13" s="484" t="s">
        <v>1248</v>
      </c>
      <c r="E13" s="484" t="s">
        <v>1249</v>
      </c>
      <c r="F13" s="504">
        <v>1</v>
      </c>
      <c r="G13" s="504">
        <v>582</v>
      </c>
      <c r="H13" s="504">
        <v>1</v>
      </c>
      <c r="I13" s="504">
        <v>582</v>
      </c>
      <c r="J13" s="504"/>
      <c r="K13" s="504"/>
      <c r="L13" s="504"/>
      <c r="M13" s="504"/>
      <c r="N13" s="504"/>
      <c r="O13" s="504"/>
      <c r="P13" s="489"/>
      <c r="Q13" s="505"/>
    </row>
    <row r="14" spans="1:17" ht="14.4" customHeight="1" x14ac:dyDescent="0.3">
      <c r="A14" s="483" t="s">
        <v>1321</v>
      </c>
      <c r="B14" s="484" t="s">
        <v>1231</v>
      </c>
      <c r="C14" s="484" t="s">
        <v>1218</v>
      </c>
      <c r="D14" s="484" t="s">
        <v>1250</v>
      </c>
      <c r="E14" s="484" t="s">
        <v>1251</v>
      </c>
      <c r="F14" s="504">
        <v>4</v>
      </c>
      <c r="G14" s="504">
        <v>632</v>
      </c>
      <c r="H14" s="504">
        <v>1</v>
      </c>
      <c r="I14" s="504">
        <v>158</v>
      </c>
      <c r="J14" s="504">
        <v>2</v>
      </c>
      <c r="K14" s="504">
        <v>318</v>
      </c>
      <c r="L14" s="504">
        <v>0.50316455696202533</v>
      </c>
      <c r="M14" s="504">
        <v>159</v>
      </c>
      <c r="N14" s="504">
        <v>2</v>
      </c>
      <c r="O14" s="504">
        <v>319</v>
      </c>
      <c r="P14" s="489">
        <v>0.504746835443038</v>
      </c>
      <c r="Q14" s="505">
        <v>159.5</v>
      </c>
    </row>
    <row r="15" spans="1:17" ht="14.4" customHeight="1" x14ac:dyDescent="0.3">
      <c r="A15" s="483" t="s">
        <v>1321</v>
      </c>
      <c r="B15" s="484" t="s">
        <v>1231</v>
      </c>
      <c r="C15" s="484" t="s">
        <v>1218</v>
      </c>
      <c r="D15" s="484" t="s">
        <v>1252</v>
      </c>
      <c r="E15" s="484" t="s">
        <v>1253</v>
      </c>
      <c r="F15" s="504">
        <v>48</v>
      </c>
      <c r="G15" s="504">
        <v>18336</v>
      </c>
      <c r="H15" s="504">
        <v>1</v>
      </c>
      <c r="I15" s="504">
        <v>382</v>
      </c>
      <c r="J15" s="504">
        <v>57</v>
      </c>
      <c r="K15" s="504">
        <v>21774</v>
      </c>
      <c r="L15" s="504">
        <v>1.1875</v>
      </c>
      <c r="M15" s="504">
        <v>382</v>
      </c>
      <c r="N15" s="504">
        <v>69</v>
      </c>
      <c r="O15" s="504">
        <v>26383</v>
      </c>
      <c r="P15" s="489">
        <v>1.4388634380453753</v>
      </c>
      <c r="Q15" s="505">
        <v>382.36231884057969</v>
      </c>
    </row>
    <row r="16" spans="1:17" ht="14.4" customHeight="1" x14ac:dyDescent="0.3">
      <c r="A16" s="483" t="s">
        <v>1321</v>
      </c>
      <c r="B16" s="484" t="s">
        <v>1231</v>
      </c>
      <c r="C16" s="484" t="s">
        <v>1218</v>
      </c>
      <c r="D16" s="484" t="s">
        <v>1254</v>
      </c>
      <c r="E16" s="484" t="s">
        <v>1255</v>
      </c>
      <c r="F16" s="504">
        <v>217</v>
      </c>
      <c r="G16" s="504">
        <v>3472</v>
      </c>
      <c r="H16" s="504">
        <v>1</v>
      </c>
      <c r="I16" s="504">
        <v>16</v>
      </c>
      <c r="J16" s="504">
        <v>279</v>
      </c>
      <c r="K16" s="504">
        <v>4464</v>
      </c>
      <c r="L16" s="504">
        <v>1.2857142857142858</v>
      </c>
      <c r="M16" s="504">
        <v>16</v>
      </c>
      <c r="N16" s="504">
        <v>338</v>
      </c>
      <c r="O16" s="504">
        <v>5408</v>
      </c>
      <c r="P16" s="489">
        <v>1.5576036866359446</v>
      </c>
      <c r="Q16" s="505">
        <v>16</v>
      </c>
    </row>
    <row r="17" spans="1:17" ht="14.4" customHeight="1" x14ac:dyDescent="0.3">
      <c r="A17" s="483" t="s">
        <v>1321</v>
      </c>
      <c r="B17" s="484" t="s">
        <v>1231</v>
      </c>
      <c r="C17" s="484" t="s">
        <v>1218</v>
      </c>
      <c r="D17" s="484" t="s">
        <v>1256</v>
      </c>
      <c r="E17" s="484" t="s">
        <v>1257</v>
      </c>
      <c r="F17" s="504">
        <v>29</v>
      </c>
      <c r="G17" s="504">
        <v>7569</v>
      </c>
      <c r="H17" s="504">
        <v>1</v>
      </c>
      <c r="I17" s="504">
        <v>261</v>
      </c>
      <c r="J17" s="504">
        <v>28</v>
      </c>
      <c r="K17" s="504">
        <v>7336</v>
      </c>
      <c r="L17" s="504">
        <v>0.96921654115471001</v>
      </c>
      <c r="M17" s="504">
        <v>262</v>
      </c>
      <c r="N17" s="504">
        <v>20</v>
      </c>
      <c r="O17" s="504">
        <v>5255</v>
      </c>
      <c r="P17" s="489">
        <v>0.69427929713304271</v>
      </c>
      <c r="Q17" s="505">
        <v>262.75</v>
      </c>
    </row>
    <row r="18" spans="1:17" ht="14.4" customHeight="1" x14ac:dyDescent="0.3">
      <c r="A18" s="483" t="s">
        <v>1321</v>
      </c>
      <c r="B18" s="484" t="s">
        <v>1231</v>
      </c>
      <c r="C18" s="484" t="s">
        <v>1218</v>
      </c>
      <c r="D18" s="484" t="s">
        <v>1258</v>
      </c>
      <c r="E18" s="484" t="s">
        <v>1259</v>
      </c>
      <c r="F18" s="504">
        <v>34</v>
      </c>
      <c r="G18" s="504">
        <v>4760</v>
      </c>
      <c r="H18" s="504">
        <v>1</v>
      </c>
      <c r="I18" s="504">
        <v>140</v>
      </c>
      <c r="J18" s="504">
        <v>29</v>
      </c>
      <c r="K18" s="504">
        <v>4089</v>
      </c>
      <c r="L18" s="504">
        <v>0.8590336134453781</v>
      </c>
      <c r="M18" s="504">
        <v>141</v>
      </c>
      <c r="N18" s="504">
        <v>19</v>
      </c>
      <c r="O18" s="504">
        <v>2679</v>
      </c>
      <c r="P18" s="489">
        <v>0.56281512605042017</v>
      </c>
      <c r="Q18" s="505">
        <v>141</v>
      </c>
    </row>
    <row r="19" spans="1:17" ht="14.4" customHeight="1" x14ac:dyDescent="0.3">
      <c r="A19" s="483" t="s">
        <v>1321</v>
      </c>
      <c r="B19" s="484" t="s">
        <v>1231</v>
      </c>
      <c r="C19" s="484" t="s">
        <v>1218</v>
      </c>
      <c r="D19" s="484" t="s">
        <v>1260</v>
      </c>
      <c r="E19" s="484" t="s">
        <v>1259</v>
      </c>
      <c r="F19" s="504">
        <v>50</v>
      </c>
      <c r="G19" s="504">
        <v>3900</v>
      </c>
      <c r="H19" s="504">
        <v>1</v>
      </c>
      <c r="I19" s="504">
        <v>78</v>
      </c>
      <c r="J19" s="504">
        <v>38</v>
      </c>
      <c r="K19" s="504">
        <v>2964</v>
      </c>
      <c r="L19" s="504">
        <v>0.76</v>
      </c>
      <c r="M19" s="504">
        <v>78</v>
      </c>
      <c r="N19" s="504">
        <v>47</v>
      </c>
      <c r="O19" s="504">
        <v>3666</v>
      </c>
      <c r="P19" s="489">
        <v>0.94</v>
      </c>
      <c r="Q19" s="505">
        <v>78</v>
      </c>
    </row>
    <row r="20" spans="1:17" ht="14.4" customHeight="1" x14ac:dyDescent="0.3">
      <c r="A20" s="483" t="s">
        <v>1321</v>
      </c>
      <c r="B20" s="484" t="s">
        <v>1231</v>
      </c>
      <c r="C20" s="484" t="s">
        <v>1218</v>
      </c>
      <c r="D20" s="484" t="s">
        <v>1261</v>
      </c>
      <c r="E20" s="484" t="s">
        <v>1262</v>
      </c>
      <c r="F20" s="504">
        <v>34</v>
      </c>
      <c r="G20" s="504">
        <v>10268</v>
      </c>
      <c r="H20" s="504">
        <v>1</v>
      </c>
      <c r="I20" s="504">
        <v>302</v>
      </c>
      <c r="J20" s="504">
        <v>29</v>
      </c>
      <c r="K20" s="504">
        <v>8787</v>
      </c>
      <c r="L20" s="504">
        <v>0.85576548500194782</v>
      </c>
      <c r="M20" s="504">
        <v>303</v>
      </c>
      <c r="N20" s="504">
        <v>19</v>
      </c>
      <c r="O20" s="504">
        <v>5772</v>
      </c>
      <c r="P20" s="489">
        <v>0.56213478768991043</v>
      </c>
      <c r="Q20" s="505">
        <v>303.78947368421052</v>
      </c>
    </row>
    <row r="21" spans="1:17" ht="14.4" customHeight="1" x14ac:dyDescent="0.3">
      <c r="A21" s="483" t="s">
        <v>1321</v>
      </c>
      <c r="B21" s="484" t="s">
        <v>1231</v>
      </c>
      <c r="C21" s="484" t="s">
        <v>1218</v>
      </c>
      <c r="D21" s="484" t="s">
        <v>1263</v>
      </c>
      <c r="E21" s="484" t="s">
        <v>1264</v>
      </c>
      <c r="F21" s="504">
        <v>77</v>
      </c>
      <c r="G21" s="504">
        <v>37422</v>
      </c>
      <c r="H21" s="504">
        <v>1</v>
      </c>
      <c r="I21" s="504">
        <v>486</v>
      </c>
      <c r="J21" s="504">
        <v>98</v>
      </c>
      <c r="K21" s="504">
        <v>47628</v>
      </c>
      <c r="L21" s="504">
        <v>1.2727272727272727</v>
      </c>
      <c r="M21" s="504">
        <v>486</v>
      </c>
      <c r="N21" s="504">
        <v>109</v>
      </c>
      <c r="O21" s="504">
        <v>53011</v>
      </c>
      <c r="P21" s="489">
        <v>1.4165731387953611</v>
      </c>
      <c r="Q21" s="505">
        <v>486.33944954128441</v>
      </c>
    </row>
    <row r="22" spans="1:17" ht="14.4" customHeight="1" x14ac:dyDescent="0.3">
      <c r="A22" s="483" t="s">
        <v>1321</v>
      </c>
      <c r="B22" s="484" t="s">
        <v>1231</v>
      </c>
      <c r="C22" s="484" t="s">
        <v>1218</v>
      </c>
      <c r="D22" s="484" t="s">
        <v>1265</v>
      </c>
      <c r="E22" s="484" t="s">
        <v>1266</v>
      </c>
      <c r="F22" s="504">
        <v>115</v>
      </c>
      <c r="G22" s="504">
        <v>18285</v>
      </c>
      <c r="H22" s="504">
        <v>1</v>
      </c>
      <c r="I22" s="504">
        <v>159</v>
      </c>
      <c r="J22" s="504">
        <v>114</v>
      </c>
      <c r="K22" s="504">
        <v>18240</v>
      </c>
      <c r="L22" s="504">
        <v>0.99753896636587369</v>
      </c>
      <c r="M22" s="504">
        <v>160</v>
      </c>
      <c r="N22" s="504">
        <v>158</v>
      </c>
      <c r="O22" s="504">
        <v>25337</v>
      </c>
      <c r="P22" s="489">
        <v>1.3856713152857534</v>
      </c>
      <c r="Q22" s="505">
        <v>160.36075949367088</v>
      </c>
    </row>
    <row r="23" spans="1:17" ht="14.4" customHeight="1" x14ac:dyDescent="0.3">
      <c r="A23" s="483" t="s">
        <v>1321</v>
      </c>
      <c r="B23" s="484" t="s">
        <v>1231</v>
      </c>
      <c r="C23" s="484" t="s">
        <v>1218</v>
      </c>
      <c r="D23" s="484" t="s">
        <v>1269</v>
      </c>
      <c r="E23" s="484" t="s">
        <v>1235</v>
      </c>
      <c r="F23" s="504">
        <v>126</v>
      </c>
      <c r="G23" s="504">
        <v>8820</v>
      </c>
      <c r="H23" s="504">
        <v>1</v>
      </c>
      <c r="I23" s="504">
        <v>70</v>
      </c>
      <c r="J23" s="504">
        <v>104</v>
      </c>
      <c r="K23" s="504">
        <v>7280</v>
      </c>
      <c r="L23" s="504">
        <v>0.82539682539682535</v>
      </c>
      <c r="M23" s="504">
        <v>70</v>
      </c>
      <c r="N23" s="504">
        <v>122</v>
      </c>
      <c r="O23" s="504">
        <v>8574</v>
      </c>
      <c r="P23" s="489">
        <v>0.972108843537415</v>
      </c>
      <c r="Q23" s="505">
        <v>70.278688524590166</v>
      </c>
    </row>
    <row r="24" spans="1:17" ht="14.4" customHeight="1" x14ac:dyDescent="0.3">
      <c r="A24" s="483" t="s">
        <v>1321</v>
      </c>
      <c r="B24" s="484" t="s">
        <v>1231</v>
      </c>
      <c r="C24" s="484" t="s">
        <v>1218</v>
      </c>
      <c r="D24" s="484" t="s">
        <v>1274</v>
      </c>
      <c r="E24" s="484" t="s">
        <v>1275</v>
      </c>
      <c r="F24" s="504">
        <v>4</v>
      </c>
      <c r="G24" s="504">
        <v>860</v>
      </c>
      <c r="H24" s="504">
        <v>1</v>
      </c>
      <c r="I24" s="504">
        <v>215</v>
      </c>
      <c r="J24" s="504"/>
      <c r="K24" s="504"/>
      <c r="L24" s="504"/>
      <c r="M24" s="504"/>
      <c r="N24" s="504"/>
      <c r="O24" s="504"/>
      <c r="P24" s="489"/>
      <c r="Q24" s="505"/>
    </row>
    <row r="25" spans="1:17" ht="14.4" customHeight="1" x14ac:dyDescent="0.3">
      <c r="A25" s="483" t="s">
        <v>1321</v>
      </c>
      <c r="B25" s="484" t="s">
        <v>1231</v>
      </c>
      <c r="C25" s="484" t="s">
        <v>1218</v>
      </c>
      <c r="D25" s="484" t="s">
        <v>1276</v>
      </c>
      <c r="E25" s="484" t="s">
        <v>1277</v>
      </c>
      <c r="F25" s="504">
        <v>8</v>
      </c>
      <c r="G25" s="504">
        <v>9488</v>
      </c>
      <c r="H25" s="504">
        <v>1</v>
      </c>
      <c r="I25" s="504">
        <v>1186</v>
      </c>
      <c r="J25" s="504">
        <v>2</v>
      </c>
      <c r="K25" s="504">
        <v>2378</v>
      </c>
      <c r="L25" s="504">
        <v>0.25063237774030356</v>
      </c>
      <c r="M25" s="504">
        <v>1189</v>
      </c>
      <c r="N25" s="504">
        <v>1</v>
      </c>
      <c r="O25" s="504">
        <v>1193</v>
      </c>
      <c r="P25" s="489">
        <v>0.12573777403035413</v>
      </c>
      <c r="Q25" s="505">
        <v>1193</v>
      </c>
    </row>
    <row r="26" spans="1:17" ht="14.4" customHeight="1" x14ac:dyDescent="0.3">
      <c r="A26" s="483" t="s">
        <v>1321</v>
      </c>
      <c r="B26" s="484" t="s">
        <v>1231</v>
      </c>
      <c r="C26" s="484" t="s">
        <v>1218</v>
      </c>
      <c r="D26" s="484" t="s">
        <v>1278</v>
      </c>
      <c r="E26" s="484" t="s">
        <v>1279</v>
      </c>
      <c r="F26" s="504">
        <v>8</v>
      </c>
      <c r="G26" s="504">
        <v>856</v>
      </c>
      <c r="H26" s="504">
        <v>1</v>
      </c>
      <c r="I26" s="504">
        <v>107</v>
      </c>
      <c r="J26" s="504">
        <v>2</v>
      </c>
      <c r="K26" s="504">
        <v>216</v>
      </c>
      <c r="L26" s="504">
        <v>0.25233644859813081</v>
      </c>
      <c r="M26" s="504">
        <v>108</v>
      </c>
      <c r="N26" s="504">
        <v>1</v>
      </c>
      <c r="O26" s="504">
        <v>109</v>
      </c>
      <c r="P26" s="489">
        <v>0.12733644859813084</v>
      </c>
      <c r="Q26" s="505">
        <v>109</v>
      </c>
    </row>
    <row r="27" spans="1:17" ht="14.4" customHeight="1" x14ac:dyDescent="0.3">
      <c r="A27" s="483" t="s">
        <v>1321</v>
      </c>
      <c r="B27" s="484" t="s">
        <v>1231</v>
      </c>
      <c r="C27" s="484" t="s">
        <v>1218</v>
      </c>
      <c r="D27" s="484" t="s">
        <v>1280</v>
      </c>
      <c r="E27" s="484" t="s">
        <v>1281</v>
      </c>
      <c r="F27" s="504">
        <v>2</v>
      </c>
      <c r="G27" s="504">
        <v>636</v>
      </c>
      <c r="H27" s="504">
        <v>1</v>
      </c>
      <c r="I27" s="504">
        <v>318</v>
      </c>
      <c r="J27" s="504"/>
      <c r="K27" s="504"/>
      <c r="L27" s="504"/>
      <c r="M27" s="504"/>
      <c r="N27" s="504"/>
      <c r="O27" s="504"/>
      <c r="P27" s="489"/>
      <c r="Q27" s="505"/>
    </row>
    <row r="28" spans="1:17" ht="14.4" customHeight="1" x14ac:dyDescent="0.3">
      <c r="A28" s="483" t="s">
        <v>1321</v>
      </c>
      <c r="B28" s="484" t="s">
        <v>1231</v>
      </c>
      <c r="C28" s="484" t="s">
        <v>1218</v>
      </c>
      <c r="D28" s="484" t="s">
        <v>1286</v>
      </c>
      <c r="E28" s="484" t="s">
        <v>1287</v>
      </c>
      <c r="F28" s="504">
        <v>1</v>
      </c>
      <c r="G28" s="504">
        <v>1015</v>
      </c>
      <c r="H28" s="504">
        <v>1</v>
      </c>
      <c r="I28" s="504">
        <v>1015</v>
      </c>
      <c r="J28" s="504"/>
      <c r="K28" s="504"/>
      <c r="L28" s="504"/>
      <c r="M28" s="504"/>
      <c r="N28" s="504"/>
      <c r="O28" s="504"/>
      <c r="P28" s="489"/>
      <c r="Q28" s="505"/>
    </row>
    <row r="29" spans="1:17" ht="14.4" customHeight="1" x14ac:dyDescent="0.3">
      <c r="A29" s="483" t="s">
        <v>1321</v>
      </c>
      <c r="B29" s="484" t="s">
        <v>1231</v>
      </c>
      <c r="C29" s="484" t="s">
        <v>1218</v>
      </c>
      <c r="D29" s="484" t="s">
        <v>1288</v>
      </c>
      <c r="E29" s="484" t="s">
        <v>1289</v>
      </c>
      <c r="F29" s="504">
        <v>1</v>
      </c>
      <c r="G29" s="504">
        <v>290</v>
      </c>
      <c r="H29" s="504">
        <v>1</v>
      </c>
      <c r="I29" s="504">
        <v>290</v>
      </c>
      <c r="J29" s="504"/>
      <c r="K29" s="504"/>
      <c r="L29" s="504"/>
      <c r="M29" s="504"/>
      <c r="N29" s="504"/>
      <c r="O29" s="504"/>
      <c r="P29" s="489"/>
      <c r="Q29" s="505"/>
    </row>
    <row r="30" spans="1:17" ht="14.4" customHeight="1" x14ac:dyDescent="0.3">
      <c r="A30" s="483" t="s">
        <v>1322</v>
      </c>
      <c r="B30" s="484" t="s">
        <v>1231</v>
      </c>
      <c r="C30" s="484" t="s">
        <v>1218</v>
      </c>
      <c r="D30" s="484" t="s">
        <v>1234</v>
      </c>
      <c r="E30" s="484" t="s">
        <v>1235</v>
      </c>
      <c r="F30" s="504">
        <v>222</v>
      </c>
      <c r="G30" s="504">
        <v>44844</v>
      </c>
      <c r="H30" s="504">
        <v>1</v>
      </c>
      <c r="I30" s="504">
        <v>202</v>
      </c>
      <c r="J30" s="504">
        <v>281</v>
      </c>
      <c r="K30" s="504">
        <v>57043</v>
      </c>
      <c r="L30" s="504">
        <v>1.2720319329230221</v>
      </c>
      <c r="M30" s="504">
        <v>203</v>
      </c>
      <c r="N30" s="504">
        <v>357</v>
      </c>
      <c r="O30" s="504">
        <v>72673</v>
      </c>
      <c r="P30" s="489">
        <v>1.6205735438408706</v>
      </c>
      <c r="Q30" s="505">
        <v>203.56582633053222</v>
      </c>
    </row>
    <row r="31" spans="1:17" ht="14.4" customHeight="1" x14ac:dyDescent="0.3">
      <c r="A31" s="483" t="s">
        <v>1322</v>
      </c>
      <c r="B31" s="484" t="s">
        <v>1231</v>
      </c>
      <c r="C31" s="484" t="s">
        <v>1218</v>
      </c>
      <c r="D31" s="484" t="s">
        <v>1236</v>
      </c>
      <c r="E31" s="484" t="s">
        <v>1235</v>
      </c>
      <c r="F31" s="504"/>
      <c r="G31" s="504"/>
      <c r="H31" s="504"/>
      <c r="I31" s="504"/>
      <c r="J31" s="504"/>
      <c r="K31" s="504"/>
      <c r="L31" s="504"/>
      <c r="M31" s="504"/>
      <c r="N31" s="504">
        <v>3</v>
      </c>
      <c r="O31" s="504">
        <v>252</v>
      </c>
      <c r="P31" s="489"/>
      <c r="Q31" s="505">
        <v>84</v>
      </c>
    </row>
    <row r="32" spans="1:17" ht="14.4" customHeight="1" x14ac:dyDescent="0.3">
      <c r="A32" s="483" t="s">
        <v>1322</v>
      </c>
      <c r="B32" s="484" t="s">
        <v>1231</v>
      </c>
      <c r="C32" s="484" t="s">
        <v>1218</v>
      </c>
      <c r="D32" s="484" t="s">
        <v>1237</v>
      </c>
      <c r="E32" s="484" t="s">
        <v>1238</v>
      </c>
      <c r="F32" s="504">
        <v>115</v>
      </c>
      <c r="G32" s="504">
        <v>33465</v>
      </c>
      <c r="H32" s="504">
        <v>1</v>
      </c>
      <c r="I32" s="504">
        <v>291</v>
      </c>
      <c r="J32" s="504">
        <v>173</v>
      </c>
      <c r="K32" s="504">
        <v>50516</v>
      </c>
      <c r="L32" s="504">
        <v>1.5095174062453309</v>
      </c>
      <c r="M32" s="504">
        <v>292</v>
      </c>
      <c r="N32" s="504">
        <v>494</v>
      </c>
      <c r="O32" s="504">
        <v>144544</v>
      </c>
      <c r="P32" s="489">
        <v>4.3192589272374118</v>
      </c>
      <c r="Q32" s="505">
        <v>292.59919028340079</v>
      </c>
    </row>
    <row r="33" spans="1:17" ht="14.4" customHeight="1" x14ac:dyDescent="0.3">
      <c r="A33" s="483" t="s">
        <v>1322</v>
      </c>
      <c r="B33" s="484" t="s">
        <v>1231</v>
      </c>
      <c r="C33" s="484" t="s">
        <v>1218</v>
      </c>
      <c r="D33" s="484" t="s">
        <v>1239</v>
      </c>
      <c r="E33" s="484" t="s">
        <v>1240</v>
      </c>
      <c r="F33" s="504">
        <v>9</v>
      </c>
      <c r="G33" s="504">
        <v>828</v>
      </c>
      <c r="H33" s="504">
        <v>1</v>
      </c>
      <c r="I33" s="504">
        <v>92</v>
      </c>
      <c r="J33" s="504">
        <v>3</v>
      </c>
      <c r="K33" s="504">
        <v>279</v>
      </c>
      <c r="L33" s="504">
        <v>0.33695652173913043</v>
      </c>
      <c r="M33" s="504">
        <v>93</v>
      </c>
      <c r="N33" s="504">
        <v>6</v>
      </c>
      <c r="O33" s="504">
        <v>561</v>
      </c>
      <c r="P33" s="489">
        <v>0.67753623188405798</v>
      </c>
      <c r="Q33" s="505">
        <v>93.5</v>
      </c>
    </row>
    <row r="34" spans="1:17" ht="14.4" customHeight="1" x14ac:dyDescent="0.3">
      <c r="A34" s="483" t="s">
        <v>1322</v>
      </c>
      <c r="B34" s="484" t="s">
        <v>1231</v>
      </c>
      <c r="C34" s="484" t="s">
        <v>1218</v>
      </c>
      <c r="D34" s="484" t="s">
        <v>1241</v>
      </c>
      <c r="E34" s="484" t="s">
        <v>1242</v>
      </c>
      <c r="F34" s="504"/>
      <c r="G34" s="504"/>
      <c r="H34" s="504"/>
      <c r="I34" s="504"/>
      <c r="J34" s="504">
        <v>1</v>
      </c>
      <c r="K34" s="504">
        <v>220</v>
      </c>
      <c r="L34" s="504"/>
      <c r="M34" s="504">
        <v>220</v>
      </c>
      <c r="N34" s="504"/>
      <c r="O34" s="504"/>
      <c r="P34" s="489"/>
      <c r="Q34" s="505"/>
    </row>
    <row r="35" spans="1:17" ht="14.4" customHeight="1" x14ac:dyDescent="0.3">
      <c r="A35" s="483" t="s">
        <v>1322</v>
      </c>
      <c r="B35" s="484" t="s">
        <v>1231</v>
      </c>
      <c r="C35" s="484" t="s">
        <v>1218</v>
      </c>
      <c r="D35" s="484" t="s">
        <v>1243</v>
      </c>
      <c r="E35" s="484" t="s">
        <v>1244</v>
      </c>
      <c r="F35" s="504">
        <v>117</v>
      </c>
      <c r="G35" s="504">
        <v>15561</v>
      </c>
      <c r="H35" s="504">
        <v>1</v>
      </c>
      <c r="I35" s="504">
        <v>133</v>
      </c>
      <c r="J35" s="504">
        <v>129</v>
      </c>
      <c r="K35" s="504">
        <v>17286</v>
      </c>
      <c r="L35" s="504">
        <v>1.1108540582224793</v>
      </c>
      <c r="M35" s="504">
        <v>134</v>
      </c>
      <c r="N35" s="504">
        <v>136</v>
      </c>
      <c r="O35" s="504">
        <v>18266</v>
      </c>
      <c r="P35" s="489">
        <v>1.173832015937279</v>
      </c>
      <c r="Q35" s="505">
        <v>134.30882352941177</v>
      </c>
    </row>
    <row r="36" spans="1:17" ht="14.4" customHeight="1" x14ac:dyDescent="0.3">
      <c r="A36" s="483" t="s">
        <v>1322</v>
      </c>
      <c r="B36" s="484" t="s">
        <v>1231</v>
      </c>
      <c r="C36" s="484" t="s">
        <v>1218</v>
      </c>
      <c r="D36" s="484" t="s">
        <v>1245</v>
      </c>
      <c r="E36" s="484" t="s">
        <v>1244</v>
      </c>
      <c r="F36" s="504"/>
      <c r="G36" s="504"/>
      <c r="H36" s="504"/>
      <c r="I36" s="504"/>
      <c r="J36" s="504">
        <v>1</v>
      </c>
      <c r="K36" s="504">
        <v>175</v>
      </c>
      <c r="L36" s="504"/>
      <c r="M36" s="504">
        <v>175</v>
      </c>
      <c r="N36" s="504">
        <v>1</v>
      </c>
      <c r="O36" s="504">
        <v>175</v>
      </c>
      <c r="P36" s="489"/>
      <c r="Q36" s="505">
        <v>175</v>
      </c>
    </row>
    <row r="37" spans="1:17" ht="14.4" customHeight="1" x14ac:dyDescent="0.3">
      <c r="A37" s="483" t="s">
        <v>1322</v>
      </c>
      <c r="B37" s="484" t="s">
        <v>1231</v>
      </c>
      <c r="C37" s="484" t="s">
        <v>1218</v>
      </c>
      <c r="D37" s="484" t="s">
        <v>1246</v>
      </c>
      <c r="E37" s="484" t="s">
        <v>1247</v>
      </c>
      <c r="F37" s="504"/>
      <c r="G37" s="504"/>
      <c r="H37" s="504"/>
      <c r="I37" s="504"/>
      <c r="J37" s="504">
        <v>1</v>
      </c>
      <c r="K37" s="504">
        <v>612</v>
      </c>
      <c r="L37" s="504"/>
      <c r="M37" s="504">
        <v>612</v>
      </c>
      <c r="N37" s="504">
        <v>1</v>
      </c>
      <c r="O37" s="504">
        <v>612</v>
      </c>
      <c r="P37" s="489"/>
      <c r="Q37" s="505">
        <v>612</v>
      </c>
    </row>
    <row r="38" spans="1:17" ht="14.4" customHeight="1" x14ac:dyDescent="0.3">
      <c r="A38" s="483" t="s">
        <v>1322</v>
      </c>
      <c r="B38" s="484" t="s">
        <v>1231</v>
      </c>
      <c r="C38" s="484" t="s">
        <v>1218</v>
      </c>
      <c r="D38" s="484" t="s">
        <v>1250</v>
      </c>
      <c r="E38" s="484" t="s">
        <v>1251</v>
      </c>
      <c r="F38" s="504">
        <v>8</v>
      </c>
      <c r="G38" s="504">
        <v>1264</v>
      </c>
      <c r="H38" s="504">
        <v>1</v>
      </c>
      <c r="I38" s="504">
        <v>158</v>
      </c>
      <c r="J38" s="504">
        <v>9</v>
      </c>
      <c r="K38" s="504">
        <v>1431</v>
      </c>
      <c r="L38" s="504">
        <v>1.1321202531645569</v>
      </c>
      <c r="M38" s="504">
        <v>159</v>
      </c>
      <c r="N38" s="504">
        <v>19</v>
      </c>
      <c r="O38" s="504">
        <v>3029</v>
      </c>
      <c r="P38" s="489">
        <v>2.3963607594936707</v>
      </c>
      <c r="Q38" s="505">
        <v>159.42105263157896</v>
      </c>
    </row>
    <row r="39" spans="1:17" ht="14.4" customHeight="1" x14ac:dyDescent="0.3">
      <c r="A39" s="483" t="s">
        <v>1322</v>
      </c>
      <c r="B39" s="484" t="s">
        <v>1231</v>
      </c>
      <c r="C39" s="484" t="s">
        <v>1218</v>
      </c>
      <c r="D39" s="484" t="s">
        <v>1254</v>
      </c>
      <c r="E39" s="484" t="s">
        <v>1255</v>
      </c>
      <c r="F39" s="504">
        <v>191</v>
      </c>
      <c r="G39" s="504">
        <v>3056</v>
      </c>
      <c r="H39" s="504">
        <v>1</v>
      </c>
      <c r="I39" s="504">
        <v>16</v>
      </c>
      <c r="J39" s="504">
        <v>233</v>
      </c>
      <c r="K39" s="504">
        <v>3728</v>
      </c>
      <c r="L39" s="504">
        <v>1.2198952879581151</v>
      </c>
      <c r="M39" s="504">
        <v>16</v>
      </c>
      <c r="N39" s="504">
        <v>232</v>
      </c>
      <c r="O39" s="504">
        <v>3712</v>
      </c>
      <c r="P39" s="489">
        <v>1.2146596858638743</v>
      </c>
      <c r="Q39" s="505">
        <v>16</v>
      </c>
    </row>
    <row r="40" spans="1:17" ht="14.4" customHeight="1" x14ac:dyDescent="0.3">
      <c r="A40" s="483" t="s">
        <v>1322</v>
      </c>
      <c r="B40" s="484" t="s">
        <v>1231</v>
      </c>
      <c r="C40" s="484" t="s">
        <v>1218</v>
      </c>
      <c r="D40" s="484" t="s">
        <v>1256</v>
      </c>
      <c r="E40" s="484" t="s">
        <v>1257</v>
      </c>
      <c r="F40" s="504">
        <v>49</v>
      </c>
      <c r="G40" s="504">
        <v>12789</v>
      </c>
      <c r="H40" s="504">
        <v>1</v>
      </c>
      <c r="I40" s="504">
        <v>261</v>
      </c>
      <c r="J40" s="504">
        <v>87</v>
      </c>
      <c r="K40" s="504">
        <v>22794</v>
      </c>
      <c r="L40" s="504">
        <v>1.782312925170068</v>
      </c>
      <c r="M40" s="504">
        <v>262</v>
      </c>
      <c r="N40" s="504">
        <v>80</v>
      </c>
      <c r="O40" s="504">
        <v>21035</v>
      </c>
      <c r="P40" s="489">
        <v>1.6447728516694033</v>
      </c>
      <c r="Q40" s="505">
        <v>262.9375</v>
      </c>
    </row>
    <row r="41" spans="1:17" ht="14.4" customHeight="1" x14ac:dyDescent="0.3">
      <c r="A41" s="483" t="s">
        <v>1322</v>
      </c>
      <c r="B41" s="484" t="s">
        <v>1231</v>
      </c>
      <c r="C41" s="484" t="s">
        <v>1218</v>
      </c>
      <c r="D41" s="484" t="s">
        <v>1258</v>
      </c>
      <c r="E41" s="484" t="s">
        <v>1259</v>
      </c>
      <c r="F41" s="504">
        <v>55</v>
      </c>
      <c r="G41" s="504">
        <v>7700</v>
      </c>
      <c r="H41" s="504">
        <v>1</v>
      </c>
      <c r="I41" s="504">
        <v>140</v>
      </c>
      <c r="J41" s="504">
        <v>89</v>
      </c>
      <c r="K41" s="504">
        <v>12549</v>
      </c>
      <c r="L41" s="504">
        <v>1.6297402597402597</v>
      </c>
      <c r="M41" s="504">
        <v>141</v>
      </c>
      <c r="N41" s="504">
        <v>86</v>
      </c>
      <c r="O41" s="504">
        <v>12126</v>
      </c>
      <c r="P41" s="489">
        <v>1.5748051948051949</v>
      </c>
      <c r="Q41" s="505">
        <v>141</v>
      </c>
    </row>
    <row r="42" spans="1:17" ht="14.4" customHeight="1" x14ac:dyDescent="0.3">
      <c r="A42" s="483" t="s">
        <v>1322</v>
      </c>
      <c r="B42" s="484" t="s">
        <v>1231</v>
      </c>
      <c r="C42" s="484" t="s">
        <v>1218</v>
      </c>
      <c r="D42" s="484" t="s">
        <v>1260</v>
      </c>
      <c r="E42" s="484" t="s">
        <v>1259</v>
      </c>
      <c r="F42" s="504">
        <v>117</v>
      </c>
      <c r="G42" s="504">
        <v>9126</v>
      </c>
      <c r="H42" s="504">
        <v>1</v>
      </c>
      <c r="I42" s="504">
        <v>78</v>
      </c>
      <c r="J42" s="504">
        <v>129</v>
      </c>
      <c r="K42" s="504">
        <v>10062</v>
      </c>
      <c r="L42" s="504">
        <v>1.1025641025641026</v>
      </c>
      <c r="M42" s="504">
        <v>78</v>
      </c>
      <c r="N42" s="504">
        <v>136</v>
      </c>
      <c r="O42" s="504">
        <v>10608</v>
      </c>
      <c r="P42" s="489">
        <v>1.1623931623931625</v>
      </c>
      <c r="Q42" s="505">
        <v>78</v>
      </c>
    </row>
    <row r="43" spans="1:17" ht="14.4" customHeight="1" x14ac:dyDescent="0.3">
      <c r="A43" s="483" t="s">
        <v>1322</v>
      </c>
      <c r="B43" s="484" t="s">
        <v>1231</v>
      </c>
      <c r="C43" s="484" t="s">
        <v>1218</v>
      </c>
      <c r="D43" s="484" t="s">
        <v>1261</v>
      </c>
      <c r="E43" s="484" t="s">
        <v>1262</v>
      </c>
      <c r="F43" s="504">
        <v>55</v>
      </c>
      <c r="G43" s="504">
        <v>16610</v>
      </c>
      <c r="H43" s="504">
        <v>1</v>
      </c>
      <c r="I43" s="504">
        <v>302</v>
      </c>
      <c r="J43" s="504">
        <v>89</v>
      </c>
      <c r="K43" s="504">
        <v>26967</v>
      </c>
      <c r="L43" s="504">
        <v>1.6235400361228176</v>
      </c>
      <c r="M43" s="504">
        <v>303</v>
      </c>
      <c r="N43" s="504">
        <v>86</v>
      </c>
      <c r="O43" s="504">
        <v>26139</v>
      </c>
      <c r="P43" s="489">
        <v>1.5736905478627332</v>
      </c>
      <c r="Q43" s="505">
        <v>303.94186046511629</v>
      </c>
    </row>
    <row r="44" spans="1:17" ht="14.4" customHeight="1" x14ac:dyDescent="0.3">
      <c r="A44" s="483" t="s">
        <v>1322</v>
      </c>
      <c r="B44" s="484" t="s">
        <v>1231</v>
      </c>
      <c r="C44" s="484" t="s">
        <v>1218</v>
      </c>
      <c r="D44" s="484" t="s">
        <v>1265</v>
      </c>
      <c r="E44" s="484" t="s">
        <v>1266</v>
      </c>
      <c r="F44" s="504">
        <v>73</v>
      </c>
      <c r="G44" s="504">
        <v>11607</v>
      </c>
      <c r="H44" s="504">
        <v>1</v>
      </c>
      <c r="I44" s="504">
        <v>159</v>
      </c>
      <c r="J44" s="504">
        <v>79</v>
      </c>
      <c r="K44" s="504">
        <v>12640</v>
      </c>
      <c r="L44" s="504">
        <v>1.0889980184371499</v>
      </c>
      <c r="M44" s="504">
        <v>160</v>
      </c>
      <c r="N44" s="504">
        <v>83</v>
      </c>
      <c r="O44" s="504">
        <v>13302</v>
      </c>
      <c r="P44" s="489">
        <v>1.1460325665546653</v>
      </c>
      <c r="Q44" s="505">
        <v>160.26506024096386</v>
      </c>
    </row>
    <row r="45" spans="1:17" ht="14.4" customHeight="1" x14ac:dyDescent="0.3">
      <c r="A45" s="483" t="s">
        <v>1322</v>
      </c>
      <c r="B45" s="484" t="s">
        <v>1231</v>
      </c>
      <c r="C45" s="484" t="s">
        <v>1218</v>
      </c>
      <c r="D45" s="484" t="s">
        <v>1269</v>
      </c>
      <c r="E45" s="484" t="s">
        <v>1235</v>
      </c>
      <c r="F45" s="504">
        <v>369</v>
      </c>
      <c r="G45" s="504">
        <v>25830</v>
      </c>
      <c r="H45" s="504">
        <v>1</v>
      </c>
      <c r="I45" s="504">
        <v>70</v>
      </c>
      <c r="J45" s="504">
        <v>366</v>
      </c>
      <c r="K45" s="504">
        <v>25620</v>
      </c>
      <c r="L45" s="504">
        <v>0.99186991869918695</v>
      </c>
      <c r="M45" s="504">
        <v>70</v>
      </c>
      <c r="N45" s="504">
        <v>383</v>
      </c>
      <c r="O45" s="504">
        <v>26915</v>
      </c>
      <c r="P45" s="489">
        <v>1.0420054200542006</v>
      </c>
      <c r="Q45" s="505">
        <v>70.274151436031332</v>
      </c>
    </row>
    <row r="46" spans="1:17" ht="14.4" customHeight="1" x14ac:dyDescent="0.3">
      <c r="A46" s="483" t="s">
        <v>1322</v>
      </c>
      <c r="B46" s="484" t="s">
        <v>1231</v>
      </c>
      <c r="C46" s="484" t="s">
        <v>1218</v>
      </c>
      <c r="D46" s="484" t="s">
        <v>1274</v>
      </c>
      <c r="E46" s="484" t="s">
        <v>1275</v>
      </c>
      <c r="F46" s="504">
        <v>5</v>
      </c>
      <c r="G46" s="504">
        <v>1075</v>
      </c>
      <c r="H46" s="504">
        <v>1</v>
      </c>
      <c r="I46" s="504">
        <v>215</v>
      </c>
      <c r="J46" s="504">
        <v>3</v>
      </c>
      <c r="K46" s="504">
        <v>648</v>
      </c>
      <c r="L46" s="504">
        <v>0.60279069767441862</v>
      </c>
      <c r="M46" s="504">
        <v>216</v>
      </c>
      <c r="N46" s="504">
        <v>3</v>
      </c>
      <c r="O46" s="504">
        <v>648</v>
      </c>
      <c r="P46" s="489">
        <v>0.60279069767441862</v>
      </c>
      <c r="Q46" s="505">
        <v>216</v>
      </c>
    </row>
    <row r="47" spans="1:17" ht="14.4" customHeight="1" x14ac:dyDescent="0.3">
      <c r="A47" s="483" t="s">
        <v>1322</v>
      </c>
      <c r="B47" s="484" t="s">
        <v>1231</v>
      </c>
      <c r="C47" s="484" t="s">
        <v>1218</v>
      </c>
      <c r="D47" s="484" t="s">
        <v>1276</v>
      </c>
      <c r="E47" s="484" t="s">
        <v>1277</v>
      </c>
      <c r="F47" s="504">
        <v>4</v>
      </c>
      <c r="G47" s="504">
        <v>4744</v>
      </c>
      <c r="H47" s="504">
        <v>1</v>
      </c>
      <c r="I47" s="504">
        <v>1186</v>
      </c>
      <c r="J47" s="504">
        <v>9</v>
      </c>
      <c r="K47" s="504">
        <v>10701</v>
      </c>
      <c r="L47" s="504">
        <v>2.2556913996627319</v>
      </c>
      <c r="M47" s="504">
        <v>1189</v>
      </c>
      <c r="N47" s="504">
        <v>22</v>
      </c>
      <c r="O47" s="504">
        <v>26186</v>
      </c>
      <c r="P47" s="489">
        <v>5.5198145025295107</v>
      </c>
      <c r="Q47" s="505">
        <v>1190.2727272727273</v>
      </c>
    </row>
    <row r="48" spans="1:17" ht="14.4" customHeight="1" x14ac:dyDescent="0.3">
      <c r="A48" s="483" t="s">
        <v>1322</v>
      </c>
      <c r="B48" s="484" t="s">
        <v>1231</v>
      </c>
      <c r="C48" s="484" t="s">
        <v>1218</v>
      </c>
      <c r="D48" s="484" t="s">
        <v>1278</v>
      </c>
      <c r="E48" s="484" t="s">
        <v>1279</v>
      </c>
      <c r="F48" s="504">
        <v>9</v>
      </c>
      <c r="G48" s="504">
        <v>963</v>
      </c>
      <c r="H48" s="504">
        <v>1</v>
      </c>
      <c r="I48" s="504">
        <v>107</v>
      </c>
      <c r="J48" s="504">
        <v>8</v>
      </c>
      <c r="K48" s="504">
        <v>864</v>
      </c>
      <c r="L48" s="504">
        <v>0.89719626168224298</v>
      </c>
      <c r="M48" s="504">
        <v>108</v>
      </c>
      <c r="N48" s="504">
        <v>15</v>
      </c>
      <c r="O48" s="504">
        <v>1623</v>
      </c>
      <c r="P48" s="489">
        <v>1.6853582554517135</v>
      </c>
      <c r="Q48" s="505">
        <v>108.2</v>
      </c>
    </row>
    <row r="49" spans="1:17" ht="14.4" customHeight="1" x14ac:dyDescent="0.3">
      <c r="A49" s="483" t="s">
        <v>1322</v>
      </c>
      <c r="B49" s="484" t="s">
        <v>1231</v>
      </c>
      <c r="C49" s="484" t="s">
        <v>1218</v>
      </c>
      <c r="D49" s="484" t="s">
        <v>1280</v>
      </c>
      <c r="E49" s="484" t="s">
        <v>1281</v>
      </c>
      <c r="F49" s="504">
        <v>1</v>
      </c>
      <c r="G49" s="504">
        <v>318</v>
      </c>
      <c r="H49" s="504">
        <v>1</v>
      </c>
      <c r="I49" s="504">
        <v>318</v>
      </c>
      <c r="J49" s="504">
        <v>2</v>
      </c>
      <c r="K49" s="504">
        <v>638</v>
      </c>
      <c r="L49" s="504">
        <v>2.0062893081761008</v>
      </c>
      <c r="M49" s="504">
        <v>319</v>
      </c>
      <c r="N49" s="504">
        <v>1</v>
      </c>
      <c r="O49" s="504">
        <v>319</v>
      </c>
      <c r="P49" s="489">
        <v>1.0031446540880504</v>
      </c>
      <c r="Q49" s="505">
        <v>319</v>
      </c>
    </row>
    <row r="50" spans="1:17" ht="14.4" customHeight="1" x14ac:dyDescent="0.3">
      <c r="A50" s="483" t="s">
        <v>1322</v>
      </c>
      <c r="B50" s="484" t="s">
        <v>1231</v>
      </c>
      <c r="C50" s="484" t="s">
        <v>1218</v>
      </c>
      <c r="D50" s="484" t="s">
        <v>1286</v>
      </c>
      <c r="E50" s="484" t="s">
        <v>1287</v>
      </c>
      <c r="F50" s="504">
        <v>2</v>
      </c>
      <c r="G50" s="504">
        <v>2030</v>
      </c>
      <c r="H50" s="504">
        <v>1</v>
      </c>
      <c r="I50" s="504">
        <v>1015</v>
      </c>
      <c r="J50" s="504"/>
      <c r="K50" s="504"/>
      <c r="L50" s="504"/>
      <c r="M50" s="504"/>
      <c r="N50" s="504"/>
      <c r="O50" s="504"/>
      <c r="P50" s="489"/>
      <c r="Q50" s="505"/>
    </row>
    <row r="51" spans="1:17" ht="14.4" customHeight="1" x14ac:dyDescent="0.3">
      <c r="A51" s="483" t="s">
        <v>1322</v>
      </c>
      <c r="B51" s="484" t="s">
        <v>1231</v>
      </c>
      <c r="C51" s="484" t="s">
        <v>1218</v>
      </c>
      <c r="D51" s="484" t="s">
        <v>1288</v>
      </c>
      <c r="E51" s="484" t="s">
        <v>1289</v>
      </c>
      <c r="F51" s="504">
        <v>1</v>
      </c>
      <c r="G51" s="504">
        <v>290</v>
      </c>
      <c r="H51" s="504">
        <v>1</v>
      </c>
      <c r="I51" s="504">
        <v>290</v>
      </c>
      <c r="J51" s="504">
        <v>1</v>
      </c>
      <c r="K51" s="504">
        <v>291</v>
      </c>
      <c r="L51" s="504">
        <v>1.0034482758620689</v>
      </c>
      <c r="M51" s="504">
        <v>291</v>
      </c>
      <c r="N51" s="504"/>
      <c r="O51" s="504"/>
      <c r="P51" s="489"/>
      <c r="Q51" s="505"/>
    </row>
    <row r="52" spans="1:17" ht="14.4" customHeight="1" x14ac:dyDescent="0.3">
      <c r="A52" s="483" t="s">
        <v>1323</v>
      </c>
      <c r="B52" s="484" t="s">
        <v>1231</v>
      </c>
      <c r="C52" s="484" t="s">
        <v>1218</v>
      </c>
      <c r="D52" s="484" t="s">
        <v>1234</v>
      </c>
      <c r="E52" s="484" t="s">
        <v>1235</v>
      </c>
      <c r="F52" s="504">
        <v>57</v>
      </c>
      <c r="G52" s="504">
        <v>11514</v>
      </c>
      <c r="H52" s="504">
        <v>1</v>
      </c>
      <c r="I52" s="504">
        <v>202</v>
      </c>
      <c r="J52" s="504">
        <v>38</v>
      </c>
      <c r="K52" s="504">
        <v>7714</v>
      </c>
      <c r="L52" s="504">
        <v>0.66996699669966997</v>
      </c>
      <c r="M52" s="504">
        <v>203</v>
      </c>
      <c r="N52" s="504">
        <v>51</v>
      </c>
      <c r="O52" s="504">
        <v>10367</v>
      </c>
      <c r="P52" s="489">
        <v>0.90038214347750567</v>
      </c>
      <c r="Q52" s="505">
        <v>203.27450980392157</v>
      </c>
    </row>
    <row r="53" spans="1:17" ht="14.4" customHeight="1" x14ac:dyDescent="0.3">
      <c r="A53" s="483" t="s">
        <v>1323</v>
      </c>
      <c r="B53" s="484" t="s">
        <v>1231</v>
      </c>
      <c r="C53" s="484" t="s">
        <v>1218</v>
      </c>
      <c r="D53" s="484" t="s">
        <v>1236</v>
      </c>
      <c r="E53" s="484" t="s">
        <v>1235</v>
      </c>
      <c r="F53" s="504"/>
      <c r="G53" s="504"/>
      <c r="H53" s="504"/>
      <c r="I53" s="504"/>
      <c r="J53" s="504"/>
      <c r="K53" s="504"/>
      <c r="L53" s="504"/>
      <c r="M53" s="504"/>
      <c r="N53" s="504">
        <v>4</v>
      </c>
      <c r="O53" s="504">
        <v>337</v>
      </c>
      <c r="P53" s="489"/>
      <c r="Q53" s="505">
        <v>84.25</v>
      </c>
    </row>
    <row r="54" spans="1:17" ht="14.4" customHeight="1" x14ac:dyDescent="0.3">
      <c r="A54" s="483" t="s">
        <v>1323</v>
      </c>
      <c r="B54" s="484" t="s">
        <v>1231</v>
      </c>
      <c r="C54" s="484" t="s">
        <v>1218</v>
      </c>
      <c r="D54" s="484" t="s">
        <v>1237</v>
      </c>
      <c r="E54" s="484" t="s">
        <v>1238</v>
      </c>
      <c r="F54" s="504">
        <v>152</v>
      </c>
      <c r="G54" s="504">
        <v>44232</v>
      </c>
      <c r="H54" s="504">
        <v>1</v>
      </c>
      <c r="I54" s="504">
        <v>291</v>
      </c>
      <c r="J54" s="504">
        <v>139</v>
      </c>
      <c r="K54" s="504">
        <v>40588</v>
      </c>
      <c r="L54" s="504">
        <v>0.91761620546210887</v>
      </c>
      <c r="M54" s="504">
        <v>292</v>
      </c>
      <c r="N54" s="504">
        <v>139</v>
      </c>
      <c r="O54" s="504">
        <v>40710</v>
      </c>
      <c r="P54" s="489">
        <v>0.92037438958220297</v>
      </c>
      <c r="Q54" s="505">
        <v>292.87769784172662</v>
      </c>
    </row>
    <row r="55" spans="1:17" ht="14.4" customHeight="1" x14ac:dyDescent="0.3">
      <c r="A55" s="483" t="s">
        <v>1323</v>
      </c>
      <c r="B55" s="484" t="s">
        <v>1231</v>
      </c>
      <c r="C55" s="484" t="s">
        <v>1218</v>
      </c>
      <c r="D55" s="484" t="s">
        <v>1239</v>
      </c>
      <c r="E55" s="484" t="s">
        <v>1240</v>
      </c>
      <c r="F55" s="504">
        <v>15</v>
      </c>
      <c r="G55" s="504">
        <v>1380</v>
      </c>
      <c r="H55" s="504">
        <v>1</v>
      </c>
      <c r="I55" s="504">
        <v>92</v>
      </c>
      <c r="J55" s="504">
        <v>3</v>
      </c>
      <c r="K55" s="504">
        <v>279</v>
      </c>
      <c r="L55" s="504">
        <v>0.20217391304347826</v>
      </c>
      <c r="M55" s="504">
        <v>93</v>
      </c>
      <c r="N55" s="504">
        <v>6</v>
      </c>
      <c r="O55" s="504">
        <v>561</v>
      </c>
      <c r="P55" s="489">
        <v>0.40652173913043477</v>
      </c>
      <c r="Q55" s="505">
        <v>93.5</v>
      </c>
    </row>
    <row r="56" spans="1:17" ht="14.4" customHeight="1" x14ac:dyDescent="0.3">
      <c r="A56" s="483" t="s">
        <v>1323</v>
      </c>
      <c r="B56" s="484" t="s">
        <v>1231</v>
      </c>
      <c r="C56" s="484" t="s">
        <v>1218</v>
      </c>
      <c r="D56" s="484" t="s">
        <v>1241</v>
      </c>
      <c r="E56" s="484" t="s">
        <v>1242</v>
      </c>
      <c r="F56" s="504">
        <v>2</v>
      </c>
      <c r="G56" s="504">
        <v>438</v>
      </c>
      <c r="H56" s="504">
        <v>1</v>
      </c>
      <c r="I56" s="504">
        <v>219</v>
      </c>
      <c r="J56" s="504">
        <v>3</v>
      </c>
      <c r="K56" s="504">
        <v>660</v>
      </c>
      <c r="L56" s="504">
        <v>1.5068493150684932</v>
      </c>
      <c r="M56" s="504">
        <v>220</v>
      </c>
      <c r="N56" s="504">
        <v>1</v>
      </c>
      <c r="O56" s="504">
        <v>223</v>
      </c>
      <c r="P56" s="489">
        <v>0.5091324200913242</v>
      </c>
      <c r="Q56" s="505">
        <v>223</v>
      </c>
    </row>
    <row r="57" spans="1:17" ht="14.4" customHeight="1" x14ac:dyDescent="0.3">
      <c r="A57" s="483" t="s">
        <v>1323</v>
      </c>
      <c r="B57" s="484" t="s">
        <v>1231</v>
      </c>
      <c r="C57" s="484" t="s">
        <v>1218</v>
      </c>
      <c r="D57" s="484" t="s">
        <v>1243</v>
      </c>
      <c r="E57" s="484" t="s">
        <v>1244</v>
      </c>
      <c r="F57" s="504">
        <v>96</v>
      </c>
      <c r="G57" s="504">
        <v>12768</v>
      </c>
      <c r="H57" s="504">
        <v>1</v>
      </c>
      <c r="I57" s="504">
        <v>133</v>
      </c>
      <c r="J57" s="504">
        <v>102</v>
      </c>
      <c r="K57" s="504">
        <v>13668</v>
      </c>
      <c r="L57" s="504">
        <v>1.0704887218045114</v>
      </c>
      <c r="M57" s="504">
        <v>134</v>
      </c>
      <c r="N57" s="504">
        <v>95</v>
      </c>
      <c r="O57" s="504">
        <v>12751</v>
      </c>
      <c r="P57" s="489">
        <v>0.99866854636591473</v>
      </c>
      <c r="Q57" s="505">
        <v>134.22105263157894</v>
      </c>
    </row>
    <row r="58" spans="1:17" ht="14.4" customHeight="1" x14ac:dyDescent="0.3">
      <c r="A58" s="483" t="s">
        <v>1323</v>
      </c>
      <c r="B58" s="484" t="s">
        <v>1231</v>
      </c>
      <c r="C58" s="484" t="s">
        <v>1218</v>
      </c>
      <c r="D58" s="484" t="s">
        <v>1245</v>
      </c>
      <c r="E58" s="484" t="s">
        <v>1244</v>
      </c>
      <c r="F58" s="504">
        <v>4</v>
      </c>
      <c r="G58" s="504">
        <v>696</v>
      </c>
      <c r="H58" s="504">
        <v>1</v>
      </c>
      <c r="I58" s="504">
        <v>174</v>
      </c>
      <c r="J58" s="504">
        <v>6</v>
      </c>
      <c r="K58" s="504">
        <v>1050</v>
      </c>
      <c r="L58" s="504">
        <v>1.5086206896551724</v>
      </c>
      <c r="M58" s="504">
        <v>175</v>
      </c>
      <c r="N58" s="504">
        <v>4</v>
      </c>
      <c r="O58" s="504">
        <v>702</v>
      </c>
      <c r="P58" s="489">
        <v>1.0086206896551724</v>
      </c>
      <c r="Q58" s="505">
        <v>175.5</v>
      </c>
    </row>
    <row r="59" spans="1:17" ht="14.4" customHeight="1" x14ac:dyDescent="0.3">
      <c r="A59" s="483" t="s">
        <v>1323</v>
      </c>
      <c r="B59" s="484" t="s">
        <v>1231</v>
      </c>
      <c r="C59" s="484" t="s">
        <v>1218</v>
      </c>
      <c r="D59" s="484" t="s">
        <v>1246</v>
      </c>
      <c r="E59" s="484" t="s">
        <v>1247</v>
      </c>
      <c r="F59" s="504">
        <v>2</v>
      </c>
      <c r="G59" s="504">
        <v>1218</v>
      </c>
      <c r="H59" s="504">
        <v>1</v>
      </c>
      <c r="I59" s="504">
        <v>609</v>
      </c>
      <c r="J59" s="504">
        <v>1</v>
      </c>
      <c r="K59" s="504">
        <v>612</v>
      </c>
      <c r="L59" s="504">
        <v>0.50246305418719217</v>
      </c>
      <c r="M59" s="504">
        <v>612</v>
      </c>
      <c r="N59" s="504"/>
      <c r="O59" s="504"/>
      <c r="P59" s="489"/>
      <c r="Q59" s="505"/>
    </row>
    <row r="60" spans="1:17" ht="14.4" customHeight="1" x14ac:dyDescent="0.3">
      <c r="A60" s="483" t="s">
        <v>1323</v>
      </c>
      <c r="B60" s="484" t="s">
        <v>1231</v>
      </c>
      <c r="C60" s="484" t="s">
        <v>1218</v>
      </c>
      <c r="D60" s="484" t="s">
        <v>1248</v>
      </c>
      <c r="E60" s="484" t="s">
        <v>1249</v>
      </c>
      <c r="F60" s="504">
        <v>1</v>
      </c>
      <c r="G60" s="504">
        <v>582</v>
      </c>
      <c r="H60" s="504">
        <v>1</v>
      </c>
      <c r="I60" s="504">
        <v>582</v>
      </c>
      <c r="J60" s="504">
        <v>2</v>
      </c>
      <c r="K60" s="504">
        <v>1170</v>
      </c>
      <c r="L60" s="504">
        <v>2.0103092783505154</v>
      </c>
      <c r="M60" s="504">
        <v>585</v>
      </c>
      <c r="N60" s="504">
        <v>1</v>
      </c>
      <c r="O60" s="504">
        <v>591</v>
      </c>
      <c r="P60" s="489">
        <v>1.0154639175257731</v>
      </c>
      <c r="Q60" s="505">
        <v>591</v>
      </c>
    </row>
    <row r="61" spans="1:17" ht="14.4" customHeight="1" x14ac:dyDescent="0.3">
      <c r="A61" s="483" t="s">
        <v>1323</v>
      </c>
      <c r="B61" s="484" t="s">
        <v>1231</v>
      </c>
      <c r="C61" s="484" t="s">
        <v>1218</v>
      </c>
      <c r="D61" s="484" t="s">
        <v>1250</v>
      </c>
      <c r="E61" s="484" t="s">
        <v>1251</v>
      </c>
      <c r="F61" s="504">
        <v>14</v>
      </c>
      <c r="G61" s="504">
        <v>2212</v>
      </c>
      <c r="H61" s="504">
        <v>1</v>
      </c>
      <c r="I61" s="504">
        <v>158</v>
      </c>
      <c r="J61" s="504">
        <v>15</v>
      </c>
      <c r="K61" s="504">
        <v>2385</v>
      </c>
      <c r="L61" s="504">
        <v>1.0782097649186257</v>
      </c>
      <c r="M61" s="504">
        <v>159</v>
      </c>
      <c r="N61" s="504">
        <v>10</v>
      </c>
      <c r="O61" s="504">
        <v>1594</v>
      </c>
      <c r="P61" s="489">
        <v>0.72061482820976497</v>
      </c>
      <c r="Q61" s="505">
        <v>159.4</v>
      </c>
    </row>
    <row r="62" spans="1:17" ht="14.4" customHeight="1" x14ac:dyDescent="0.3">
      <c r="A62" s="483" t="s">
        <v>1323</v>
      </c>
      <c r="B62" s="484" t="s">
        <v>1231</v>
      </c>
      <c r="C62" s="484" t="s">
        <v>1218</v>
      </c>
      <c r="D62" s="484" t="s">
        <v>1252</v>
      </c>
      <c r="E62" s="484" t="s">
        <v>1253</v>
      </c>
      <c r="F62" s="504">
        <v>15</v>
      </c>
      <c r="G62" s="504">
        <v>5730</v>
      </c>
      <c r="H62" s="504">
        <v>1</v>
      </c>
      <c r="I62" s="504">
        <v>382</v>
      </c>
      <c r="J62" s="504">
        <v>6</v>
      </c>
      <c r="K62" s="504">
        <v>2292</v>
      </c>
      <c r="L62" s="504">
        <v>0.4</v>
      </c>
      <c r="M62" s="504">
        <v>382</v>
      </c>
      <c r="N62" s="504">
        <v>9</v>
      </c>
      <c r="O62" s="504">
        <v>3440</v>
      </c>
      <c r="P62" s="489">
        <v>0.6003490401396161</v>
      </c>
      <c r="Q62" s="505">
        <v>382.22222222222223</v>
      </c>
    </row>
    <row r="63" spans="1:17" ht="14.4" customHeight="1" x14ac:dyDescent="0.3">
      <c r="A63" s="483" t="s">
        <v>1323</v>
      </c>
      <c r="B63" s="484" t="s">
        <v>1231</v>
      </c>
      <c r="C63" s="484" t="s">
        <v>1218</v>
      </c>
      <c r="D63" s="484" t="s">
        <v>1254</v>
      </c>
      <c r="E63" s="484" t="s">
        <v>1255</v>
      </c>
      <c r="F63" s="504">
        <v>154</v>
      </c>
      <c r="G63" s="504">
        <v>2464</v>
      </c>
      <c r="H63" s="504">
        <v>1</v>
      </c>
      <c r="I63" s="504">
        <v>16</v>
      </c>
      <c r="J63" s="504">
        <v>141</v>
      </c>
      <c r="K63" s="504">
        <v>2256</v>
      </c>
      <c r="L63" s="504">
        <v>0.91558441558441561</v>
      </c>
      <c r="M63" s="504">
        <v>16</v>
      </c>
      <c r="N63" s="504">
        <v>135</v>
      </c>
      <c r="O63" s="504">
        <v>2160</v>
      </c>
      <c r="P63" s="489">
        <v>0.87662337662337664</v>
      </c>
      <c r="Q63" s="505">
        <v>16</v>
      </c>
    </row>
    <row r="64" spans="1:17" ht="14.4" customHeight="1" x14ac:dyDescent="0.3">
      <c r="A64" s="483" t="s">
        <v>1323</v>
      </c>
      <c r="B64" s="484" t="s">
        <v>1231</v>
      </c>
      <c r="C64" s="484" t="s">
        <v>1218</v>
      </c>
      <c r="D64" s="484" t="s">
        <v>1256</v>
      </c>
      <c r="E64" s="484" t="s">
        <v>1257</v>
      </c>
      <c r="F64" s="504">
        <v>9</v>
      </c>
      <c r="G64" s="504">
        <v>2349</v>
      </c>
      <c r="H64" s="504">
        <v>1</v>
      </c>
      <c r="I64" s="504">
        <v>261</v>
      </c>
      <c r="J64" s="504">
        <v>9</v>
      </c>
      <c r="K64" s="504">
        <v>2358</v>
      </c>
      <c r="L64" s="504">
        <v>1.0038314176245211</v>
      </c>
      <c r="M64" s="504">
        <v>262</v>
      </c>
      <c r="N64" s="504">
        <v>12</v>
      </c>
      <c r="O64" s="504">
        <v>3150</v>
      </c>
      <c r="P64" s="489">
        <v>1.3409961685823755</v>
      </c>
      <c r="Q64" s="505">
        <v>262.5</v>
      </c>
    </row>
    <row r="65" spans="1:17" ht="14.4" customHeight="1" x14ac:dyDescent="0.3">
      <c r="A65" s="483" t="s">
        <v>1323</v>
      </c>
      <c r="B65" s="484" t="s">
        <v>1231</v>
      </c>
      <c r="C65" s="484" t="s">
        <v>1218</v>
      </c>
      <c r="D65" s="484" t="s">
        <v>1258</v>
      </c>
      <c r="E65" s="484" t="s">
        <v>1259</v>
      </c>
      <c r="F65" s="504">
        <v>13</v>
      </c>
      <c r="G65" s="504">
        <v>1820</v>
      </c>
      <c r="H65" s="504">
        <v>1</v>
      </c>
      <c r="I65" s="504">
        <v>140</v>
      </c>
      <c r="J65" s="504">
        <v>10</v>
      </c>
      <c r="K65" s="504">
        <v>1410</v>
      </c>
      <c r="L65" s="504">
        <v>0.77472527472527475</v>
      </c>
      <c r="M65" s="504">
        <v>141</v>
      </c>
      <c r="N65" s="504">
        <v>11</v>
      </c>
      <c r="O65" s="504">
        <v>1551</v>
      </c>
      <c r="P65" s="489">
        <v>0.85219780219780217</v>
      </c>
      <c r="Q65" s="505">
        <v>141</v>
      </c>
    </row>
    <row r="66" spans="1:17" ht="14.4" customHeight="1" x14ac:dyDescent="0.3">
      <c r="A66" s="483" t="s">
        <v>1323</v>
      </c>
      <c r="B66" s="484" t="s">
        <v>1231</v>
      </c>
      <c r="C66" s="484" t="s">
        <v>1218</v>
      </c>
      <c r="D66" s="484" t="s">
        <v>1260</v>
      </c>
      <c r="E66" s="484" t="s">
        <v>1259</v>
      </c>
      <c r="F66" s="504">
        <v>96</v>
      </c>
      <c r="G66" s="504">
        <v>7488</v>
      </c>
      <c r="H66" s="504">
        <v>1</v>
      </c>
      <c r="I66" s="504">
        <v>78</v>
      </c>
      <c r="J66" s="504">
        <v>102</v>
      </c>
      <c r="K66" s="504">
        <v>7956</v>
      </c>
      <c r="L66" s="504">
        <v>1.0625</v>
      </c>
      <c r="M66" s="504">
        <v>78</v>
      </c>
      <c r="N66" s="504">
        <v>95</v>
      </c>
      <c r="O66" s="504">
        <v>7410</v>
      </c>
      <c r="P66" s="489">
        <v>0.98958333333333337</v>
      </c>
      <c r="Q66" s="505">
        <v>78</v>
      </c>
    </row>
    <row r="67" spans="1:17" ht="14.4" customHeight="1" x14ac:dyDescent="0.3">
      <c r="A67" s="483" t="s">
        <v>1323</v>
      </c>
      <c r="B67" s="484" t="s">
        <v>1231</v>
      </c>
      <c r="C67" s="484" t="s">
        <v>1218</v>
      </c>
      <c r="D67" s="484" t="s">
        <v>1261</v>
      </c>
      <c r="E67" s="484" t="s">
        <v>1262</v>
      </c>
      <c r="F67" s="504">
        <v>13</v>
      </c>
      <c r="G67" s="504">
        <v>3926</v>
      </c>
      <c r="H67" s="504">
        <v>1</v>
      </c>
      <c r="I67" s="504">
        <v>302</v>
      </c>
      <c r="J67" s="504">
        <v>10</v>
      </c>
      <c r="K67" s="504">
        <v>3030</v>
      </c>
      <c r="L67" s="504">
        <v>0.77177789098318894</v>
      </c>
      <c r="M67" s="504">
        <v>303</v>
      </c>
      <c r="N67" s="504">
        <v>11</v>
      </c>
      <c r="O67" s="504">
        <v>3339</v>
      </c>
      <c r="P67" s="489">
        <v>0.85048395313295977</v>
      </c>
      <c r="Q67" s="505">
        <v>303.54545454545456</v>
      </c>
    </row>
    <row r="68" spans="1:17" ht="14.4" customHeight="1" x14ac:dyDescent="0.3">
      <c r="A68" s="483" t="s">
        <v>1323</v>
      </c>
      <c r="B68" s="484" t="s">
        <v>1231</v>
      </c>
      <c r="C68" s="484" t="s">
        <v>1218</v>
      </c>
      <c r="D68" s="484" t="s">
        <v>1263</v>
      </c>
      <c r="E68" s="484" t="s">
        <v>1264</v>
      </c>
      <c r="F68" s="504">
        <v>15</v>
      </c>
      <c r="G68" s="504">
        <v>7290</v>
      </c>
      <c r="H68" s="504">
        <v>1</v>
      </c>
      <c r="I68" s="504">
        <v>486</v>
      </c>
      <c r="J68" s="504">
        <v>6</v>
      </c>
      <c r="K68" s="504">
        <v>2916</v>
      </c>
      <c r="L68" s="504">
        <v>0.4</v>
      </c>
      <c r="M68" s="504">
        <v>486</v>
      </c>
      <c r="N68" s="504">
        <v>9</v>
      </c>
      <c r="O68" s="504">
        <v>4376</v>
      </c>
      <c r="P68" s="489">
        <v>0.60027434842249661</v>
      </c>
      <c r="Q68" s="505">
        <v>486.22222222222223</v>
      </c>
    </row>
    <row r="69" spans="1:17" ht="14.4" customHeight="1" x14ac:dyDescent="0.3">
      <c r="A69" s="483" t="s">
        <v>1323</v>
      </c>
      <c r="B69" s="484" t="s">
        <v>1231</v>
      </c>
      <c r="C69" s="484" t="s">
        <v>1218</v>
      </c>
      <c r="D69" s="484" t="s">
        <v>1265</v>
      </c>
      <c r="E69" s="484" t="s">
        <v>1266</v>
      </c>
      <c r="F69" s="504">
        <v>64</v>
      </c>
      <c r="G69" s="504">
        <v>10176</v>
      </c>
      <c r="H69" s="504">
        <v>1</v>
      </c>
      <c r="I69" s="504">
        <v>159</v>
      </c>
      <c r="J69" s="504">
        <v>72</v>
      </c>
      <c r="K69" s="504">
        <v>11520</v>
      </c>
      <c r="L69" s="504">
        <v>1.1320754716981132</v>
      </c>
      <c r="M69" s="504">
        <v>160</v>
      </c>
      <c r="N69" s="504">
        <v>70</v>
      </c>
      <c r="O69" s="504">
        <v>11218</v>
      </c>
      <c r="P69" s="489">
        <v>1.1023977987421383</v>
      </c>
      <c r="Q69" s="505">
        <v>160.25714285714287</v>
      </c>
    </row>
    <row r="70" spans="1:17" ht="14.4" customHeight="1" x14ac:dyDescent="0.3">
      <c r="A70" s="483" t="s">
        <v>1323</v>
      </c>
      <c r="B70" s="484" t="s">
        <v>1231</v>
      </c>
      <c r="C70" s="484" t="s">
        <v>1218</v>
      </c>
      <c r="D70" s="484" t="s">
        <v>1269</v>
      </c>
      <c r="E70" s="484" t="s">
        <v>1235</v>
      </c>
      <c r="F70" s="504">
        <v>158</v>
      </c>
      <c r="G70" s="504">
        <v>11060</v>
      </c>
      <c r="H70" s="504">
        <v>1</v>
      </c>
      <c r="I70" s="504">
        <v>70</v>
      </c>
      <c r="J70" s="504">
        <v>179</v>
      </c>
      <c r="K70" s="504">
        <v>12530</v>
      </c>
      <c r="L70" s="504">
        <v>1.1329113924050633</v>
      </c>
      <c r="M70" s="504">
        <v>70</v>
      </c>
      <c r="N70" s="504">
        <v>174</v>
      </c>
      <c r="O70" s="504">
        <v>12215</v>
      </c>
      <c r="P70" s="489">
        <v>1.1044303797468353</v>
      </c>
      <c r="Q70" s="505">
        <v>70.201149425287355</v>
      </c>
    </row>
    <row r="71" spans="1:17" ht="14.4" customHeight="1" x14ac:dyDescent="0.3">
      <c r="A71" s="483" t="s">
        <v>1323</v>
      </c>
      <c r="B71" s="484" t="s">
        <v>1231</v>
      </c>
      <c r="C71" s="484" t="s">
        <v>1218</v>
      </c>
      <c r="D71" s="484" t="s">
        <v>1274</v>
      </c>
      <c r="E71" s="484" t="s">
        <v>1275</v>
      </c>
      <c r="F71" s="504">
        <v>7</v>
      </c>
      <c r="G71" s="504">
        <v>1505</v>
      </c>
      <c r="H71" s="504">
        <v>1</v>
      </c>
      <c r="I71" s="504">
        <v>215</v>
      </c>
      <c r="J71" s="504">
        <v>8</v>
      </c>
      <c r="K71" s="504">
        <v>1728</v>
      </c>
      <c r="L71" s="504">
        <v>1.1481727574750831</v>
      </c>
      <c r="M71" s="504">
        <v>216</v>
      </c>
      <c r="N71" s="504">
        <v>4</v>
      </c>
      <c r="O71" s="504">
        <v>867</v>
      </c>
      <c r="P71" s="489">
        <v>0.57607973421926906</v>
      </c>
      <c r="Q71" s="505">
        <v>216.75</v>
      </c>
    </row>
    <row r="72" spans="1:17" ht="14.4" customHeight="1" x14ac:dyDescent="0.3">
      <c r="A72" s="483" t="s">
        <v>1323</v>
      </c>
      <c r="B72" s="484" t="s">
        <v>1231</v>
      </c>
      <c r="C72" s="484" t="s">
        <v>1218</v>
      </c>
      <c r="D72" s="484" t="s">
        <v>1276</v>
      </c>
      <c r="E72" s="484" t="s">
        <v>1277</v>
      </c>
      <c r="F72" s="504">
        <v>6</v>
      </c>
      <c r="G72" s="504">
        <v>7116</v>
      </c>
      <c r="H72" s="504">
        <v>1</v>
      </c>
      <c r="I72" s="504">
        <v>1186</v>
      </c>
      <c r="J72" s="504">
        <v>5</v>
      </c>
      <c r="K72" s="504">
        <v>5945</v>
      </c>
      <c r="L72" s="504">
        <v>0.83544125913434508</v>
      </c>
      <c r="M72" s="504">
        <v>1189</v>
      </c>
      <c r="N72" s="504">
        <v>4</v>
      </c>
      <c r="O72" s="504">
        <v>4760</v>
      </c>
      <c r="P72" s="489">
        <v>0.66891512085441263</v>
      </c>
      <c r="Q72" s="505">
        <v>1190</v>
      </c>
    </row>
    <row r="73" spans="1:17" ht="14.4" customHeight="1" x14ac:dyDescent="0.3">
      <c r="A73" s="483" t="s">
        <v>1323</v>
      </c>
      <c r="B73" s="484" t="s">
        <v>1231</v>
      </c>
      <c r="C73" s="484" t="s">
        <v>1218</v>
      </c>
      <c r="D73" s="484" t="s">
        <v>1278</v>
      </c>
      <c r="E73" s="484" t="s">
        <v>1279</v>
      </c>
      <c r="F73" s="504">
        <v>17</v>
      </c>
      <c r="G73" s="504">
        <v>1819</v>
      </c>
      <c r="H73" s="504">
        <v>1</v>
      </c>
      <c r="I73" s="504">
        <v>107</v>
      </c>
      <c r="J73" s="504">
        <v>15</v>
      </c>
      <c r="K73" s="504">
        <v>1620</v>
      </c>
      <c r="L73" s="504">
        <v>0.89059923034634414</v>
      </c>
      <c r="M73" s="504">
        <v>108</v>
      </c>
      <c r="N73" s="504">
        <v>8</v>
      </c>
      <c r="O73" s="504">
        <v>866</v>
      </c>
      <c r="P73" s="489">
        <v>0.47608576140736669</v>
      </c>
      <c r="Q73" s="505">
        <v>108.25</v>
      </c>
    </row>
    <row r="74" spans="1:17" ht="14.4" customHeight="1" x14ac:dyDescent="0.3">
      <c r="A74" s="483" t="s">
        <v>1323</v>
      </c>
      <c r="B74" s="484" t="s">
        <v>1231</v>
      </c>
      <c r="C74" s="484" t="s">
        <v>1218</v>
      </c>
      <c r="D74" s="484" t="s">
        <v>1280</v>
      </c>
      <c r="E74" s="484" t="s">
        <v>1281</v>
      </c>
      <c r="F74" s="504">
        <v>2</v>
      </c>
      <c r="G74" s="504">
        <v>636</v>
      </c>
      <c r="H74" s="504">
        <v>1</v>
      </c>
      <c r="I74" s="504">
        <v>318</v>
      </c>
      <c r="J74" s="504">
        <v>2</v>
      </c>
      <c r="K74" s="504">
        <v>638</v>
      </c>
      <c r="L74" s="504">
        <v>1.0031446540880504</v>
      </c>
      <c r="M74" s="504">
        <v>319</v>
      </c>
      <c r="N74" s="504"/>
      <c r="O74" s="504"/>
      <c r="P74" s="489"/>
      <c r="Q74" s="505"/>
    </row>
    <row r="75" spans="1:17" ht="14.4" customHeight="1" x14ac:dyDescent="0.3">
      <c r="A75" s="483" t="s">
        <v>1323</v>
      </c>
      <c r="B75" s="484" t="s">
        <v>1231</v>
      </c>
      <c r="C75" s="484" t="s">
        <v>1218</v>
      </c>
      <c r="D75" s="484" t="s">
        <v>1286</v>
      </c>
      <c r="E75" s="484" t="s">
        <v>1287</v>
      </c>
      <c r="F75" s="504">
        <v>2</v>
      </c>
      <c r="G75" s="504">
        <v>2030</v>
      </c>
      <c r="H75" s="504">
        <v>1</v>
      </c>
      <c r="I75" s="504">
        <v>1015</v>
      </c>
      <c r="J75" s="504">
        <v>3</v>
      </c>
      <c r="K75" s="504">
        <v>3060</v>
      </c>
      <c r="L75" s="504">
        <v>1.5073891625615763</v>
      </c>
      <c r="M75" s="504">
        <v>1020</v>
      </c>
      <c r="N75" s="504">
        <v>1</v>
      </c>
      <c r="O75" s="504">
        <v>1029</v>
      </c>
      <c r="P75" s="489">
        <v>0.50689655172413794</v>
      </c>
      <c r="Q75" s="505">
        <v>1029</v>
      </c>
    </row>
    <row r="76" spans="1:17" ht="14.4" customHeight="1" x14ac:dyDescent="0.3">
      <c r="A76" s="483" t="s">
        <v>1323</v>
      </c>
      <c r="B76" s="484" t="s">
        <v>1231</v>
      </c>
      <c r="C76" s="484" t="s">
        <v>1218</v>
      </c>
      <c r="D76" s="484" t="s">
        <v>1288</v>
      </c>
      <c r="E76" s="484" t="s">
        <v>1289</v>
      </c>
      <c r="F76" s="504">
        <v>1</v>
      </c>
      <c r="G76" s="504">
        <v>290</v>
      </c>
      <c r="H76" s="504">
        <v>1</v>
      </c>
      <c r="I76" s="504">
        <v>290</v>
      </c>
      <c r="J76" s="504">
        <v>1</v>
      </c>
      <c r="K76" s="504">
        <v>291</v>
      </c>
      <c r="L76" s="504">
        <v>1.0034482758620689</v>
      </c>
      <c r="M76" s="504">
        <v>291</v>
      </c>
      <c r="N76" s="504"/>
      <c r="O76" s="504"/>
      <c r="P76" s="489"/>
      <c r="Q76" s="505"/>
    </row>
    <row r="77" spans="1:17" ht="14.4" customHeight="1" x14ac:dyDescent="0.3">
      <c r="A77" s="483" t="s">
        <v>1323</v>
      </c>
      <c r="B77" s="484" t="s">
        <v>1231</v>
      </c>
      <c r="C77" s="484" t="s">
        <v>1218</v>
      </c>
      <c r="D77" s="484" t="s">
        <v>1324</v>
      </c>
      <c r="E77" s="484" t="s">
        <v>1325</v>
      </c>
      <c r="F77" s="504"/>
      <c r="G77" s="504"/>
      <c r="H77" s="504"/>
      <c r="I77" s="504"/>
      <c r="J77" s="504"/>
      <c r="K77" s="504"/>
      <c r="L77" s="504"/>
      <c r="M77" s="504"/>
      <c r="N77" s="504">
        <v>1</v>
      </c>
      <c r="O77" s="504">
        <v>26</v>
      </c>
      <c r="P77" s="489"/>
      <c r="Q77" s="505">
        <v>26</v>
      </c>
    </row>
    <row r="78" spans="1:17" ht="14.4" customHeight="1" x14ac:dyDescent="0.3">
      <c r="A78" s="483" t="s">
        <v>1326</v>
      </c>
      <c r="B78" s="484" t="s">
        <v>1231</v>
      </c>
      <c r="C78" s="484" t="s">
        <v>1218</v>
      </c>
      <c r="D78" s="484" t="s">
        <v>1234</v>
      </c>
      <c r="E78" s="484" t="s">
        <v>1235</v>
      </c>
      <c r="F78" s="504">
        <v>426</v>
      </c>
      <c r="G78" s="504">
        <v>86052</v>
      </c>
      <c r="H78" s="504">
        <v>1</v>
      </c>
      <c r="I78" s="504">
        <v>202</v>
      </c>
      <c r="J78" s="504">
        <v>322</v>
      </c>
      <c r="K78" s="504">
        <v>65366</v>
      </c>
      <c r="L78" s="504">
        <v>0.75961046808906241</v>
      </c>
      <c r="M78" s="504">
        <v>203</v>
      </c>
      <c r="N78" s="504">
        <v>349</v>
      </c>
      <c r="O78" s="504">
        <v>70985</v>
      </c>
      <c r="P78" s="489">
        <v>0.82490819504485657</v>
      </c>
      <c r="Q78" s="505">
        <v>203.39541547277938</v>
      </c>
    </row>
    <row r="79" spans="1:17" ht="14.4" customHeight="1" x14ac:dyDescent="0.3">
      <c r="A79" s="483" t="s">
        <v>1326</v>
      </c>
      <c r="B79" s="484" t="s">
        <v>1231</v>
      </c>
      <c r="C79" s="484" t="s">
        <v>1218</v>
      </c>
      <c r="D79" s="484" t="s">
        <v>1237</v>
      </c>
      <c r="E79" s="484" t="s">
        <v>1238</v>
      </c>
      <c r="F79" s="504">
        <v>310</v>
      </c>
      <c r="G79" s="504">
        <v>90210</v>
      </c>
      <c r="H79" s="504">
        <v>1</v>
      </c>
      <c r="I79" s="504">
        <v>291</v>
      </c>
      <c r="J79" s="504">
        <v>321</v>
      </c>
      <c r="K79" s="504">
        <v>93732</v>
      </c>
      <c r="L79" s="504">
        <v>1.0390422347855004</v>
      </c>
      <c r="M79" s="504">
        <v>292</v>
      </c>
      <c r="N79" s="504">
        <v>551</v>
      </c>
      <c r="O79" s="504">
        <v>161230</v>
      </c>
      <c r="P79" s="489">
        <v>1.7872741381221593</v>
      </c>
      <c r="Q79" s="505">
        <v>292.61343012704174</v>
      </c>
    </row>
    <row r="80" spans="1:17" ht="14.4" customHeight="1" x14ac:dyDescent="0.3">
      <c r="A80" s="483" t="s">
        <v>1326</v>
      </c>
      <c r="B80" s="484" t="s">
        <v>1231</v>
      </c>
      <c r="C80" s="484" t="s">
        <v>1218</v>
      </c>
      <c r="D80" s="484" t="s">
        <v>1239</v>
      </c>
      <c r="E80" s="484" t="s">
        <v>1240</v>
      </c>
      <c r="F80" s="504">
        <v>3</v>
      </c>
      <c r="G80" s="504">
        <v>276</v>
      </c>
      <c r="H80" s="504">
        <v>1</v>
      </c>
      <c r="I80" s="504">
        <v>92</v>
      </c>
      <c r="J80" s="504">
        <v>9</v>
      </c>
      <c r="K80" s="504">
        <v>837</v>
      </c>
      <c r="L80" s="504">
        <v>3.0326086956521738</v>
      </c>
      <c r="M80" s="504">
        <v>93</v>
      </c>
      <c r="N80" s="504">
        <v>12</v>
      </c>
      <c r="O80" s="504">
        <v>1119</v>
      </c>
      <c r="P80" s="489">
        <v>4.0543478260869561</v>
      </c>
      <c r="Q80" s="505">
        <v>93.25</v>
      </c>
    </row>
    <row r="81" spans="1:17" ht="14.4" customHeight="1" x14ac:dyDescent="0.3">
      <c r="A81" s="483" t="s">
        <v>1326</v>
      </c>
      <c r="B81" s="484" t="s">
        <v>1231</v>
      </c>
      <c r="C81" s="484" t="s">
        <v>1218</v>
      </c>
      <c r="D81" s="484" t="s">
        <v>1241</v>
      </c>
      <c r="E81" s="484" t="s">
        <v>1242</v>
      </c>
      <c r="F81" s="504">
        <v>1</v>
      </c>
      <c r="G81" s="504">
        <v>219</v>
      </c>
      <c r="H81" s="504">
        <v>1</v>
      </c>
      <c r="I81" s="504">
        <v>219</v>
      </c>
      <c r="J81" s="504"/>
      <c r="K81" s="504"/>
      <c r="L81" s="504"/>
      <c r="M81" s="504"/>
      <c r="N81" s="504"/>
      <c r="O81" s="504"/>
      <c r="P81" s="489"/>
      <c r="Q81" s="505"/>
    </row>
    <row r="82" spans="1:17" ht="14.4" customHeight="1" x14ac:dyDescent="0.3">
      <c r="A82" s="483" t="s">
        <v>1326</v>
      </c>
      <c r="B82" s="484" t="s">
        <v>1231</v>
      </c>
      <c r="C82" s="484" t="s">
        <v>1218</v>
      </c>
      <c r="D82" s="484" t="s">
        <v>1243</v>
      </c>
      <c r="E82" s="484" t="s">
        <v>1244</v>
      </c>
      <c r="F82" s="504">
        <v>305</v>
      </c>
      <c r="G82" s="504">
        <v>40565</v>
      </c>
      <c r="H82" s="504">
        <v>1</v>
      </c>
      <c r="I82" s="504">
        <v>133</v>
      </c>
      <c r="J82" s="504">
        <v>252</v>
      </c>
      <c r="K82" s="504">
        <v>33768</v>
      </c>
      <c r="L82" s="504">
        <v>0.83244176013805005</v>
      </c>
      <c r="M82" s="504">
        <v>134</v>
      </c>
      <c r="N82" s="504">
        <v>281</v>
      </c>
      <c r="O82" s="504">
        <v>37719</v>
      </c>
      <c r="P82" s="489">
        <v>0.92984099593245406</v>
      </c>
      <c r="Q82" s="505">
        <v>134.23131672597864</v>
      </c>
    </row>
    <row r="83" spans="1:17" ht="14.4" customHeight="1" x14ac:dyDescent="0.3">
      <c r="A83" s="483" t="s">
        <v>1326</v>
      </c>
      <c r="B83" s="484" t="s">
        <v>1231</v>
      </c>
      <c r="C83" s="484" t="s">
        <v>1218</v>
      </c>
      <c r="D83" s="484" t="s">
        <v>1245</v>
      </c>
      <c r="E83" s="484" t="s">
        <v>1244</v>
      </c>
      <c r="F83" s="504">
        <v>1</v>
      </c>
      <c r="G83" s="504">
        <v>174</v>
      </c>
      <c r="H83" s="504">
        <v>1</v>
      </c>
      <c r="I83" s="504">
        <v>174</v>
      </c>
      <c r="J83" s="504">
        <v>2</v>
      </c>
      <c r="K83" s="504">
        <v>350</v>
      </c>
      <c r="L83" s="504">
        <v>2.0114942528735633</v>
      </c>
      <c r="M83" s="504">
        <v>175</v>
      </c>
      <c r="N83" s="504"/>
      <c r="O83" s="504"/>
      <c r="P83" s="489"/>
      <c r="Q83" s="505"/>
    </row>
    <row r="84" spans="1:17" ht="14.4" customHeight="1" x14ac:dyDescent="0.3">
      <c r="A84" s="483" t="s">
        <v>1326</v>
      </c>
      <c r="B84" s="484" t="s">
        <v>1231</v>
      </c>
      <c r="C84" s="484" t="s">
        <v>1218</v>
      </c>
      <c r="D84" s="484" t="s">
        <v>1246</v>
      </c>
      <c r="E84" s="484" t="s">
        <v>1247</v>
      </c>
      <c r="F84" s="504">
        <v>2</v>
      </c>
      <c r="G84" s="504">
        <v>1218</v>
      </c>
      <c r="H84" s="504">
        <v>1</v>
      </c>
      <c r="I84" s="504">
        <v>609</v>
      </c>
      <c r="J84" s="504">
        <v>1</v>
      </c>
      <c r="K84" s="504">
        <v>612</v>
      </c>
      <c r="L84" s="504">
        <v>0.50246305418719217</v>
      </c>
      <c r="M84" s="504">
        <v>612</v>
      </c>
      <c r="N84" s="504">
        <v>1</v>
      </c>
      <c r="O84" s="504">
        <v>618</v>
      </c>
      <c r="P84" s="489">
        <v>0.5073891625615764</v>
      </c>
      <c r="Q84" s="505">
        <v>618</v>
      </c>
    </row>
    <row r="85" spans="1:17" ht="14.4" customHeight="1" x14ac:dyDescent="0.3">
      <c r="A85" s="483" t="s">
        <v>1326</v>
      </c>
      <c r="B85" s="484" t="s">
        <v>1231</v>
      </c>
      <c r="C85" s="484" t="s">
        <v>1218</v>
      </c>
      <c r="D85" s="484" t="s">
        <v>1250</v>
      </c>
      <c r="E85" s="484" t="s">
        <v>1251</v>
      </c>
      <c r="F85" s="504">
        <v>15</v>
      </c>
      <c r="G85" s="504">
        <v>2370</v>
      </c>
      <c r="H85" s="504">
        <v>1</v>
      </c>
      <c r="I85" s="504">
        <v>158</v>
      </c>
      <c r="J85" s="504">
        <v>21</v>
      </c>
      <c r="K85" s="504">
        <v>3339</v>
      </c>
      <c r="L85" s="504">
        <v>1.4088607594936708</v>
      </c>
      <c r="M85" s="504">
        <v>159</v>
      </c>
      <c r="N85" s="504">
        <v>23</v>
      </c>
      <c r="O85" s="504">
        <v>3662</v>
      </c>
      <c r="P85" s="489">
        <v>1.5451476793248946</v>
      </c>
      <c r="Q85" s="505">
        <v>159.21739130434781</v>
      </c>
    </row>
    <row r="86" spans="1:17" ht="14.4" customHeight="1" x14ac:dyDescent="0.3">
      <c r="A86" s="483" t="s">
        <v>1326</v>
      </c>
      <c r="B86" s="484" t="s">
        <v>1231</v>
      </c>
      <c r="C86" s="484" t="s">
        <v>1218</v>
      </c>
      <c r="D86" s="484" t="s">
        <v>1254</v>
      </c>
      <c r="E86" s="484" t="s">
        <v>1255</v>
      </c>
      <c r="F86" s="504">
        <v>402</v>
      </c>
      <c r="G86" s="504">
        <v>6432</v>
      </c>
      <c r="H86" s="504">
        <v>1</v>
      </c>
      <c r="I86" s="504">
        <v>16</v>
      </c>
      <c r="J86" s="504">
        <v>322</v>
      </c>
      <c r="K86" s="504">
        <v>5152</v>
      </c>
      <c r="L86" s="504">
        <v>0.80099502487562191</v>
      </c>
      <c r="M86" s="504">
        <v>16</v>
      </c>
      <c r="N86" s="504">
        <v>358</v>
      </c>
      <c r="O86" s="504">
        <v>5728</v>
      </c>
      <c r="P86" s="489">
        <v>0.89054726368159209</v>
      </c>
      <c r="Q86" s="505">
        <v>16</v>
      </c>
    </row>
    <row r="87" spans="1:17" ht="14.4" customHeight="1" x14ac:dyDescent="0.3">
      <c r="A87" s="483" t="s">
        <v>1326</v>
      </c>
      <c r="B87" s="484" t="s">
        <v>1231</v>
      </c>
      <c r="C87" s="484" t="s">
        <v>1218</v>
      </c>
      <c r="D87" s="484" t="s">
        <v>1256</v>
      </c>
      <c r="E87" s="484" t="s">
        <v>1257</v>
      </c>
      <c r="F87" s="504">
        <v>57</v>
      </c>
      <c r="G87" s="504">
        <v>14877</v>
      </c>
      <c r="H87" s="504">
        <v>1</v>
      </c>
      <c r="I87" s="504">
        <v>261</v>
      </c>
      <c r="J87" s="504">
        <v>55</v>
      </c>
      <c r="K87" s="504">
        <v>14410</v>
      </c>
      <c r="L87" s="504">
        <v>0.9686092626201519</v>
      </c>
      <c r="M87" s="504">
        <v>262</v>
      </c>
      <c r="N87" s="504">
        <v>67</v>
      </c>
      <c r="O87" s="504">
        <v>17596</v>
      </c>
      <c r="P87" s="489">
        <v>1.1827653424749613</v>
      </c>
      <c r="Q87" s="505">
        <v>262.62686567164178</v>
      </c>
    </row>
    <row r="88" spans="1:17" ht="14.4" customHeight="1" x14ac:dyDescent="0.3">
      <c r="A88" s="483" t="s">
        <v>1326</v>
      </c>
      <c r="B88" s="484" t="s">
        <v>1231</v>
      </c>
      <c r="C88" s="484" t="s">
        <v>1218</v>
      </c>
      <c r="D88" s="484" t="s">
        <v>1258</v>
      </c>
      <c r="E88" s="484" t="s">
        <v>1259</v>
      </c>
      <c r="F88" s="504">
        <v>85</v>
      </c>
      <c r="G88" s="504">
        <v>11900</v>
      </c>
      <c r="H88" s="504">
        <v>1</v>
      </c>
      <c r="I88" s="504">
        <v>140</v>
      </c>
      <c r="J88" s="504">
        <v>64</v>
      </c>
      <c r="K88" s="504">
        <v>9024</v>
      </c>
      <c r="L88" s="504">
        <v>0.75831932773109245</v>
      </c>
      <c r="M88" s="504">
        <v>141</v>
      </c>
      <c r="N88" s="504">
        <v>73</v>
      </c>
      <c r="O88" s="504">
        <v>10293</v>
      </c>
      <c r="P88" s="489">
        <v>0.86495798319327732</v>
      </c>
      <c r="Q88" s="505">
        <v>141</v>
      </c>
    </row>
    <row r="89" spans="1:17" ht="14.4" customHeight="1" x14ac:dyDescent="0.3">
      <c r="A89" s="483" t="s">
        <v>1326</v>
      </c>
      <c r="B89" s="484" t="s">
        <v>1231</v>
      </c>
      <c r="C89" s="484" t="s">
        <v>1218</v>
      </c>
      <c r="D89" s="484" t="s">
        <v>1260</v>
      </c>
      <c r="E89" s="484" t="s">
        <v>1259</v>
      </c>
      <c r="F89" s="504">
        <v>305</v>
      </c>
      <c r="G89" s="504">
        <v>23790</v>
      </c>
      <c r="H89" s="504">
        <v>1</v>
      </c>
      <c r="I89" s="504">
        <v>78</v>
      </c>
      <c r="J89" s="504">
        <v>250</v>
      </c>
      <c r="K89" s="504">
        <v>19500</v>
      </c>
      <c r="L89" s="504">
        <v>0.81967213114754101</v>
      </c>
      <c r="M89" s="504">
        <v>78</v>
      </c>
      <c r="N89" s="504">
        <v>280</v>
      </c>
      <c r="O89" s="504">
        <v>21840</v>
      </c>
      <c r="P89" s="489">
        <v>0.91803278688524592</v>
      </c>
      <c r="Q89" s="505">
        <v>78</v>
      </c>
    </row>
    <row r="90" spans="1:17" ht="14.4" customHeight="1" x14ac:dyDescent="0.3">
      <c r="A90" s="483" t="s">
        <v>1326</v>
      </c>
      <c r="B90" s="484" t="s">
        <v>1231</v>
      </c>
      <c r="C90" s="484" t="s">
        <v>1218</v>
      </c>
      <c r="D90" s="484" t="s">
        <v>1261</v>
      </c>
      <c r="E90" s="484" t="s">
        <v>1262</v>
      </c>
      <c r="F90" s="504">
        <v>85</v>
      </c>
      <c r="G90" s="504">
        <v>25670</v>
      </c>
      <c r="H90" s="504">
        <v>1</v>
      </c>
      <c r="I90" s="504">
        <v>302</v>
      </c>
      <c r="J90" s="504">
        <v>64</v>
      </c>
      <c r="K90" s="504">
        <v>19392</v>
      </c>
      <c r="L90" s="504">
        <v>0.75543435917413326</v>
      </c>
      <c r="M90" s="504">
        <v>303</v>
      </c>
      <c r="N90" s="504">
        <v>73</v>
      </c>
      <c r="O90" s="504">
        <v>22170</v>
      </c>
      <c r="P90" s="489">
        <v>0.86365407089988311</v>
      </c>
      <c r="Q90" s="505">
        <v>303.69863013698631</v>
      </c>
    </row>
    <row r="91" spans="1:17" ht="14.4" customHeight="1" x14ac:dyDescent="0.3">
      <c r="A91" s="483" t="s">
        <v>1326</v>
      </c>
      <c r="B91" s="484" t="s">
        <v>1231</v>
      </c>
      <c r="C91" s="484" t="s">
        <v>1218</v>
      </c>
      <c r="D91" s="484" t="s">
        <v>1265</v>
      </c>
      <c r="E91" s="484" t="s">
        <v>1266</v>
      </c>
      <c r="F91" s="504">
        <v>223</v>
      </c>
      <c r="G91" s="504">
        <v>35457</v>
      </c>
      <c r="H91" s="504">
        <v>1</v>
      </c>
      <c r="I91" s="504">
        <v>159</v>
      </c>
      <c r="J91" s="504">
        <v>198</v>
      </c>
      <c r="K91" s="504">
        <v>31680</v>
      </c>
      <c r="L91" s="504">
        <v>0.89347660546577545</v>
      </c>
      <c r="M91" s="504">
        <v>160</v>
      </c>
      <c r="N91" s="504">
        <v>223</v>
      </c>
      <c r="O91" s="504">
        <v>35737</v>
      </c>
      <c r="P91" s="489">
        <v>1.0078968891897229</v>
      </c>
      <c r="Q91" s="505">
        <v>160.25560538116591</v>
      </c>
    </row>
    <row r="92" spans="1:17" ht="14.4" customHeight="1" x14ac:dyDescent="0.3">
      <c r="A92" s="483" t="s">
        <v>1326</v>
      </c>
      <c r="B92" s="484" t="s">
        <v>1231</v>
      </c>
      <c r="C92" s="484" t="s">
        <v>1218</v>
      </c>
      <c r="D92" s="484" t="s">
        <v>1269</v>
      </c>
      <c r="E92" s="484" t="s">
        <v>1235</v>
      </c>
      <c r="F92" s="504">
        <v>747</v>
      </c>
      <c r="G92" s="504">
        <v>52290</v>
      </c>
      <c r="H92" s="504">
        <v>1</v>
      </c>
      <c r="I92" s="504">
        <v>70</v>
      </c>
      <c r="J92" s="504">
        <v>604</v>
      </c>
      <c r="K92" s="504">
        <v>42280</v>
      </c>
      <c r="L92" s="504">
        <v>0.80856760374832659</v>
      </c>
      <c r="M92" s="504">
        <v>70</v>
      </c>
      <c r="N92" s="504">
        <v>737</v>
      </c>
      <c r="O92" s="504">
        <v>51769</v>
      </c>
      <c r="P92" s="489">
        <v>0.99003633581946837</v>
      </c>
      <c r="Q92" s="505">
        <v>70.242876526458616</v>
      </c>
    </row>
    <row r="93" spans="1:17" ht="14.4" customHeight="1" x14ac:dyDescent="0.3">
      <c r="A93" s="483" t="s">
        <v>1326</v>
      </c>
      <c r="B93" s="484" t="s">
        <v>1231</v>
      </c>
      <c r="C93" s="484" t="s">
        <v>1218</v>
      </c>
      <c r="D93" s="484" t="s">
        <v>1274</v>
      </c>
      <c r="E93" s="484" t="s">
        <v>1275</v>
      </c>
      <c r="F93" s="504">
        <v>1</v>
      </c>
      <c r="G93" s="504">
        <v>215</v>
      </c>
      <c r="H93" s="504">
        <v>1</v>
      </c>
      <c r="I93" s="504">
        <v>215</v>
      </c>
      <c r="J93" s="504">
        <v>6</v>
      </c>
      <c r="K93" s="504">
        <v>1296</v>
      </c>
      <c r="L93" s="504">
        <v>6.0279069767441857</v>
      </c>
      <c r="M93" s="504">
        <v>216</v>
      </c>
      <c r="N93" s="504"/>
      <c r="O93" s="504"/>
      <c r="P93" s="489"/>
      <c r="Q93" s="505"/>
    </row>
    <row r="94" spans="1:17" ht="14.4" customHeight="1" x14ac:dyDescent="0.3">
      <c r="A94" s="483" t="s">
        <v>1326</v>
      </c>
      <c r="B94" s="484" t="s">
        <v>1231</v>
      </c>
      <c r="C94" s="484" t="s">
        <v>1218</v>
      </c>
      <c r="D94" s="484" t="s">
        <v>1276</v>
      </c>
      <c r="E94" s="484" t="s">
        <v>1277</v>
      </c>
      <c r="F94" s="504">
        <v>10</v>
      </c>
      <c r="G94" s="504">
        <v>11860</v>
      </c>
      <c r="H94" s="504">
        <v>1</v>
      </c>
      <c r="I94" s="504">
        <v>1186</v>
      </c>
      <c r="J94" s="504">
        <v>14</v>
      </c>
      <c r="K94" s="504">
        <v>16646</v>
      </c>
      <c r="L94" s="504">
        <v>1.4035413153456999</v>
      </c>
      <c r="M94" s="504">
        <v>1189</v>
      </c>
      <c r="N94" s="504">
        <v>16</v>
      </c>
      <c r="O94" s="504">
        <v>19040</v>
      </c>
      <c r="P94" s="489">
        <v>1.6053962900505903</v>
      </c>
      <c r="Q94" s="505">
        <v>1190</v>
      </c>
    </row>
    <row r="95" spans="1:17" ht="14.4" customHeight="1" x14ac:dyDescent="0.3">
      <c r="A95" s="483" t="s">
        <v>1326</v>
      </c>
      <c r="B95" s="484" t="s">
        <v>1231</v>
      </c>
      <c r="C95" s="484" t="s">
        <v>1218</v>
      </c>
      <c r="D95" s="484" t="s">
        <v>1278</v>
      </c>
      <c r="E95" s="484" t="s">
        <v>1279</v>
      </c>
      <c r="F95" s="504">
        <v>12</v>
      </c>
      <c r="G95" s="504">
        <v>1284</v>
      </c>
      <c r="H95" s="504">
        <v>1</v>
      </c>
      <c r="I95" s="504">
        <v>107</v>
      </c>
      <c r="J95" s="504">
        <v>19</v>
      </c>
      <c r="K95" s="504">
        <v>2052</v>
      </c>
      <c r="L95" s="504">
        <v>1.5981308411214954</v>
      </c>
      <c r="M95" s="504">
        <v>108</v>
      </c>
      <c r="N95" s="504">
        <v>24</v>
      </c>
      <c r="O95" s="504">
        <v>2596</v>
      </c>
      <c r="P95" s="489">
        <v>2.0218068535825546</v>
      </c>
      <c r="Q95" s="505">
        <v>108.16666666666667</v>
      </c>
    </row>
    <row r="96" spans="1:17" ht="14.4" customHeight="1" x14ac:dyDescent="0.3">
      <c r="A96" s="483" t="s">
        <v>1326</v>
      </c>
      <c r="B96" s="484" t="s">
        <v>1231</v>
      </c>
      <c r="C96" s="484" t="s">
        <v>1218</v>
      </c>
      <c r="D96" s="484" t="s">
        <v>1280</v>
      </c>
      <c r="E96" s="484" t="s">
        <v>1281</v>
      </c>
      <c r="F96" s="504">
        <v>1</v>
      </c>
      <c r="G96" s="504">
        <v>318</v>
      </c>
      <c r="H96" s="504">
        <v>1</v>
      </c>
      <c r="I96" s="504">
        <v>318</v>
      </c>
      <c r="J96" s="504">
        <v>3</v>
      </c>
      <c r="K96" s="504">
        <v>957</v>
      </c>
      <c r="L96" s="504">
        <v>3.0094339622641511</v>
      </c>
      <c r="M96" s="504">
        <v>319</v>
      </c>
      <c r="N96" s="504">
        <v>1</v>
      </c>
      <c r="O96" s="504">
        <v>322</v>
      </c>
      <c r="P96" s="489">
        <v>1.0125786163522013</v>
      </c>
      <c r="Q96" s="505">
        <v>322</v>
      </c>
    </row>
    <row r="97" spans="1:17" ht="14.4" customHeight="1" x14ac:dyDescent="0.3">
      <c r="A97" s="483" t="s">
        <v>1326</v>
      </c>
      <c r="B97" s="484" t="s">
        <v>1231</v>
      </c>
      <c r="C97" s="484" t="s">
        <v>1218</v>
      </c>
      <c r="D97" s="484" t="s">
        <v>1288</v>
      </c>
      <c r="E97" s="484" t="s">
        <v>1289</v>
      </c>
      <c r="F97" s="504"/>
      <c r="G97" s="504"/>
      <c r="H97" s="504"/>
      <c r="I97" s="504"/>
      <c r="J97" s="504"/>
      <c r="K97" s="504"/>
      <c r="L97" s="504"/>
      <c r="M97" s="504"/>
      <c r="N97" s="504">
        <v>2</v>
      </c>
      <c r="O97" s="504">
        <v>584</v>
      </c>
      <c r="P97" s="489"/>
      <c r="Q97" s="505">
        <v>292</v>
      </c>
    </row>
    <row r="98" spans="1:17" ht="14.4" customHeight="1" x14ac:dyDescent="0.3">
      <c r="A98" s="483" t="s">
        <v>1327</v>
      </c>
      <c r="B98" s="484" t="s">
        <v>1231</v>
      </c>
      <c r="C98" s="484" t="s">
        <v>1218</v>
      </c>
      <c r="D98" s="484" t="s">
        <v>1234</v>
      </c>
      <c r="E98" s="484" t="s">
        <v>1235</v>
      </c>
      <c r="F98" s="504">
        <v>201</v>
      </c>
      <c r="G98" s="504">
        <v>40602</v>
      </c>
      <c r="H98" s="504">
        <v>1</v>
      </c>
      <c r="I98" s="504">
        <v>202</v>
      </c>
      <c r="J98" s="504">
        <v>199</v>
      </c>
      <c r="K98" s="504">
        <v>40397</v>
      </c>
      <c r="L98" s="504">
        <v>0.99495098763607703</v>
      </c>
      <c r="M98" s="504">
        <v>203</v>
      </c>
      <c r="N98" s="504">
        <v>143</v>
      </c>
      <c r="O98" s="504">
        <v>29109</v>
      </c>
      <c r="P98" s="489">
        <v>0.71693512634845569</v>
      </c>
      <c r="Q98" s="505">
        <v>203.55944055944056</v>
      </c>
    </row>
    <row r="99" spans="1:17" ht="14.4" customHeight="1" x14ac:dyDescent="0.3">
      <c r="A99" s="483" t="s">
        <v>1327</v>
      </c>
      <c r="B99" s="484" t="s">
        <v>1231</v>
      </c>
      <c r="C99" s="484" t="s">
        <v>1218</v>
      </c>
      <c r="D99" s="484" t="s">
        <v>1237</v>
      </c>
      <c r="E99" s="484" t="s">
        <v>1238</v>
      </c>
      <c r="F99" s="504">
        <v>113</v>
      </c>
      <c r="G99" s="504">
        <v>32883</v>
      </c>
      <c r="H99" s="504">
        <v>1</v>
      </c>
      <c r="I99" s="504">
        <v>291</v>
      </c>
      <c r="J99" s="504">
        <v>115</v>
      </c>
      <c r="K99" s="504">
        <v>33580</v>
      </c>
      <c r="L99" s="504">
        <v>1.0211963628622693</v>
      </c>
      <c r="M99" s="504">
        <v>292</v>
      </c>
      <c r="N99" s="504">
        <v>160</v>
      </c>
      <c r="O99" s="504">
        <v>46804</v>
      </c>
      <c r="P99" s="489">
        <v>1.4233494510841469</v>
      </c>
      <c r="Q99" s="505">
        <v>292.52499999999998</v>
      </c>
    </row>
    <row r="100" spans="1:17" ht="14.4" customHeight="1" x14ac:dyDescent="0.3">
      <c r="A100" s="483" t="s">
        <v>1327</v>
      </c>
      <c r="B100" s="484" t="s">
        <v>1231</v>
      </c>
      <c r="C100" s="484" t="s">
        <v>1218</v>
      </c>
      <c r="D100" s="484" t="s">
        <v>1243</v>
      </c>
      <c r="E100" s="484" t="s">
        <v>1244</v>
      </c>
      <c r="F100" s="504">
        <v>83</v>
      </c>
      <c r="G100" s="504">
        <v>11039</v>
      </c>
      <c r="H100" s="504">
        <v>1</v>
      </c>
      <c r="I100" s="504">
        <v>133</v>
      </c>
      <c r="J100" s="504">
        <v>122</v>
      </c>
      <c r="K100" s="504">
        <v>16348</v>
      </c>
      <c r="L100" s="504">
        <v>1.4809312437720807</v>
      </c>
      <c r="M100" s="504">
        <v>134</v>
      </c>
      <c r="N100" s="504">
        <v>104</v>
      </c>
      <c r="O100" s="504">
        <v>13969</v>
      </c>
      <c r="P100" s="489">
        <v>1.2654225926261438</v>
      </c>
      <c r="Q100" s="505">
        <v>134.31730769230768</v>
      </c>
    </row>
    <row r="101" spans="1:17" ht="14.4" customHeight="1" x14ac:dyDescent="0.3">
      <c r="A101" s="483" t="s">
        <v>1327</v>
      </c>
      <c r="B101" s="484" t="s">
        <v>1231</v>
      </c>
      <c r="C101" s="484" t="s">
        <v>1218</v>
      </c>
      <c r="D101" s="484" t="s">
        <v>1246</v>
      </c>
      <c r="E101" s="484" t="s">
        <v>1247</v>
      </c>
      <c r="F101" s="504">
        <v>1</v>
      </c>
      <c r="G101" s="504">
        <v>609</v>
      </c>
      <c r="H101" s="504">
        <v>1</v>
      </c>
      <c r="I101" s="504">
        <v>609</v>
      </c>
      <c r="J101" s="504">
        <v>1</v>
      </c>
      <c r="K101" s="504">
        <v>612</v>
      </c>
      <c r="L101" s="504">
        <v>1.0049261083743843</v>
      </c>
      <c r="M101" s="504">
        <v>612</v>
      </c>
      <c r="N101" s="504"/>
      <c r="O101" s="504"/>
      <c r="P101" s="489"/>
      <c r="Q101" s="505"/>
    </row>
    <row r="102" spans="1:17" ht="14.4" customHeight="1" x14ac:dyDescent="0.3">
      <c r="A102" s="483" t="s">
        <v>1327</v>
      </c>
      <c r="B102" s="484" t="s">
        <v>1231</v>
      </c>
      <c r="C102" s="484" t="s">
        <v>1218</v>
      </c>
      <c r="D102" s="484" t="s">
        <v>1250</v>
      </c>
      <c r="E102" s="484" t="s">
        <v>1251</v>
      </c>
      <c r="F102" s="504">
        <v>5</v>
      </c>
      <c r="G102" s="504">
        <v>790</v>
      </c>
      <c r="H102" s="504">
        <v>1</v>
      </c>
      <c r="I102" s="504">
        <v>158</v>
      </c>
      <c r="J102" s="504">
        <v>5</v>
      </c>
      <c r="K102" s="504">
        <v>795</v>
      </c>
      <c r="L102" s="504">
        <v>1.0063291139240507</v>
      </c>
      <c r="M102" s="504">
        <v>159</v>
      </c>
      <c r="N102" s="504">
        <v>8</v>
      </c>
      <c r="O102" s="504">
        <v>1273</v>
      </c>
      <c r="P102" s="489">
        <v>1.6113924050632911</v>
      </c>
      <c r="Q102" s="505">
        <v>159.125</v>
      </c>
    </row>
    <row r="103" spans="1:17" ht="14.4" customHeight="1" x14ac:dyDescent="0.3">
      <c r="A103" s="483" t="s">
        <v>1327</v>
      </c>
      <c r="B103" s="484" t="s">
        <v>1231</v>
      </c>
      <c r="C103" s="484" t="s">
        <v>1218</v>
      </c>
      <c r="D103" s="484" t="s">
        <v>1254</v>
      </c>
      <c r="E103" s="484" t="s">
        <v>1255</v>
      </c>
      <c r="F103" s="504">
        <v>147</v>
      </c>
      <c r="G103" s="504">
        <v>2352</v>
      </c>
      <c r="H103" s="504">
        <v>1</v>
      </c>
      <c r="I103" s="504">
        <v>16</v>
      </c>
      <c r="J103" s="504">
        <v>170</v>
      </c>
      <c r="K103" s="504">
        <v>2720</v>
      </c>
      <c r="L103" s="504">
        <v>1.1564625850340136</v>
      </c>
      <c r="M103" s="504">
        <v>16</v>
      </c>
      <c r="N103" s="504">
        <v>153</v>
      </c>
      <c r="O103" s="504">
        <v>2448</v>
      </c>
      <c r="P103" s="489">
        <v>1.0408163265306123</v>
      </c>
      <c r="Q103" s="505">
        <v>16</v>
      </c>
    </row>
    <row r="104" spans="1:17" ht="14.4" customHeight="1" x14ac:dyDescent="0.3">
      <c r="A104" s="483" t="s">
        <v>1327</v>
      </c>
      <c r="B104" s="484" t="s">
        <v>1231</v>
      </c>
      <c r="C104" s="484" t="s">
        <v>1218</v>
      </c>
      <c r="D104" s="484" t="s">
        <v>1256</v>
      </c>
      <c r="E104" s="484" t="s">
        <v>1257</v>
      </c>
      <c r="F104" s="504">
        <v>46</v>
      </c>
      <c r="G104" s="504">
        <v>12006</v>
      </c>
      <c r="H104" s="504">
        <v>1</v>
      </c>
      <c r="I104" s="504">
        <v>261</v>
      </c>
      <c r="J104" s="504">
        <v>34</v>
      </c>
      <c r="K104" s="504">
        <v>8908</v>
      </c>
      <c r="L104" s="504">
        <v>0.7419623521572547</v>
      </c>
      <c r="M104" s="504">
        <v>262</v>
      </c>
      <c r="N104" s="504">
        <v>34</v>
      </c>
      <c r="O104" s="504">
        <v>8935</v>
      </c>
      <c r="P104" s="489">
        <v>0.74421122771947357</v>
      </c>
      <c r="Q104" s="505">
        <v>262.79411764705884</v>
      </c>
    </row>
    <row r="105" spans="1:17" ht="14.4" customHeight="1" x14ac:dyDescent="0.3">
      <c r="A105" s="483" t="s">
        <v>1327</v>
      </c>
      <c r="B105" s="484" t="s">
        <v>1231</v>
      </c>
      <c r="C105" s="484" t="s">
        <v>1218</v>
      </c>
      <c r="D105" s="484" t="s">
        <v>1258</v>
      </c>
      <c r="E105" s="484" t="s">
        <v>1259</v>
      </c>
      <c r="F105" s="504">
        <v>57</v>
      </c>
      <c r="G105" s="504">
        <v>7980</v>
      </c>
      <c r="H105" s="504">
        <v>1</v>
      </c>
      <c r="I105" s="504">
        <v>140</v>
      </c>
      <c r="J105" s="504">
        <v>37</v>
      </c>
      <c r="K105" s="504">
        <v>5217</v>
      </c>
      <c r="L105" s="504">
        <v>0.65375939849624065</v>
      </c>
      <c r="M105" s="504">
        <v>141</v>
      </c>
      <c r="N105" s="504">
        <v>35</v>
      </c>
      <c r="O105" s="504">
        <v>4935</v>
      </c>
      <c r="P105" s="489">
        <v>0.61842105263157898</v>
      </c>
      <c r="Q105" s="505">
        <v>141</v>
      </c>
    </row>
    <row r="106" spans="1:17" ht="14.4" customHeight="1" x14ac:dyDescent="0.3">
      <c r="A106" s="483" t="s">
        <v>1327</v>
      </c>
      <c r="B106" s="484" t="s">
        <v>1231</v>
      </c>
      <c r="C106" s="484" t="s">
        <v>1218</v>
      </c>
      <c r="D106" s="484" t="s">
        <v>1260</v>
      </c>
      <c r="E106" s="484" t="s">
        <v>1259</v>
      </c>
      <c r="F106" s="504">
        <v>83</v>
      </c>
      <c r="G106" s="504">
        <v>6474</v>
      </c>
      <c r="H106" s="504">
        <v>1</v>
      </c>
      <c r="I106" s="504">
        <v>78</v>
      </c>
      <c r="J106" s="504">
        <v>122</v>
      </c>
      <c r="K106" s="504">
        <v>9516</v>
      </c>
      <c r="L106" s="504">
        <v>1.4698795180722892</v>
      </c>
      <c r="M106" s="504">
        <v>78</v>
      </c>
      <c r="N106" s="504">
        <v>104</v>
      </c>
      <c r="O106" s="504">
        <v>8112</v>
      </c>
      <c r="P106" s="489">
        <v>1.2530120481927711</v>
      </c>
      <c r="Q106" s="505">
        <v>78</v>
      </c>
    </row>
    <row r="107" spans="1:17" ht="14.4" customHeight="1" x14ac:dyDescent="0.3">
      <c r="A107" s="483" t="s">
        <v>1327</v>
      </c>
      <c r="B107" s="484" t="s">
        <v>1231</v>
      </c>
      <c r="C107" s="484" t="s">
        <v>1218</v>
      </c>
      <c r="D107" s="484" t="s">
        <v>1261</v>
      </c>
      <c r="E107" s="484" t="s">
        <v>1262</v>
      </c>
      <c r="F107" s="504">
        <v>56</v>
      </c>
      <c r="G107" s="504">
        <v>16912</v>
      </c>
      <c r="H107" s="504">
        <v>1</v>
      </c>
      <c r="I107" s="504">
        <v>302</v>
      </c>
      <c r="J107" s="504">
        <v>37</v>
      </c>
      <c r="K107" s="504">
        <v>11211</v>
      </c>
      <c r="L107" s="504">
        <v>0.6629020813623463</v>
      </c>
      <c r="M107" s="504">
        <v>303</v>
      </c>
      <c r="N107" s="504">
        <v>35</v>
      </c>
      <c r="O107" s="504">
        <v>10635</v>
      </c>
      <c r="P107" s="489">
        <v>0.6288434247871334</v>
      </c>
      <c r="Q107" s="505">
        <v>303.85714285714283</v>
      </c>
    </row>
    <row r="108" spans="1:17" ht="14.4" customHeight="1" x14ac:dyDescent="0.3">
      <c r="A108" s="483" t="s">
        <v>1327</v>
      </c>
      <c r="B108" s="484" t="s">
        <v>1231</v>
      </c>
      <c r="C108" s="484" t="s">
        <v>1218</v>
      </c>
      <c r="D108" s="484" t="s">
        <v>1265</v>
      </c>
      <c r="E108" s="484" t="s">
        <v>1266</v>
      </c>
      <c r="F108" s="504">
        <v>74</v>
      </c>
      <c r="G108" s="504">
        <v>11766</v>
      </c>
      <c r="H108" s="504">
        <v>1</v>
      </c>
      <c r="I108" s="504">
        <v>159</v>
      </c>
      <c r="J108" s="504">
        <v>110</v>
      </c>
      <c r="K108" s="504">
        <v>17600</v>
      </c>
      <c r="L108" s="504">
        <v>1.4958354580996089</v>
      </c>
      <c r="M108" s="504">
        <v>160</v>
      </c>
      <c r="N108" s="504">
        <v>94</v>
      </c>
      <c r="O108" s="504">
        <v>15072</v>
      </c>
      <c r="P108" s="489">
        <v>1.280979092299847</v>
      </c>
      <c r="Q108" s="505">
        <v>160.34042553191489</v>
      </c>
    </row>
    <row r="109" spans="1:17" ht="14.4" customHeight="1" x14ac:dyDescent="0.3">
      <c r="A109" s="483" t="s">
        <v>1327</v>
      </c>
      <c r="B109" s="484" t="s">
        <v>1231</v>
      </c>
      <c r="C109" s="484" t="s">
        <v>1218</v>
      </c>
      <c r="D109" s="484" t="s">
        <v>1269</v>
      </c>
      <c r="E109" s="484" t="s">
        <v>1235</v>
      </c>
      <c r="F109" s="504">
        <v>231</v>
      </c>
      <c r="G109" s="504">
        <v>16170</v>
      </c>
      <c r="H109" s="504">
        <v>1</v>
      </c>
      <c r="I109" s="504">
        <v>70</v>
      </c>
      <c r="J109" s="504">
        <v>308</v>
      </c>
      <c r="K109" s="504">
        <v>21560</v>
      </c>
      <c r="L109" s="504">
        <v>1.3333333333333333</v>
      </c>
      <c r="M109" s="504">
        <v>70</v>
      </c>
      <c r="N109" s="504">
        <v>255</v>
      </c>
      <c r="O109" s="504">
        <v>17936</v>
      </c>
      <c r="P109" s="489">
        <v>1.1092145949288807</v>
      </c>
      <c r="Q109" s="505">
        <v>70.33725490196079</v>
      </c>
    </row>
    <row r="110" spans="1:17" ht="14.4" customHeight="1" x14ac:dyDescent="0.3">
      <c r="A110" s="483" t="s">
        <v>1327</v>
      </c>
      <c r="B110" s="484" t="s">
        <v>1231</v>
      </c>
      <c r="C110" s="484" t="s">
        <v>1218</v>
      </c>
      <c r="D110" s="484" t="s">
        <v>1276</v>
      </c>
      <c r="E110" s="484" t="s">
        <v>1277</v>
      </c>
      <c r="F110" s="504">
        <v>4</v>
      </c>
      <c r="G110" s="504">
        <v>4744</v>
      </c>
      <c r="H110" s="504">
        <v>1</v>
      </c>
      <c r="I110" s="504">
        <v>1186</v>
      </c>
      <c r="J110" s="504">
        <v>5</v>
      </c>
      <c r="K110" s="504">
        <v>5945</v>
      </c>
      <c r="L110" s="504">
        <v>1.2531618887015177</v>
      </c>
      <c r="M110" s="504">
        <v>1189</v>
      </c>
      <c r="N110" s="504">
        <v>8</v>
      </c>
      <c r="O110" s="504">
        <v>9524</v>
      </c>
      <c r="P110" s="489">
        <v>2.0075885328836427</v>
      </c>
      <c r="Q110" s="505">
        <v>1190.5</v>
      </c>
    </row>
    <row r="111" spans="1:17" ht="14.4" customHeight="1" x14ac:dyDescent="0.3">
      <c r="A111" s="483" t="s">
        <v>1327</v>
      </c>
      <c r="B111" s="484" t="s">
        <v>1231</v>
      </c>
      <c r="C111" s="484" t="s">
        <v>1218</v>
      </c>
      <c r="D111" s="484" t="s">
        <v>1278</v>
      </c>
      <c r="E111" s="484" t="s">
        <v>1279</v>
      </c>
      <c r="F111" s="504">
        <v>6</v>
      </c>
      <c r="G111" s="504">
        <v>642</v>
      </c>
      <c r="H111" s="504">
        <v>1</v>
      </c>
      <c r="I111" s="504">
        <v>107</v>
      </c>
      <c r="J111" s="504">
        <v>4</v>
      </c>
      <c r="K111" s="504">
        <v>432</v>
      </c>
      <c r="L111" s="504">
        <v>0.67289719626168221</v>
      </c>
      <c r="M111" s="504">
        <v>108</v>
      </c>
      <c r="N111" s="504">
        <v>3</v>
      </c>
      <c r="O111" s="504">
        <v>325</v>
      </c>
      <c r="P111" s="489">
        <v>0.50623052959501558</v>
      </c>
      <c r="Q111" s="505">
        <v>108.33333333333333</v>
      </c>
    </row>
    <row r="112" spans="1:17" ht="14.4" customHeight="1" x14ac:dyDescent="0.3">
      <c r="A112" s="483" t="s">
        <v>1328</v>
      </c>
      <c r="B112" s="484" t="s">
        <v>1231</v>
      </c>
      <c r="C112" s="484" t="s">
        <v>1218</v>
      </c>
      <c r="D112" s="484" t="s">
        <v>1234</v>
      </c>
      <c r="E112" s="484" t="s">
        <v>1235</v>
      </c>
      <c r="F112" s="504">
        <v>188</v>
      </c>
      <c r="G112" s="504">
        <v>37976</v>
      </c>
      <c r="H112" s="504">
        <v>1</v>
      </c>
      <c r="I112" s="504">
        <v>202</v>
      </c>
      <c r="J112" s="504">
        <v>170</v>
      </c>
      <c r="K112" s="504">
        <v>34510</v>
      </c>
      <c r="L112" s="504">
        <v>0.90873183062987151</v>
      </c>
      <c r="M112" s="504">
        <v>203</v>
      </c>
      <c r="N112" s="504">
        <v>229</v>
      </c>
      <c r="O112" s="504">
        <v>46579</v>
      </c>
      <c r="P112" s="489">
        <v>1.2265378133558036</v>
      </c>
      <c r="Q112" s="505">
        <v>203.40174672489084</v>
      </c>
    </row>
    <row r="113" spans="1:17" ht="14.4" customHeight="1" x14ac:dyDescent="0.3">
      <c r="A113" s="483" t="s">
        <v>1328</v>
      </c>
      <c r="B113" s="484" t="s">
        <v>1231</v>
      </c>
      <c r="C113" s="484" t="s">
        <v>1218</v>
      </c>
      <c r="D113" s="484" t="s">
        <v>1236</v>
      </c>
      <c r="E113" s="484" t="s">
        <v>1235</v>
      </c>
      <c r="F113" s="504"/>
      <c r="G113" s="504"/>
      <c r="H113" s="504"/>
      <c r="I113" s="504"/>
      <c r="J113" s="504"/>
      <c r="K113" s="504"/>
      <c r="L113" s="504"/>
      <c r="M113" s="504"/>
      <c r="N113" s="504">
        <v>2</v>
      </c>
      <c r="O113" s="504">
        <v>168</v>
      </c>
      <c r="P113" s="489"/>
      <c r="Q113" s="505">
        <v>84</v>
      </c>
    </row>
    <row r="114" spans="1:17" ht="14.4" customHeight="1" x14ac:dyDescent="0.3">
      <c r="A114" s="483" t="s">
        <v>1328</v>
      </c>
      <c r="B114" s="484" t="s">
        <v>1231</v>
      </c>
      <c r="C114" s="484" t="s">
        <v>1218</v>
      </c>
      <c r="D114" s="484" t="s">
        <v>1237</v>
      </c>
      <c r="E114" s="484" t="s">
        <v>1238</v>
      </c>
      <c r="F114" s="504">
        <v>151</v>
      </c>
      <c r="G114" s="504">
        <v>43941</v>
      </c>
      <c r="H114" s="504">
        <v>1</v>
      </c>
      <c r="I114" s="504">
        <v>291</v>
      </c>
      <c r="J114" s="504">
        <v>120</v>
      </c>
      <c r="K114" s="504">
        <v>35040</v>
      </c>
      <c r="L114" s="504">
        <v>0.79743292141735511</v>
      </c>
      <c r="M114" s="504">
        <v>292</v>
      </c>
      <c r="N114" s="504">
        <v>208</v>
      </c>
      <c r="O114" s="504">
        <v>60846</v>
      </c>
      <c r="P114" s="489">
        <v>1.3847204205639381</v>
      </c>
      <c r="Q114" s="505">
        <v>292.52884615384613</v>
      </c>
    </row>
    <row r="115" spans="1:17" ht="14.4" customHeight="1" x14ac:dyDescent="0.3">
      <c r="A115" s="483" t="s">
        <v>1328</v>
      </c>
      <c r="B115" s="484" t="s">
        <v>1231</v>
      </c>
      <c r="C115" s="484" t="s">
        <v>1218</v>
      </c>
      <c r="D115" s="484" t="s">
        <v>1239</v>
      </c>
      <c r="E115" s="484" t="s">
        <v>1240</v>
      </c>
      <c r="F115" s="504"/>
      <c r="G115" s="504"/>
      <c r="H115" s="504"/>
      <c r="I115" s="504"/>
      <c r="J115" s="504">
        <v>3</v>
      </c>
      <c r="K115" s="504">
        <v>279</v>
      </c>
      <c r="L115" s="504"/>
      <c r="M115" s="504">
        <v>93</v>
      </c>
      <c r="N115" s="504">
        <v>3</v>
      </c>
      <c r="O115" s="504">
        <v>279</v>
      </c>
      <c r="P115" s="489"/>
      <c r="Q115" s="505">
        <v>93</v>
      </c>
    </row>
    <row r="116" spans="1:17" ht="14.4" customHeight="1" x14ac:dyDescent="0.3">
      <c r="A116" s="483" t="s">
        <v>1328</v>
      </c>
      <c r="B116" s="484" t="s">
        <v>1231</v>
      </c>
      <c r="C116" s="484" t="s">
        <v>1218</v>
      </c>
      <c r="D116" s="484" t="s">
        <v>1243</v>
      </c>
      <c r="E116" s="484" t="s">
        <v>1244</v>
      </c>
      <c r="F116" s="504">
        <v>180</v>
      </c>
      <c r="G116" s="504">
        <v>23940</v>
      </c>
      <c r="H116" s="504">
        <v>1</v>
      </c>
      <c r="I116" s="504">
        <v>133</v>
      </c>
      <c r="J116" s="504">
        <v>188</v>
      </c>
      <c r="K116" s="504">
        <v>25192</v>
      </c>
      <c r="L116" s="504">
        <v>1.052297410192147</v>
      </c>
      <c r="M116" s="504">
        <v>134</v>
      </c>
      <c r="N116" s="504">
        <v>181</v>
      </c>
      <c r="O116" s="504">
        <v>24297</v>
      </c>
      <c r="P116" s="489">
        <v>1.0149122807017543</v>
      </c>
      <c r="Q116" s="505">
        <v>134.23756906077347</v>
      </c>
    </row>
    <row r="117" spans="1:17" ht="14.4" customHeight="1" x14ac:dyDescent="0.3">
      <c r="A117" s="483" t="s">
        <v>1328</v>
      </c>
      <c r="B117" s="484" t="s">
        <v>1231</v>
      </c>
      <c r="C117" s="484" t="s">
        <v>1218</v>
      </c>
      <c r="D117" s="484" t="s">
        <v>1245</v>
      </c>
      <c r="E117" s="484" t="s">
        <v>1244</v>
      </c>
      <c r="F117" s="504"/>
      <c r="G117" s="504"/>
      <c r="H117" s="504"/>
      <c r="I117" s="504"/>
      <c r="J117" s="504"/>
      <c r="K117" s="504"/>
      <c r="L117" s="504"/>
      <c r="M117" s="504"/>
      <c r="N117" s="504">
        <v>1</v>
      </c>
      <c r="O117" s="504">
        <v>175</v>
      </c>
      <c r="P117" s="489"/>
      <c r="Q117" s="505">
        <v>175</v>
      </c>
    </row>
    <row r="118" spans="1:17" ht="14.4" customHeight="1" x14ac:dyDescent="0.3">
      <c r="A118" s="483" t="s">
        <v>1328</v>
      </c>
      <c r="B118" s="484" t="s">
        <v>1231</v>
      </c>
      <c r="C118" s="484" t="s">
        <v>1218</v>
      </c>
      <c r="D118" s="484" t="s">
        <v>1246</v>
      </c>
      <c r="E118" s="484" t="s">
        <v>1247</v>
      </c>
      <c r="F118" s="504">
        <v>2</v>
      </c>
      <c r="G118" s="504">
        <v>1218</v>
      </c>
      <c r="H118" s="504">
        <v>1</v>
      </c>
      <c r="I118" s="504">
        <v>609</v>
      </c>
      <c r="J118" s="504">
        <v>1</v>
      </c>
      <c r="K118" s="504">
        <v>612</v>
      </c>
      <c r="L118" s="504">
        <v>0.50246305418719217</v>
      </c>
      <c r="M118" s="504">
        <v>612</v>
      </c>
      <c r="N118" s="504">
        <v>2</v>
      </c>
      <c r="O118" s="504">
        <v>1224</v>
      </c>
      <c r="P118" s="489">
        <v>1.0049261083743843</v>
      </c>
      <c r="Q118" s="505">
        <v>612</v>
      </c>
    </row>
    <row r="119" spans="1:17" ht="14.4" customHeight="1" x14ac:dyDescent="0.3">
      <c r="A119" s="483" t="s">
        <v>1328</v>
      </c>
      <c r="B119" s="484" t="s">
        <v>1231</v>
      </c>
      <c r="C119" s="484" t="s">
        <v>1218</v>
      </c>
      <c r="D119" s="484" t="s">
        <v>1250</v>
      </c>
      <c r="E119" s="484" t="s">
        <v>1251</v>
      </c>
      <c r="F119" s="504">
        <v>7</v>
      </c>
      <c r="G119" s="504">
        <v>1106</v>
      </c>
      <c r="H119" s="504">
        <v>1</v>
      </c>
      <c r="I119" s="504">
        <v>158</v>
      </c>
      <c r="J119" s="504">
        <v>5</v>
      </c>
      <c r="K119" s="504">
        <v>795</v>
      </c>
      <c r="L119" s="504">
        <v>0.71880650994575046</v>
      </c>
      <c r="M119" s="504">
        <v>159</v>
      </c>
      <c r="N119" s="504">
        <v>10</v>
      </c>
      <c r="O119" s="504">
        <v>1594</v>
      </c>
      <c r="P119" s="489">
        <v>1.4412296564195299</v>
      </c>
      <c r="Q119" s="505">
        <v>159.4</v>
      </c>
    </row>
    <row r="120" spans="1:17" ht="14.4" customHeight="1" x14ac:dyDescent="0.3">
      <c r="A120" s="483" t="s">
        <v>1328</v>
      </c>
      <c r="B120" s="484" t="s">
        <v>1231</v>
      </c>
      <c r="C120" s="484" t="s">
        <v>1218</v>
      </c>
      <c r="D120" s="484" t="s">
        <v>1254</v>
      </c>
      <c r="E120" s="484" t="s">
        <v>1255</v>
      </c>
      <c r="F120" s="504">
        <v>237</v>
      </c>
      <c r="G120" s="504">
        <v>3792</v>
      </c>
      <c r="H120" s="504">
        <v>1</v>
      </c>
      <c r="I120" s="504">
        <v>16</v>
      </c>
      <c r="J120" s="504">
        <v>252</v>
      </c>
      <c r="K120" s="504">
        <v>4032</v>
      </c>
      <c r="L120" s="504">
        <v>1.0632911392405062</v>
      </c>
      <c r="M120" s="504">
        <v>16</v>
      </c>
      <c r="N120" s="504">
        <v>252</v>
      </c>
      <c r="O120" s="504">
        <v>4032</v>
      </c>
      <c r="P120" s="489">
        <v>1.0632911392405062</v>
      </c>
      <c r="Q120" s="505">
        <v>16</v>
      </c>
    </row>
    <row r="121" spans="1:17" ht="14.4" customHeight="1" x14ac:dyDescent="0.3">
      <c r="A121" s="483" t="s">
        <v>1328</v>
      </c>
      <c r="B121" s="484" t="s">
        <v>1231</v>
      </c>
      <c r="C121" s="484" t="s">
        <v>1218</v>
      </c>
      <c r="D121" s="484" t="s">
        <v>1256</v>
      </c>
      <c r="E121" s="484" t="s">
        <v>1257</v>
      </c>
      <c r="F121" s="504">
        <v>41</v>
      </c>
      <c r="G121" s="504">
        <v>10701</v>
      </c>
      <c r="H121" s="504">
        <v>1</v>
      </c>
      <c r="I121" s="504">
        <v>261</v>
      </c>
      <c r="J121" s="504">
        <v>60</v>
      </c>
      <c r="K121" s="504">
        <v>15720</v>
      </c>
      <c r="L121" s="504">
        <v>1.4690215867675918</v>
      </c>
      <c r="M121" s="504">
        <v>262</v>
      </c>
      <c r="N121" s="504">
        <v>68</v>
      </c>
      <c r="O121" s="504">
        <v>17864</v>
      </c>
      <c r="P121" s="489">
        <v>1.6693766937669376</v>
      </c>
      <c r="Q121" s="505">
        <v>262.70588235294116</v>
      </c>
    </row>
    <row r="122" spans="1:17" ht="14.4" customHeight="1" x14ac:dyDescent="0.3">
      <c r="A122" s="483" t="s">
        <v>1328</v>
      </c>
      <c r="B122" s="484" t="s">
        <v>1231</v>
      </c>
      <c r="C122" s="484" t="s">
        <v>1218</v>
      </c>
      <c r="D122" s="484" t="s">
        <v>1258</v>
      </c>
      <c r="E122" s="484" t="s">
        <v>1259</v>
      </c>
      <c r="F122" s="504">
        <v>57</v>
      </c>
      <c r="G122" s="504">
        <v>7980</v>
      </c>
      <c r="H122" s="504">
        <v>1</v>
      </c>
      <c r="I122" s="504">
        <v>140</v>
      </c>
      <c r="J122" s="504">
        <v>57</v>
      </c>
      <c r="K122" s="504">
        <v>8037</v>
      </c>
      <c r="L122" s="504">
        <v>1.0071428571428571</v>
      </c>
      <c r="M122" s="504">
        <v>141</v>
      </c>
      <c r="N122" s="504">
        <v>68</v>
      </c>
      <c r="O122" s="504">
        <v>9588</v>
      </c>
      <c r="P122" s="489">
        <v>1.2015037593984963</v>
      </c>
      <c r="Q122" s="505">
        <v>141</v>
      </c>
    </row>
    <row r="123" spans="1:17" ht="14.4" customHeight="1" x14ac:dyDescent="0.3">
      <c r="A123" s="483" t="s">
        <v>1328</v>
      </c>
      <c r="B123" s="484" t="s">
        <v>1231</v>
      </c>
      <c r="C123" s="484" t="s">
        <v>1218</v>
      </c>
      <c r="D123" s="484" t="s">
        <v>1260</v>
      </c>
      <c r="E123" s="484" t="s">
        <v>1259</v>
      </c>
      <c r="F123" s="504">
        <v>180</v>
      </c>
      <c r="G123" s="504">
        <v>14040</v>
      </c>
      <c r="H123" s="504">
        <v>1</v>
      </c>
      <c r="I123" s="504">
        <v>78</v>
      </c>
      <c r="J123" s="504">
        <v>188</v>
      </c>
      <c r="K123" s="504">
        <v>14664</v>
      </c>
      <c r="L123" s="504">
        <v>1.0444444444444445</v>
      </c>
      <c r="M123" s="504">
        <v>78</v>
      </c>
      <c r="N123" s="504">
        <v>181</v>
      </c>
      <c r="O123" s="504">
        <v>14118</v>
      </c>
      <c r="P123" s="489">
        <v>1.0055555555555555</v>
      </c>
      <c r="Q123" s="505">
        <v>78</v>
      </c>
    </row>
    <row r="124" spans="1:17" ht="14.4" customHeight="1" x14ac:dyDescent="0.3">
      <c r="A124" s="483" t="s">
        <v>1328</v>
      </c>
      <c r="B124" s="484" t="s">
        <v>1231</v>
      </c>
      <c r="C124" s="484" t="s">
        <v>1218</v>
      </c>
      <c r="D124" s="484" t="s">
        <v>1261</v>
      </c>
      <c r="E124" s="484" t="s">
        <v>1262</v>
      </c>
      <c r="F124" s="504">
        <v>57</v>
      </c>
      <c r="G124" s="504">
        <v>17214</v>
      </c>
      <c r="H124" s="504">
        <v>1</v>
      </c>
      <c r="I124" s="504">
        <v>302</v>
      </c>
      <c r="J124" s="504">
        <v>57</v>
      </c>
      <c r="K124" s="504">
        <v>17271</v>
      </c>
      <c r="L124" s="504">
        <v>1.0033112582781456</v>
      </c>
      <c r="M124" s="504">
        <v>303</v>
      </c>
      <c r="N124" s="504">
        <v>68</v>
      </c>
      <c r="O124" s="504">
        <v>20652</v>
      </c>
      <c r="P124" s="489">
        <v>1.1997211571976298</v>
      </c>
      <c r="Q124" s="505">
        <v>303.70588235294116</v>
      </c>
    </row>
    <row r="125" spans="1:17" ht="14.4" customHeight="1" x14ac:dyDescent="0.3">
      <c r="A125" s="483" t="s">
        <v>1328</v>
      </c>
      <c r="B125" s="484" t="s">
        <v>1231</v>
      </c>
      <c r="C125" s="484" t="s">
        <v>1218</v>
      </c>
      <c r="D125" s="484" t="s">
        <v>1265</v>
      </c>
      <c r="E125" s="484" t="s">
        <v>1266</v>
      </c>
      <c r="F125" s="504">
        <v>159</v>
      </c>
      <c r="G125" s="504">
        <v>25281</v>
      </c>
      <c r="H125" s="504">
        <v>1</v>
      </c>
      <c r="I125" s="504">
        <v>159</v>
      </c>
      <c r="J125" s="504">
        <v>175</v>
      </c>
      <c r="K125" s="504">
        <v>28000</v>
      </c>
      <c r="L125" s="504">
        <v>1.1075511253510542</v>
      </c>
      <c r="M125" s="504">
        <v>160</v>
      </c>
      <c r="N125" s="504">
        <v>169</v>
      </c>
      <c r="O125" s="504">
        <v>27081</v>
      </c>
      <c r="P125" s="489">
        <v>1.0711997152011392</v>
      </c>
      <c r="Q125" s="505">
        <v>160.24260355029585</v>
      </c>
    </row>
    <row r="126" spans="1:17" ht="14.4" customHeight="1" x14ac:dyDescent="0.3">
      <c r="A126" s="483" t="s">
        <v>1328</v>
      </c>
      <c r="B126" s="484" t="s">
        <v>1231</v>
      </c>
      <c r="C126" s="484" t="s">
        <v>1218</v>
      </c>
      <c r="D126" s="484" t="s">
        <v>1269</v>
      </c>
      <c r="E126" s="484" t="s">
        <v>1235</v>
      </c>
      <c r="F126" s="504">
        <v>299</v>
      </c>
      <c r="G126" s="504">
        <v>20930</v>
      </c>
      <c r="H126" s="504">
        <v>1</v>
      </c>
      <c r="I126" s="504">
        <v>70</v>
      </c>
      <c r="J126" s="504">
        <v>288</v>
      </c>
      <c r="K126" s="504">
        <v>20160</v>
      </c>
      <c r="L126" s="504">
        <v>0.96321070234113715</v>
      </c>
      <c r="M126" s="504">
        <v>70</v>
      </c>
      <c r="N126" s="504">
        <v>289</v>
      </c>
      <c r="O126" s="504">
        <v>20301</v>
      </c>
      <c r="P126" s="489">
        <v>0.96994744386048737</v>
      </c>
      <c r="Q126" s="505">
        <v>70.245674740484432</v>
      </c>
    </row>
    <row r="127" spans="1:17" ht="14.4" customHeight="1" x14ac:dyDescent="0.3">
      <c r="A127" s="483" t="s">
        <v>1328</v>
      </c>
      <c r="B127" s="484" t="s">
        <v>1231</v>
      </c>
      <c r="C127" s="484" t="s">
        <v>1218</v>
      </c>
      <c r="D127" s="484" t="s">
        <v>1274</v>
      </c>
      <c r="E127" s="484" t="s">
        <v>1275</v>
      </c>
      <c r="F127" s="504"/>
      <c r="G127" s="504"/>
      <c r="H127" s="504"/>
      <c r="I127" s="504"/>
      <c r="J127" s="504"/>
      <c r="K127" s="504"/>
      <c r="L127" s="504"/>
      <c r="M127" s="504"/>
      <c r="N127" s="504">
        <v>3</v>
      </c>
      <c r="O127" s="504">
        <v>648</v>
      </c>
      <c r="P127" s="489"/>
      <c r="Q127" s="505">
        <v>216</v>
      </c>
    </row>
    <row r="128" spans="1:17" ht="14.4" customHeight="1" x14ac:dyDescent="0.3">
      <c r="A128" s="483" t="s">
        <v>1328</v>
      </c>
      <c r="B128" s="484" t="s">
        <v>1231</v>
      </c>
      <c r="C128" s="484" t="s">
        <v>1218</v>
      </c>
      <c r="D128" s="484" t="s">
        <v>1276</v>
      </c>
      <c r="E128" s="484" t="s">
        <v>1277</v>
      </c>
      <c r="F128" s="504">
        <v>6</v>
      </c>
      <c r="G128" s="504">
        <v>7116</v>
      </c>
      <c r="H128" s="504">
        <v>1</v>
      </c>
      <c r="I128" s="504">
        <v>1186</v>
      </c>
      <c r="J128" s="504">
        <v>6</v>
      </c>
      <c r="K128" s="504">
        <v>7134</v>
      </c>
      <c r="L128" s="504">
        <v>1.0025295109612142</v>
      </c>
      <c r="M128" s="504">
        <v>1189</v>
      </c>
      <c r="N128" s="504">
        <v>17</v>
      </c>
      <c r="O128" s="504">
        <v>20233</v>
      </c>
      <c r="P128" s="489">
        <v>2.843310848791456</v>
      </c>
      <c r="Q128" s="505">
        <v>1190.1764705882354</v>
      </c>
    </row>
    <row r="129" spans="1:17" ht="14.4" customHeight="1" x14ac:dyDescent="0.3">
      <c r="A129" s="483" t="s">
        <v>1328</v>
      </c>
      <c r="B129" s="484" t="s">
        <v>1231</v>
      </c>
      <c r="C129" s="484" t="s">
        <v>1218</v>
      </c>
      <c r="D129" s="484" t="s">
        <v>1278</v>
      </c>
      <c r="E129" s="484" t="s">
        <v>1279</v>
      </c>
      <c r="F129" s="504">
        <v>6</v>
      </c>
      <c r="G129" s="504">
        <v>642</v>
      </c>
      <c r="H129" s="504">
        <v>1</v>
      </c>
      <c r="I129" s="504">
        <v>107</v>
      </c>
      <c r="J129" s="504">
        <v>6</v>
      </c>
      <c r="K129" s="504">
        <v>648</v>
      </c>
      <c r="L129" s="504">
        <v>1.0093457943925233</v>
      </c>
      <c r="M129" s="504">
        <v>108</v>
      </c>
      <c r="N129" s="504">
        <v>10</v>
      </c>
      <c r="O129" s="504">
        <v>1083</v>
      </c>
      <c r="P129" s="489">
        <v>1.6869158878504673</v>
      </c>
      <c r="Q129" s="505">
        <v>108.3</v>
      </c>
    </row>
    <row r="130" spans="1:17" ht="14.4" customHeight="1" x14ac:dyDescent="0.3">
      <c r="A130" s="483" t="s">
        <v>1328</v>
      </c>
      <c r="B130" s="484" t="s">
        <v>1231</v>
      </c>
      <c r="C130" s="484" t="s">
        <v>1218</v>
      </c>
      <c r="D130" s="484" t="s">
        <v>1280</v>
      </c>
      <c r="E130" s="484" t="s">
        <v>1281</v>
      </c>
      <c r="F130" s="504"/>
      <c r="G130" s="504"/>
      <c r="H130" s="504"/>
      <c r="I130" s="504"/>
      <c r="J130" s="504">
        <v>1</v>
      </c>
      <c r="K130" s="504">
        <v>319</v>
      </c>
      <c r="L130" s="504"/>
      <c r="M130" s="504">
        <v>319</v>
      </c>
      <c r="N130" s="504">
        <v>1</v>
      </c>
      <c r="O130" s="504">
        <v>319</v>
      </c>
      <c r="P130" s="489"/>
      <c r="Q130" s="505">
        <v>319</v>
      </c>
    </row>
    <row r="131" spans="1:17" ht="14.4" customHeight="1" x14ac:dyDescent="0.3">
      <c r="A131" s="483" t="s">
        <v>1328</v>
      </c>
      <c r="B131" s="484" t="s">
        <v>1231</v>
      </c>
      <c r="C131" s="484" t="s">
        <v>1218</v>
      </c>
      <c r="D131" s="484" t="s">
        <v>1286</v>
      </c>
      <c r="E131" s="484" t="s">
        <v>1287</v>
      </c>
      <c r="F131" s="504"/>
      <c r="G131" s="504"/>
      <c r="H131" s="504"/>
      <c r="I131" s="504"/>
      <c r="J131" s="504"/>
      <c r="K131" s="504"/>
      <c r="L131" s="504"/>
      <c r="M131" s="504"/>
      <c r="N131" s="504">
        <v>1</v>
      </c>
      <c r="O131" s="504">
        <v>1020</v>
      </c>
      <c r="P131" s="489"/>
      <c r="Q131" s="505">
        <v>1020</v>
      </c>
    </row>
    <row r="132" spans="1:17" ht="14.4" customHeight="1" x14ac:dyDescent="0.3">
      <c r="A132" s="483" t="s">
        <v>1329</v>
      </c>
      <c r="B132" s="484" t="s">
        <v>1231</v>
      </c>
      <c r="C132" s="484" t="s">
        <v>1218</v>
      </c>
      <c r="D132" s="484" t="s">
        <v>1234</v>
      </c>
      <c r="E132" s="484" t="s">
        <v>1235</v>
      </c>
      <c r="F132" s="504">
        <v>249</v>
      </c>
      <c r="G132" s="504">
        <v>50298</v>
      </c>
      <c r="H132" s="504">
        <v>1</v>
      </c>
      <c r="I132" s="504">
        <v>202</v>
      </c>
      <c r="J132" s="504">
        <v>329</v>
      </c>
      <c r="K132" s="504">
        <v>66787</v>
      </c>
      <c r="L132" s="504">
        <v>1.3278261561095868</v>
      </c>
      <c r="M132" s="504">
        <v>203</v>
      </c>
      <c r="N132" s="504">
        <v>408</v>
      </c>
      <c r="O132" s="504">
        <v>83088</v>
      </c>
      <c r="P132" s="489">
        <v>1.6519145890492664</v>
      </c>
      <c r="Q132" s="505">
        <v>203.64705882352942</v>
      </c>
    </row>
    <row r="133" spans="1:17" ht="14.4" customHeight="1" x14ac:dyDescent="0.3">
      <c r="A133" s="483" t="s">
        <v>1329</v>
      </c>
      <c r="B133" s="484" t="s">
        <v>1231</v>
      </c>
      <c r="C133" s="484" t="s">
        <v>1218</v>
      </c>
      <c r="D133" s="484" t="s">
        <v>1237</v>
      </c>
      <c r="E133" s="484" t="s">
        <v>1238</v>
      </c>
      <c r="F133" s="504">
        <v>49</v>
      </c>
      <c r="G133" s="504">
        <v>14259</v>
      </c>
      <c r="H133" s="504">
        <v>1</v>
      </c>
      <c r="I133" s="504">
        <v>291</v>
      </c>
      <c r="J133" s="504">
        <v>134</v>
      </c>
      <c r="K133" s="504">
        <v>39128</v>
      </c>
      <c r="L133" s="504">
        <v>2.7440914510133951</v>
      </c>
      <c r="M133" s="504">
        <v>292</v>
      </c>
      <c r="N133" s="504">
        <v>287</v>
      </c>
      <c r="O133" s="504">
        <v>83908</v>
      </c>
      <c r="P133" s="489">
        <v>5.8845641349323232</v>
      </c>
      <c r="Q133" s="505">
        <v>292.36236933797909</v>
      </c>
    </row>
    <row r="134" spans="1:17" ht="14.4" customHeight="1" x14ac:dyDescent="0.3">
      <c r="A134" s="483" t="s">
        <v>1329</v>
      </c>
      <c r="B134" s="484" t="s">
        <v>1231</v>
      </c>
      <c r="C134" s="484" t="s">
        <v>1218</v>
      </c>
      <c r="D134" s="484" t="s">
        <v>1239</v>
      </c>
      <c r="E134" s="484" t="s">
        <v>1240</v>
      </c>
      <c r="F134" s="504"/>
      <c r="G134" s="504"/>
      <c r="H134" s="504"/>
      <c r="I134" s="504"/>
      <c r="J134" s="504">
        <v>9</v>
      </c>
      <c r="K134" s="504">
        <v>837</v>
      </c>
      <c r="L134" s="504"/>
      <c r="M134" s="504">
        <v>93</v>
      </c>
      <c r="N134" s="504">
        <v>6</v>
      </c>
      <c r="O134" s="504">
        <v>561</v>
      </c>
      <c r="P134" s="489"/>
      <c r="Q134" s="505">
        <v>93.5</v>
      </c>
    </row>
    <row r="135" spans="1:17" ht="14.4" customHeight="1" x14ac:dyDescent="0.3">
      <c r="A135" s="483" t="s">
        <v>1329</v>
      </c>
      <c r="B135" s="484" t="s">
        <v>1231</v>
      </c>
      <c r="C135" s="484" t="s">
        <v>1218</v>
      </c>
      <c r="D135" s="484" t="s">
        <v>1241</v>
      </c>
      <c r="E135" s="484" t="s">
        <v>1242</v>
      </c>
      <c r="F135" s="504"/>
      <c r="G135" s="504"/>
      <c r="H135" s="504"/>
      <c r="I135" s="504"/>
      <c r="J135" s="504">
        <v>1</v>
      </c>
      <c r="K135" s="504">
        <v>220</v>
      </c>
      <c r="L135" s="504"/>
      <c r="M135" s="504">
        <v>220</v>
      </c>
      <c r="N135" s="504"/>
      <c r="O135" s="504"/>
      <c r="P135" s="489"/>
      <c r="Q135" s="505"/>
    </row>
    <row r="136" spans="1:17" ht="14.4" customHeight="1" x14ac:dyDescent="0.3">
      <c r="A136" s="483" t="s">
        <v>1329</v>
      </c>
      <c r="B136" s="484" t="s">
        <v>1231</v>
      </c>
      <c r="C136" s="484" t="s">
        <v>1218</v>
      </c>
      <c r="D136" s="484" t="s">
        <v>1243</v>
      </c>
      <c r="E136" s="484" t="s">
        <v>1244</v>
      </c>
      <c r="F136" s="504">
        <v>53</v>
      </c>
      <c r="G136" s="504">
        <v>7049</v>
      </c>
      <c r="H136" s="504">
        <v>1</v>
      </c>
      <c r="I136" s="504">
        <v>133</v>
      </c>
      <c r="J136" s="504">
        <v>55</v>
      </c>
      <c r="K136" s="504">
        <v>7370</v>
      </c>
      <c r="L136" s="504">
        <v>1.0455383742374804</v>
      </c>
      <c r="M136" s="504">
        <v>134</v>
      </c>
      <c r="N136" s="504">
        <v>63</v>
      </c>
      <c r="O136" s="504">
        <v>8467</v>
      </c>
      <c r="P136" s="489">
        <v>1.2011632855724217</v>
      </c>
      <c r="Q136" s="505">
        <v>134.39682539682539</v>
      </c>
    </row>
    <row r="137" spans="1:17" ht="14.4" customHeight="1" x14ac:dyDescent="0.3">
      <c r="A137" s="483" t="s">
        <v>1329</v>
      </c>
      <c r="B137" s="484" t="s">
        <v>1231</v>
      </c>
      <c r="C137" s="484" t="s">
        <v>1218</v>
      </c>
      <c r="D137" s="484" t="s">
        <v>1245</v>
      </c>
      <c r="E137" s="484" t="s">
        <v>1244</v>
      </c>
      <c r="F137" s="504"/>
      <c r="G137" s="504"/>
      <c r="H137" s="504"/>
      <c r="I137" s="504"/>
      <c r="J137" s="504"/>
      <c r="K137" s="504"/>
      <c r="L137" s="504"/>
      <c r="M137" s="504"/>
      <c r="N137" s="504">
        <v>1</v>
      </c>
      <c r="O137" s="504">
        <v>175</v>
      </c>
      <c r="P137" s="489"/>
      <c r="Q137" s="505">
        <v>175</v>
      </c>
    </row>
    <row r="138" spans="1:17" ht="14.4" customHeight="1" x14ac:dyDescent="0.3">
      <c r="A138" s="483" t="s">
        <v>1329</v>
      </c>
      <c r="B138" s="484" t="s">
        <v>1231</v>
      </c>
      <c r="C138" s="484" t="s">
        <v>1218</v>
      </c>
      <c r="D138" s="484" t="s">
        <v>1250</v>
      </c>
      <c r="E138" s="484" t="s">
        <v>1251</v>
      </c>
      <c r="F138" s="504">
        <v>3</v>
      </c>
      <c r="G138" s="504">
        <v>474</v>
      </c>
      <c r="H138" s="504">
        <v>1</v>
      </c>
      <c r="I138" s="504">
        <v>158</v>
      </c>
      <c r="J138" s="504">
        <v>5</v>
      </c>
      <c r="K138" s="504">
        <v>795</v>
      </c>
      <c r="L138" s="504">
        <v>1.6772151898734178</v>
      </c>
      <c r="M138" s="504">
        <v>159</v>
      </c>
      <c r="N138" s="504">
        <v>7</v>
      </c>
      <c r="O138" s="504">
        <v>1115</v>
      </c>
      <c r="P138" s="489">
        <v>2.352320675105485</v>
      </c>
      <c r="Q138" s="505">
        <v>159.28571428571428</v>
      </c>
    </row>
    <row r="139" spans="1:17" ht="14.4" customHeight="1" x14ac:dyDescent="0.3">
      <c r="A139" s="483" t="s">
        <v>1329</v>
      </c>
      <c r="B139" s="484" t="s">
        <v>1231</v>
      </c>
      <c r="C139" s="484" t="s">
        <v>1218</v>
      </c>
      <c r="D139" s="484" t="s">
        <v>1252</v>
      </c>
      <c r="E139" s="484" t="s">
        <v>1253</v>
      </c>
      <c r="F139" s="504">
        <v>8</v>
      </c>
      <c r="G139" s="504">
        <v>3056</v>
      </c>
      <c r="H139" s="504">
        <v>1</v>
      </c>
      <c r="I139" s="504">
        <v>382</v>
      </c>
      <c r="J139" s="504">
        <v>9</v>
      </c>
      <c r="K139" s="504">
        <v>3438</v>
      </c>
      <c r="L139" s="504">
        <v>1.125</v>
      </c>
      <c r="M139" s="504">
        <v>382</v>
      </c>
      <c r="N139" s="504">
        <v>2</v>
      </c>
      <c r="O139" s="504">
        <v>764</v>
      </c>
      <c r="P139" s="489">
        <v>0.25</v>
      </c>
      <c r="Q139" s="505">
        <v>382</v>
      </c>
    </row>
    <row r="140" spans="1:17" ht="14.4" customHeight="1" x14ac:dyDescent="0.3">
      <c r="A140" s="483" t="s">
        <v>1329</v>
      </c>
      <c r="B140" s="484" t="s">
        <v>1231</v>
      </c>
      <c r="C140" s="484" t="s">
        <v>1218</v>
      </c>
      <c r="D140" s="484" t="s">
        <v>1254</v>
      </c>
      <c r="E140" s="484" t="s">
        <v>1255</v>
      </c>
      <c r="F140" s="504">
        <v>123</v>
      </c>
      <c r="G140" s="504">
        <v>1968</v>
      </c>
      <c r="H140" s="504">
        <v>1</v>
      </c>
      <c r="I140" s="504">
        <v>16</v>
      </c>
      <c r="J140" s="504">
        <v>132</v>
      </c>
      <c r="K140" s="504">
        <v>2112</v>
      </c>
      <c r="L140" s="504">
        <v>1.0731707317073171</v>
      </c>
      <c r="M140" s="504">
        <v>16</v>
      </c>
      <c r="N140" s="504">
        <v>136</v>
      </c>
      <c r="O140" s="504">
        <v>2176</v>
      </c>
      <c r="P140" s="489">
        <v>1.1056910569105691</v>
      </c>
      <c r="Q140" s="505">
        <v>16</v>
      </c>
    </row>
    <row r="141" spans="1:17" ht="14.4" customHeight="1" x14ac:dyDescent="0.3">
      <c r="A141" s="483" t="s">
        <v>1329</v>
      </c>
      <c r="B141" s="484" t="s">
        <v>1231</v>
      </c>
      <c r="C141" s="484" t="s">
        <v>1218</v>
      </c>
      <c r="D141" s="484" t="s">
        <v>1256</v>
      </c>
      <c r="E141" s="484" t="s">
        <v>1257</v>
      </c>
      <c r="F141" s="504">
        <v>19</v>
      </c>
      <c r="G141" s="504">
        <v>4959</v>
      </c>
      <c r="H141" s="504">
        <v>1</v>
      </c>
      <c r="I141" s="504">
        <v>261</v>
      </c>
      <c r="J141" s="504">
        <v>45</v>
      </c>
      <c r="K141" s="504">
        <v>11790</v>
      </c>
      <c r="L141" s="504">
        <v>2.3774954627949185</v>
      </c>
      <c r="M141" s="504">
        <v>262</v>
      </c>
      <c r="N141" s="504">
        <v>57</v>
      </c>
      <c r="O141" s="504">
        <v>14991</v>
      </c>
      <c r="P141" s="489">
        <v>3.0229885057471266</v>
      </c>
      <c r="Q141" s="505">
        <v>263</v>
      </c>
    </row>
    <row r="142" spans="1:17" ht="14.4" customHeight="1" x14ac:dyDescent="0.3">
      <c r="A142" s="483" t="s">
        <v>1329</v>
      </c>
      <c r="B142" s="484" t="s">
        <v>1231</v>
      </c>
      <c r="C142" s="484" t="s">
        <v>1218</v>
      </c>
      <c r="D142" s="484" t="s">
        <v>1258</v>
      </c>
      <c r="E142" s="484" t="s">
        <v>1259</v>
      </c>
      <c r="F142" s="504">
        <v>51</v>
      </c>
      <c r="G142" s="504">
        <v>7140</v>
      </c>
      <c r="H142" s="504">
        <v>1</v>
      </c>
      <c r="I142" s="504">
        <v>140</v>
      </c>
      <c r="J142" s="504">
        <v>57</v>
      </c>
      <c r="K142" s="504">
        <v>8037</v>
      </c>
      <c r="L142" s="504">
        <v>1.1256302521008403</v>
      </c>
      <c r="M142" s="504">
        <v>141</v>
      </c>
      <c r="N142" s="504">
        <v>59</v>
      </c>
      <c r="O142" s="504">
        <v>8319</v>
      </c>
      <c r="P142" s="489">
        <v>1.1651260504201681</v>
      </c>
      <c r="Q142" s="505">
        <v>141</v>
      </c>
    </row>
    <row r="143" spans="1:17" ht="14.4" customHeight="1" x14ac:dyDescent="0.3">
      <c r="A143" s="483" t="s">
        <v>1329</v>
      </c>
      <c r="B143" s="484" t="s">
        <v>1231</v>
      </c>
      <c r="C143" s="484" t="s">
        <v>1218</v>
      </c>
      <c r="D143" s="484" t="s">
        <v>1260</v>
      </c>
      <c r="E143" s="484" t="s">
        <v>1259</v>
      </c>
      <c r="F143" s="504">
        <v>53</v>
      </c>
      <c r="G143" s="504">
        <v>4134</v>
      </c>
      <c r="H143" s="504">
        <v>1</v>
      </c>
      <c r="I143" s="504">
        <v>78</v>
      </c>
      <c r="J143" s="504">
        <v>55</v>
      </c>
      <c r="K143" s="504">
        <v>4290</v>
      </c>
      <c r="L143" s="504">
        <v>1.0377358490566038</v>
      </c>
      <c r="M143" s="504">
        <v>78</v>
      </c>
      <c r="N143" s="504">
        <v>64</v>
      </c>
      <c r="O143" s="504">
        <v>4992</v>
      </c>
      <c r="P143" s="489">
        <v>1.2075471698113207</v>
      </c>
      <c r="Q143" s="505">
        <v>78</v>
      </c>
    </row>
    <row r="144" spans="1:17" ht="14.4" customHeight="1" x14ac:dyDescent="0.3">
      <c r="A144" s="483" t="s">
        <v>1329</v>
      </c>
      <c r="B144" s="484" t="s">
        <v>1231</v>
      </c>
      <c r="C144" s="484" t="s">
        <v>1218</v>
      </c>
      <c r="D144" s="484" t="s">
        <v>1261</v>
      </c>
      <c r="E144" s="484" t="s">
        <v>1262</v>
      </c>
      <c r="F144" s="504">
        <v>51</v>
      </c>
      <c r="G144" s="504">
        <v>15402</v>
      </c>
      <c r="H144" s="504">
        <v>1</v>
      </c>
      <c r="I144" s="504">
        <v>302</v>
      </c>
      <c r="J144" s="504">
        <v>57</v>
      </c>
      <c r="K144" s="504">
        <v>17271</v>
      </c>
      <c r="L144" s="504">
        <v>1.1213478768991041</v>
      </c>
      <c r="M144" s="504">
        <v>303</v>
      </c>
      <c r="N144" s="504">
        <v>59</v>
      </c>
      <c r="O144" s="504">
        <v>17928</v>
      </c>
      <c r="P144" s="489">
        <v>1.1640046747175692</v>
      </c>
      <c r="Q144" s="505">
        <v>303.86440677966101</v>
      </c>
    </row>
    <row r="145" spans="1:17" ht="14.4" customHeight="1" x14ac:dyDescent="0.3">
      <c r="A145" s="483" t="s">
        <v>1329</v>
      </c>
      <c r="B145" s="484" t="s">
        <v>1231</v>
      </c>
      <c r="C145" s="484" t="s">
        <v>1218</v>
      </c>
      <c r="D145" s="484" t="s">
        <v>1263</v>
      </c>
      <c r="E145" s="484" t="s">
        <v>1264</v>
      </c>
      <c r="F145" s="504">
        <v>1</v>
      </c>
      <c r="G145" s="504">
        <v>486</v>
      </c>
      <c r="H145" s="504">
        <v>1</v>
      </c>
      <c r="I145" s="504">
        <v>486</v>
      </c>
      <c r="J145" s="504"/>
      <c r="K145" s="504"/>
      <c r="L145" s="504"/>
      <c r="M145" s="504"/>
      <c r="N145" s="504">
        <v>2</v>
      </c>
      <c r="O145" s="504">
        <v>972</v>
      </c>
      <c r="P145" s="489">
        <v>2</v>
      </c>
      <c r="Q145" s="505">
        <v>486</v>
      </c>
    </row>
    <row r="146" spans="1:17" ht="14.4" customHeight="1" x14ac:dyDescent="0.3">
      <c r="A146" s="483" t="s">
        <v>1329</v>
      </c>
      <c r="B146" s="484" t="s">
        <v>1231</v>
      </c>
      <c r="C146" s="484" t="s">
        <v>1218</v>
      </c>
      <c r="D146" s="484" t="s">
        <v>1265</v>
      </c>
      <c r="E146" s="484" t="s">
        <v>1266</v>
      </c>
      <c r="F146" s="504">
        <v>20</v>
      </c>
      <c r="G146" s="504">
        <v>3180</v>
      </c>
      <c r="H146" s="504">
        <v>1</v>
      </c>
      <c r="I146" s="504">
        <v>159</v>
      </c>
      <c r="J146" s="504">
        <v>23</v>
      </c>
      <c r="K146" s="504">
        <v>3680</v>
      </c>
      <c r="L146" s="504">
        <v>1.1572327044025157</v>
      </c>
      <c r="M146" s="504">
        <v>160</v>
      </c>
      <c r="N146" s="504">
        <v>25</v>
      </c>
      <c r="O146" s="504">
        <v>4008</v>
      </c>
      <c r="P146" s="489">
        <v>1.260377358490566</v>
      </c>
      <c r="Q146" s="505">
        <v>160.32</v>
      </c>
    </row>
    <row r="147" spans="1:17" ht="14.4" customHeight="1" x14ac:dyDescent="0.3">
      <c r="A147" s="483" t="s">
        <v>1329</v>
      </c>
      <c r="B147" s="484" t="s">
        <v>1231</v>
      </c>
      <c r="C147" s="484" t="s">
        <v>1218</v>
      </c>
      <c r="D147" s="484" t="s">
        <v>1269</v>
      </c>
      <c r="E147" s="484" t="s">
        <v>1235</v>
      </c>
      <c r="F147" s="504">
        <v>148</v>
      </c>
      <c r="G147" s="504">
        <v>10360</v>
      </c>
      <c r="H147" s="504">
        <v>1</v>
      </c>
      <c r="I147" s="504">
        <v>70</v>
      </c>
      <c r="J147" s="504">
        <v>168</v>
      </c>
      <c r="K147" s="504">
        <v>11760</v>
      </c>
      <c r="L147" s="504">
        <v>1.1351351351351351</v>
      </c>
      <c r="M147" s="504">
        <v>70</v>
      </c>
      <c r="N147" s="504">
        <v>146</v>
      </c>
      <c r="O147" s="504">
        <v>10272</v>
      </c>
      <c r="P147" s="489">
        <v>0.99150579150579154</v>
      </c>
      <c r="Q147" s="505">
        <v>70.356164383561648</v>
      </c>
    </row>
    <row r="148" spans="1:17" ht="14.4" customHeight="1" x14ac:dyDescent="0.3">
      <c r="A148" s="483" t="s">
        <v>1329</v>
      </c>
      <c r="B148" s="484" t="s">
        <v>1231</v>
      </c>
      <c r="C148" s="484" t="s">
        <v>1218</v>
      </c>
      <c r="D148" s="484" t="s">
        <v>1274</v>
      </c>
      <c r="E148" s="484" t="s">
        <v>1275</v>
      </c>
      <c r="F148" s="504"/>
      <c r="G148" s="504"/>
      <c r="H148" s="504"/>
      <c r="I148" s="504"/>
      <c r="J148" s="504">
        <v>1</v>
      </c>
      <c r="K148" s="504">
        <v>216</v>
      </c>
      <c r="L148" s="504"/>
      <c r="M148" s="504">
        <v>216</v>
      </c>
      <c r="N148" s="504"/>
      <c r="O148" s="504"/>
      <c r="P148" s="489"/>
      <c r="Q148" s="505"/>
    </row>
    <row r="149" spans="1:17" ht="14.4" customHeight="1" x14ac:dyDescent="0.3">
      <c r="A149" s="483" t="s">
        <v>1329</v>
      </c>
      <c r="B149" s="484" t="s">
        <v>1231</v>
      </c>
      <c r="C149" s="484" t="s">
        <v>1218</v>
      </c>
      <c r="D149" s="484" t="s">
        <v>1276</v>
      </c>
      <c r="E149" s="484" t="s">
        <v>1277</v>
      </c>
      <c r="F149" s="504"/>
      <c r="G149" s="504"/>
      <c r="H149" s="504"/>
      <c r="I149" s="504"/>
      <c r="J149" s="504">
        <v>7</v>
      </c>
      <c r="K149" s="504">
        <v>8323</v>
      </c>
      <c r="L149" s="504"/>
      <c r="M149" s="504">
        <v>1189</v>
      </c>
      <c r="N149" s="504">
        <v>7</v>
      </c>
      <c r="O149" s="504">
        <v>8335</v>
      </c>
      <c r="P149" s="489"/>
      <c r="Q149" s="505">
        <v>1190.7142857142858</v>
      </c>
    </row>
    <row r="150" spans="1:17" ht="14.4" customHeight="1" x14ac:dyDescent="0.3">
      <c r="A150" s="483" t="s">
        <v>1329</v>
      </c>
      <c r="B150" s="484" t="s">
        <v>1231</v>
      </c>
      <c r="C150" s="484" t="s">
        <v>1218</v>
      </c>
      <c r="D150" s="484" t="s">
        <v>1278</v>
      </c>
      <c r="E150" s="484" t="s">
        <v>1279</v>
      </c>
      <c r="F150" s="504"/>
      <c r="G150" s="504"/>
      <c r="H150" s="504"/>
      <c r="I150" s="504"/>
      <c r="J150" s="504">
        <v>6</v>
      </c>
      <c r="K150" s="504">
        <v>648</v>
      </c>
      <c r="L150" s="504"/>
      <c r="M150" s="504">
        <v>108</v>
      </c>
      <c r="N150" s="504">
        <v>3</v>
      </c>
      <c r="O150" s="504">
        <v>325</v>
      </c>
      <c r="P150" s="489"/>
      <c r="Q150" s="505">
        <v>108.33333333333333</v>
      </c>
    </row>
    <row r="151" spans="1:17" ht="14.4" customHeight="1" x14ac:dyDescent="0.3">
      <c r="A151" s="483" t="s">
        <v>1329</v>
      </c>
      <c r="B151" s="484" t="s">
        <v>1231</v>
      </c>
      <c r="C151" s="484" t="s">
        <v>1218</v>
      </c>
      <c r="D151" s="484" t="s">
        <v>1280</v>
      </c>
      <c r="E151" s="484" t="s">
        <v>1281</v>
      </c>
      <c r="F151" s="504"/>
      <c r="G151" s="504"/>
      <c r="H151" s="504"/>
      <c r="I151" s="504"/>
      <c r="J151" s="504">
        <v>1</v>
      </c>
      <c r="K151" s="504">
        <v>319</v>
      </c>
      <c r="L151" s="504"/>
      <c r="M151" s="504">
        <v>319</v>
      </c>
      <c r="N151" s="504"/>
      <c r="O151" s="504"/>
      <c r="P151" s="489"/>
      <c r="Q151" s="505"/>
    </row>
    <row r="152" spans="1:17" ht="14.4" customHeight="1" x14ac:dyDescent="0.3">
      <c r="A152" s="483" t="s">
        <v>1329</v>
      </c>
      <c r="B152" s="484" t="s">
        <v>1231</v>
      </c>
      <c r="C152" s="484" t="s">
        <v>1218</v>
      </c>
      <c r="D152" s="484" t="s">
        <v>1288</v>
      </c>
      <c r="E152" s="484" t="s">
        <v>1289</v>
      </c>
      <c r="F152" s="504"/>
      <c r="G152" s="504"/>
      <c r="H152" s="504"/>
      <c r="I152" s="504"/>
      <c r="J152" s="504">
        <v>1</v>
      </c>
      <c r="K152" s="504">
        <v>291</v>
      </c>
      <c r="L152" s="504"/>
      <c r="M152" s="504">
        <v>291</v>
      </c>
      <c r="N152" s="504"/>
      <c r="O152" s="504"/>
      <c r="P152" s="489"/>
      <c r="Q152" s="505"/>
    </row>
    <row r="153" spans="1:17" ht="14.4" customHeight="1" x14ac:dyDescent="0.3">
      <c r="A153" s="483" t="s">
        <v>1330</v>
      </c>
      <c r="B153" s="484" t="s">
        <v>1231</v>
      </c>
      <c r="C153" s="484" t="s">
        <v>1218</v>
      </c>
      <c r="D153" s="484" t="s">
        <v>1234</v>
      </c>
      <c r="E153" s="484" t="s">
        <v>1235</v>
      </c>
      <c r="F153" s="504">
        <v>154</v>
      </c>
      <c r="G153" s="504">
        <v>31108</v>
      </c>
      <c r="H153" s="504">
        <v>1</v>
      </c>
      <c r="I153" s="504">
        <v>202</v>
      </c>
      <c r="J153" s="504">
        <v>147</v>
      </c>
      <c r="K153" s="504">
        <v>29841</v>
      </c>
      <c r="L153" s="504">
        <v>0.95927092709270922</v>
      </c>
      <c r="M153" s="504">
        <v>203</v>
      </c>
      <c r="N153" s="504">
        <v>101</v>
      </c>
      <c r="O153" s="504">
        <v>20567</v>
      </c>
      <c r="P153" s="489">
        <v>0.66114825768291119</v>
      </c>
      <c r="Q153" s="505">
        <v>203.63366336633663</v>
      </c>
    </row>
    <row r="154" spans="1:17" ht="14.4" customHeight="1" x14ac:dyDescent="0.3">
      <c r="A154" s="483" t="s">
        <v>1330</v>
      </c>
      <c r="B154" s="484" t="s">
        <v>1231</v>
      </c>
      <c r="C154" s="484" t="s">
        <v>1218</v>
      </c>
      <c r="D154" s="484" t="s">
        <v>1236</v>
      </c>
      <c r="E154" s="484" t="s">
        <v>1235</v>
      </c>
      <c r="F154" s="504"/>
      <c r="G154" s="504"/>
      <c r="H154" s="504"/>
      <c r="I154" s="504"/>
      <c r="J154" s="504"/>
      <c r="K154" s="504"/>
      <c r="L154" s="504"/>
      <c r="M154" s="504"/>
      <c r="N154" s="504">
        <v>22</v>
      </c>
      <c r="O154" s="504">
        <v>1848</v>
      </c>
      <c r="P154" s="489"/>
      <c r="Q154" s="505">
        <v>84</v>
      </c>
    </row>
    <row r="155" spans="1:17" ht="14.4" customHeight="1" x14ac:dyDescent="0.3">
      <c r="A155" s="483" t="s">
        <v>1330</v>
      </c>
      <c r="B155" s="484" t="s">
        <v>1231</v>
      </c>
      <c r="C155" s="484" t="s">
        <v>1218</v>
      </c>
      <c r="D155" s="484" t="s">
        <v>1237</v>
      </c>
      <c r="E155" s="484" t="s">
        <v>1238</v>
      </c>
      <c r="F155" s="504">
        <v>391</v>
      </c>
      <c r="G155" s="504">
        <v>113781</v>
      </c>
      <c r="H155" s="504">
        <v>1</v>
      </c>
      <c r="I155" s="504">
        <v>291</v>
      </c>
      <c r="J155" s="504">
        <v>182</v>
      </c>
      <c r="K155" s="504">
        <v>53144</v>
      </c>
      <c r="L155" s="504">
        <v>0.46707270985489668</v>
      </c>
      <c r="M155" s="504">
        <v>292</v>
      </c>
      <c r="N155" s="504">
        <v>83</v>
      </c>
      <c r="O155" s="504">
        <v>24330</v>
      </c>
      <c r="P155" s="489">
        <v>0.21383183484061485</v>
      </c>
      <c r="Q155" s="505">
        <v>293.13253012048193</v>
      </c>
    </row>
    <row r="156" spans="1:17" ht="14.4" customHeight="1" x14ac:dyDescent="0.3">
      <c r="A156" s="483" t="s">
        <v>1330</v>
      </c>
      <c r="B156" s="484" t="s">
        <v>1231</v>
      </c>
      <c r="C156" s="484" t="s">
        <v>1218</v>
      </c>
      <c r="D156" s="484" t="s">
        <v>1239</v>
      </c>
      <c r="E156" s="484" t="s">
        <v>1240</v>
      </c>
      <c r="F156" s="504">
        <v>6</v>
      </c>
      <c r="G156" s="504">
        <v>552</v>
      </c>
      <c r="H156" s="504">
        <v>1</v>
      </c>
      <c r="I156" s="504">
        <v>92</v>
      </c>
      <c r="J156" s="504">
        <v>3</v>
      </c>
      <c r="K156" s="504">
        <v>279</v>
      </c>
      <c r="L156" s="504">
        <v>0.50543478260869568</v>
      </c>
      <c r="M156" s="504">
        <v>93</v>
      </c>
      <c r="N156" s="504"/>
      <c r="O156" s="504"/>
      <c r="P156" s="489"/>
      <c r="Q156" s="505"/>
    </row>
    <row r="157" spans="1:17" ht="14.4" customHeight="1" x14ac:dyDescent="0.3">
      <c r="A157" s="483" t="s">
        <v>1330</v>
      </c>
      <c r="B157" s="484" t="s">
        <v>1231</v>
      </c>
      <c r="C157" s="484" t="s">
        <v>1218</v>
      </c>
      <c r="D157" s="484" t="s">
        <v>1241</v>
      </c>
      <c r="E157" s="484" t="s">
        <v>1242</v>
      </c>
      <c r="F157" s="504">
        <v>1</v>
      </c>
      <c r="G157" s="504">
        <v>219</v>
      </c>
      <c r="H157" s="504">
        <v>1</v>
      </c>
      <c r="I157" s="504">
        <v>219</v>
      </c>
      <c r="J157" s="504"/>
      <c r="K157" s="504"/>
      <c r="L157" s="504"/>
      <c r="M157" s="504"/>
      <c r="N157" s="504"/>
      <c r="O157" s="504"/>
      <c r="P157" s="489"/>
      <c r="Q157" s="505"/>
    </row>
    <row r="158" spans="1:17" ht="14.4" customHeight="1" x14ac:dyDescent="0.3">
      <c r="A158" s="483" t="s">
        <v>1330</v>
      </c>
      <c r="B158" s="484" t="s">
        <v>1231</v>
      </c>
      <c r="C158" s="484" t="s">
        <v>1218</v>
      </c>
      <c r="D158" s="484" t="s">
        <v>1243</v>
      </c>
      <c r="E158" s="484" t="s">
        <v>1244</v>
      </c>
      <c r="F158" s="504">
        <v>356</v>
      </c>
      <c r="G158" s="504">
        <v>47348</v>
      </c>
      <c r="H158" s="504">
        <v>1</v>
      </c>
      <c r="I158" s="504">
        <v>133</v>
      </c>
      <c r="J158" s="504">
        <v>182</v>
      </c>
      <c r="K158" s="504">
        <v>24388</v>
      </c>
      <c r="L158" s="504">
        <v>0.51507983441750449</v>
      </c>
      <c r="M158" s="504">
        <v>134</v>
      </c>
      <c r="N158" s="504">
        <v>150</v>
      </c>
      <c r="O158" s="504">
        <v>20133</v>
      </c>
      <c r="P158" s="489">
        <v>0.42521331418433722</v>
      </c>
      <c r="Q158" s="505">
        <v>134.22</v>
      </c>
    </row>
    <row r="159" spans="1:17" ht="14.4" customHeight="1" x14ac:dyDescent="0.3">
      <c r="A159" s="483" t="s">
        <v>1330</v>
      </c>
      <c r="B159" s="484" t="s">
        <v>1231</v>
      </c>
      <c r="C159" s="484" t="s">
        <v>1218</v>
      </c>
      <c r="D159" s="484" t="s">
        <v>1245</v>
      </c>
      <c r="E159" s="484" t="s">
        <v>1244</v>
      </c>
      <c r="F159" s="504"/>
      <c r="G159" s="504"/>
      <c r="H159" s="504"/>
      <c r="I159" s="504"/>
      <c r="J159" s="504"/>
      <c r="K159" s="504"/>
      <c r="L159" s="504"/>
      <c r="M159" s="504"/>
      <c r="N159" s="504">
        <v>1</v>
      </c>
      <c r="O159" s="504">
        <v>175</v>
      </c>
      <c r="P159" s="489"/>
      <c r="Q159" s="505">
        <v>175</v>
      </c>
    </row>
    <row r="160" spans="1:17" ht="14.4" customHeight="1" x14ac:dyDescent="0.3">
      <c r="A160" s="483" t="s">
        <v>1330</v>
      </c>
      <c r="B160" s="484" t="s">
        <v>1231</v>
      </c>
      <c r="C160" s="484" t="s">
        <v>1218</v>
      </c>
      <c r="D160" s="484" t="s">
        <v>1246</v>
      </c>
      <c r="E160" s="484" t="s">
        <v>1247</v>
      </c>
      <c r="F160" s="504">
        <v>4</v>
      </c>
      <c r="G160" s="504">
        <v>2436</v>
      </c>
      <c r="H160" s="504">
        <v>1</v>
      </c>
      <c r="I160" s="504">
        <v>609</v>
      </c>
      <c r="J160" s="504">
        <v>1</v>
      </c>
      <c r="K160" s="504">
        <v>612</v>
      </c>
      <c r="L160" s="504">
        <v>0.25123152709359609</v>
      </c>
      <c r="M160" s="504">
        <v>612</v>
      </c>
      <c r="N160" s="504">
        <v>1</v>
      </c>
      <c r="O160" s="504">
        <v>612</v>
      </c>
      <c r="P160" s="489">
        <v>0.25123152709359609</v>
      </c>
      <c r="Q160" s="505">
        <v>612</v>
      </c>
    </row>
    <row r="161" spans="1:17" ht="14.4" customHeight="1" x14ac:dyDescent="0.3">
      <c r="A161" s="483" t="s">
        <v>1330</v>
      </c>
      <c r="B161" s="484" t="s">
        <v>1231</v>
      </c>
      <c r="C161" s="484" t="s">
        <v>1218</v>
      </c>
      <c r="D161" s="484" t="s">
        <v>1248</v>
      </c>
      <c r="E161" s="484" t="s">
        <v>1249</v>
      </c>
      <c r="F161" s="504">
        <v>5</v>
      </c>
      <c r="G161" s="504">
        <v>2910</v>
      </c>
      <c r="H161" s="504">
        <v>1</v>
      </c>
      <c r="I161" s="504">
        <v>582</v>
      </c>
      <c r="J161" s="504">
        <v>1</v>
      </c>
      <c r="K161" s="504">
        <v>585</v>
      </c>
      <c r="L161" s="504">
        <v>0.20103092783505155</v>
      </c>
      <c r="M161" s="504">
        <v>585</v>
      </c>
      <c r="N161" s="504">
        <v>1</v>
      </c>
      <c r="O161" s="504">
        <v>585</v>
      </c>
      <c r="P161" s="489">
        <v>0.20103092783505155</v>
      </c>
      <c r="Q161" s="505">
        <v>585</v>
      </c>
    </row>
    <row r="162" spans="1:17" ht="14.4" customHeight="1" x14ac:dyDescent="0.3">
      <c r="A162" s="483" t="s">
        <v>1330</v>
      </c>
      <c r="B162" s="484" t="s">
        <v>1231</v>
      </c>
      <c r="C162" s="484" t="s">
        <v>1218</v>
      </c>
      <c r="D162" s="484" t="s">
        <v>1250</v>
      </c>
      <c r="E162" s="484" t="s">
        <v>1251</v>
      </c>
      <c r="F162" s="504">
        <v>50</v>
      </c>
      <c r="G162" s="504">
        <v>7900</v>
      </c>
      <c r="H162" s="504">
        <v>1</v>
      </c>
      <c r="I162" s="504">
        <v>158</v>
      </c>
      <c r="J162" s="504">
        <v>35</v>
      </c>
      <c r="K162" s="504">
        <v>5565</v>
      </c>
      <c r="L162" s="504">
        <v>0.70443037974683542</v>
      </c>
      <c r="M162" s="504">
        <v>159</v>
      </c>
      <c r="N162" s="504">
        <v>13</v>
      </c>
      <c r="O162" s="504">
        <v>2071</v>
      </c>
      <c r="P162" s="489">
        <v>0.26215189873417721</v>
      </c>
      <c r="Q162" s="505">
        <v>159.30769230769232</v>
      </c>
    </row>
    <row r="163" spans="1:17" ht="14.4" customHeight="1" x14ac:dyDescent="0.3">
      <c r="A163" s="483" t="s">
        <v>1330</v>
      </c>
      <c r="B163" s="484" t="s">
        <v>1231</v>
      </c>
      <c r="C163" s="484" t="s">
        <v>1218</v>
      </c>
      <c r="D163" s="484" t="s">
        <v>1252</v>
      </c>
      <c r="E163" s="484" t="s">
        <v>1253</v>
      </c>
      <c r="F163" s="504">
        <v>3</v>
      </c>
      <c r="G163" s="504">
        <v>1146</v>
      </c>
      <c r="H163" s="504">
        <v>1</v>
      </c>
      <c r="I163" s="504">
        <v>382</v>
      </c>
      <c r="J163" s="504">
        <v>3</v>
      </c>
      <c r="K163" s="504">
        <v>1146</v>
      </c>
      <c r="L163" s="504">
        <v>1</v>
      </c>
      <c r="M163" s="504">
        <v>382</v>
      </c>
      <c r="N163" s="504">
        <v>3</v>
      </c>
      <c r="O163" s="504">
        <v>1146</v>
      </c>
      <c r="P163" s="489">
        <v>1</v>
      </c>
      <c r="Q163" s="505">
        <v>382</v>
      </c>
    </row>
    <row r="164" spans="1:17" ht="14.4" customHeight="1" x14ac:dyDescent="0.3">
      <c r="A164" s="483" t="s">
        <v>1330</v>
      </c>
      <c r="B164" s="484" t="s">
        <v>1231</v>
      </c>
      <c r="C164" s="484" t="s">
        <v>1218</v>
      </c>
      <c r="D164" s="484" t="s">
        <v>1254</v>
      </c>
      <c r="E164" s="484" t="s">
        <v>1255</v>
      </c>
      <c r="F164" s="504">
        <v>442</v>
      </c>
      <c r="G164" s="504">
        <v>7072</v>
      </c>
      <c r="H164" s="504">
        <v>1</v>
      </c>
      <c r="I164" s="504">
        <v>16</v>
      </c>
      <c r="J164" s="504">
        <v>268</v>
      </c>
      <c r="K164" s="504">
        <v>4288</v>
      </c>
      <c r="L164" s="504">
        <v>0.60633484162895923</v>
      </c>
      <c r="M164" s="504">
        <v>16</v>
      </c>
      <c r="N164" s="504">
        <v>207</v>
      </c>
      <c r="O164" s="504">
        <v>3312</v>
      </c>
      <c r="P164" s="489">
        <v>0.46832579185520362</v>
      </c>
      <c r="Q164" s="505">
        <v>16</v>
      </c>
    </row>
    <row r="165" spans="1:17" ht="14.4" customHeight="1" x14ac:dyDescent="0.3">
      <c r="A165" s="483" t="s">
        <v>1330</v>
      </c>
      <c r="B165" s="484" t="s">
        <v>1231</v>
      </c>
      <c r="C165" s="484" t="s">
        <v>1218</v>
      </c>
      <c r="D165" s="484" t="s">
        <v>1256</v>
      </c>
      <c r="E165" s="484" t="s">
        <v>1257</v>
      </c>
      <c r="F165" s="504">
        <v>63</v>
      </c>
      <c r="G165" s="504">
        <v>16443</v>
      </c>
      <c r="H165" s="504">
        <v>1</v>
      </c>
      <c r="I165" s="504">
        <v>261</v>
      </c>
      <c r="J165" s="504">
        <v>49</v>
      </c>
      <c r="K165" s="504">
        <v>12838</v>
      </c>
      <c r="L165" s="504">
        <v>0.78075776926351637</v>
      </c>
      <c r="M165" s="504">
        <v>262</v>
      </c>
      <c r="N165" s="504">
        <v>29</v>
      </c>
      <c r="O165" s="504">
        <v>7619</v>
      </c>
      <c r="P165" s="489">
        <v>0.46335826795596913</v>
      </c>
      <c r="Q165" s="505">
        <v>262.72413793103448</v>
      </c>
    </row>
    <row r="166" spans="1:17" ht="14.4" customHeight="1" x14ac:dyDescent="0.3">
      <c r="A166" s="483" t="s">
        <v>1330</v>
      </c>
      <c r="B166" s="484" t="s">
        <v>1231</v>
      </c>
      <c r="C166" s="484" t="s">
        <v>1218</v>
      </c>
      <c r="D166" s="484" t="s">
        <v>1258</v>
      </c>
      <c r="E166" s="484" t="s">
        <v>1259</v>
      </c>
      <c r="F166" s="504">
        <v>63</v>
      </c>
      <c r="G166" s="504">
        <v>8820</v>
      </c>
      <c r="H166" s="504">
        <v>1</v>
      </c>
      <c r="I166" s="504">
        <v>140</v>
      </c>
      <c r="J166" s="504">
        <v>49</v>
      </c>
      <c r="K166" s="504">
        <v>6909</v>
      </c>
      <c r="L166" s="504">
        <v>0.78333333333333333</v>
      </c>
      <c r="M166" s="504">
        <v>141</v>
      </c>
      <c r="N166" s="504">
        <v>30</v>
      </c>
      <c r="O166" s="504">
        <v>4230</v>
      </c>
      <c r="P166" s="489">
        <v>0.47959183673469385</v>
      </c>
      <c r="Q166" s="505">
        <v>141</v>
      </c>
    </row>
    <row r="167" spans="1:17" ht="14.4" customHeight="1" x14ac:dyDescent="0.3">
      <c r="A167" s="483" t="s">
        <v>1330</v>
      </c>
      <c r="B167" s="484" t="s">
        <v>1231</v>
      </c>
      <c r="C167" s="484" t="s">
        <v>1218</v>
      </c>
      <c r="D167" s="484" t="s">
        <v>1260</v>
      </c>
      <c r="E167" s="484" t="s">
        <v>1259</v>
      </c>
      <c r="F167" s="504">
        <v>356</v>
      </c>
      <c r="G167" s="504">
        <v>27768</v>
      </c>
      <c r="H167" s="504">
        <v>1</v>
      </c>
      <c r="I167" s="504">
        <v>78</v>
      </c>
      <c r="J167" s="504">
        <v>182</v>
      </c>
      <c r="K167" s="504">
        <v>14196</v>
      </c>
      <c r="L167" s="504">
        <v>0.5112359550561798</v>
      </c>
      <c r="M167" s="504">
        <v>78</v>
      </c>
      <c r="N167" s="504">
        <v>151</v>
      </c>
      <c r="O167" s="504">
        <v>11778</v>
      </c>
      <c r="P167" s="489">
        <v>0.4241573033707865</v>
      </c>
      <c r="Q167" s="505">
        <v>78</v>
      </c>
    </row>
    <row r="168" spans="1:17" ht="14.4" customHeight="1" x14ac:dyDescent="0.3">
      <c r="A168" s="483" t="s">
        <v>1330</v>
      </c>
      <c r="B168" s="484" t="s">
        <v>1231</v>
      </c>
      <c r="C168" s="484" t="s">
        <v>1218</v>
      </c>
      <c r="D168" s="484" t="s">
        <v>1261</v>
      </c>
      <c r="E168" s="484" t="s">
        <v>1262</v>
      </c>
      <c r="F168" s="504">
        <v>63</v>
      </c>
      <c r="G168" s="504">
        <v>19026</v>
      </c>
      <c r="H168" s="504">
        <v>1</v>
      </c>
      <c r="I168" s="504">
        <v>302</v>
      </c>
      <c r="J168" s="504">
        <v>49</v>
      </c>
      <c r="K168" s="504">
        <v>14847</v>
      </c>
      <c r="L168" s="504">
        <v>0.7803532008830022</v>
      </c>
      <c r="M168" s="504">
        <v>303</v>
      </c>
      <c r="N168" s="504">
        <v>30</v>
      </c>
      <c r="O168" s="504">
        <v>9114</v>
      </c>
      <c r="P168" s="489">
        <v>0.47902869757174393</v>
      </c>
      <c r="Q168" s="505">
        <v>303.8</v>
      </c>
    </row>
    <row r="169" spans="1:17" ht="14.4" customHeight="1" x14ac:dyDescent="0.3">
      <c r="A169" s="483" t="s">
        <v>1330</v>
      </c>
      <c r="B169" s="484" t="s">
        <v>1231</v>
      </c>
      <c r="C169" s="484" t="s">
        <v>1218</v>
      </c>
      <c r="D169" s="484" t="s">
        <v>1263</v>
      </c>
      <c r="E169" s="484" t="s">
        <v>1264</v>
      </c>
      <c r="F169" s="504">
        <v>15</v>
      </c>
      <c r="G169" s="504">
        <v>7290</v>
      </c>
      <c r="H169" s="504">
        <v>1</v>
      </c>
      <c r="I169" s="504">
        <v>486</v>
      </c>
      <c r="J169" s="504">
        <v>10</v>
      </c>
      <c r="K169" s="504">
        <v>4860</v>
      </c>
      <c r="L169" s="504">
        <v>0.66666666666666663</v>
      </c>
      <c r="M169" s="504">
        <v>486</v>
      </c>
      <c r="N169" s="504">
        <v>6</v>
      </c>
      <c r="O169" s="504">
        <v>2917</v>
      </c>
      <c r="P169" s="489">
        <v>0.40013717421124828</v>
      </c>
      <c r="Q169" s="505">
        <v>486.16666666666669</v>
      </c>
    </row>
    <row r="170" spans="1:17" ht="14.4" customHeight="1" x14ac:dyDescent="0.3">
      <c r="A170" s="483" t="s">
        <v>1330</v>
      </c>
      <c r="B170" s="484" t="s">
        <v>1231</v>
      </c>
      <c r="C170" s="484" t="s">
        <v>1218</v>
      </c>
      <c r="D170" s="484" t="s">
        <v>1265</v>
      </c>
      <c r="E170" s="484" t="s">
        <v>1266</v>
      </c>
      <c r="F170" s="504">
        <v>259</v>
      </c>
      <c r="G170" s="504">
        <v>41181</v>
      </c>
      <c r="H170" s="504">
        <v>1</v>
      </c>
      <c r="I170" s="504">
        <v>159</v>
      </c>
      <c r="J170" s="504">
        <v>108</v>
      </c>
      <c r="K170" s="504">
        <v>17280</v>
      </c>
      <c r="L170" s="504">
        <v>0.41961098564872151</v>
      </c>
      <c r="M170" s="504">
        <v>160</v>
      </c>
      <c r="N170" s="504">
        <v>124</v>
      </c>
      <c r="O170" s="504">
        <v>19871</v>
      </c>
      <c r="P170" s="489">
        <v>0.48252835045287873</v>
      </c>
      <c r="Q170" s="505">
        <v>160.25</v>
      </c>
    </row>
    <row r="171" spans="1:17" ht="14.4" customHeight="1" x14ac:dyDescent="0.3">
      <c r="A171" s="483" t="s">
        <v>1330</v>
      </c>
      <c r="B171" s="484" t="s">
        <v>1231</v>
      </c>
      <c r="C171" s="484" t="s">
        <v>1218</v>
      </c>
      <c r="D171" s="484" t="s">
        <v>1269</v>
      </c>
      <c r="E171" s="484" t="s">
        <v>1235</v>
      </c>
      <c r="F171" s="504">
        <v>334</v>
      </c>
      <c r="G171" s="504">
        <v>23380</v>
      </c>
      <c r="H171" s="504">
        <v>1</v>
      </c>
      <c r="I171" s="504">
        <v>70</v>
      </c>
      <c r="J171" s="504">
        <v>151</v>
      </c>
      <c r="K171" s="504">
        <v>10570</v>
      </c>
      <c r="L171" s="504">
        <v>0.45209580838323354</v>
      </c>
      <c r="M171" s="504">
        <v>70</v>
      </c>
      <c r="N171" s="504">
        <v>199</v>
      </c>
      <c r="O171" s="504">
        <v>13967</v>
      </c>
      <c r="P171" s="489">
        <v>0.59739093242087249</v>
      </c>
      <c r="Q171" s="505">
        <v>70.185929648241199</v>
      </c>
    </row>
    <row r="172" spans="1:17" ht="14.4" customHeight="1" x14ac:dyDescent="0.3">
      <c r="A172" s="483" t="s">
        <v>1330</v>
      </c>
      <c r="B172" s="484" t="s">
        <v>1231</v>
      </c>
      <c r="C172" s="484" t="s">
        <v>1218</v>
      </c>
      <c r="D172" s="484" t="s">
        <v>1274</v>
      </c>
      <c r="E172" s="484" t="s">
        <v>1275</v>
      </c>
      <c r="F172" s="504">
        <v>1</v>
      </c>
      <c r="G172" s="504">
        <v>215</v>
      </c>
      <c r="H172" s="504">
        <v>1</v>
      </c>
      <c r="I172" s="504">
        <v>215</v>
      </c>
      <c r="J172" s="504">
        <v>3</v>
      </c>
      <c r="K172" s="504">
        <v>648</v>
      </c>
      <c r="L172" s="504">
        <v>3.0139534883720929</v>
      </c>
      <c r="M172" s="504">
        <v>216</v>
      </c>
      <c r="N172" s="504"/>
      <c r="O172" s="504"/>
      <c r="P172" s="489"/>
      <c r="Q172" s="505"/>
    </row>
    <row r="173" spans="1:17" ht="14.4" customHeight="1" x14ac:dyDescent="0.3">
      <c r="A173" s="483" t="s">
        <v>1330</v>
      </c>
      <c r="B173" s="484" t="s">
        <v>1231</v>
      </c>
      <c r="C173" s="484" t="s">
        <v>1218</v>
      </c>
      <c r="D173" s="484" t="s">
        <v>1276</v>
      </c>
      <c r="E173" s="484" t="s">
        <v>1277</v>
      </c>
      <c r="F173" s="504">
        <v>43</v>
      </c>
      <c r="G173" s="504">
        <v>50998</v>
      </c>
      <c r="H173" s="504">
        <v>1</v>
      </c>
      <c r="I173" s="504">
        <v>1186</v>
      </c>
      <c r="J173" s="504">
        <v>34</v>
      </c>
      <c r="K173" s="504">
        <v>40426</v>
      </c>
      <c r="L173" s="504">
        <v>0.79269775285305311</v>
      </c>
      <c r="M173" s="504">
        <v>1189</v>
      </c>
      <c r="N173" s="504">
        <v>11</v>
      </c>
      <c r="O173" s="504">
        <v>13091</v>
      </c>
      <c r="P173" s="489">
        <v>0.25669634103298167</v>
      </c>
      <c r="Q173" s="505">
        <v>1190.090909090909</v>
      </c>
    </row>
    <row r="174" spans="1:17" ht="14.4" customHeight="1" x14ac:dyDescent="0.3">
      <c r="A174" s="483" t="s">
        <v>1330</v>
      </c>
      <c r="B174" s="484" t="s">
        <v>1231</v>
      </c>
      <c r="C174" s="484" t="s">
        <v>1218</v>
      </c>
      <c r="D174" s="484" t="s">
        <v>1278</v>
      </c>
      <c r="E174" s="484" t="s">
        <v>1279</v>
      </c>
      <c r="F174" s="504">
        <v>25</v>
      </c>
      <c r="G174" s="504">
        <v>2675</v>
      </c>
      <c r="H174" s="504">
        <v>1</v>
      </c>
      <c r="I174" s="504">
        <v>107</v>
      </c>
      <c r="J174" s="504">
        <v>15</v>
      </c>
      <c r="K174" s="504">
        <v>1620</v>
      </c>
      <c r="L174" s="504">
        <v>0.60560747663551406</v>
      </c>
      <c r="M174" s="504">
        <v>108</v>
      </c>
      <c r="N174" s="504">
        <v>9</v>
      </c>
      <c r="O174" s="504">
        <v>975</v>
      </c>
      <c r="P174" s="489">
        <v>0.3644859813084112</v>
      </c>
      <c r="Q174" s="505">
        <v>108.33333333333333</v>
      </c>
    </row>
    <row r="175" spans="1:17" ht="14.4" customHeight="1" x14ac:dyDescent="0.3">
      <c r="A175" s="483" t="s">
        <v>1330</v>
      </c>
      <c r="B175" s="484" t="s">
        <v>1231</v>
      </c>
      <c r="C175" s="484" t="s">
        <v>1218</v>
      </c>
      <c r="D175" s="484" t="s">
        <v>1280</v>
      </c>
      <c r="E175" s="484" t="s">
        <v>1281</v>
      </c>
      <c r="F175" s="504">
        <v>1</v>
      </c>
      <c r="G175" s="504">
        <v>318</v>
      </c>
      <c r="H175" s="504">
        <v>1</v>
      </c>
      <c r="I175" s="504">
        <v>318</v>
      </c>
      <c r="J175" s="504">
        <v>1</v>
      </c>
      <c r="K175" s="504">
        <v>319</v>
      </c>
      <c r="L175" s="504">
        <v>1.0031446540880504</v>
      </c>
      <c r="M175" s="504">
        <v>319</v>
      </c>
      <c r="N175" s="504"/>
      <c r="O175" s="504"/>
      <c r="P175" s="489"/>
      <c r="Q175" s="505"/>
    </row>
    <row r="176" spans="1:17" ht="14.4" customHeight="1" x14ac:dyDescent="0.3">
      <c r="A176" s="483" t="s">
        <v>1330</v>
      </c>
      <c r="B176" s="484" t="s">
        <v>1231</v>
      </c>
      <c r="C176" s="484" t="s">
        <v>1218</v>
      </c>
      <c r="D176" s="484" t="s">
        <v>1288</v>
      </c>
      <c r="E176" s="484" t="s">
        <v>1289</v>
      </c>
      <c r="F176" s="504">
        <v>1</v>
      </c>
      <c r="G176" s="504">
        <v>290</v>
      </c>
      <c r="H176" s="504">
        <v>1</v>
      </c>
      <c r="I176" s="504">
        <v>290</v>
      </c>
      <c r="J176" s="504"/>
      <c r="K176" s="504"/>
      <c r="L176" s="504"/>
      <c r="M176" s="504"/>
      <c r="N176" s="504"/>
      <c r="O176" s="504"/>
      <c r="P176" s="489"/>
      <c r="Q176" s="505"/>
    </row>
    <row r="177" spans="1:17" ht="14.4" customHeight="1" x14ac:dyDescent="0.3">
      <c r="A177" s="483" t="s">
        <v>1331</v>
      </c>
      <c r="B177" s="484" t="s">
        <v>1231</v>
      </c>
      <c r="C177" s="484" t="s">
        <v>1218</v>
      </c>
      <c r="D177" s="484" t="s">
        <v>1234</v>
      </c>
      <c r="E177" s="484" t="s">
        <v>1235</v>
      </c>
      <c r="F177" s="504">
        <v>7</v>
      </c>
      <c r="G177" s="504">
        <v>1414</v>
      </c>
      <c r="H177" s="504">
        <v>1</v>
      </c>
      <c r="I177" s="504">
        <v>202</v>
      </c>
      <c r="J177" s="504">
        <v>9</v>
      </c>
      <c r="K177" s="504">
        <v>1827</v>
      </c>
      <c r="L177" s="504">
        <v>1.2920792079207921</v>
      </c>
      <c r="M177" s="504">
        <v>203</v>
      </c>
      <c r="N177" s="504">
        <v>7</v>
      </c>
      <c r="O177" s="504">
        <v>1425</v>
      </c>
      <c r="P177" s="489">
        <v>1.0077793493635079</v>
      </c>
      <c r="Q177" s="505">
        <v>203.57142857142858</v>
      </c>
    </row>
    <row r="178" spans="1:17" ht="14.4" customHeight="1" x14ac:dyDescent="0.3">
      <c r="A178" s="483" t="s">
        <v>1331</v>
      </c>
      <c r="B178" s="484" t="s">
        <v>1231</v>
      </c>
      <c r="C178" s="484" t="s">
        <v>1218</v>
      </c>
      <c r="D178" s="484" t="s">
        <v>1237</v>
      </c>
      <c r="E178" s="484" t="s">
        <v>1238</v>
      </c>
      <c r="F178" s="504">
        <v>8</v>
      </c>
      <c r="G178" s="504">
        <v>2328</v>
      </c>
      <c r="H178" s="504">
        <v>1</v>
      </c>
      <c r="I178" s="504">
        <v>291</v>
      </c>
      <c r="J178" s="504">
        <v>14</v>
      </c>
      <c r="K178" s="504">
        <v>4088</v>
      </c>
      <c r="L178" s="504">
        <v>1.7560137457044673</v>
      </c>
      <c r="M178" s="504">
        <v>292</v>
      </c>
      <c r="N178" s="504">
        <v>7</v>
      </c>
      <c r="O178" s="504">
        <v>2044</v>
      </c>
      <c r="P178" s="489">
        <v>0.87800687285223367</v>
      </c>
      <c r="Q178" s="505">
        <v>292</v>
      </c>
    </row>
    <row r="179" spans="1:17" ht="14.4" customHeight="1" x14ac:dyDescent="0.3">
      <c r="A179" s="483" t="s">
        <v>1331</v>
      </c>
      <c r="B179" s="484" t="s">
        <v>1231</v>
      </c>
      <c r="C179" s="484" t="s">
        <v>1218</v>
      </c>
      <c r="D179" s="484" t="s">
        <v>1239</v>
      </c>
      <c r="E179" s="484" t="s">
        <v>1240</v>
      </c>
      <c r="F179" s="504"/>
      <c r="G179" s="504"/>
      <c r="H179" s="504"/>
      <c r="I179" s="504"/>
      <c r="J179" s="504">
        <v>15</v>
      </c>
      <c r="K179" s="504">
        <v>1395</v>
      </c>
      <c r="L179" s="504"/>
      <c r="M179" s="504">
        <v>93</v>
      </c>
      <c r="N179" s="504"/>
      <c r="O179" s="504"/>
      <c r="P179" s="489"/>
      <c r="Q179" s="505"/>
    </row>
    <row r="180" spans="1:17" ht="14.4" customHeight="1" x14ac:dyDescent="0.3">
      <c r="A180" s="483" t="s">
        <v>1331</v>
      </c>
      <c r="B180" s="484" t="s">
        <v>1231</v>
      </c>
      <c r="C180" s="484" t="s">
        <v>1218</v>
      </c>
      <c r="D180" s="484" t="s">
        <v>1241</v>
      </c>
      <c r="E180" s="484" t="s">
        <v>1242</v>
      </c>
      <c r="F180" s="504"/>
      <c r="G180" s="504"/>
      <c r="H180" s="504"/>
      <c r="I180" s="504"/>
      <c r="J180" s="504">
        <v>2</v>
      </c>
      <c r="K180" s="504">
        <v>440</v>
      </c>
      <c r="L180" s="504"/>
      <c r="M180" s="504">
        <v>220</v>
      </c>
      <c r="N180" s="504">
        <v>1</v>
      </c>
      <c r="O180" s="504">
        <v>220</v>
      </c>
      <c r="P180" s="489"/>
      <c r="Q180" s="505">
        <v>220</v>
      </c>
    </row>
    <row r="181" spans="1:17" ht="14.4" customHeight="1" x14ac:dyDescent="0.3">
      <c r="A181" s="483" t="s">
        <v>1331</v>
      </c>
      <c r="B181" s="484" t="s">
        <v>1231</v>
      </c>
      <c r="C181" s="484" t="s">
        <v>1218</v>
      </c>
      <c r="D181" s="484" t="s">
        <v>1243</v>
      </c>
      <c r="E181" s="484" t="s">
        <v>1244</v>
      </c>
      <c r="F181" s="504">
        <v>7</v>
      </c>
      <c r="G181" s="504">
        <v>931</v>
      </c>
      <c r="H181" s="504">
        <v>1</v>
      </c>
      <c r="I181" s="504">
        <v>133</v>
      </c>
      <c r="J181" s="504">
        <v>14</v>
      </c>
      <c r="K181" s="504">
        <v>1876</v>
      </c>
      <c r="L181" s="504">
        <v>2.0150375939849625</v>
      </c>
      <c r="M181" s="504">
        <v>134</v>
      </c>
      <c r="N181" s="504">
        <v>4</v>
      </c>
      <c r="O181" s="504">
        <v>536</v>
      </c>
      <c r="P181" s="489">
        <v>0.57572502685284643</v>
      </c>
      <c r="Q181" s="505">
        <v>134</v>
      </c>
    </row>
    <row r="182" spans="1:17" ht="14.4" customHeight="1" x14ac:dyDescent="0.3">
      <c r="A182" s="483" t="s">
        <v>1331</v>
      </c>
      <c r="B182" s="484" t="s">
        <v>1231</v>
      </c>
      <c r="C182" s="484" t="s">
        <v>1218</v>
      </c>
      <c r="D182" s="484" t="s">
        <v>1332</v>
      </c>
      <c r="E182" s="484" t="s">
        <v>1333</v>
      </c>
      <c r="F182" s="504">
        <v>3</v>
      </c>
      <c r="G182" s="504">
        <v>834</v>
      </c>
      <c r="H182" s="504">
        <v>1</v>
      </c>
      <c r="I182" s="504">
        <v>278</v>
      </c>
      <c r="J182" s="504">
        <v>7</v>
      </c>
      <c r="K182" s="504">
        <v>1960</v>
      </c>
      <c r="L182" s="504">
        <v>2.3501199040767387</v>
      </c>
      <c r="M182" s="504">
        <v>280</v>
      </c>
      <c r="N182" s="504">
        <v>1</v>
      </c>
      <c r="O182" s="504">
        <v>280</v>
      </c>
      <c r="P182" s="489">
        <v>0.33573141486810554</v>
      </c>
      <c r="Q182" s="505">
        <v>280</v>
      </c>
    </row>
    <row r="183" spans="1:17" ht="14.4" customHeight="1" x14ac:dyDescent="0.3">
      <c r="A183" s="483" t="s">
        <v>1331</v>
      </c>
      <c r="B183" s="484" t="s">
        <v>1231</v>
      </c>
      <c r="C183" s="484" t="s">
        <v>1218</v>
      </c>
      <c r="D183" s="484" t="s">
        <v>1250</v>
      </c>
      <c r="E183" s="484" t="s">
        <v>1251</v>
      </c>
      <c r="F183" s="504">
        <v>2</v>
      </c>
      <c r="G183" s="504">
        <v>316</v>
      </c>
      <c r="H183" s="504">
        <v>1</v>
      </c>
      <c r="I183" s="504">
        <v>158</v>
      </c>
      <c r="J183" s="504">
        <v>11</v>
      </c>
      <c r="K183" s="504">
        <v>1749</v>
      </c>
      <c r="L183" s="504">
        <v>5.5348101265822782</v>
      </c>
      <c r="M183" s="504">
        <v>159</v>
      </c>
      <c r="N183" s="504">
        <v>6</v>
      </c>
      <c r="O183" s="504">
        <v>954</v>
      </c>
      <c r="P183" s="489">
        <v>3.018987341772152</v>
      </c>
      <c r="Q183" s="505">
        <v>159</v>
      </c>
    </row>
    <row r="184" spans="1:17" ht="14.4" customHeight="1" x14ac:dyDescent="0.3">
      <c r="A184" s="483" t="s">
        <v>1331</v>
      </c>
      <c r="B184" s="484" t="s">
        <v>1231</v>
      </c>
      <c r="C184" s="484" t="s">
        <v>1218</v>
      </c>
      <c r="D184" s="484" t="s">
        <v>1252</v>
      </c>
      <c r="E184" s="484" t="s">
        <v>1253</v>
      </c>
      <c r="F184" s="504"/>
      <c r="G184" s="504"/>
      <c r="H184" s="504"/>
      <c r="I184" s="504"/>
      <c r="J184" s="504"/>
      <c r="K184" s="504"/>
      <c r="L184" s="504"/>
      <c r="M184" s="504"/>
      <c r="N184" s="504">
        <v>1</v>
      </c>
      <c r="O184" s="504">
        <v>382</v>
      </c>
      <c r="P184" s="489"/>
      <c r="Q184" s="505">
        <v>382</v>
      </c>
    </row>
    <row r="185" spans="1:17" ht="14.4" customHeight="1" x14ac:dyDescent="0.3">
      <c r="A185" s="483" t="s">
        <v>1331</v>
      </c>
      <c r="B185" s="484" t="s">
        <v>1231</v>
      </c>
      <c r="C185" s="484" t="s">
        <v>1218</v>
      </c>
      <c r="D185" s="484" t="s">
        <v>1254</v>
      </c>
      <c r="E185" s="484" t="s">
        <v>1255</v>
      </c>
      <c r="F185" s="504">
        <v>703</v>
      </c>
      <c r="G185" s="504">
        <v>11248</v>
      </c>
      <c r="H185" s="504">
        <v>1</v>
      </c>
      <c r="I185" s="504">
        <v>16</v>
      </c>
      <c r="J185" s="504">
        <v>725</v>
      </c>
      <c r="K185" s="504">
        <v>11600</v>
      </c>
      <c r="L185" s="504">
        <v>1.0312944523470839</v>
      </c>
      <c r="M185" s="504">
        <v>16</v>
      </c>
      <c r="N185" s="504">
        <v>730</v>
      </c>
      <c r="O185" s="504">
        <v>11680</v>
      </c>
      <c r="P185" s="489">
        <v>1.0384068278805121</v>
      </c>
      <c r="Q185" s="505">
        <v>16</v>
      </c>
    </row>
    <row r="186" spans="1:17" ht="14.4" customHeight="1" x14ac:dyDescent="0.3">
      <c r="A186" s="483" t="s">
        <v>1331</v>
      </c>
      <c r="B186" s="484" t="s">
        <v>1231</v>
      </c>
      <c r="C186" s="484" t="s">
        <v>1218</v>
      </c>
      <c r="D186" s="484" t="s">
        <v>1258</v>
      </c>
      <c r="E186" s="484" t="s">
        <v>1259</v>
      </c>
      <c r="F186" s="504"/>
      <c r="G186" s="504"/>
      <c r="H186" s="504"/>
      <c r="I186" s="504"/>
      <c r="J186" s="504"/>
      <c r="K186" s="504"/>
      <c r="L186" s="504"/>
      <c r="M186" s="504"/>
      <c r="N186" s="504">
        <v>1</v>
      </c>
      <c r="O186" s="504">
        <v>141</v>
      </c>
      <c r="P186" s="489"/>
      <c r="Q186" s="505">
        <v>141</v>
      </c>
    </row>
    <row r="187" spans="1:17" ht="14.4" customHeight="1" x14ac:dyDescent="0.3">
      <c r="A187" s="483" t="s">
        <v>1331</v>
      </c>
      <c r="B187" s="484" t="s">
        <v>1231</v>
      </c>
      <c r="C187" s="484" t="s">
        <v>1218</v>
      </c>
      <c r="D187" s="484" t="s">
        <v>1260</v>
      </c>
      <c r="E187" s="484" t="s">
        <v>1259</v>
      </c>
      <c r="F187" s="504">
        <v>7</v>
      </c>
      <c r="G187" s="504">
        <v>546</v>
      </c>
      <c r="H187" s="504">
        <v>1</v>
      </c>
      <c r="I187" s="504">
        <v>78</v>
      </c>
      <c r="J187" s="504">
        <v>14</v>
      </c>
      <c r="K187" s="504">
        <v>1092</v>
      </c>
      <c r="L187" s="504">
        <v>2</v>
      </c>
      <c r="M187" s="504">
        <v>78</v>
      </c>
      <c r="N187" s="504">
        <v>4</v>
      </c>
      <c r="O187" s="504">
        <v>312</v>
      </c>
      <c r="P187" s="489">
        <v>0.5714285714285714</v>
      </c>
      <c r="Q187" s="505">
        <v>78</v>
      </c>
    </row>
    <row r="188" spans="1:17" ht="14.4" customHeight="1" x14ac:dyDescent="0.3">
      <c r="A188" s="483" t="s">
        <v>1331</v>
      </c>
      <c r="B188" s="484" t="s">
        <v>1231</v>
      </c>
      <c r="C188" s="484" t="s">
        <v>1218</v>
      </c>
      <c r="D188" s="484" t="s">
        <v>1261</v>
      </c>
      <c r="E188" s="484" t="s">
        <v>1262</v>
      </c>
      <c r="F188" s="504"/>
      <c r="G188" s="504"/>
      <c r="H188" s="504"/>
      <c r="I188" s="504"/>
      <c r="J188" s="504"/>
      <c r="K188" s="504"/>
      <c r="L188" s="504"/>
      <c r="M188" s="504"/>
      <c r="N188" s="504">
        <v>1</v>
      </c>
      <c r="O188" s="504">
        <v>303</v>
      </c>
      <c r="P188" s="489"/>
      <c r="Q188" s="505">
        <v>303</v>
      </c>
    </row>
    <row r="189" spans="1:17" ht="14.4" customHeight="1" x14ac:dyDescent="0.3">
      <c r="A189" s="483" t="s">
        <v>1331</v>
      </c>
      <c r="B189" s="484" t="s">
        <v>1231</v>
      </c>
      <c r="C189" s="484" t="s">
        <v>1218</v>
      </c>
      <c r="D189" s="484" t="s">
        <v>1263</v>
      </c>
      <c r="E189" s="484" t="s">
        <v>1264</v>
      </c>
      <c r="F189" s="504">
        <v>639</v>
      </c>
      <c r="G189" s="504">
        <v>310554</v>
      </c>
      <c r="H189" s="504">
        <v>1</v>
      </c>
      <c r="I189" s="504">
        <v>486</v>
      </c>
      <c r="J189" s="504">
        <v>663</v>
      </c>
      <c r="K189" s="504">
        <v>322218</v>
      </c>
      <c r="L189" s="504">
        <v>1.0375586854460095</v>
      </c>
      <c r="M189" s="504">
        <v>486</v>
      </c>
      <c r="N189" s="504">
        <v>675</v>
      </c>
      <c r="O189" s="504">
        <v>328225</v>
      </c>
      <c r="P189" s="489">
        <v>1.0569015372527806</v>
      </c>
      <c r="Q189" s="505">
        <v>486.25925925925924</v>
      </c>
    </row>
    <row r="190" spans="1:17" ht="14.4" customHeight="1" x14ac:dyDescent="0.3">
      <c r="A190" s="483" t="s">
        <v>1331</v>
      </c>
      <c r="B190" s="484" t="s">
        <v>1231</v>
      </c>
      <c r="C190" s="484" t="s">
        <v>1218</v>
      </c>
      <c r="D190" s="484" t="s">
        <v>1265</v>
      </c>
      <c r="E190" s="484" t="s">
        <v>1266</v>
      </c>
      <c r="F190" s="504">
        <v>24</v>
      </c>
      <c r="G190" s="504">
        <v>3816</v>
      </c>
      <c r="H190" s="504">
        <v>1</v>
      </c>
      <c r="I190" s="504">
        <v>159</v>
      </c>
      <c r="J190" s="504">
        <v>12</v>
      </c>
      <c r="K190" s="504">
        <v>1920</v>
      </c>
      <c r="L190" s="504">
        <v>0.50314465408805031</v>
      </c>
      <c r="M190" s="504">
        <v>160</v>
      </c>
      <c r="N190" s="504">
        <v>9</v>
      </c>
      <c r="O190" s="504">
        <v>1444</v>
      </c>
      <c r="P190" s="489">
        <v>0.37840670859538783</v>
      </c>
      <c r="Q190" s="505">
        <v>160.44444444444446</v>
      </c>
    </row>
    <row r="191" spans="1:17" ht="14.4" customHeight="1" x14ac:dyDescent="0.3">
      <c r="A191" s="483" t="s">
        <v>1331</v>
      </c>
      <c r="B191" s="484" t="s">
        <v>1231</v>
      </c>
      <c r="C191" s="484" t="s">
        <v>1218</v>
      </c>
      <c r="D191" s="484" t="s">
        <v>1269</v>
      </c>
      <c r="E191" s="484" t="s">
        <v>1235</v>
      </c>
      <c r="F191" s="504">
        <v>51</v>
      </c>
      <c r="G191" s="504">
        <v>3570</v>
      </c>
      <c r="H191" s="504">
        <v>1</v>
      </c>
      <c r="I191" s="504">
        <v>70</v>
      </c>
      <c r="J191" s="504">
        <v>40</v>
      </c>
      <c r="K191" s="504">
        <v>2800</v>
      </c>
      <c r="L191" s="504">
        <v>0.78431372549019607</v>
      </c>
      <c r="M191" s="504">
        <v>70</v>
      </c>
      <c r="N191" s="504">
        <v>33</v>
      </c>
      <c r="O191" s="504">
        <v>2319</v>
      </c>
      <c r="P191" s="489">
        <v>0.64957983193277313</v>
      </c>
      <c r="Q191" s="505">
        <v>70.272727272727266</v>
      </c>
    </row>
    <row r="192" spans="1:17" ht="14.4" customHeight="1" x14ac:dyDescent="0.3">
      <c r="A192" s="483" t="s">
        <v>1331</v>
      </c>
      <c r="B192" s="484" t="s">
        <v>1231</v>
      </c>
      <c r="C192" s="484" t="s">
        <v>1218</v>
      </c>
      <c r="D192" s="484" t="s">
        <v>1276</v>
      </c>
      <c r="E192" s="484" t="s">
        <v>1277</v>
      </c>
      <c r="F192" s="504">
        <v>1</v>
      </c>
      <c r="G192" s="504">
        <v>1186</v>
      </c>
      <c r="H192" s="504">
        <v>1</v>
      </c>
      <c r="I192" s="504">
        <v>1186</v>
      </c>
      <c r="J192" s="504">
        <v>4</v>
      </c>
      <c r="K192" s="504">
        <v>4756</v>
      </c>
      <c r="L192" s="504">
        <v>4.0101180438448569</v>
      </c>
      <c r="M192" s="504">
        <v>1189</v>
      </c>
      <c r="N192" s="504">
        <v>2</v>
      </c>
      <c r="O192" s="504">
        <v>2378</v>
      </c>
      <c r="P192" s="489">
        <v>2.0050590219224285</v>
      </c>
      <c r="Q192" s="505">
        <v>1189</v>
      </c>
    </row>
    <row r="193" spans="1:17" ht="14.4" customHeight="1" x14ac:dyDescent="0.3">
      <c r="A193" s="483" t="s">
        <v>1331</v>
      </c>
      <c r="B193" s="484" t="s">
        <v>1231</v>
      </c>
      <c r="C193" s="484" t="s">
        <v>1218</v>
      </c>
      <c r="D193" s="484" t="s">
        <v>1278</v>
      </c>
      <c r="E193" s="484" t="s">
        <v>1279</v>
      </c>
      <c r="F193" s="504">
        <v>142</v>
      </c>
      <c r="G193" s="504">
        <v>15194</v>
      </c>
      <c r="H193" s="504">
        <v>1</v>
      </c>
      <c r="I193" s="504">
        <v>107</v>
      </c>
      <c r="J193" s="504">
        <v>127</v>
      </c>
      <c r="K193" s="504">
        <v>13716</v>
      </c>
      <c r="L193" s="504">
        <v>0.90272475977359479</v>
      </c>
      <c r="M193" s="504">
        <v>108</v>
      </c>
      <c r="N193" s="504">
        <v>134</v>
      </c>
      <c r="O193" s="504">
        <v>14505</v>
      </c>
      <c r="P193" s="489">
        <v>0.9546531525602211</v>
      </c>
      <c r="Q193" s="505">
        <v>108.24626865671642</v>
      </c>
    </row>
    <row r="194" spans="1:17" ht="14.4" customHeight="1" x14ac:dyDescent="0.3">
      <c r="A194" s="483" t="s">
        <v>1331</v>
      </c>
      <c r="B194" s="484" t="s">
        <v>1231</v>
      </c>
      <c r="C194" s="484" t="s">
        <v>1218</v>
      </c>
      <c r="D194" s="484" t="s">
        <v>1284</v>
      </c>
      <c r="E194" s="484" t="s">
        <v>1285</v>
      </c>
      <c r="F194" s="504">
        <v>298</v>
      </c>
      <c r="G194" s="504">
        <v>42614</v>
      </c>
      <c r="H194" s="504">
        <v>1</v>
      </c>
      <c r="I194" s="504">
        <v>143</v>
      </c>
      <c r="J194" s="504">
        <v>332</v>
      </c>
      <c r="K194" s="504">
        <v>47808</v>
      </c>
      <c r="L194" s="504">
        <v>1.1218848265828132</v>
      </c>
      <c r="M194" s="504">
        <v>144</v>
      </c>
      <c r="N194" s="504">
        <v>324</v>
      </c>
      <c r="O194" s="504">
        <v>46740</v>
      </c>
      <c r="P194" s="489">
        <v>1.0968226404468016</v>
      </c>
      <c r="Q194" s="505">
        <v>144.25925925925927</v>
      </c>
    </row>
    <row r="195" spans="1:17" ht="14.4" customHeight="1" x14ac:dyDescent="0.3">
      <c r="A195" s="483" t="s">
        <v>1331</v>
      </c>
      <c r="B195" s="484" t="s">
        <v>1231</v>
      </c>
      <c r="C195" s="484" t="s">
        <v>1218</v>
      </c>
      <c r="D195" s="484" t="s">
        <v>1286</v>
      </c>
      <c r="E195" s="484" t="s">
        <v>1287</v>
      </c>
      <c r="F195" s="504"/>
      <c r="G195" s="504"/>
      <c r="H195" s="504"/>
      <c r="I195" s="504"/>
      <c r="J195" s="504">
        <v>1</v>
      </c>
      <c r="K195" s="504">
        <v>1020</v>
      </c>
      <c r="L195" s="504"/>
      <c r="M195" s="504">
        <v>1020</v>
      </c>
      <c r="N195" s="504"/>
      <c r="O195" s="504"/>
      <c r="P195" s="489"/>
      <c r="Q195" s="505"/>
    </row>
    <row r="196" spans="1:17" ht="14.4" customHeight="1" x14ac:dyDescent="0.3">
      <c r="A196" s="483" t="s">
        <v>1331</v>
      </c>
      <c r="B196" s="484" t="s">
        <v>1231</v>
      </c>
      <c r="C196" s="484" t="s">
        <v>1218</v>
      </c>
      <c r="D196" s="484" t="s">
        <v>1288</v>
      </c>
      <c r="E196" s="484" t="s">
        <v>1289</v>
      </c>
      <c r="F196" s="504"/>
      <c r="G196" s="504"/>
      <c r="H196" s="504"/>
      <c r="I196" s="504"/>
      <c r="J196" s="504">
        <v>2</v>
      </c>
      <c r="K196" s="504">
        <v>582</v>
      </c>
      <c r="L196" s="504"/>
      <c r="M196" s="504">
        <v>291</v>
      </c>
      <c r="N196" s="504"/>
      <c r="O196" s="504"/>
      <c r="P196" s="489"/>
      <c r="Q196" s="505"/>
    </row>
    <row r="197" spans="1:17" ht="14.4" customHeight="1" x14ac:dyDescent="0.3">
      <c r="A197" s="483" t="s">
        <v>1334</v>
      </c>
      <c r="B197" s="484" t="s">
        <v>1231</v>
      </c>
      <c r="C197" s="484" t="s">
        <v>1218</v>
      </c>
      <c r="D197" s="484" t="s">
        <v>1234</v>
      </c>
      <c r="E197" s="484" t="s">
        <v>1235</v>
      </c>
      <c r="F197" s="504">
        <v>59</v>
      </c>
      <c r="G197" s="504">
        <v>11918</v>
      </c>
      <c r="H197" s="504">
        <v>1</v>
      </c>
      <c r="I197" s="504">
        <v>202</v>
      </c>
      <c r="J197" s="504">
        <v>58</v>
      </c>
      <c r="K197" s="504">
        <v>11774</v>
      </c>
      <c r="L197" s="504">
        <v>0.9879174358113777</v>
      </c>
      <c r="M197" s="504">
        <v>203</v>
      </c>
      <c r="N197" s="504">
        <v>45</v>
      </c>
      <c r="O197" s="504">
        <v>9159</v>
      </c>
      <c r="P197" s="489">
        <v>0.76850142641382779</v>
      </c>
      <c r="Q197" s="505">
        <v>203.53333333333333</v>
      </c>
    </row>
    <row r="198" spans="1:17" ht="14.4" customHeight="1" x14ac:dyDescent="0.3">
      <c r="A198" s="483" t="s">
        <v>1334</v>
      </c>
      <c r="B198" s="484" t="s">
        <v>1231</v>
      </c>
      <c r="C198" s="484" t="s">
        <v>1218</v>
      </c>
      <c r="D198" s="484" t="s">
        <v>1236</v>
      </c>
      <c r="E198" s="484" t="s">
        <v>1235</v>
      </c>
      <c r="F198" s="504"/>
      <c r="G198" s="504"/>
      <c r="H198" s="504"/>
      <c r="I198" s="504"/>
      <c r="J198" s="504"/>
      <c r="K198" s="504"/>
      <c r="L198" s="504"/>
      <c r="M198" s="504"/>
      <c r="N198" s="504">
        <v>7</v>
      </c>
      <c r="O198" s="504">
        <v>588</v>
      </c>
      <c r="P198" s="489"/>
      <c r="Q198" s="505">
        <v>84</v>
      </c>
    </row>
    <row r="199" spans="1:17" ht="14.4" customHeight="1" x14ac:dyDescent="0.3">
      <c r="A199" s="483" t="s">
        <v>1334</v>
      </c>
      <c r="B199" s="484" t="s">
        <v>1231</v>
      </c>
      <c r="C199" s="484" t="s">
        <v>1218</v>
      </c>
      <c r="D199" s="484" t="s">
        <v>1237</v>
      </c>
      <c r="E199" s="484" t="s">
        <v>1238</v>
      </c>
      <c r="F199" s="504">
        <v>105</v>
      </c>
      <c r="G199" s="504">
        <v>30555</v>
      </c>
      <c r="H199" s="504">
        <v>1</v>
      </c>
      <c r="I199" s="504">
        <v>291</v>
      </c>
      <c r="J199" s="504">
        <v>57</v>
      </c>
      <c r="K199" s="504">
        <v>16644</v>
      </c>
      <c r="L199" s="504">
        <v>0.54472263132056942</v>
      </c>
      <c r="M199" s="504">
        <v>292</v>
      </c>
      <c r="N199" s="504">
        <v>56</v>
      </c>
      <c r="O199" s="504">
        <v>16366</v>
      </c>
      <c r="P199" s="489">
        <v>0.53562428407789231</v>
      </c>
      <c r="Q199" s="505">
        <v>292.25</v>
      </c>
    </row>
    <row r="200" spans="1:17" ht="14.4" customHeight="1" x14ac:dyDescent="0.3">
      <c r="A200" s="483" t="s">
        <v>1334</v>
      </c>
      <c r="B200" s="484" t="s">
        <v>1231</v>
      </c>
      <c r="C200" s="484" t="s">
        <v>1218</v>
      </c>
      <c r="D200" s="484" t="s">
        <v>1239</v>
      </c>
      <c r="E200" s="484" t="s">
        <v>1240</v>
      </c>
      <c r="F200" s="504">
        <v>6</v>
      </c>
      <c r="G200" s="504">
        <v>552</v>
      </c>
      <c r="H200" s="504">
        <v>1</v>
      </c>
      <c r="I200" s="504">
        <v>92</v>
      </c>
      <c r="J200" s="504">
        <v>15</v>
      </c>
      <c r="K200" s="504">
        <v>1395</v>
      </c>
      <c r="L200" s="504">
        <v>2.527173913043478</v>
      </c>
      <c r="M200" s="504">
        <v>93</v>
      </c>
      <c r="N200" s="504">
        <v>3</v>
      </c>
      <c r="O200" s="504">
        <v>279</v>
      </c>
      <c r="P200" s="489">
        <v>0.50543478260869568</v>
      </c>
      <c r="Q200" s="505">
        <v>93</v>
      </c>
    </row>
    <row r="201" spans="1:17" ht="14.4" customHeight="1" x14ac:dyDescent="0.3">
      <c r="A201" s="483" t="s">
        <v>1334</v>
      </c>
      <c r="B201" s="484" t="s">
        <v>1231</v>
      </c>
      <c r="C201" s="484" t="s">
        <v>1218</v>
      </c>
      <c r="D201" s="484" t="s">
        <v>1241</v>
      </c>
      <c r="E201" s="484" t="s">
        <v>1242</v>
      </c>
      <c r="F201" s="504">
        <v>1</v>
      </c>
      <c r="G201" s="504">
        <v>219</v>
      </c>
      <c r="H201" s="504">
        <v>1</v>
      </c>
      <c r="I201" s="504">
        <v>219</v>
      </c>
      <c r="J201" s="504">
        <v>4</v>
      </c>
      <c r="K201" s="504">
        <v>880</v>
      </c>
      <c r="L201" s="504">
        <v>4.0182648401826482</v>
      </c>
      <c r="M201" s="504">
        <v>220</v>
      </c>
      <c r="N201" s="504"/>
      <c r="O201" s="504"/>
      <c r="P201" s="489"/>
      <c r="Q201" s="505"/>
    </row>
    <row r="202" spans="1:17" ht="14.4" customHeight="1" x14ac:dyDescent="0.3">
      <c r="A202" s="483" t="s">
        <v>1334</v>
      </c>
      <c r="B202" s="484" t="s">
        <v>1231</v>
      </c>
      <c r="C202" s="484" t="s">
        <v>1218</v>
      </c>
      <c r="D202" s="484" t="s">
        <v>1243</v>
      </c>
      <c r="E202" s="484" t="s">
        <v>1244</v>
      </c>
      <c r="F202" s="504">
        <v>41</v>
      </c>
      <c r="G202" s="504">
        <v>5453</v>
      </c>
      <c r="H202" s="504">
        <v>1</v>
      </c>
      <c r="I202" s="504">
        <v>133</v>
      </c>
      <c r="J202" s="504">
        <v>61</v>
      </c>
      <c r="K202" s="504">
        <v>8174</v>
      </c>
      <c r="L202" s="504">
        <v>1.4989913808912525</v>
      </c>
      <c r="M202" s="504">
        <v>134</v>
      </c>
      <c r="N202" s="504">
        <v>41</v>
      </c>
      <c r="O202" s="504">
        <v>5504</v>
      </c>
      <c r="P202" s="489">
        <v>1.0093526499174765</v>
      </c>
      <c r="Q202" s="505">
        <v>134.2439024390244</v>
      </c>
    </row>
    <row r="203" spans="1:17" ht="14.4" customHeight="1" x14ac:dyDescent="0.3">
      <c r="A203" s="483" t="s">
        <v>1334</v>
      </c>
      <c r="B203" s="484" t="s">
        <v>1231</v>
      </c>
      <c r="C203" s="484" t="s">
        <v>1218</v>
      </c>
      <c r="D203" s="484" t="s">
        <v>1245</v>
      </c>
      <c r="E203" s="484" t="s">
        <v>1244</v>
      </c>
      <c r="F203" s="504"/>
      <c r="G203" s="504"/>
      <c r="H203" s="504"/>
      <c r="I203" s="504"/>
      <c r="J203" s="504">
        <v>4</v>
      </c>
      <c r="K203" s="504">
        <v>700</v>
      </c>
      <c r="L203" s="504"/>
      <c r="M203" s="504">
        <v>175</v>
      </c>
      <c r="N203" s="504">
        <v>3</v>
      </c>
      <c r="O203" s="504">
        <v>525</v>
      </c>
      <c r="P203" s="489"/>
      <c r="Q203" s="505">
        <v>175</v>
      </c>
    </row>
    <row r="204" spans="1:17" ht="14.4" customHeight="1" x14ac:dyDescent="0.3">
      <c r="A204" s="483" t="s">
        <v>1334</v>
      </c>
      <c r="B204" s="484" t="s">
        <v>1231</v>
      </c>
      <c r="C204" s="484" t="s">
        <v>1218</v>
      </c>
      <c r="D204" s="484" t="s">
        <v>1246</v>
      </c>
      <c r="E204" s="484" t="s">
        <v>1247</v>
      </c>
      <c r="F204" s="504"/>
      <c r="G204" s="504"/>
      <c r="H204" s="504"/>
      <c r="I204" s="504"/>
      <c r="J204" s="504">
        <v>1</v>
      </c>
      <c r="K204" s="504">
        <v>612</v>
      </c>
      <c r="L204" s="504"/>
      <c r="M204" s="504">
        <v>612</v>
      </c>
      <c r="N204" s="504"/>
      <c r="O204" s="504"/>
      <c r="P204" s="489"/>
      <c r="Q204" s="505"/>
    </row>
    <row r="205" spans="1:17" ht="14.4" customHeight="1" x14ac:dyDescent="0.3">
      <c r="A205" s="483" t="s">
        <v>1334</v>
      </c>
      <c r="B205" s="484" t="s">
        <v>1231</v>
      </c>
      <c r="C205" s="484" t="s">
        <v>1218</v>
      </c>
      <c r="D205" s="484" t="s">
        <v>1250</v>
      </c>
      <c r="E205" s="484" t="s">
        <v>1251</v>
      </c>
      <c r="F205" s="504">
        <v>5</v>
      </c>
      <c r="G205" s="504">
        <v>790</v>
      </c>
      <c r="H205" s="504">
        <v>1</v>
      </c>
      <c r="I205" s="504">
        <v>158</v>
      </c>
      <c r="J205" s="504">
        <v>3</v>
      </c>
      <c r="K205" s="504">
        <v>477</v>
      </c>
      <c r="L205" s="504">
        <v>0.60379746835443038</v>
      </c>
      <c r="M205" s="504">
        <v>159</v>
      </c>
      <c r="N205" s="504">
        <v>2</v>
      </c>
      <c r="O205" s="504">
        <v>318</v>
      </c>
      <c r="P205" s="489">
        <v>0.40253164556962023</v>
      </c>
      <c r="Q205" s="505">
        <v>159</v>
      </c>
    </row>
    <row r="206" spans="1:17" ht="14.4" customHeight="1" x14ac:dyDescent="0.3">
      <c r="A206" s="483" t="s">
        <v>1334</v>
      </c>
      <c r="B206" s="484" t="s">
        <v>1231</v>
      </c>
      <c r="C206" s="484" t="s">
        <v>1218</v>
      </c>
      <c r="D206" s="484" t="s">
        <v>1252</v>
      </c>
      <c r="E206" s="484" t="s">
        <v>1253</v>
      </c>
      <c r="F206" s="504">
        <v>1</v>
      </c>
      <c r="G206" s="504">
        <v>382</v>
      </c>
      <c r="H206" s="504">
        <v>1</v>
      </c>
      <c r="I206" s="504">
        <v>382</v>
      </c>
      <c r="J206" s="504">
        <v>2</v>
      </c>
      <c r="K206" s="504">
        <v>764</v>
      </c>
      <c r="L206" s="504">
        <v>2</v>
      </c>
      <c r="M206" s="504">
        <v>382</v>
      </c>
      <c r="N206" s="504">
        <v>1</v>
      </c>
      <c r="O206" s="504">
        <v>383</v>
      </c>
      <c r="P206" s="489">
        <v>1.0026178010471205</v>
      </c>
      <c r="Q206" s="505">
        <v>383</v>
      </c>
    </row>
    <row r="207" spans="1:17" ht="14.4" customHeight="1" x14ac:dyDescent="0.3">
      <c r="A207" s="483" t="s">
        <v>1334</v>
      </c>
      <c r="B207" s="484" t="s">
        <v>1231</v>
      </c>
      <c r="C207" s="484" t="s">
        <v>1218</v>
      </c>
      <c r="D207" s="484" t="s">
        <v>1254</v>
      </c>
      <c r="E207" s="484" t="s">
        <v>1255</v>
      </c>
      <c r="F207" s="504">
        <v>107</v>
      </c>
      <c r="G207" s="504">
        <v>1712</v>
      </c>
      <c r="H207" s="504">
        <v>1</v>
      </c>
      <c r="I207" s="504">
        <v>16</v>
      </c>
      <c r="J207" s="504">
        <v>140</v>
      </c>
      <c r="K207" s="504">
        <v>2240</v>
      </c>
      <c r="L207" s="504">
        <v>1.308411214953271</v>
      </c>
      <c r="M207" s="504">
        <v>16</v>
      </c>
      <c r="N207" s="504">
        <v>112</v>
      </c>
      <c r="O207" s="504">
        <v>1792</v>
      </c>
      <c r="P207" s="489">
        <v>1.0467289719626167</v>
      </c>
      <c r="Q207" s="505">
        <v>16</v>
      </c>
    </row>
    <row r="208" spans="1:17" ht="14.4" customHeight="1" x14ac:dyDescent="0.3">
      <c r="A208" s="483" t="s">
        <v>1334</v>
      </c>
      <c r="B208" s="484" t="s">
        <v>1231</v>
      </c>
      <c r="C208" s="484" t="s">
        <v>1218</v>
      </c>
      <c r="D208" s="484" t="s">
        <v>1256</v>
      </c>
      <c r="E208" s="484" t="s">
        <v>1257</v>
      </c>
      <c r="F208" s="504">
        <v>16</v>
      </c>
      <c r="G208" s="504">
        <v>4176</v>
      </c>
      <c r="H208" s="504">
        <v>1</v>
      </c>
      <c r="I208" s="504">
        <v>261</v>
      </c>
      <c r="J208" s="504">
        <v>31</v>
      </c>
      <c r="K208" s="504">
        <v>8122</v>
      </c>
      <c r="L208" s="504">
        <v>1.9449233716475096</v>
      </c>
      <c r="M208" s="504">
        <v>262</v>
      </c>
      <c r="N208" s="504">
        <v>28</v>
      </c>
      <c r="O208" s="504">
        <v>7363</v>
      </c>
      <c r="P208" s="489">
        <v>1.7631704980842913</v>
      </c>
      <c r="Q208" s="505">
        <v>262.96428571428572</v>
      </c>
    </row>
    <row r="209" spans="1:17" ht="14.4" customHeight="1" x14ac:dyDescent="0.3">
      <c r="A209" s="483" t="s">
        <v>1334</v>
      </c>
      <c r="B209" s="484" t="s">
        <v>1231</v>
      </c>
      <c r="C209" s="484" t="s">
        <v>1218</v>
      </c>
      <c r="D209" s="484" t="s">
        <v>1258</v>
      </c>
      <c r="E209" s="484" t="s">
        <v>1259</v>
      </c>
      <c r="F209" s="504">
        <v>25</v>
      </c>
      <c r="G209" s="504">
        <v>3500</v>
      </c>
      <c r="H209" s="504">
        <v>1</v>
      </c>
      <c r="I209" s="504">
        <v>140</v>
      </c>
      <c r="J209" s="504">
        <v>33</v>
      </c>
      <c r="K209" s="504">
        <v>4653</v>
      </c>
      <c r="L209" s="504">
        <v>1.3294285714285714</v>
      </c>
      <c r="M209" s="504">
        <v>141</v>
      </c>
      <c r="N209" s="504">
        <v>26</v>
      </c>
      <c r="O209" s="504">
        <v>3666</v>
      </c>
      <c r="P209" s="489">
        <v>1.0474285714285714</v>
      </c>
      <c r="Q209" s="505">
        <v>141</v>
      </c>
    </row>
    <row r="210" spans="1:17" ht="14.4" customHeight="1" x14ac:dyDescent="0.3">
      <c r="A210" s="483" t="s">
        <v>1334</v>
      </c>
      <c r="B210" s="484" t="s">
        <v>1231</v>
      </c>
      <c r="C210" s="484" t="s">
        <v>1218</v>
      </c>
      <c r="D210" s="484" t="s">
        <v>1260</v>
      </c>
      <c r="E210" s="484" t="s">
        <v>1259</v>
      </c>
      <c r="F210" s="504">
        <v>41</v>
      </c>
      <c r="G210" s="504">
        <v>3198</v>
      </c>
      <c r="H210" s="504">
        <v>1</v>
      </c>
      <c r="I210" s="504">
        <v>78</v>
      </c>
      <c r="J210" s="504">
        <v>60</v>
      </c>
      <c r="K210" s="504">
        <v>4680</v>
      </c>
      <c r="L210" s="504">
        <v>1.4634146341463414</v>
      </c>
      <c r="M210" s="504">
        <v>78</v>
      </c>
      <c r="N210" s="504">
        <v>41</v>
      </c>
      <c r="O210" s="504">
        <v>3198</v>
      </c>
      <c r="P210" s="489">
        <v>1</v>
      </c>
      <c r="Q210" s="505">
        <v>78</v>
      </c>
    </row>
    <row r="211" spans="1:17" ht="14.4" customHeight="1" x14ac:dyDescent="0.3">
      <c r="A211" s="483" t="s">
        <v>1334</v>
      </c>
      <c r="B211" s="484" t="s">
        <v>1231</v>
      </c>
      <c r="C211" s="484" t="s">
        <v>1218</v>
      </c>
      <c r="D211" s="484" t="s">
        <v>1261</v>
      </c>
      <c r="E211" s="484" t="s">
        <v>1262</v>
      </c>
      <c r="F211" s="504">
        <v>25</v>
      </c>
      <c r="G211" s="504">
        <v>7550</v>
      </c>
      <c r="H211" s="504">
        <v>1</v>
      </c>
      <c r="I211" s="504">
        <v>302</v>
      </c>
      <c r="J211" s="504">
        <v>34</v>
      </c>
      <c r="K211" s="504">
        <v>10302</v>
      </c>
      <c r="L211" s="504">
        <v>1.3645033112582781</v>
      </c>
      <c r="M211" s="504">
        <v>303</v>
      </c>
      <c r="N211" s="504">
        <v>26</v>
      </c>
      <c r="O211" s="504">
        <v>7896</v>
      </c>
      <c r="P211" s="489">
        <v>1.0458278145695363</v>
      </c>
      <c r="Q211" s="505">
        <v>303.69230769230768</v>
      </c>
    </row>
    <row r="212" spans="1:17" ht="14.4" customHeight="1" x14ac:dyDescent="0.3">
      <c r="A212" s="483" t="s">
        <v>1334</v>
      </c>
      <c r="B212" s="484" t="s">
        <v>1231</v>
      </c>
      <c r="C212" s="484" t="s">
        <v>1218</v>
      </c>
      <c r="D212" s="484" t="s">
        <v>1263</v>
      </c>
      <c r="E212" s="484" t="s">
        <v>1264</v>
      </c>
      <c r="F212" s="504">
        <v>3</v>
      </c>
      <c r="G212" s="504">
        <v>1458</v>
      </c>
      <c r="H212" s="504">
        <v>1</v>
      </c>
      <c r="I212" s="504">
        <v>486</v>
      </c>
      <c r="J212" s="504">
        <v>2</v>
      </c>
      <c r="K212" s="504">
        <v>972</v>
      </c>
      <c r="L212" s="504">
        <v>0.66666666666666663</v>
      </c>
      <c r="M212" s="504">
        <v>486</v>
      </c>
      <c r="N212" s="504"/>
      <c r="O212" s="504"/>
      <c r="P212" s="489"/>
      <c r="Q212" s="505"/>
    </row>
    <row r="213" spans="1:17" ht="14.4" customHeight="1" x14ac:dyDescent="0.3">
      <c r="A213" s="483" t="s">
        <v>1334</v>
      </c>
      <c r="B213" s="484" t="s">
        <v>1231</v>
      </c>
      <c r="C213" s="484" t="s">
        <v>1218</v>
      </c>
      <c r="D213" s="484" t="s">
        <v>1265</v>
      </c>
      <c r="E213" s="484" t="s">
        <v>1266</v>
      </c>
      <c r="F213" s="504">
        <v>36</v>
      </c>
      <c r="G213" s="504">
        <v>5724</v>
      </c>
      <c r="H213" s="504">
        <v>1</v>
      </c>
      <c r="I213" s="504">
        <v>159</v>
      </c>
      <c r="J213" s="504">
        <v>46</v>
      </c>
      <c r="K213" s="504">
        <v>7360</v>
      </c>
      <c r="L213" s="504">
        <v>1.2858141160027952</v>
      </c>
      <c r="M213" s="504">
        <v>160</v>
      </c>
      <c r="N213" s="504">
        <v>36</v>
      </c>
      <c r="O213" s="504">
        <v>5766</v>
      </c>
      <c r="P213" s="489">
        <v>1.0073375262054507</v>
      </c>
      <c r="Q213" s="505">
        <v>160.16666666666666</v>
      </c>
    </row>
    <row r="214" spans="1:17" ht="14.4" customHeight="1" x14ac:dyDescent="0.3">
      <c r="A214" s="483" t="s">
        <v>1334</v>
      </c>
      <c r="B214" s="484" t="s">
        <v>1231</v>
      </c>
      <c r="C214" s="484" t="s">
        <v>1218</v>
      </c>
      <c r="D214" s="484" t="s">
        <v>1269</v>
      </c>
      <c r="E214" s="484" t="s">
        <v>1235</v>
      </c>
      <c r="F214" s="504">
        <v>65</v>
      </c>
      <c r="G214" s="504">
        <v>4550</v>
      </c>
      <c r="H214" s="504">
        <v>1</v>
      </c>
      <c r="I214" s="504">
        <v>70</v>
      </c>
      <c r="J214" s="504">
        <v>80</v>
      </c>
      <c r="K214" s="504">
        <v>5600</v>
      </c>
      <c r="L214" s="504">
        <v>1.2307692307692308</v>
      </c>
      <c r="M214" s="504">
        <v>70</v>
      </c>
      <c r="N214" s="504">
        <v>61</v>
      </c>
      <c r="O214" s="504">
        <v>4280</v>
      </c>
      <c r="P214" s="489">
        <v>0.94065934065934065</v>
      </c>
      <c r="Q214" s="505">
        <v>70.163934426229503</v>
      </c>
    </row>
    <row r="215" spans="1:17" ht="14.4" customHeight="1" x14ac:dyDescent="0.3">
      <c r="A215" s="483" t="s">
        <v>1334</v>
      </c>
      <c r="B215" s="484" t="s">
        <v>1231</v>
      </c>
      <c r="C215" s="484" t="s">
        <v>1218</v>
      </c>
      <c r="D215" s="484" t="s">
        <v>1274</v>
      </c>
      <c r="E215" s="484" t="s">
        <v>1275</v>
      </c>
      <c r="F215" s="504">
        <v>5</v>
      </c>
      <c r="G215" s="504">
        <v>1075</v>
      </c>
      <c r="H215" s="504">
        <v>1</v>
      </c>
      <c r="I215" s="504">
        <v>215</v>
      </c>
      <c r="J215" s="504">
        <v>4</v>
      </c>
      <c r="K215" s="504">
        <v>864</v>
      </c>
      <c r="L215" s="504">
        <v>0.80372093023255819</v>
      </c>
      <c r="M215" s="504">
        <v>216</v>
      </c>
      <c r="N215" s="504">
        <v>9</v>
      </c>
      <c r="O215" s="504">
        <v>1944</v>
      </c>
      <c r="P215" s="489">
        <v>1.8083720930232559</v>
      </c>
      <c r="Q215" s="505">
        <v>216</v>
      </c>
    </row>
    <row r="216" spans="1:17" ht="14.4" customHeight="1" x14ac:dyDescent="0.3">
      <c r="A216" s="483" t="s">
        <v>1334</v>
      </c>
      <c r="B216" s="484" t="s">
        <v>1231</v>
      </c>
      <c r="C216" s="484" t="s">
        <v>1218</v>
      </c>
      <c r="D216" s="484" t="s">
        <v>1276</v>
      </c>
      <c r="E216" s="484" t="s">
        <v>1277</v>
      </c>
      <c r="F216" s="504">
        <v>2</v>
      </c>
      <c r="G216" s="504">
        <v>2372</v>
      </c>
      <c r="H216" s="504">
        <v>1</v>
      </c>
      <c r="I216" s="504">
        <v>1186</v>
      </c>
      <c r="J216" s="504">
        <v>4</v>
      </c>
      <c r="K216" s="504">
        <v>4756</v>
      </c>
      <c r="L216" s="504">
        <v>2.0050590219224285</v>
      </c>
      <c r="M216" s="504">
        <v>1189</v>
      </c>
      <c r="N216" s="504">
        <v>4</v>
      </c>
      <c r="O216" s="504">
        <v>4756</v>
      </c>
      <c r="P216" s="489">
        <v>2.0050590219224285</v>
      </c>
      <c r="Q216" s="505">
        <v>1189</v>
      </c>
    </row>
    <row r="217" spans="1:17" ht="14.4" customHeight="1" x14ac:dyDescent="0.3">
      <c r="A217" s="483" t="s">
        <v>1334</v>
      </c>
      <c r="B217" s="484" t="s">
        <v>1231</v>
      </c>
      <c r="C217" s="484" t="s">
        <v>1218</v>
      </c>
      <c r="D217" s="484" t="s">
        <v>1278</v>
      </c>
      <c r="E217" s="484" t="s">
        <v>1279</v>
      </c>
      <c r="F217" s="504">
        <v>23</v>
      </c>
      <c r="G217" s="504">
        <v>2461</v>
      </c>
      <c r="H217" s="504">
        <v>1</v>
      </c>
      <c r="I217" s="504">
        <v>107</v>
      </c>
      <c r="J217" s="504">
        <v>32</v>
      </c>
      <c r="K217" s="504">
        <v>3456</v>
      </c>
      <c r="L217" s="504">
        <v>1.4043071921982935</v>
      </c>
      <c r="M217" s="504">
        <v>108</v>
      </c>
      <c r="N217" s="504">
        <v>21</v>
      </c>
      <c r="O217" s="504">
        <v>2272</v>
      </c>
      <c r="P217" s="489">
        <v>0.92320195042665587</v>
      </c>
      <c r="Q217" s="505">
        <v>108.19047619047619</v>
      </c>
    </row>
    <row r="218" spans="1:17" ht="14.4" customHeight="1" x14ac:dyDescent="0.3">
      <c r="A218" s="483" t="s">
        <v>1334</v>
      </c>
      <c r="B218" s="484" t="s">
        <v>1231</v>
      </c>
      <c r="C218" s="484" t="s">
        <v>1218</v>
      </c>
      <c r="D218" s="484" t="s">
        <v>1280</v>
      </c>
      <c r="E218" s="484" t="s">
        <v>1281</v>
      </c>
      <c r="F218" s="504">
        <v>2</v>
      </c>
      <c r="G218" s="504">
        <v>636</v>
      </c>
      <c r="H218" s="504">
        <v>1</v>
      </c>
      <c r="I218" s="504">
        <v>318</v>
      </c>
      <c r="J218" s="504">
        <v>2</v>
      </c>
      <c r="K218" s="504">
        <v>638</v>
      </c>
      <c r="L218" s="504">
        <v>1.0031446540880504</v>
      </c>
      <c r="M218" s="504">
        <v>319</v>
      </c>
      <c r="N218" s="504">
        <v>3</v>
      </c>
      <c r="O218" s="504">
        <v>957</v>
      </c>
      <c r="P218" s="489">
        <v>1.5047169811320755</v>
      </c>
      <c r="Q218" s="505">
        <v>319</v>
      </c>
    </row>
    <row r="219" spans="1:17" ht="14.4" customHeight="1" x14ac:dyDescent="0.3">
      <c r="A219" s="483" t="s">
        <v>1334</v>
      </c>
      <c r="B219" s="484" t="s">
        <v>1231</v>
      </c>
      <c r="C219" s="484" t="s">
        <v>1218</v>
      </c>
      <c r="D219" s="484" t="s">
        <v>1284</v>
      </c>
      <c r="E219" s="484" t="s">
        <v>1285</v>
      </c>
      <c r="F219" s="504">
        <v>6</v>
      </c>
      <c r="G219" s="504">
        <v>858</v>
      </c>
      <c r="H219" s="504">
        <v>1</v>
      </c>
      <c r="I219" s="504">
        <v>143</v>
      </c>
      <c r="J219" s="504">
        <v>16</v>
      </c>
      <c r="K219" s="504">
        <v>2304</v>
      </c>
      <c r="L219" s="504">
        <v>2.6853146853146854</v>
      </c>
      <c r="M219" s="504">
        <v>144</v>
      </c>
      <c r="N219" s="504">
        <v>13</v>
      </c>
      <c r="O219" s="504">
        <v>1876</v>
      </c>
      <c r="P219" s="489">
        <v>2.1864801864801864</v>
      </c>
      <c r="Q219" s="505">
        <v>144.30769230769232</v>
      </c>
    </row>
    <row r="220" spans="1:17" ht="14.4" customHeight="1" x14ac:dyDescent="0.3">
      <c r="A220" s="483" t="s">
        <v>1334</v>
      </c>
      <c r="B220" s="484" t="s">
        <v>1231</v>
      </c>
      <c r="C220" s="484" t="s">
        <v>1218</v>
      </c>
      <c r="D220" s="484" t="s">
        <v>1288</v>
      </c>
      <c r="E220" s="484" t="s">
        <v>1289</v>
      </c>
      <c r="F220" s="504">
        <v>1</v>
      </c>
      <c r="G220" s="504">
        <v>290</v>
      </c>
      <c r="H220" s="504">
        <v>1</v>
      </c>
      <c r="I220" s="504">
        <v>290</v>
      </c>
      <c r="J220" s="504">
        <v>2</v>
      </c>
      <c r="K220" s="504">
        <v>582</v>
      </c>
      <c r="L220" s="504">
        <v>2.0068965517241377</v>
      </c>
      <c r="M220" s="504">
        <v>291</v>
      </c>
      <c r="N220" s="504"/>
      <c r="O220" s="504"/>
      <c r="P220" s="489"/>
      <c r="Q220" s="505"/>
    </row>
    <row r="221" spans="1:17" ht="14.4" customHeight="1" x14ac:dyDescent="0.3">
      <c r="A221" s="483" t="s">
        <v>1335</v>
      </c>
      <c r="B221" s="484" t="s">
        <v>1231</v>
      </c>
      <c r="C221" s="484" t="s">
        <v>1218</v>
      </c>
      <c r="D221" s="484" t="s">
        <v>1234</v>
      </c>
      <c r="E221" s="484" t="s">
        <v>1235</v>
      </c>
      <c r="F221" s="504">
        <v>78</v>
      </c>
      <c r="G221" s="504">
        <v>15756</v>
      </c>
      <c r="H221" s="504">
        <v>1</v>
      </c>
      <c r="I221" s="504">
        <v>202</v>
      </c>
      <c r="J221" s="504">
        <v>101</v>
      </c>
      <c r="K221" s="504">
        <v>20503</v>
      </c>
      <c r="L221" s="504">
        <v>1.3012820512820513</v>
      </c>
      <c r="M221" s="504">
        <v>203</v>
      </c>
      <c r="N221" s="504">
        <v>47</v>
      </c>
      <c r="O221" s="504">
        <v>9555</v>
      </c>
      <c r="P221" s="489">
        <v>0.60643564356435642</v>
      </c>
      <c r="Q221" s="505">
        <v>203.29787234042553</v>
      </c>
    </row>
    <row r="222" spans="1:17" ht="14.4" customHeight="1" x14ac:dyDescent="0.3">
      <c r="A222" s="483" t="s">
        <v>1335</v>
      </c>
      <c r="B222" s="484" t="s">
        <v>1231</v>
      </c>
      <c r="C222" s="484" t="s">
        <v>1218</v>
      </c>
      <c r="D222" s="484" t="s">
        <v>1236</v>
      </c>
      <c r="E222" s="484" t="s">
        <v>1235</v>
      </c>
      <c r="F222" s="504"/>
      <c r="G222" s="504"/>
      <c r="H222" s="504"/>
      <c r="I222" s="504"/>
      <c r="J222" s="504"/>
      <c r="K222" s="504"/>
      <c r="L222" s="504"/>
      <c r="M222" s="504"/>
      <c r="N222" s="504">
        <v>3</v>
      </c>
      <c r="O222" s="504">
        <v>252</v>
      </c>
      <c r="P222" s="489"/>
      <c r="Q222" s="505">
        <v>84</v>
      </c>
    </row>
    <row r="223" spans="1:17" ht="14.4" customHeight="1" x14ac:dyDescent="0.3">
      <c r="A223" s="483" t="s">
        <v>1335</v>
      </c>
      <c r="B223" s="484" t="s">
        <v>1231</v>
      </c>
      <c r="C223" s="484" t="s">
        <v>1218</v>
      </c>
      <c r="D223" s="484" t="s">
        <v>1237</v>
      </c>
      <c r="E223" s="484" t="s">
        <v>1238</v>
      </c>
      <c r="F223" s="504">
        <v>331</v>
      </c>
      <c r="G223" s="504">
        <v>96321</v>
      </c>
      <c r="H223" s="504">
        <v>1</v>
      </c>
      <c r="I223" s="504">
        <v>291</v>
      </c>
      <c r="J223" s="504">
        <v>173</v>
      </c>
      <c r="K223" s="504">
        <v>50516</v>
      </c>
      <c r="L223" s="504">
        <v>0.52445468797043215</v>
      </c>
      <c r="M223" s="504">
        <v>292</v>
      </c>
      <c r="N223" s="504">
        <v>221</v>
      </c>
      <c r="O223" s="504">
        <v>64640</v>
      </c>
      <c r="P223" s="489">
        <v>0.6710893782248939</v>
      </c>
      <c r="Q223" s="505">
        <v>292.48868778280541</v>
      </c>
    </row>
    <row r="224" spans="1:17" ht="14.4" customHeight="1" x14ac:dyDescent="0.3">
      <c r="A224" s="483" t="s">
        <v>1335</v>
      </c>
      <c r="B224" s="484" t="s">
        <v>1231</v>
      </c>
      <c r="C224" s="484" t="s">
        <v>1218</v>
      </c>
      <c r="D224" s="484" t="s">
        <v>1239</v>
      </c>
      <c r="E224" s="484" t="s">
        <v>1240</v>
      </c>
      <c r="F224" s="504">
        <v>3</v>
      </c>
      <c r="G224" s="504">
        <v>276</v>
      </c>
      <c r="H224" s="504">
        <v>1</v>
      </c>
      <c r="I224" s="504">
        <v>92</v>
      </c>
      <c r="J224" s="504">
        <v>6</v>
      </c>
      <c r="K224" s="504">
        <v>558</v>
      </c>
      <c r="L224" s="504">
        <v>2.0217391304347827</v>
      </c>
      <c r="M224" s="504">
        <v>93</v>
      </c>
      <c r="N224" s="504">
        <v>3</v>
      </c>
      <c r="O224" s="504">
        <v>282</v>
      </c>
      <c r="P224" s="489">
        <v>1.0217391304347827</v>
      </c>
      <c r="Q224" s="505">
        <v>94</v>
      </c>
    </row>
    <row r="225" spans="1:17" ht="14.4" customHeight="1" x14ac:dyDescent="0.3">
      <c r="A225" s="483" t="s">
        <v>1335</v>
      </c>
      <c r="B225" s="484" t="s">
        <v>1231</v>
      </c>
      <c r="C225" s="484" t="s">
        <v>1218</v>
      </c>
      <c r="D225" s="484" t="s">
        <v>1241</v>
      </c>
      <c r="E225" s="484" t="s">
        <v>1242</v>
      </c>
      <c r="F225" s="504"/>
      <c r="G225" s="504"/>
      <c r="H225" s="504"/>
      <c r="I225" s="504"/>
      <c r="J225" s="504"/>
      <c r="K225" s="504"/>
      <c r="L225" s="504"/>
      <c r="M225" s="504"/>
      <c r="N225" s="504">
        <v>1</v>
      </c>
      <c r="O225" s="504">
        <v>220</v>
      </c>
      <c r="P225" s="489"/>
      <c r="Q225" s="505">
        <v>220</v>
      </c>
    </row>
    <row r="226" spans="1:17" ht="14.4" customHeight="1" x14ac:dyDescent="0.3">
      <c r="A226" s="483" t="s">
        <v>1335</v>
      </c>
      <c r="B226" s="484" t="s">
        <v>1231</v>
      </c>
      <c r="C226" s="484" t="s">
        <v>1218</v>
      </c>
      <c r="D226" s="484" t="s">
        <v>1243</v>
      </c>
      <c r="E226" s="484" t="s">
        <v>1244</v>
      </c>
      <c r="F226" s="504">
        <v>295</v>
      </c>
      <c r="G226" s="504">
        <v>39235</v>
      </c>
      <c r="H226" s="504">
        <v>1</v>
      </c>
      <c r="I226" s="504">
        <v>133</v>
      </c>
      <c r="J226" s="504">
        <v>292</v>
      </c>
      <c r="K226" s="504">
        <v>39128</v>
      </c>
      <c r="L226" s="504">
        <v>0.99727284312476105</v>
      </c>
      <c r="M226" s="504">
        <v>134</v>
      </c>
      <c r="N226" s="504">
        <v>317</v>
      </c>
      <c r="O226" s="504">
        <v>42561</v>
      </c>
      <c r="P226" s="489">
        <v>1.0847712501592965</v>
      </c>
      <c r="Q226" s="505">
        <v>134.26182965299685</v>
      </c>
    </row>
    <row r="227" spans="1:17" ht="14.4" customHeight="1" x14ac:dyDescent="0.3">
      <c r="A227" s="483" t="s">
        <v>1335</v>
      </c>
      <c r="B227" s="484" t="s">
        <v>1231</v>
      </c>
      <c r="C227" s="484" t="s">
        <v>1218</v>
      </c>
      <c r="D227" s="484" t="s">
        <v>1245</v>
      </c>
      <c r="E227" s="484" t="s">
        <v>1244</v>
      </c>
      <c r="F227" s="504"/>
      <c r="G227" s="504"/>
      <c r="H227" s="504"/>
      <c r="I227" s="504"/>
      <c r="J227" s="504">
        <v>1</v>
      </c>
      <c r="K227" s="504">
        <v>175</v>
      </c>
      <c r="L227" s="504"/>
      <c r="M227" s="504">
        <v>175</v>
      </c>
      <c r="N227" s="504">
        <v>1</v>
      </c>
      <c r="O227" s="504">
        <v>175</v>
      </c>
      <c r="P227" s="489"/>
      <c r="Q227" s="505">
        <v>175</v>
      </c>
    </row>
    <row r="228" spans="1:17" ht="14.4" customHeight="1" x14ac:dyDescent="0.3">
      <c r="A228" s="483" t="s">
        <v>1335</v>
      </c>
      <c r="B228" s="484" t="s">
        <v>1231</v>
      </c>
      <c r="C228" s="484" t="s">
        <v>1218</v>
      </c>
      <c r="D228" s="484" t="s">
        <v>1246</v>
      </c>
      <c r="E228" s="484" t="s">
        <v>1247</v>
      </c>
      <c r="F228" s="504">
        <v>1</v>
      </c>
      <c r="G228" s="504">
        <v>609</v>
      </c>
      <c r="H228" s="504">
        <v>1</v>
      </c>
      <c r="I228" s="504">
        <v>609</v>
      </c>
      <c r="J228" s="504">
        <v>2</v>
      </c>
      <c r="K228" s="504">
        <v>1224</v>
      </c>
      <c r="L228" s="504">
        <v>2.0098522167487687</v>
      </c>
      <c r="M228" s="504">
        <v>612</v>
      </c>
      <c r="N228" s="504">
        <v>1</v>
      </c>
      <c r="O228" s="504">
        <v>612</v>
      </c>
      <c r="P228" s="489">
        <v>1.0049261083743843</v>
      </c>
      <c r="Q228" s="505">
        <v>612</v>
      </c>
    </row>
    <row r="229" spans="1:17" ht="14.4" customHeight="1" x14ac:dyDescent="0.3">
      <c r="A229" s="483" t="s">
        <v>1335</v>
      </c>
      <c r="B229" s="484" t="s">
        <v>1231</v>
      </c>
      <c r="C229" s="484" t="s">
        <v>1218</v>
      </c>
      <c r="D229" s="484" t="s">
        <v>1250</v>
      </c>
      <c r="E229" s="484" t="s">
        <v>1251</v>
      </c>
      <c r="F229" s="504">
        <v>14</v>
      </c>
      <c r="G229" s="504">
        <v>2212</v>
      </c>
      <c r="H229" s="504">
        <v>1</v>
      </c>
      <c r="I229" s="504">
        <v>158</v>
      </c>
      <c r="J229" s="504">
        <v>7</v>
      </c>
      <c r="K229" s="504">
        <v>1113</v>
      </c>
      <c r="L229" s="504">
        <v>0.50316455696202533</v>
      </c>
      <c r="M229" s="504">
        <v>159</v>
      </c>
      <c r="N229" s="504">
        <v>11</v>
      </c>
      <c r="O229" s="504">
        <v>1752</v>
      </c>
      <c r="P229" s="489">
        <v>0.79204339963833637</v>
      </c>
      <c r="Q229" s="505">
        <v>159.27272727272728</v>
      </c>
    </row>
    <row r="230" spans="1:17" ht="14.4" customHeight="1" x14ac:dyDescent="0.3">
      <c r="A230" s="483" t="s">
        <v>1335</v>
      </c>
      <c r="B230" s="484" t="s">
        <v>1231</v>
      </c>
      <c r="C230" s="484" t="s">
        <v>1218</v>
      </c>
      <c r="D230" s="484" t="s">
        <v>1252</v>
      </c>
      <c r="E230" s="484" t="s">
        <v>1253</v>
      </c>
      <c r="F230" s="504">
        <v>18</v>
      </c>
      <c r="G230" s="504">
        <v>6876</v>
      </c>
      <c r="H230" s="504">
        <v>1</v>
      </c>
      <c r="I230" s="504">
        <v>382</v>
      </c>
      <c r="J230" s="504">
        <v>30</v>
      </c>
      <c r="K230" s="504">
        <v>11460</v>
      </c>
      <c r="L230" s="504">
        <v>1.6666666666666667</v>
      </c>
      <c r="M230" s="504">
        <v>382</v>
      </c>
      <c r="N230" s="504">
        <v>42</v>
      </c>
      <c r="O230" s="504">
        <v>16059</v>
      </c>
      <c r="P230" s="489">
        <v>2.3355148342059335</v>
      </c>
      <c r="Q230" s="505">
        <v>382.35714285714283</v>
      </c>
    </row>
    <row r="231" spans="1:17" ht="14.4" customHeight="1" x14ac:dyDescent="0.3">
      <c r="A231" s="483" t="s">
        <v>1335</v>
      </c>
      <c r="B231" s="484" t="s">
        <v>1231</v>
      </c>
      <c r="C231" s="484" t="s">
        <v>1218</v>
      </c>
      <c r="D231" s="484" t="s">
        <v>1254</v>
      </c>
      <c r="E231" s="484" t="s">
        <v>1255</v>
      </c>
      <c r="F231" s="504">
        <v>366</v>
      </c>
      <c r="G231" s="504">
        <v>5856</v>
      </c>
      <c r="H231" s="504">
        <v>1</v>
      </c>
      <c r="I231" s="504">
        <v>16</v>
      </c>
      <c r="J231" s="504">
        <v>373</v>
      </c>
      <c r="K231" s="504">
        <v>5968</v>
      </c>
      <c r="L231" s="504">
        <v>1.0191256830601092</v>
      </c>
      <c r="M231" s="504">
        <v>16</v>
      </c>
      <c r="N231" s="504">
        <v>388</v>
      </c>
      <c r="O231" s="504">
        <v>6208</v>
      </c>
      <c r="P231" s="489">
        <v>1.0601092896174864</v>
      </c>
      <c r="Q231" s="505">
        <v>16</v>
      </c>
    </row>
    <row r="232" spans="1:17" ht="14.4" customHeight="1" x14ac:dyDescent="0.3">
      <c r="A232" s="483" t="s">
        <v>1335</v>
      </c>
      <c r="B232" s="484" t="s">
        <v>1231</v>
      </c>
      <c r="C232" s="484" t="s">
        <v>1218</v>
      </c>
      <c r="D232" s="484" t="s">
        <v>1256</v>
      </c>
      <c r="E232" s="484" t="s">
        <v>1257</v>
      </c>
      <c r="F232" s="504">
        <v>11</v>
      </c>
      <c r="G232" s="504">
        <v>2871</v>
      </c>
      <c r="H232" s="504">
        <v>1</v>
      </c>
      <c r="I232" s="504">
        <v>261</v>
      </c>
      <c r="J232" s="504">
        <v>26</v>
      </c>
      <c r="K232" s="504">
        <v>6812</v>
      </c>
      <c r="L232" s="504">
        <v>2.3726924416579589</v>
      </c>
      <c r="M232" s="504">
        <v>262</v>
      </c>
      <c r="N232" s="504">
        <v>8</v>
      </c>
      <c r="O232" s="504">
        <v>2102</v>
      </c>
      <c r="P232" s="489">
        <v>0.7321490769766632</v>
      </c>
      <c r="Q232" s="505">
        <v>262.75</v>
      </c>
    </row>
    <row r="233" spans="1:17" ht="14.4" customHeight="1" x14ac:dyDescent="0.3">
      <c r="A233" s="483" t="s">
        <v>1335</v>
      </c>
      <c r="B233" s="484" t="s">
        <v>1231</v>
      </c>
      <c r="C233" s="484" t="s">
        <v>1218</v>
      </c>
      <c r="D233" s="484" t="s">
        <v>1258</v>
      </c>
      <c r="E233" s="484" t="s">
        <v>1259</v>
      </c>
      <c r="F233" s="504">
        <v>17</v>
      </c>
      <c r="G233" s="504">
        <v>2380</v>
      </c>
      <c r="H233" s="504">
        <v>1</v>
      </c>
      <c r="I233" s="504">
        <v>140</v>
      </c>
      <c r="J233" s="504">
        <v>25</v>
      </c>
      <c r="K233" s="504">
        <v>3525</v>
      </c>
      <c r="L233" s="504">
        <v>1.48109243697479</v>
      </c>
      <c r="M233" s="504">
        <v>141</v>
      </c>
      <c r="N233" s="504">
        <v>8</v>
      </c>
      <c r="O233" s="504">
        <v>1128</v>
      </c>
      <c r="P233" s="489">
        <v>0.47394957983193275</v>
      </c>
      <c r="Q233" s="505">
        <v>141</v>
      </c>
    </row>
    <row r="234" spans="1:17" ht="14.4" customHeight="1" x14ac:dyDescent="0.3">
      <c r="A234" s="483" t="s">
        <v>1335</v>
      </c>
      <c r="B234" s="484" t="s">
        <v>1231</v>
      </c>
      <c r="C234" s="484" t="s">
        <v>1218</v>
      </c>
      <c r="D234" s="484" t="s">
        <v>1260</v>
      </c>
      <c r="E234" s="484" t="s">
        <v>1259</v>
      </c>
      <c r="F234" s="504">
        <v>295</v>
      </c>
      <c r="G234" s="504">
        <v>23010</v>
      </c>
      <c r="H234" s="504">
        <v>1</v>
      </c>
      <c r="I234" s="504">
        <v>78</v>
      </c>
      <c r="J234" s="504">
        <v>292</v>
      </c>
      <c r="K234" s="504">
        <v>22776</v>
      </c>
      <c r="L234" s="504">
        <v>0.98983050847457632</v>
      </c>
      <c r="M234" s="504">
        <v>78</v>
      </c>
      <c r="N234" s="504">
        <v>317</v>
      </c>
      <c r="O234" s="504">
        <v>24726</v>
      </c>
      <c r="P234" s="489">
        <v>1.0745762711864406</v>
      </c>
      <c r="Q234" s="505">
        <v>78</v>
      </c>
    </row>
    <row r="235" spans="1:17" ht="14.4" customHeight="1" x14ac:dyDescent="0.3">
      <c r="A235" s="483" t="s">
        <v>1335</v>
      </c>
      <c r="B235" s="484" t="s">
        <v>1231</v>
      </c>
      <c r="C235" s="484" t="s">
        <v>1218</v>
      </c>
      <c r="D235" s="484" t="s">
        <v>1261</v>
      </c>
      <c r="E235" s="484" t="s">
        <v>1262</v>
      </c>
      <c r="F235" s="504">
        <v>18</v>
      </c>
      <c r="G235" s="504">
        <v>5436</v>
      </c>
      <c r="H235" s="504">
        <v>1</v>
      </c>
      <c r="I235" s="504">
        <v>302</v>
      </c>
      <c r="J235" s="504">
        <v>25</v>
      </c>
      <c r="K235" s="504">
        <v>7575</v>
      </c>
      <c r="L235" s="504">
        <v>1.3934878587196469</v>
      </c>
      <c r="M235" s="504">
        <v>303</v>
      </c>
      <c r="N235" s="504">
        <v>8</v>
      </c>
      <c r="O235" s="504">
        <v>2430</v>
      </c>
      <c r="P235" s="489">
        <v>0.44701986754966888</v>
      </c>
      <c r="Q235" s="505">
        <v>303.75</v>
      </c>
    </row>
    <row r="236" spans="1:17" ht="14.4" customHeight="1" x14ac:dyDescent="0.3">
      <c r="A236" s="483" t="s">
        <v>1335</v>
      </c>
      <c r="B236" s="484" t="s">
        <v>1231</v>
      </c>
      <c r="C236" s="484" t="s">
        <v>1218</v>
      </c>
      <c r="D236" s="484" t="s">
        <v>1263</v>
      </c>
      <c r="E236" s="484" t="s">
        <v>1264</v>
      </c>
      <c r="F236" s="504">
        <v>18</v>
      </c>
      <c r="G236" s="504">
        <v>8748</v>
      </c>
      <c r="H236" s="504">
        <v>1</v>
      </c>
      <c r="I236" s="504">
        <v>486</v>
      </c>
      <c r="J236" s="504">
        <v>30</v>
      </c>
      <c r="K236" s="504">
        <v>14580</v>
      </c>
      <c r="L236" s="504">
        <v>1.6666666666666667</v>
      </c>
      <c r="M236" s="504">
        <v>486</v>
      </c>
      <c r="N236" s="504">
        <v>42</v>
      </c>
      <c r="O236" s="504">
        <v>20427</v>
      </c>
      <c r="P236" s="489">
        <v>2.3350480109739369</v>
      </c>
      <c r="Q236" s="505">
        <v>486.35714285714283</v>
      </c>
    </row>
    <row r="237" spans="1:17" ht="14.4" customHeight="1" x14ac:dyDescent="0.3">
      <c r="A237" s="483" t="s">
        <v>1335</v>
      </c>
      <c r="B237" s="484" t="s">
        <v>1231</v>
      </c>
      <c r="C237" s="484" t="s">
        <v>1218</v>
      </c>
      <c r="D237" s="484" t="s">
        <v>1265</v>
      </c>
      <c r="E237" s="484" t="s">
        <v>1266</v>
      </c>
      <c r="F237" s="504">
        <v>283</v>
      </c>
      <c r="G237" s="504">
        <v>44997</v>
      </c>
      <c r="H237" s="504">
        <v>1</v>
      </c>
      <c r="I237" s="504">
        <v>159</v>
      </c>
      <c r="J237" s="504">
        <v>263</v>
      </c>
      <c r="K237" s="504">
        <v>42080</v>
      </c>
      <c r="L237" s="504">
        <v>0.93517345600817836</v>
      </c>
      <c r="M237" s="504">
        <v>160</v>
      </c>
      <c r="N237" s="504">
        <v>287</v>
      </c>
      <c r="O237" s="504">
        <v>45998</v>
      </c>
      <c r="P237" s="489">
        <v>1.0222459275062783</v>
      </c>
      <c r="Q237" s="505">
        <v>160.27177700348432</v>
      </c>
    </row>
    <row r="238" spans="1:17" ht="14.4" customHeight="1" x14ac:dyDescent="0.3">
      <c r="A238" s="483" t="s">
        <v>1335</v>
      </c>
      <c r="B238" s="484" t="s">
        <v>1231</v>
      </c>
      <c r="C238" s="484" t="s">
        <v>1218</v>
      </c>
      <c r="D238" s="484" t="s">
        <v>1269</v>
      </c>
      <c r="E238" s="484" t="s">
        <v>1235</v>
      </c>
      <c r="F238" s="504">
        <v>776</v>
      </c>
      <c r="G238" s="504">
        <v>54320</v>
      </c>
      <c r="H238" s="504">
        <v>1</v>
      </c>
      <c r="I238" s="504">
        <v>70</v>
      </c>
      <c r="J238" s="504">
        <v>781</v>
      </c>
      <c r="K238" s="504">
        <v>54670</v>
      </c>
      <c r="L238" s="504">
        <v>1.0064432989690721</v>
      </c>
      <c r="M238" s="504">
        <v>70</v>
      </c>
      <c r="N238" s="504">
        <v>881</v>
      </c>
      <c r="O238" s="504">
        <v>61901</v>
      </c>
      <c r="P238" s="489">
        <v>1.139561855670103</v>
      </c>
      <c r="Q238" s="505">
        <v>70.262202043132802</v>
      </c>
    </row>
    <row r="239" spans="1:17" ht="14.4" customHeight="1" x14ac:dyDescent="0.3">
      <c r="A239" s="483" t="s">
        <v>1335</v>
      </c>
      <c r="B239" s="484" t="s">
        <v>1231</v>
      </c>
      <c r="C239" s="484" t="s">
        <v>1218</v>
      </c>
      <c r="D239" s="484" t="s">
        <v>1274</v>
      </c>
      <c r="E239" s="484" t="s">
        <v>1275</v>
      </c>
      <c r="F239" s="504"/>
      <c r="G239" s="504"/>
      <c r="H239" s="504"/>
      <c r="I239" s="504"/>
      <c r="J239" s="504">
        <v>3</v>
      </c>
      <c r="K239" s="504">
        <v>648</v>
      </c>
      <c r="L239" s="504"/>
      <c r="M239" s="504">
        <v>216</v>
      </c>
      <c r="N239" s="504">
        <v>3</v>
      </c>
      <c r="O239" s="504">
        <v>648</v>
      </c>
      <c r="P239" s="489"/>
      <c r="Q239" s="505">
        <v>216</v>
      </c>
    </row>
    <row r="240" spans="1:17" ht="14.4" customHeight="1" x14ac:dyDescent="0.3">
      <c r="A240" s="483" t="s">
        <v>1335</v>
      </c>
      <c r="B240" s="484" t="s">
        <v>1231</v>
      </c>
      <c r="C240" s="484" t="s">
        <v>1218</v>
      </c>
      <c r="D240" s="484" t="s">
        <v>1276</v>
      </c>
      <c r="E240" s="484" t="s">
        <v>1277</v>
      </c>
      <c r="F240" s="504">
        <v>12</v>
      </c>
      <c r="G240" s="504">
        <v>14232</v>
      </c>
      <c r="H240" s="504">
        <v>1</v>
      </c>
      <c r="I240" s="504">
        <v>1186</v>
      </c>
      <c r="J240" s="504">
        <v>7</v>
      </c>
      <c r="K240" s="504">
        <v>8323</v>
      </c>
      <c r="L240" s="504">
        <v>0.58480888139404164</v>
      </c>
      <c r="M240" s="504">
        <v>1189</v>
      </c>
      <c r="N240" s="504">
        <v>15</v>
      </c>
      <c r="O240" s="504">
        <v>17855</v>
      </c>
      <c r="P240" s="489">
        <v>1.254567172568859</v>
      </c>
      <c r="Q240" s="505">
        <v>1190.3333333333333</v>
      </c>
    </row>
    <row r="241" spans="1:17" ht="14.4" customHeight="1" x14ac:dyDescent="0.3">
      <c r="A241" s="483" t="s">
        <v>1335</v>
      </c>
      <c r="B241" s="484" t="s">
        <v>1231</v>
      </c>
      <c r="C241" s="484" t="s">
        <v>1218</v>
      </c>
      <c r="D241" s="484" t="s">
        <v>1278</v>
      </c>
      <c r="E241" s="484" t="s">
        <v>1279</v>
      </c>
      <c r="F241" s="504">
        <v>12</v>
      </c>
      <c r="G241" s="504">
        <v>1284</v>
      </c>
      <c r="H241" s="504">
        <v>1</v>
      </c>
      <c r="I241" s="504">
        <v>107</v>
      </c>
      <c r="J241" s="504">
        <v>8</v>
      </c>
      <c r="K241" s="504">
        <v>864</v>
      </c>
      <c r="L241" s="504">
        <v>0.67289719626168221</v>
      </c>
      <c r="M241" s="504">
        <v>108</v>
      </c>
      <c r="N241" s="504">
        <v>12</v>
      </c>
      <c r="O241" s="504">
        <v>1299</v>
      </c>
      <c r="P241" s="489">
        <v>1.0116822429906542</v>
      </c>
      <c r="Q241" s="505">
        <v>108.25</v>
      </c>
    </row>
    <row r="242" spans="1:17" ht="14.4" customHeight="1" x14ac:dyDescent="0.3">
      <c r="A242" s="483" t="s">
        <v>1335</v>
      </c>
      <c r="B242" s="484" t="s">
        <v>1231</v>
      </c>
      <c r="C242" s="484" t="s">
        <v>1218</v>
      </c>
      <c r="D242" s="484" t="s">
        <v>1280</v>
      </c>
      <c r="E242" s="484" t="s">
        <v>1281</v>
      </c>
      <c r="F242" s="504"/>
      <c r="G242" s="504"/>
      <c r="H242" s="504"/>
      <c r="I242" s="504"/>
      <c r="J242" s="504">
        <v>1</v>
      </c>
      <c r="K242" s="504">
        <v>319</v>
      </c>
      <c r="L242" s="504"/>
      <c r="M242" s="504">
        <v>319</v>
      </c>
      <c r="N242" s="504">
        <v>1</v>
      </c>
      <c r="O242" s="504">
        <v>319</v>
      </c>
      <c r="P242" s="489"/>
      <c r="Q242" s="505">
        <v>319</v>
      </c>
    </row>
    <row r="243" spans="1:17" ht="14.4" customHeight="1" x14ac:dyDescent="0.3">
      <c r="A243" s="483" t="s">
        <v>1335</v>
      </c>
      <c r="B243" s="484" t="s">
        <v>1231</v>
      </c>
      <c r="C243" s="484" t="s">
        <v>1218</v>
      </c>
      <c r="D243" s="484" t="s">
        <v>1288</v>
      </c>
      <c r="E243" s="484" t="s">
        <v>1289</v>
      </c>
      <c r="F243" s="504"/>
      <c r="G243" s="504"/>
      <c r="H243" s="504"/>
      <c r="I243" s="504"/>
      <c r="J243" s="504">
        <v>1</v>
      </c>
      <c r="K243" s="504">
        <v>291</v>
      </c>
      <c r="L243" s="504"/>
      <c r="M243" s="504">
        <v>291</v>
      </c>
      <c r="N243" s="504"/>
      <c r="O243" s="504"/>
      <c r="P243" s="489"/>
      <c r="Q243" s="505"/>
    </row>
    <row r="244" spans="1:17" ht="14.4" customHeight="1" x14ac:dyDescent="0.3">
      <c r="A244" s="483" t="s">
        <v>1336</v>
      </c>
      <c r="B244" s="484" t="s">
        <v>1231</v>
      </c>
      <c r="C244" s="484" t="s">
        <v>1218</v>
      </c>
      <c r="D244" s="484" t="s">
        <v>1234</v>
      </c>
      <c r="E244" s="484" t="s">
        <v>1235</v>
      </c>
      <c r="F244" s="504">
        <v>73</v>
      </c>
      <c r="G244" s="504">
        <v>14746</v>
      </c>
      <c r="H244" s="504">
        <v>1</v>
      </c>
      <c r="I244" s="504">
        <v>202</v>
      </c>
      <c r="J244" s="504">
        <v>128</v>
      </c>
      <c r="K244" s="504">
        <v>25984</v>
      </c>
      <c r="L244" s="504">
        <v>1.7621049776210498</v>
      </c>
      <c r="M244" s="504">
        <v>203</v>
      </c>
      <c r="N244" s="504">
        <v>75</v>
      </c>
      <c r="O244" s="504">
        <v>15285</v>
      </c>
      <c r="P244" s="489">
        <v>1.0365522853655229</v>
      </c>
      <c r="Q244" s="505">
        <v>203.8</v>
      </c>
    </row>
    <row r="245" spans="1:17" ht="14.4" customHeight="1" x14ac:dyDescent="0.3">
      <c r="A245" s="483" t="s">
        <v>1336</v>
      </c>
      <c r="B245" s="484" t="s">
        <v>1231</v>
      </c>
      <c r="C245" s="484" t="s">
        <v>1218</v>
      </c>
      <c r="D245" s="484" t="s">
        <v>1237</v>
      </c>
      <c r="E245" s="484" t="s">
        <v>1238</v>
      </c>
      <c r="F245" s="504">
        <v>127</v>
      </c>
      <c r="G245" s="504">
        <v>36957</v>
      </c>
      <c r="H245" s="504">
        <v>1</v>
      </c>
      <c r="I245" s="504">
        <v>291</v>
      </c>
      <c r="J245" s="504">
        <v>170</v>
      </c>
      <c r="K245" s="504">
        <v>49640</v>
      </c>
      <c r="L245" s="504">
        <v>1.343182617636713</v>
      </c>
      <c r="M245" s="504">
        <v>292</v>
      </c>
      <c r="N245" s="504">
        <v>217</v>
      </c>
      <c r="O245" s="504">
        <v>63658</v>
      </c>
      <c r="P245" s="489">
        <v>1.7224882972102713</v>
      </c>
      <c r="Q245" s="505">
        <v>293.35483870967744</v>
      </c>
    </row>
    <row r="246" spans="1:17" ht="14.4" customHeight="1" x14ac:dyDescent="0.3">
      <c r="A246" s="483" t="s">
        <v>1336</v>
      </c>
      <c r="B246" s="484" t="s">
        <v>1231</v>
      </c>
      <c r="C246" s="484" t="s">
        <v>1218</v>
      </c>
      <c r="D246" s="484" t="s">
        <v>1239</v>
      </c>
      <c r="E246" s="484" t="s">
        <v>1240</v>
      </c>
      <c r="F246" s="504">
        <v>7</v>
      </c>
      <c r="G246" s="504">
        <v>644</v>
      </c>
      <c r="H246" s="504">
        <v>1</v>
      </c>
      <c r="I246" s="504">
        <v>92</v>
      </c>
      <c r="J246" s="504">
        <v>1</v>
      </c>
      <c r="K246" s="504">
        <v>93</v>
      </c>
      <c r="L246" s="504">
        <v>0.14440993788819875</v>
      </c>
      <c r="M246" s="504">
        <v>93</v>
      </c>
      <c r="N246" s="504"/>
      <c r="O246" s="504"/>
      <c r="P246" s="489"/>
      <c r="Q246" s="505"/>
    </row>
    <row r="247" spans="1:17" ht="14.4" customHeight="1" x14ac:dyDescent="0.3">
      <c r="A247" s="483" t="s">
        <v>1336</v>
      </c>
      <c r="B247" s="484" t="s">
        <v>1231</v>
      </c>
      <c r="C247" s="484" t="s">
        <v>1218</v>
      </c>
      <c r="D247" s="484" t="s">
        <v>1243</v>
      </c>
      <c r="E247" s="484" t="s">
        <v>1244</v>
      </c>
      <c r="F247" s="504">
        <v>194</v>
      </c>
      <c r="G247" s="504">
        <v>25802</v>
      </c>
      <c r="H247" s="504">
        <v>1</v>
      </c>
      <c r="I247" s="504">
        <v>133</v>
      </c>
      <c r="J247" s="504">
        <v>193</v>
      </c>
      <c r="K247" s="504">
        <v>25862</v>
      </c>
      <c r="L247" s="504">
        <v>1.0023254011316953</v>
      </c>
      <c r="M247" s="504">
        <v>134</v>
      </c>
      <c r="N247" s="504">
        <v>199</v>
      </c>
      <c r="O247" s="504">
        <v>26721</v>
      </c>
      <c r="P247" s="489">
        <v>1.0356173940004652</v>
      </c>
      <c r="Q247" s="505">
        <v>134.27638190954775</v>
      </c>
    </row>
    <row r="248" spans="1:17" ht="14.4" customHeight="1" x14ac:dyDescent="0.3">
      <c r="A248" s="483" t="s">
        <v>1336</v>
      </c>
      <c r="B248" s="484" t="s">
        <v>1231</v>
      </c>
      <c r="C248" s="484" t="s">
        <v>1218</v>
      </c>
      <c r="D248" s="484" t="s">
        <v>1246</v>
      </c>
      <c r="E248" s="484" t="s">
        <v>1247</v>
      </c>
      <c r="F248" s="504">
        <v>1</v>
      </c>
      <c r="G248" s="504">
        <v>609</v>
      </c>
      <c r="H248" s="504">
        <v>1</v>
      </c>
      <c r="I248" s="504">
        <v>609</v>
      </c>
      <c r="J248" s="504"/>
      <c r="K248" s="504"/>
      <c r="L248" s="504"/>
      <c r="M248" s="504"/>
      <c r="N248" s="504"/>
      <c r="O248" s="504"/>
      <c r="P248" s="489"/>
      <c r="Q248" s="505"/>
    </row>
    <row r="249" spans="1:17" ht="14.4" customHeight="1" x14ac:dyDescent="0.3">
      <c r="A249" s="483" t="s">
        <v>1336</v>
      </c>
      <c r="B249" s="484" t="s">
        <v>1231</v>
      </c>
      <c r="C249" s="484" t="s">
        <v>1218</v>
      </c>
      <c r="D249" s="484" t="s">
        <v>1250</v>
      </c>
      <c r="E249" s="484" t="s">
        <v>1251</v>
      </c>
      <c r="F249" s="504">
        <v>8</v>
      </c>
      <c r="G249" s="504">
        <v>1264</v>
      </c>
      <c r="H249" s="504">
        <v>1</v>
      </c>
      <c r="I249" s="504">
        <v>158</v>
      </c>
      <c r="J249" s="504">
        <v>6</v>
      </c>
      <c r="K249" s="504">
        <v>954</v>
      </c>
      <c r="L249" s="504">
        <v>0.754746835443038</v>
      </c>
      <c r="M249" s="504">
        <v>159</v>
      </c>
      <c r="N249" s="504">
        <v>8</v>
      </c>
      <c r="O249" s="504">
        <v>1276</v>
      </c>
      <c r="P249" s="489">
        <v>1.009493670886076</v>
      </c>
      <c r="Q249" s="505">
        <v>159.5</v>
      </c>
    </row>
    <row r="250" spans="1:17" ht="14.4" customHeight="1" x14ac:dyDescent="0.3">
      <c r="A250" s="483" t="s">
        <v>1336</v>
      </c>
      <c r="B250" s="484" t="s">
        <v>1231</v>
      </c>
      <c r="C250" s="484" t="s">
        <v>1218</v>
      </c>
      <c r="D250" s="484" t="s">
        <v>1252</v>
      </c>
      <c r="E250" s="484" t="s">
        <v>1253</v>
      </c>
      <c r="F250" s="504">
        <v>6</v>
      </c>
      <c r="G250" s="504">
        <v>2292</v>
      </c>
      <c r="H250" s="504">
        <v>1</v>
      </c>
      <c r="I250" s="504">
        <v>382</v>
      </c>
      <c r="J250" s="504">
        <v>2</v>
      </c>
      <c r="K250" s="504">
        <v>764</v>
      </c>
      <c r="L250" s="504">
        <v>0.33333333333333331</v>
      </c>
      <c r="M250" s="504">
        <v>382</v>
      </c>
      <c r="N250" s="504">
        <v>3</v>
      </c>
      <c r="O250" s="504">
        <v>1147</v>
      </c>
      <c r="P250" s="489">
        <v>0.50043630017452012</v>
      </c>
      <c r="Q250" s="505">
        <v>382.33333333333331</v>
      </c>
    </row>
    <row r="251" spans="1:17" ht="14.4" customHeight="1" x14ac:dyDescent="0.3">
      <c r="A251" s="483" t="s">
        <v>1336</v>
      </c>
      <c r="B251" s="484" t="s">
        <v>1231</v>
      </c>
      <c r="C251" s="484" t="s">
        <v>1218</v>
      </c>
      <c r="D251" s="484" t="s">
        <v>1254</v>
      </c>
      <c r="E251" s="484" t="s">
        <v>1255</v>
      </c>
      <c r="F251" s="504">
        <v>227</v>
      </c>
      <c r="G251" s="504">
        <v>3632</v>
      </c>
      <c r="H251" s="504">
        <v>1</v>
      </c>
      <c r="I251" s="504">
        <v>16</v>
      </c>
      <c r="J251" s="504">
        <v>220</v>
      </c>
      <c r="K251" s="504">
        <v>3520</v>
      </c>
      <c r="L251" s="504">
        <v>0.96916299559471364</v>
      </c>
      <c r="M251" s="504">
        <v>16</v>
      </c>
      <c r="N251" s="504">
        <v>222</v>
      </c>
      <c r="O251" s="504">
        <v>3552</v>
      </c>
      <c r="P251" s="489">
        <v>0.97797356828193838</v>
      </c>
      <c r="Q251" s="505">
        <v>16</v>
      </c>
    </row>
    <row r="252" spans="1:17" ht="14.4" customHeight="1" x14ac:dyDescent="0.3">
      <c r="A252" s="483" t="s">
        <v>1336</v>
      </c>
      <c r="B252" s="484" t="s">
        <v>1231</v>
      </c>
      <c r="C252" s="484" t="s">
        <v>1218</v>
      </c>
      <c r="D252" s="484" t="s">
        <v>1256</v>
      </c>
      <c r="E252" s="484" t="s">
        <v>1257</v>
      </c>
      <c r="F252" s="504">
        <v>9</v>
      </c>
      <c r="G252" s="504">
        <v>2349</v>
      </c>
      <c r="H252" s="504">
        <v>1</v>
      </c>
      <c r="I252" s="504">
        <v>261</v>
      </c>
      <c r="J252" s="504">
        <v>16</v>
      </c>
      <c r="K252" s="504">
        <v>4192</v>
      </c>
      <c r="L252" s="504">
        <v>1.7845891868880375</v>
      </c>
      <c r="M252" s="504">
        <v>262</v>
      </c>
      <c r="N252" s="504">
        <v>14</v>
      </c>
      <c r="O252" s="504">
        <v>3689</v>
      </c>
      <c r="P252" s="489">
        <v>1.5704555129842486</v>
      </c>
      <c r="Q252" s="505">
        <v>263.5</v>
      </c>
    </row>
    <row r="253" spans="1:17" ht="14.4" customHeight="1" x14ac:dyDescent="0.3">
      <c r="A253" s="483" t="s">
        <v>1336</v>
      </c>
      <c r="B253" s="484" t="s">
        <v>1231</v>
      </c>
      <c r="C253" s="484" t="s">
        <v>1218</v>
      </c>
      <c r="D253" s="484" t="s">
        <v>1258</v>
      </c>
      <c r="E253" s="484" t="s">
        <v>1259</v>
      </c>
      <c r="F253" s="504">
        <v>20</v>
      </c>
      <c r="G253" s="504">
        <v>2800</v>
      </c>
      <c r="H253" s="504">
        <v>1</v>
      </c>
      <c r="I253" s="504">
        <v>140</v>
      </c>
      <c r="J253" s="504">
        <v>22</v>
      </c>
      <c r="K253" s="504">
        <v>3102</v>
      </c>
      <c r="L253" s="504">
        <v>1.1078571428571429</v>
      </c>
      <c r="M253" s="504">
        <v>141</v>
      </c>
      <c r="N253" s="504">
        <v>18</v>
      </c>
      <c r="O253" s="504">
        <v>2538</v>
      </c>
      <c r="P253" s="489">
        <v>0.90642857142857147</v>
      </c>
      <c r="Q253" s="505">
        <v>141</v>
      </c>
    </row>
    <row r="254" spans="1:17" ht="14.4" customHeight="1" x14ac:dyDescent="0.3">
      <c r="A254" s="483" t="s">
        <v>1336</v>
      </c>
      <c r="B254" s="484" t="s">
        <v>1231</v>
      </c>
      <c r="C254" s="484" t="s">
        <v>1218</v>
      </c>
      <c r="D254" s="484" t="s">
        <v>1260</v>
      </c>
      <c r="E254" s="484" t="s">
        <v>1259</v>
      </c>
      <c r="F254" s="504">
        <v>194</v>
      </c>
      <c r="G254" s="504">
        <v>15132</v>
      </c>
      <c r="H254" s="504">
        <v>1</v>
      </c>
      <c r="I254" s="504">
        <v>78</v>
      </c>
      <c r="J254" s="504">
        <v>193</v>
      </c>
      <c r="K254" s="504">
        <v>15054</v>
      </c>
      <c r="L254" s="504">
        <v>0.99484536082474229</v>
      </c>
      <c r="M254" s="504">
        <v>78</v>
      </c>
      <c r="N254" s="504">
        <v>199</v>
      </c>
      <c r="O254" s="504">
        <v>15522</v>
      </c>
      <c r="P254" s="489">
        <v>1.0257731958762886</v>
      </c>
      <c r="Q254" s="505">
        <v>78</v>
      </c>
    </row>
    <row r="255" spans="1:17" ht="14.4" customHeight="1" x14ac:dyDescent="0.3">
      <c r="A255" s="483" t="s">
        <v>1336</v>
      </c>
      <c r="B255" s="484" t="s">
        <v>1231</v>
      </c>
      <c r="C255" s="484" t="s">
        <v>1218</v>
      </c>
      <c r="D255" s="484" t="s">
        <v>1261</v>
      </c>
      <c r="E255" s="484" t="s">
        <v>1262</v>
      </c>
      <c r="F255" s="504">
        <v>20</v>
      </c>
      <c r="G255" s="504">
        <v>6040</v>
      </c>
      <c r="H255" s="504">
        <v>1</v>
      </c>
      <c r="I255" s="504">
        <v>302</v>
      </c>
      <c r="J255" s="504">
        <v>22</v>
      </c>
      <c r="K255" s="504">
        <v>6666</v>
      </c>
      <c r="L255" s="504">
        <v>1.1036423841059602</v>
      </c>
      <c r="M255" s="504">
        <v>303</v>
      </c>
      <c r="N255" s="504">
        <v>18</v>
      </c>
      <c r="O255" s="504">
        <v>5475</v>
      </c>
      <c r="P255" s="489">
        <v>0.9064569536423841</v>
      </c>
      <c r="Q255" s="505">
        <v>304.16666666666669</v>
      </c>
    </row>
    <row r="256" spans="1:17" ht="14.4" customHeight="1" x14ac:dyDescent="0.3">
      <c r="A256" s="483" t="s">
        <v>1336</v>
      </c>
      <c r="B256" s="484" t="s">
        <v>1231</v>
      </c>
      <c r="C256" s="484" t="s">
        <v>1218</v>
      </c>
      <c r="D256" s="484" t="s">
        <v>1263</v>
      </c>
      <c r="E256" s="484" t="s">
        <v>1264</v>
      </c>
      <c r="F256" s="504">
        <v>6</v>
      </c>
      <c r="G256" s="504">
        <v>2916</v>
      </c>
      <c r="H256" s="504">
        <v>1</v>
      </c>
      <c r="I256" s="504">
        <v>486</v>
      </c>
      <c r="J256" s="504">
        <v>2</v>
      </c>
      <c r="K256" s="504">
        <v>972</v>
      </c>
      <c r="L256" s="504">
        <v>0.33333333333333331</v>
      </c>
      <c r="M256" s="504">
        <v>486</v>
      </c>
      <c r="N256" s="504">
        <v>3</v>
      </c>
      <c r="O256" s="504">
        <v>1459</v>
      </c>
      <c r="P256" s="489">
        <v>0.5003429355281207</v>
      </c>
      <c r="Q256" s="505">
        <v>486.33333333333331</v>
      </c>
    </row>
    <row r="257" spans="1:17" ht="14.4" customHeight="1" x14ac:dyDescent="0.3">
      <c r="A257" s="483" t="s">
        <v>1336</v>
      </c>
      <c r="B257" s="484" t="s">
        <v>1231</v>
      </c>
      <c r="C257" s="484" t="s">
        <v>1218</v>
      </c>
      <c r="D257" s="484" t="s">
        <v>1265</v>
      </c>
      <c r="E257" s="484" t="s">
        <v>1266</v>
      </c>
      <c r="F257" s="504">
        <v>181</v>
      </c>
      <c r="G257" s="504">
        <v>28779</v>
      </c>
      <c r="H257" s="504">
        <v>1</v>
      </c>
      <c r="I257" s="504">
        <v>159</v>
      </c>
      <c r="J257" s="504">
        <v>178</v>
      </c>
      <c r="K257" s="504">
        <v>28480</v>
      </c>
      <c r="L257" s="504">
        <v>0.98961047986378958</v>
      </c>
      <c r="M257" s="504">
        <v>160</v>
      </c>
      <c r="N257" s="504">
        <v>184</v>
      </c>
      <c r="O257" s="504">
        <v>29489</v>
      </c>
      <c r="P257" s="489">
        <v>1.0246707668786268</v>
      </c>
      <c r="Q257" s="505">
        <v>160.26630434782609</v>
      </c>
    </row>
    <row r="258" spans="1:17" ht="14.4" customHeight="1" x14ac:dyDescent="0.3">
      <c r="A258" s="483" t="s">
        <v>1336</v>
      </c>
      <c r="B258" s="484" t="s">
        <v>1231</v>
      </c>
      <c r="C258" s="484" t="s">
        <v>1218</v>
      </c>
      <c r="D258" s="484" t="s">
        <v>1269</v>
      </c>
      <c r="E258" s="484" t="s">
        <v>1235</v>
      </c>
      <c r="F258" s="504">
        <v>408</v>
      </c>
      <c r="G258" s="504">
        <v>28560</v>
      </c>
      <c r="H258" s="504">
        <v>1</v>
      </c>
      <c r="I258" s="504">
        <v>70</v>
      </c>
      <c r="J258" s="504">
        <v>409</v>
      </c>
      <c r="K258" s="504">
        <v>28630</v>
      </c>
      <c r="L258" s="504">
        <v>1.0024509803921569</v>
      </c>
      <c r="M258" s="504">
        <v>70</v>
      </c>
      <c r="N258" s="504">
        <v>423</v>
      </c>
      <c r="O258" s="504">
        <v>29732</v>
      </c>
      <c r="P258" s="489">
        <v>1.0410364145658264</v>
      </c>
      <c r="Q258" s="505">
        <v>70.288416075650119</v>
      </c>
    </row>
    <row r="259" spans="1:17" ht="14.4" customHeight="1" x14ac:dyDescent="0.3">
      <c r="A259" s="483" t="s">
        <v>1336</v>
      </c>
      <c r="B259" s="484" t="s">
        <v>1231</v>
      </c>
      <c r="C259" s="484" t="s">
        <v>1218</v>
      </c>
      <c r="D259" s="484" t="s">
        <v>1276</v>
      </c>
      <c r="E259" s="484" t="s">
        <v>1277</v>
      </c>
      <c r="F259" s="504">
        <v>6</v>
      </c>
      <c r="G259" s="504">
        <v>7116</v>
      </c>
      <c r="H259" s="504">
        <v>1</v>
      </c>
      <c r="I259" s="504">
        <v>1186</v>
      </c>
      <c r="J259" s="504">
        <v>6</v>
      </c>
      <c r="K259" s="504">
        <v>7134</v>
      </c>
      <c r="L259" s="504">
        <v>1.0025295109612142</v>
      </c>
      <c r="M259" s="504">
        <v>1189</v>
      </c>
      <c r="N259" s="504">
        <v>8</v>
      </c>
      <c r="O259" s="504">
        <v>9528</v>
      </c>
      <c r="P259" s="489">
        <v>1.3389544688026982</v>
      </c>
      <c r="Q259" s="505">
        <v>1191</v>
      </c>
    </row>
    <row r="260" spans="1:17" ht="14.4" customHeight="1" x14ac:dyDescent="0.3">
      <c r="A260" s="483" t="s">
        <v>1336</v>
      </c>
      <c r="B260" s="484" t="s">
        <v>1231</v>
      </c>
      <c r="C260" s="484" t="s">
        <v>1218</v>
      </c>
      <c r="D260" s="484" t="s">
        <v>1278</v>
      </c>
      <c r="E260" s="484" t="s">
        <v>1279</v>
      </c>
      <c r="F260" s="504">
        <v>8</v>
      </c>
      <c r="G260" s="504">
        <v>856</v>
      </c>
      <c r="H260" s="504">
        <v>1</v>
      </c>
      <c r="I260" s="504">
        <v>107</v>
      </c>
      <c r="J260" s="504">
        <v>5</v>
      </c>
      <c r="K260" s="504">
        <v>540</v>
      </c>
      <c r="L260" s="504">
        <v>0.63084112149532712</v>
      </c>
      <c r="M260" s="504">
        <v>108</v>
      </c>
      <c r="N260" s="504">
        <v>6</v>
      </c>
      <c r="O260" s="504">
        <v>651</v>
      </c>
      <c r="P260" s="489">
        <v>0.76051401869158874</v>
      </c>
      <c r="Q260" s="505">
        <v>108.5</v>
      </c>
    </row>
    <row r="261" spans="1:17" ht="14.4" customHeight="1" x14ac:dyDescent="0.3">
      <c r="A261" s="483" t="s">
        <v>1336</v>
      </c>
      <c r="B261" s="484" t="s">
        <v>1231</v>
      </c>
      <c r="C261" s="484" t="s">
        <v>1218</v>
      </c>
      <c r="D261" s="484" t="s">
        <v>1288</v>
      </c>
      <c r="E261" s="484" t="s">
        <v>1289</v>
      </c>
      <c r="F261" s="504">
        <v>1</v>
      </c>
      <c r="G261" s="504">
        <v>290</v>
      </c>
      <c r="H261" s="504">
        <v>1</v>
      </c>
      <c r="I261" s="504">
        <v>290</v>
      </c>
      <c r="J261" s="504"/>
      <c r="K261" s="504"/>
      <c r="L261" s="504"/>
      <c r="M261" s="504"/>
      <c r="N261" s="504"/>
      <c r="O261" s="504"/>
      <c r="P261" s="489"/>
      <c r="Q261" s="505"/>
    </row>
    <row r="262" spans="1:17" ht="14.4" customHeight="1" x14ac:dyDescent="0.3">
      <c r="A262" s="483" t="s">
        <v>1337</v>
      </c>
      <c r="B262" s="484" t="s">
        <v>1231</v>
      </c>
      <c r="C262" s="484" t="s">
        <v>1218</v>
      </c>
      <c r="D262" s="484" t="s">
        <v>1234</v>
      </c>
      <c r="E262" s="484" t="s">
        <v>1235</v>
      </c>
      <c r="F262" s="504">
        <v>6</v>
      </c>
      <c r="G262" s="504">
        <v>1212</v>
      </c>
      <c r="H262" s="504">
        <v>1</v>
      </c>
      <c r="I262" s="504">
        <v>202</v>
      </c>
      <c r="J262" s="504">
        <v>16</v>
      </c>
      <c r="K262" s="504">
        <v>3248</v>
      </c>
      <c r="L262" s="504">
        <v>2.6798679867986799</v>
      </c>
      <c r="M262" s="504">
        <v>203</v>
      </c>
      <c r="N262" s="504">
        <v>6</v>
      </c>
      <c r="O262" s="504">
        <v>1222</v>
      </c>
      <c r="P262" s="489">
        <v>1.0082508250825082</v>
      </c>
      <c r="Q262" s="505">
        <v>203.66666666666666</v>
      </c>
    </row>
    <row r="263" spans="1:17" ht="14.4" customHeight="1" x14ac:dyDescent="0.3">
      <c r="A263" s="483" t="s">
        <v>1337</v>
      </c>
      <c r="B263" s="484" t="s">
        <v>1231</v>
      </c>
      <c r="C263" s="484" t="s">
        <v>1218</v>
      </c>
      <c r="D263" s="484" t="s">
        <v>1237</v>
      </c>
      <c r="E263" s="484" t="s">
        <v>1238</v>
      </c>
      <c r="F263" s="504">
        <v>44</v>
      </c>
      <c r="G263" s="504">
        <v>12804</v>
      </c>
      <c r="H263" s="504">
        <v>1</v>
      </c>
      <c r="I263" s="504">
        <v>291</v>
      </c>
      <c r="J263" s="504">
        <v>35</v>
      </c>
      <c r="K263" s="504">
        <v>10220</v>
      </c>
      <c r="L263" s="504">
        <v>0.79818806622930338</v>
      </c>
      <c r="M263" s="504">
        <v>292</v>
      </c>
      <c r="N263" s="504"/>
      <c r="O263" s="504"/>
      <c r="P263" s="489"/>
      <c r="Q263" s="505"/>
    </row>
    <row r="264" spans="1:17" ht="14.4" customHeight="1" x14ac:dyDescent="0.3">
      <c r="A264" s="483" t="s">
        <v>1337</v>
      </c>
      <c r="B264" s="484" t="s">
        <v>1231</v>
      </c>
      <c r="C264" s="484" t="s">
        <v>1218</v>
      </c>
      <c r="D264" s="484" t="s">
        <v>1239</v>
      </c>
      <c r="E264" s="484" t="s">
        <v>1240</v>
      </c>
      <c r="F264" s="504">
        <v>3</v>
      </c>
      <c r="G264" s="504">
        <v>276</v>
      </c>
      <c r="H264" s="504">
        <v>1</v>
      </c>
      <c r="I264" s="504">
        <v>92</v>
      </c>
      <c r="J264" s="504"/>
      <c r="K264" s="504"/>
      <c r="L264" s="504"/>
      <c r="M264" s="504"/>
      <c r="N264" s="504"/>
      <c r="O264" s="504"/>
      <c r="P264" s="489"/>
      <c r="Q264" s="505"/>
    </row>
    <row r="265" spans="1:17" ht="14.4" customHeight="1" x14ac:dyDescent="0.3">
      <c r="A265" s="483" t="s">
        <v>1337</v>
      </c>
      <c r="B265" s="484" t="s">
        <v>1231</v>
      </c>
      <c r="C265" s="484" t="s">
        <v>1218</v>
      </c>
      <c r="D265" s="484" t="s">
        <v>1243</v>
      </c>
      <c r="E265" s="484" t="s">
        <v>1244</v>
      </c>
      <c r="F265" s="504">
        <v>14</v>
      </c>
      <c r="G265" s="504">
        <v>1862</v>
      </c>
      <c r="H265" s="504">
        <v>1</v>
      </c>
      <c r="I265" s="504">
        <v>133</v>
      </c>
      <c r="J265" s="504">
        <v>9</v>
      </c>
      <c r="K265" s="504">
        <v>1206</v>
      </c>
      <c r="L265" s="504">
        <v>0.64769065520945224</v>
      </c>
      <c r="M265" s="504">
        <v>134</v>
      </c>
      <c r="N265" s="504">
        <v>3</v>
      </c>
      <c r="O265" s="504">
        <v>402</v>
      </c>
      <c r="P265" s="489">
        <v>0.21589688506981741</v>
      </c>
      <c r="Q265" s="505">
        <v>134</v>
      </c>
    </row>
    <row r="266" spans="1:17" ht="14.4" customHeight="1" x14ac:dyDescent="0.3">
      <c r="A266" s="483" t="s">
        <v>1337</v>
      </c>
      <c r="B266" s="484" t="s">
        <v>1231</v>
      </c>
      <c r="C266" s="484" t="s">
        <v>1218</v>
      </c>
      <c r="D266" s="484" t="s">
        <v>1250</v>
      </c>
      <c r="E266" s="484" t="s">
        <v>1251</v>
      </c>
      <c r="F266" s="504">
        <v>2</v>
      </c>
      <c r="G266" s="504">
        <v>316</v>
      </c>
      <c r="H266" s="504">
        <v>1</v>
      </c>
      <c r="I266" s="504">
        <v>158</v>
      </c>
      <c r="J266" s="504">
        <v>1</v>
      </c>
      <c r="K266" s="504">
        <v>159</v>
      </c>
      <c r="L266" s="504">
        <v>0.50316455696202533</v>
      </c>
      <c r="M266" s="504">
        <v>159</v>
      </c>
      <c r="N266" s="504"/>
      <c r="O266" s="504"/>
      <c r="P266" s="489"/>
      <c r="Q266" s="505"/>
    </row>
    <row r="267" spans="1:17" ht="14.4" customHeight="1" x14ac:dyDescent="0.3">
      <c r="A267" s="483" t="s">
        <v>1337</v>
      </c>
      <c r="B267" s="484" t="s">
        <v>1231</v>
      </c>
      <c r="C267" s="484" t="s">
        <v>1218</v>
      </c>
      <c r="D267" s="484" t="s">
        <v>1254</v>
      </c>
      <c r="E267" s="484" t="s">
        <v>1255</v>
      </c>
      <c r="F267" s="504">
        <v>26</v>
      </c>
      <c r="G267" s="504">
        <v>416</v>
      </c>
      <c r="H267" s="504">
        <v>1</v>
      </c>
      <c r="I267" s="504">
        <v>16</v>
      </c>
      <c r="J267" s="504">
        <v>14</v>
      </c>
      <c r="K267" s="504">
        <v>224</v>
      </c>
      <c r="L267" s="504">
        <v>0.53846153846153844</v>
      </c>
      <c r="M267" s="504">
        <v>16</v>
      </c>
      <c r="N267" s="504">
        <v>7</v>
      </c>
      <c r="O267" s="504">
        <v>112</v>
      </c>
      <c r="P267" s="489">
        <v>0.26923076923076922</v>
      </c>
      <c r="Q267" s="505">
        <v>16</v>
      </c>
    </row>
    <row r="268" spans="1:17" ht="14.4" customHeight="1" x14ac:dyDescent="0.3">
      <c r="A268" s="483" t="s">
        <v>1337</v>
      </c>
      <c r="B268" s="484" t="s">
        <v>1231</v>
      </c>
      <c r="C268" s="484" t="s">
        <v>1218</v>
      </c>
      <c r="D268" s="484" t="s">
        <v>1256</v>
      </c>
      <c r="E268" s="484" t="s">
        <v>1257</v>
      </c>
      <c r="F268" s="504">
        <v>4</v>
      </c>
      <c r="G268" s="504">
        <v>1044</v>
      </c>
      <c r="H268" s="504">
        <v>1</v>
      </c>
      <c r="I268" s="504">
        <v>261</v>
      </c>
      <c r="J268" s="504">
        <v>4</v>
      </c>
      <c r="K268" s="504">
        <v>1048</v>
      </c>
      <c r="L268" s="504">
        <v>1.0038314176245211</v>
      </c>
      <c r="M268" s="504">
        <v>262</v>
      </c>
      <c r="N268" s="504">
        <v>3</v>
      </c>
      <c r="O268" s="504">
        <v>789</v>
      </c>
      <c r="P268" s="489">
        <v>0.75574712643678166</v>
      </c>
      <c r="Q268" s="505">
        <v>263</v>
      </c>
    </row>
    <row r="269" spans="1:17" ht="14.4" customHeight="1" x14ac:dyDescent="0.3">
      <c r="A269" s="483" t="s">
        <v>1337</v>
      </c>
      <c r="B269" s="484" t="s">
        <v>1231</v>
      </c>
      <c r="C269" s="484" t="s">
        <v>1218</v>
      </c>
      <c r="D269" s="484" t="s">
        <v>1258</v>
      </c>
      <c r="E269" s="484" t="s">
        <v>1259</v>
      </c>
      <c r="F269" s="504">
        <v>4</v>
      </c>
      <c r="G269" s="504">
        <v>560</v>
      </c>
      <c r="H269" s="504">
        <v>1</v>
      </c>
      <c r="I269" s="504">
        <v>140</v>
      </c>
      <c r="J269" s="504">
        <v>4</v>
      </c>
      <c r="K269" s="504">
        <v>564</v>
      </c>
      <c r="L269" s="504">
        <v>1.0071428571428571</v>
      </c>
      <c r="M269" s="504">
        <v>141</v>
      </c>
      <c r="N269" s="504">
        <v>3</v>
      </c>
      <c r="O269" s="504">
        <v>423</v>
      </c>
      <c r="P269" s="489">
        <v>0.75535714285714284</v>
      </c>
      <c r="Q269" s="505">
        <v>141</v>
      </c>
    </row>
    <row r="270" spans="1:17" ht="14.4" customHeight="1" x14ac:dyDescent="0.3">
      <c r="A270" s="483" t="s">
        <v>1337</v>
      </c>
      <c r="B270" s="484" t="s">
        <v>1231</v>
      </c>
      <c r="C270" s="484" t="s">
        <v>1218</v>
      </c>
      <c r="D270" s="484" t="s">
        <v>1260</v>
      </c>
      <c r="E270" s="484" t="s">
        <v>1259</v>
      </c>
      <c r="F270" s="504">
        <v>14</v>
      </c>
      <c r="G270" s="504">
        <v>1092</v>
      </c>
      <c r="H270" s="504">
        <v>1</v>
      </c>
      <c r="I270" s="504">
        <v>78</v>
      </c>
      <c r="J270" s="504">
        <v>9</v>
      </c>
      <c r="K270" s="504">
        <v>702</v>
      </c>
      <c r="L270" s="504">
        <v>0.6428571428571429</v>
      </c>
      <c r="M270" s="504">
        <v>78</v>
      </c>
      <c r="N270" s="504">
        <v>3</v>
      </c>
      <c r="O270" s="504">
        <v>234</v>
      </c>
      <c r="P270" s="489">
        <v>0.21428571428571427</v>
      </c>
      <c r="Q270" s="505">
        <v>78</v>
      </c>
    </row>
    <row r="271" spans="1:17" ht="14.4" customHeight="1" x14ac:dyDescent="0.3">
      <c r="A271" s="483" t="s">
        <v>1337</v>
      </c>
      <c r="B271" s="484" t="s">
        <v>1231</v>
      </c>
      <c r="C271" s="484" t="s">
        <v>1218</v>
      </c>
      <c r="D271" s="484" t="s">
        <v>1261</v>
      </c>
      <c r="E271" s="484" t="s">
        <v>1262</v>
      </c>
      <c r="F271" s="504">
        <v>4</v>
      </c>
      <c r="G271" s="504">
        <v>1208</v>
      </c>
      <c r="H271" s="504">
        <v>1</v>
      </c>
      <c r="I271" s="504">
        <v>302</v>
      </c>
      <c r="J271" s="504">
        <v>4</v>
      </c>
      <c r="K271" s="504">
        <v>1212</v>
      </c>
      <c r="L271" s="504">
        <v>1.0033112582781456</v>
      </c>
      <c r="M271" s="504">
        <v>303</v>
      </c>
      <c r="N271" s="504">
        <v>3</v>
      </c>
      <c r="O271" s="504">
        <v>912</v>
      </c>
      <c r="P271" s="489">
        <v>0.75496688741721851</v>
      </c>
      <c r="Q271" s="505">
        <v>304</v>
      </c>
    </row>
    <row r="272" spans="1:17" ht="14.4" customHeight="1" x14ac:dyDescent="0.3">
      <c r="A272" s="483" t="s">
        <v>1337</v>
      </c>
      <c r="B272" s="484" t="s">
        <v>1231</v>
      </c>
      <c r="C272" s="484" t="s">
        <v>1218</v>
      </c>
      <c r="D272" s="484" t="s">
        <v>1265</v>
      </c>
      <c r="E272" s="484" t="s">
        <v>1266</v>
      </c>
      <c r="F272" s="504">
        <v>17</v>
      </c>
      <c r="G272" s="504">
        <v>2703</v>
      </c>
      <c r="H272" s="504">
        <v>1</v>
      </c>
      <c r="I272" s="504">
        <v>159</v>
      </c>
      <c r="J272" s="504">
        <v>7</v>
      </c>
      <c r="K272" s="504">
        <v>1120</v>
      </c>
      <c r="L272" s="504">
        <v>0.41435442101368847</v>
      </c>
      <c r="M272" s="504">
        <v>160</v>
      </c>
      <c r="N272" s="504">
        <v>4</v>
      </c>
      <c r="O272" s="504">
        <v>640</v>
      </c>
      <c r="P272" s="489">
        <v>0.23677395486496486</v>
      </c>
      <c r="Q272" s="505">
        <v>160</v>
      </c>
    </row>
    <row r="273" spans="1:17" ht="14.4" customHeight="1" x14ac:dyDescent="0.3">
      <c r="A273" s="483" t="s">
        <v>1337</v>
      </c>
      <c r="B273" s="484" t="s">
        <v>1231</v>
      </c>
      <c r="C273" s="484" t="s">
        <v>1218</v>
      </c>
      <c r="D273" s="484" t="s">
        <v>1269</v>
      </c>
      <c r="E273" s="484" t="s">
        <v>1235</v>
      </c>
      <c r="F273" s="504">
        <v>41</v>
      </c>
      <c r="G273" s="504">
        <v>2870</v>
      </c>
      <c r="H273" s="504">
        <v>1</v>
      </c>
      <c r="I273" s="504">
        <v>70</v>
      </c>
      <c r="J273" s="504">
        <v>13</v>
      </c>
      <c r="K273" s="504">
        <v>910</v>
      </c>
      <c r="L273" s="504">
        <v>0.31707317073170732</v>
      </c>
      <c r="M273" s="504">
        <v>70</v>
      </c>
      <c r="N273" s="504">
        <v>5</v>
      </c>
      <c r="O273" s="504">
        <v>350</v>
      </c>
      <c r="P273" s="489">
        <v>0.12195121951219512</v>
      </c>
      <c r="Q273" s="505">
        <v>70</v>
      </c>
    </row>
    <row r="274" spans="1:17" ht="14.4" customHeight="1" x14ac:dyDescent="0.3">
      <c r="A274" s="483" t="s">
        <v>1337</v>
      </c>
      <c r="B274" s="484" t="s">
        <v>1231</v>
      </c>
      <c r="C274" s="484" t="s">
        <v>1218</v>
      </c>
      <c r="D274" s="484" t="s">
        <v>1276</v>
      </c>
      <c r="E274" s="484" t="s">
        <v>1277</v>
      </c>
      <c r="F274" s="504">
        <v>1</v>
      </c>
      <c r="G274" s="504">
        <v>1186</v>
      </c>
      <c r="H274" s="504">
        <v>1</v>
      </c>
      <c r="I274" s="504">
        <v>1186</v>
      </c>
      <c r="J274" s="504"/>
      <c r="K274" s="504"/>
      <c r="L274" s="504"/>
      <c r="M274" s="504"/>
      <c r="N274" s="504"/>
      <c r="O274" s="504"/>
      <c r="P274" s="489"/>
      <c r="Q274" s="505"/>
    </row>
    <row r="275" spans="1:17" ht="14.4" customHeight="1" x14ac:dyDescent="0.3">
      <c r="A275" s="483" t="s">
        <v>1337</v>
      </c>
      <c r="B275" s="484" t="s">
        <v>1231</v>
      </c>
      <c r="C275" s="484" t="s">
        <v>1218</v>
      </c>
      <c r="D275" s="484" t="s">
        <v>1278</v>
      </c>
      <c r="E275" s="484" t="s">
        <v>1279</v>
      </c>
      <c r="F275" s="504">
        <v>1</v>
      </c>
      <c r="G275" s="504">
        <v>107</v>
      </c>
      <c r="H275" s="504">
        <v>1</v>
      </c>
      <c r="I275" s="504">
        <v>107</v>
      </c>
      <c r="J275" s="504"/>
      <c r="K275" s="504"/>
      <c r="L275" s="504"/>
      <c r="M275" s="504"/>
      <c r="N275" s="504"/>
      <c r="O275" s="504"/>
      <c r="P275" s="489"/>
      <c r="Q275" s="505"/>
    </row>
    <row r="276" spans="1:17" ht="14.4" customHeight="1" x14ac:dyDescent="0.3">
      <c r="A276" s="483" t="s">
        <v>1338</v>
      </c>
      <c r="B276" s="484" t="s">
        <v>1231</v>
      </c>
      <c r="C276" s="484" t="s">
        <v>1218</v>
      </c>
      <c r="D276" s="484" t="s">
        <v>1234</v>
      </c>
      <c r="E276" s="484" t="s">
        <v>1235</v>
      </c>
      <c r="F276" s="504">
        <v>15</v>
      </c>
      <c r="G276" s="504">
        <v>3030</v>
      </c>
      <c r="H276" s="504">
        <v>1</v>
      </c>
      <c r="I276" s="504">
        <v>202</v>
      </c>
      <c r="J276" s="504">
        <v>25</v>
      </c>
      <c r="K276" s="504">
        <v>5075</v>
      </c>
      <c r="L276" s="504">
        <v>1.6749174917491749</v>
      </c>
      <c r="M276" s="504">
        <v>203</v>
      </c>
      <c r="N276" s="504">
        <v>17</v>
      </c>
      <c r="O276" s="504">
        <v>3453</v>
      </c>
      <c r="P276" s="489">
        <v>1.1396039603960395</v>
      </c>
      <c r="Q276" s="505">
        <v>203.11764705882354</v>
      </c>
    </row>
    <row r="277" spans="1:17" ht="14.4" customHeight="1" x14ac:dyDescent="0.3">
      <c r="A277" s="483" t="s">
        <v>1338</v>
      </c>
      <c r="B277" s="484" t="s">
        <v>1231</v>
      </c>
      <c r="C277" s="484" t="s">
        <v>1218</v>
      </c>
      <c r="D277" s="484" t="s">
        <v>1237</v>
      </c>
      <c r="E277" s="484" t="s">
        <v>1238</v>
      </c>
      <c r="F277" s="504">
        <v>101</v>
      </c>
      <c r="G277" s="504">
        <v>29391</v>
      </c>
      <c r="H277" s="504">
        <v>1</v>
      </c>
      <c r="I277" s="504">
        <v>291</v>
      </c>
      <c r="J277" s="504">
        <v>43</v>
      </c>
      <c r="K277" s="504">
        <v>12556</v>
      </c>
      <c r="L277" s="504">
        <v>0.42720560715865402</v>
      </c>
      <c r="M277" s="504">
        <v>292</v>
      </c>
      <c r="N277" s="504">
        <v>16</v>
      </c>
      <c r="O277" s="504">
        <v>4672</v>
      </c>
      <c r="P277" s="489">
        <v>0.15896022591949915</v>
      </c>
      <c r="Q277" s="505">
        <v>292</v>
      </c>
    </row>
    <row r="278" spans="1:17" ht="14.4" customHeight="1" x14ac:dyDescent="0.3">
      <c r="A278" s="483" t="s">
        <v>1338</v>
      </c>
      <c r="B278" s="484" t="s">
        <v>1231</v>
      </c>
      <c r="C278" s="484" t="s">
        <v>1218</v>
      </c>
      <c r="D278" s="484" t="s">
        <v>1239</v>
      </c>
      <c r="E278" s="484" t="s">
        <v>1240</v>
      </c>
      <c r="F278" s="504">
        <v>6</v>
      </c>
      <c r="G278" s="504">
        <v>552</v>
      </c>
      <c r="H278" s="504">
        <v>1</v>
      </c>
      <c r="I278" s="504">
        <v>92</v>
      </c>
      <c r="J278" s="504">
        <v>3</v>
      </c>
      <c r="K278" s="504">
        <v>279</v>
      </c>
      <c r="L278" s="504">
        <v>0.50543478260869568</v>
      </c>
      <c r="M278" s="504">
        <v>93</v>
      </c>
      <c r="N278" s="504">
        <v>3</v>
      </c>
      <c r="O278" s="504">
        <v>279</v>
      </c>
      <c r="P278" s="489">
        <v>0.50543478260869568</v>
      </c>
      <c r="Q278" s="505">
        <v>93</v>
      </c>
    </row>
    <row r="279" spans="1:17" ht="14.4" customHeight="1" x14ac:dyDescent="0.3">
      <c r="A279" s="483" t="s">
        <v>1338</v>
      </c>
      <c r="B279" s="484" t="s">
        <v>1231</v>
      </c>
      <c r="C279" s="484" t="s">
        <v>1218</v>
      </c>
      <c r="D279" s="484" t="s">
        <v>1243</v>
      </c>
      <c r="E279" s="484" t="s">
        <v>1244</v>
      </c>
      <c r="F279" s="504">
        <v>30</v>
      </c>
      <c r="G279" s="504">
        <v>3990</v>
      </c>
      <c r="H279" s="504">
        <v>1</v>
      </c>
      <c r="I279" s="504">
        <v>133</v>
      </c>
      <c r="J279" s="504">
        <v>26</v>
      </c>
      <c r="K279" s="504">
        <v>3484</v>
      </c>
      <c r="L279" s="504">
        <v>0.87318295739348373</v>
      </c>
      <c r="M279" s="504">
        <v>134</v>
      </c>
      <c r="N279" s="504">
        <v>27</v>
      </c>
      <c r="O279" s="504">
        <v>3624</v>
      </c>
      <c r="P279" s="489">
        <v>0.90827067669172934</v>
      </c>
      <c r="Q279" s="505">
        <v>134.22222222222223</v>
      </c>
    </row>
    <row r="280" spans="1:17" ht="14.4" customHeight="1" x14ac:dyDescent="0.3">
      <c r="A280" s="483" t="s">
        <v>1338</v>
      </c>
      <c r="B280" s="484" t="s">
        <v>1231</v>
      </c>
      <c r="C280" s="484" t="s">
        <v>1218</v>
      </c>
      <c r="D280" s="484" t="s">
        <v>1246</v>
      </c>
      <c r="E280" s="484" t="s">
        <v>1247</v>
      </c>
      <c r="F280" s="504">
        <v>1</v>
      </c>
      <c r="G280" s="504">
        <v>609</v>
      </c>
      <c r="H280" s="504">
        <v>1</v>
      </c>
      <c r="I280" s="504">
        <v>609</v>
      </c>
      <c r="J280" s="504">
        <v>1</v>
      </c>
      <c r="K280" s="504">
        <v>612</v>
      </c>
      <c r="L280" s="504">
        <v>1.0049261083743843</v>
      </c>
      <c r="M280" s="504">
        <v>612</v>
      </c>
      <c r="N280" s="504"/>
      <c r="O280" s="504"/>
      <c r="P280" s="489"/>
      <c r="Q280" s="505"/>
    </row>
    <row r="281" spans="1:17" ht="14.4" customHeight="1" x14ac:dyDescent="0.3">
      <c r="A281" s="483" t="s">
        <v>1338</v>
      </c>
      <c r="B281" s="484" t="s">
        <v>1231</v>
      </c>
      <c r="C281" s="484" t="s">
        <v>1218</v>
      </c>
      <c r="D281" s="484" t="s">
        <v>1250</v>
      </c>
      <c r="E281" s="484" t="s">
        <v>1251</v>
      </c>
      <c r="F281" s="504">
        <v>4</v>
      </c>
      <c r="G281" s="504">
        <v>632</v>
      </c>
      <c r="H281" s="504">
        <v>1</v>
      </c>
      <c r="I281" s="504">
        <v>158</v>
      </c>
      <c r="J281" s="504">
        <v>2</v>
      </c>
      <c r="K281" s="504">
        <v>318</v>
      </c>
      <c r="L281" s="504">
        <v>0.50316455696202533</v>
      </c>
      <c r="M281" s="504">
        <v>159</v>
      </c>
      <c r="N281" s="504">
        <v>1</v>
      </c>
      <c r="O281" s="504">
        <v>159</v>
      </c>
      <c r="P281" s="489">
        <v>0.25158227848101267</v>
      </c>
      <c r="Q281" s="505">
        <v>159</v>
      </c>
    </row>
    <row r="282" spans="1:17" ht="14.4" customHeight="1" x14ac:dyDescent="0.3">
      <c r="A282" s="483" t="s">
        <v>1338</v>
      </c>
      <c r="B282" s="484" t="s">
        <v>1231</v>
      </c>
      <c r="C282" s="484" t="s">
        <v>1218</v>
      </c>
      <c r="D282" s="484" t="s">
        <v>1254</v>
      </c>
      <c r="E282" s="484" t="s">
        <v>1255</v>
      </c>
      <c r="F282" s="504">
        <v>84</v>
      </c>
      <c r="G282" s="504">
        <v>1344</v>
      </c>
      <c r="H282" s="504">
        <v>1</v>
      </c>
      <c r="I282" s="504">
        <v>16</v>
      </c>
      <c r="J282" s="504">
        <v>85</v>
      </c>
      <c r="K282" s="504">
        <v>1360</v>
      </c>
      <c r="L282" s="504">
        <v>1.0119047619047619</v>
      </c>
      <c r="M282" s="504">
        <v>16</v>
      </c>
      <c r="N282" s="504">
        <v>85</v>
      </c>
      <c r="O282" s="504">
        <v>1360</v>
      </c>
      <c r="P282" s="489">
        <v>1.0119047619047619</v>
      </c>
      <c r="Q282" s="505">
        <v>16</v>
      </c>
    </row>
    <row r="283" spans="1:17" ht="14.4" customHeight="1" x14ac:dyDescent="0.3">
      <c r="A283" s="483" t="s">
        <v>1338</v>
      </c>
      <c r="B283" s="484" t="s">
        <v>1231</v>
      </c>
      <c r="C283" s="484" t="s">
        <v>1218</v>
      </c>
      <c r="D283" s="484" t="s">
        <v>1256</v>
      </c>
      <c r="E283" s="484" t="s">
        <v>1257</v>
      </c>
      <c r="F283" s="504">
        <v>4</v>
      </c>
      <c r="G283" s="504">
        <v>1044</v>
      </c>
      <c r="H283" s="504">
        <v>1</v>
      </c>
      <c r="I283" s="504">
        <v>261</v>
      </c>
      <c r="J283" s="504">
        <v>5</v>
      </c>
      <c r="K283" s="504">
        <v>1310</v>
      </c>
      <c r="L283" s="504">
        <v>1.2547892720306513</v>
      </c>
      <c r="M283" s="504">
        <v>262</v>
      </c>
      <c r="N283" s="504">
        <v>8</v>
      </c>
      <c r="O283" s="504">
        <v>2105</v>
      </c>
      <c r="P283" s="489">
        <v>2.0162835249042144</v>
      </c>
      <c r="Q283" s="505">
        <v>263.125</v>
      </c>
    </row>
    <row r="284" spans="1:17" ht="14.4" customHeight="1" x14ac:dyDescent="0.3">
      <c r="A284" s="483" t="s">
        <v>1338</v>
      </c>
      <c r="B284" s="484" t="s">
        <v>1231</v>
      </c>
      <c r="C284" s="484" t="s">
        <v>1218</v>
      </c>
      <c r="D284" s="484" t="s">
        <v>1258</v>
      </c>
      <c r="E284" s="484" t="s">
        <v>1259</v>
      </c>
      <c r="F284" s="504">
        <v>8</v>
      </c>
      <c r="G284" s="504">
        <v>1120</v>
      </c>
      <c r="H284" s="504">
        <v>1</v>
      </c>
      <c r="I284" s="504">
        <v>140</v>
      </c>
      <c r="J284" s="504">
        <v>5</v>
      </c>
      <c r="K284" s="504">
        <v>705</v>
      </c>
      <c r="L284" s="504">
        <v>0.6294642857142857</v>
      </c>
      <c r="M284" s="504">
        <v>141</v>
      </c>
      <c r="N284" s="504">
        <v>6</v>
      </c>
      <c r="O284" s="504">
        <v>846</v>
      </c>
      <c r="P284" s="489">
        <v>0.75535714285714284</v>
      </c>
      <c r="Q284" s="505">
        <v>141</v>
      </c>
    </row>
    <row r="285" spans="1:17" ht="14.4" customHeight="1" x14ac:dyDescent="0.3">
      <c r="A285" s="483" t="s">
        <v>1338</v>
      </c>
      <c r="B285" s="484" t="s">
        <v>1231</v>
      </c>
      <c r="C285" s="484" t="s">
        <v>1218</v>
      </c>
      <c r="D285" s="484" t="s">
        <v>1260</v>
      </c>
      <c r="E285" s="484" t="s">
        <v>1259</v>
      </c>
      <c r="F285" s="504">
        <v>30</v>
      </c>
      <c r="G285" s="504">
        <v>2340</v>
      </c>
      <c r="H285" s="504">
        <v>1</v>
      </c>
      <c r="I285" s="504">
        <v>78</v>
      </c>
      <c r="J285" s="504">
        <v>26</v>
      </c>
      <c r="K285" s="504">
        <v>2028</v>
      </c>
      <c r="L285" s="504">
        <v>0.8666666666666667</v>
      </c>
      <c r="M285" s="504">
        <v>78</v>
      </c>
      <c r="N285" s="504">
        <v>27</v>
      </c>
      <c r="O285" s="504">
        <v>2106</v>
      </c>
      <c r="P285" s="489">
        <v>0.9</v>
      </c>
      <c r="Q285" s="505">
        <v>78</v>
      </c>
    </row>
    <row r="286" spans="1:17" ht="14.4" customHeight="1" x14ac:dyDescent="0.3">
      <c r="A286" s="483" t="s">
        <v>1338</v>
      </c>
      <c r="B286" s="484" t="s">
        <v>1231</v>
      </c>
      <c r="C286" s="484" t="s">
        <v>1218</v>
      </c>
      <c r="D286" s="484" t="s">
        <v>1261</v>
      </c>
      <c r="E286" s="484" t="s">
        <v>1262</v>
      </c>
      <c r="F286" s="504">
        <v>8</v>
      </c>
      <c r="G286" s="504">
        <v>2416</v>
      </c>
      <c r="H286" s="504">
        <v>1</v>
      </c>
      <c r="I286" s="504">
        <v>302</v>
      </c>
      <c r="J286" s="504">
        <v>5</v>
      </c>
      <c r="K286" s="504">
        <v>1515</v>
      </c>
      <c r="L286" s="504">
        <v>0.62706953642384111</v>
      </c>
      <c r="M286" s="504">
        <v>303</v>
      </c>
      <c r="N286" s="504">
        <v>6</v>
      </c>
      <c r="O286" s="504">
        <v>1821</v>
      </c>
      <c r="P286" s="489">
        <v>0.75372516556291391</v>
      </c>
      <c r="Q286" s="505">
        <v>303.5</v>
      </c>
    </row>
    <row r="287" spans="1:17" ht="14.4" customHeight="1" x14ac:dyDescent="0.3">
      <c r="A287" s="483" t="s">
        <v>1338</v>
      </c>
      <c r="B287" s="484" t="s">
        <v>1231</v>
      </c>
      <c r="C287" s="484" t="s">
        <v>1218</v>
      </c>
      <c r="D287" s="484" t="s">
        <v>1265</v>
      </c>
      <c r="E287" s="484" t="s">
        <v>1266</v>
      </c>
      <c r="F287" s="504">
        <v>62</v>
      </c>
      <c r="G287" s="504">
        <v>9858</v>
      </c>
      <c r="H287" s="504">
        <v>1</v>
      </c>
      <c r="I287" s="504">
        <v>159</v>
      </c>
      <c r="J287" s="504">
        <v>64</v>
      </c>
      <c r="K287" s="504">
        <v>10240</v>
      </c>
      <c r="L287" s="504">
        <v>1.0387502536011362</v>
      </c>
      <c r="M287" s="504">
        <v>160</v>
      </c>
      <c r="N287" s="504">
        <v>70</v>
      </c>
      <c r="O287" s="504">
        <v>11211</v>
      </c>
      <c r="P287" s="489">
        <v>1.1372489348752282</v>
      </c>
      <c r="Q287" s="505">
        <v>160.15714285714284</v>
      </c>
    </row>
    <row r="288" spans="1:17" ht="14.4" customHeight="1" x14ac:dyDescent="0.3">
      <c r="A288" s="483" t="s">
        <v>1338</v>
      </c>
      <c r="B288" s="484" t="s">
        <v>1231</v>
      </c>
      <c r="C288" s="484" t="s">
        <v>1218</v>
      </c>
      <c r="D288" s="484" t="s">
        <v>1269</v>
      </c>
      <c r="E288" s="484" t="s">
        <v>1235</v>
      </c>
      <c r="F288" s="504">
        <v>71</v>
      </c>
      <c r="G288" s="504">
        <v>4970</v>
      </c>
      <c r="H288" s="504">
        <v>1</v>
      </c>
      <c r="I288" s="504">
        <v>70</v>
      </c>
      <c r="J288" s="504">
        <v>52</v>
      </c>
      <c r="K288" s="504">
        <v>3640</v>
      </c>
      <c r="L288" s="504">
        <v>0.73239436619718312</v>
      </c>
      <c r="M288" s="504">
        <v>70</v>
      </c>
      <c r="N288" s="504">
        <v>65</v>
      </c>
      <c r="O288" s="504">
        <v>4563</v>
      </c>
      <c r="P288" s="489">
        <v>0.91810865191146884</v>
      </c>
      <c r="Q288" s="505">
        <v>70.2</v>
      </c>
    </row>
    <row r="289" spans="1:17" ht="14.4" customHeight="1" x14ac:dyDescent="0.3">
      <c r="A289" s="483" t="s">
        <v>1338</v>
      </c>
      <c r="B289" s="484" t="s">
        <v>1231</v>
      </c>
      <c r="C289" s="484" t="s">
        <v>1218</v>
      </c>
      <c r="D289" s="484" t="s">
        <v>1276</v>
      </c>
      <c r="E289" s="484" t="s">
        <v>1277</v>
      </c>
      <c r="F289" s="504">
        <v>2</v>
      </c>
      <c r="G289" s="504">
        <v>2372</v>
      </c>
      <c r="H289" s="504">
        <v>1</v>
      </c>
      <c r="I289" s="504">
        <v>1186</v>
      </c>
      <c r="J289" s="504">
        <v>1</v>
      </c>
      <c r="K289" s="504">
        <v>1189</v>
      </c>
      <c r="L289" s="504">
        <v>0.50126475548060712</v>
      </c>
      <c r="M289" s="504">
        <v>1189</v>
      </c>
      <c r="N289" s="504">
        <v>1</v>
      </c>
      <c r="O289" s="504">
        <v>1189</v>
      </c>
      <c r="P289" s="489">
        <v>0.50126475548060712</v>
      </c>
      <c r="Q289" s="505">
        <v>1189</v>
      </c>
    </row>
    <row r="290" spans="1:17" ht="14.4" customHeight="1" x14ac:dyDescent="0.3">
      <c r="A290" s="483" t="s">
        <v>1338</v>
      </c>
      <c r="B290" s="484" t="s">
        <v>1231</v>
      </c>
      <c r="C290" s="484" t="s">
        <v>1218</v>
      </c>
      <c r="D290" s="484" t="s">
        <v>1278</v>
      </c>
      <c r="E290" s="484" t="s">
        <v>1279</v>
      </c>
      <c r="F290" s="504">
        <v>3</v>
      </c>
      <c r="G290" s="504">
        <v>321</v>
      </c>
      <c r="H290" s="504">
        <v>1</v>
      </c>
      <c r="I290" s="504">
        <v>107</v>
      </c>
      <c r="J290" s="504">
        <v>1</v>
      </c>
      <c r="K290" s="504">
        <v>108</v>
      </c>
      <c r="L290" s="504">
        <v>0.3364485981308411</v>
      </c>
      <c r="M290" s="504">
        <v>108</v>
      </c>
      <c r="N290" s="504">
        <v>1</v>
      </c>
      <c r="O290" s="504">
        <v>108</v>
      </c>
      <c r="P290" s="489">
        <v>0.3364485981308411</v>
      </c>
      <c r="Q290" s="505">
        <v>108</v>
      </c>
    </row>
    <row r="291" spans="1:17" ht="14.4" customHeight="1" x14ac:dyDescent="0.3">
      <c r="A291" s="483" t="s">
        <v>1338</v>
      </c>
      <c r="B291" s="484" t="s">
        <v>1231</v>
      </c>
      <c r="C291" s="484" t="s">
        <v>1218</v>
      </c>
      <c r="D291" s="484" t="s">
        <v>1288</v>
      </c>
      <c r="E291" s="484" t="s">
        <v>1289</v>
      </c>
      <c r="F291" s="504">
        <v>1</v>
      </c>
      <c r="G291" s="504">
        <v>290</v>
      </c>
      <c r="H291" s="504">
        <v>1</v>
      </c>
      <c r="I291" s="504">
        <v>290</v>
      </c>
      <c r="J291" s="504"/>
      <c r="K291" s="504"/>
      <c r="L291" s="504"/>
      <c r="M291" s="504"/>
      <c r="N291" s="504"/>
      <c r="O291" s="504"/>
      <c r="P291" s="489"/>
      <c r="Q291" s="505"/>
    </row>
    <row r="292" spans="1:17" ht="14.4" customHeight="1" x14ac:dyDescent="0.3">
      <c r="A292" s="483" t="s">
        <v>1339</v>
      </c>
      <c r="B292" s="484" t="s">
        <v>1231</v>
      </c>
      <c r="C292" s="484" t="s">
        <v>1218</v>
      </c>
      <c r="D292" s="484" t="s">
        <v>1234</v>
      </c>
      <c r="E292" s="484" t="s">
        <v>1235</v>
      </c>
      <c r="F292" s="504">
        <v>8</v>
      </c>
      <c r="G292" s="504">
        <v>1616</v>
      </c>
      <c r="H292" s="504">
        <v>1</v>
      </c>
      <c r="I292" s="504">
        <v>202</v>
      </c>
      <c r="J292" s="504">
        <v>22</v>
      </c>
      <c r="K292" s="504">
        <v>4466</v>
      </c>
      <c r="L292" s="504">
        <v>2.7636138613861387</v>
      </c>
      <c r="M292" s="504">
        <v>203</v>
      </c>
      <c r="N292" s="504">
        <v>2</v>
      </c>
      <c r="O292" s="504">
        <v>406</v>
      </c>
      <c r="P292" s="489">
        <v>0.25123762376237624</v>
      </c>
      <c r="Q292" s="505">
        <v>203</v>
      </c>
    </row>
    <row r="293" spans="1:17" ht="14.4" customHeight="1" x14ac:dyDescent="0.3">
      <c r="A293" s="483" t="s">
        <v>1339</v>
      </c>
      <c r="B293" s="484" t="s">
        <v>1231</v>
      </c>
      <c r="C293" s="484" t="s">
        <v>1218</v>
      </c>
      <c r="D293" s="484" t="s">
        <v>1237</v>
      </c>
      <c r="E293" s="484" t="s">
        <v>1238</v>
      </c>
      <c r="F293" s="504"/>
      <c r="G293" s="504"/>
      <c r="H293" s="504"/>
      <c r="I293" s="504"/>
      <c r="J293" s="504">
        <v>97</v>
      </c>
      <c r="K293" s="504">
        <v>28324</v>
      </c>
      <c r="L293" s="504"/>
      <c r="M293" s="504">
        <v>292</v>
      </c>
      <c r="N293" s="504">
        <v>16</v>
      </c>
      <c r="O293" s="504">
        <v>4672</v>
      </c>
      <c r="P293" s="489"/>
      <c r="Q293" s="505">
        <v>292</v>
      </c>
    </row>
    <row r="294" spans="1:17" ht="14.4" customHeight="1" x14ac:dyDescent="0.3">
      <c r="A294" s="483" t="s">
        <v>1339</v>
      </c>
      <c r="B294" s="484" t="s">
        <v>1231</v>
      </c>
      <c r="C294" s="484" t="s">
        <v>1218</v>
      </c>
      <c r="D294" s="484" t="s">
        <v>1239</v>
      </c>
      <c r="E294" s="484" t="s">
        <v>1240</v>
      </c>
      <c r="F294" s="504"/>
      <c r="G294" s="504"/>
      <c r="H294" s="504"/>
      <c r="I294" s="504"/>
      <c r="J294" s="504">
        <v>6</v>
      </c>
      <c r="K294" s="504">
        <v>558</v>
      </c>
      <c r="L294" s="504"/>
      <c r="M294" s="504">
        <v>93</v>
      </c>
      <c r="N294" s="504"/>
      <c r="O294" s="504"/>
      <c r="P294" s="489"/>
      <c r="Q294" s="505"/>
    </row>
    <row r="295" spans="1:17" ht="14.4" customHeight="1" x14ac:dyDescent="0.3">
      <c r="A295" s="483" t="s">
        <v>1339</v>
      </c>
      <c r="B295" s="484" t="s">
        <v>1231</v>
      </c>
      <c r="C295" s="484" t="s">
        <v>1218</v>
      </c>
      <c r="D295" s="484" t="s">
        <v>1243</v>
      </c>
      <c r="E295" s="484" t="s">
        <v>1244</v>
      </c>
      <c r="F295" s="504">
        <v>1</v>
      </c>
      <c r="G295" s="504">
        <v>133</v>
      </c>
      <c r="H295" s="504">
        <v>1</v>
      </c>
      <c r="I295" s="504">
        <v>133</v>
      </c>
      <c r="J295" s="504">
        <v>5</v>
      </c>
      <c r="K295" s="504">
        <v>670</v>
      </c>
      <c r="L295" s="504">
        <v>5.0375939849624061</v>
      </c>
      <c r="M295" s="504">
        <v>134</v>
      </c>
      <c r="N295" s="504">
        <v>4</v>
      </c>
      <c r="O295" s="504">
        <v>537</v>
      </c>
      <c r="P295" s="489">
        <v>4.0375939849624061</v>
      </c>
      <c r="Q295" s="505">
        <v>134.25</v>
      </c>
    </row>
    <row r="296" spans="1:17" ht="14.4" customHeight="1" x14ac:dyDescent="0.3">
      <c r="A296" s="483" t="s">
        <v>1339</v>
      </c>
      <c r="B296" s="484" t="s">
        <v>1231</v>
      </c>
      <c r="C296" s="484" t="s">
        <v>1218</v>
      </c>
      <c r="D296" s="484" t="s">
        <v>1246</v>
      </c>
      <c r="E296" s="484" t="s">
        <v>1247</v>
      </c>
      <c r="F296" s="504"/>
      <c r="G296" s="504"/>
      <c r="H296" s="504"/>
      <c r="I296" s="504"/>
      <c r="J296" s="504">
        <v>2</v>
      </c>
      <c r="K296" s="504">
        <v>1224</v>
      </c>
      <c r="L296" s="504"/>
      <c r="M296" s="504">
        <v>612</v>
      </c>
      <c r="N296" s="504"/>
      <c r="O296" s="504"/>
      <c r="P296" s="489"/>
      <c r="Q296" s="505"/>
    </row>
    <row r="297" spans="1:17" ht="14.4" customHeight="1" x14ac:dyDescent="0.3">
      <c r="A297" s="483" t="s">
        <v>1339</v>
      </c>
      <c r="B297" s="484" t="s">
        <v>1231</v>
      </c>
      <c r="C297" s="484" t="s">
        <v>1218</v>
      </c>
      <c r="D297" s="484" t="s">
        <v>1250</v>
      </c>
      <c r="E297" s="484" t="s">
        <v>1251</v>
      </c>
      <c r="F297" s="504"/>
      <c r="G297" s="504"/>
      <c r="H297" s="504"/>
      <c r="I297" s="504"/>
      <c r="J297" s="504">
        <v>4</v>
      </c>
      <c r="K297" s="504">
        <v>636</v>
      </c>
      <c r="L297" s="504"/>
      <c r="M297" s="504">
        <v>159</v>
      </c>
      <c r="N297" s="504">
        <v>1</v>
      </c>
      <c r="O297" s="504">
        <v>159</v>
      </c>
      <c r="P297" s="489"/>
      <c r="Q297" s="505">
        <v>159</v>
      </c>
    </row>
    <row r="298" spans="1:17" ht="14.4" customHeight="1" x14ac:dyDescent="0.3">
      <c r="A298" s="483" t="s">
        <v>1339</v>
      </c>
      <c r="B298" s="484" t="s">
        <v>1231</v>
      </c>
      <c r="C298" s="484" t="s">
        <v>1218</v>
      </c>
      <c r="D298" s="484" t="s">
        <v>1254</v>
      </c>
      <c r="E298" s="484" t="s">
        <v>1255</v>
      </c>
      <c r="F298" s="504">
        <v>11</v>
      </c>
      <c r="G298" s="504">
        <v>176</v>
      </c>
      <c r="H298" s="504">
        <v>1</v>
      </c>
      <c r="I298" s="504">
        <v>16</v>
      </c>
      <c r="J298" s="504">
        <v>18</v>
      </c>
      <c r="K298" s="504">
        <v>288</v>
      </c>
      <c r="L298" s="504">
        <v>1.6363636363636365</v>
      </c>
      <c r="M298" s="504">
        <v>16</v>
      </c>
      <c r="N298" s="504">
        <v>11</v>
      </c>
      <c r="O298" s="504">
        <v>176</v>
      </c>
      <c r="P298" s="489">
        <v>1</v>
      </c>
      <c r="Q298" s="505">
        <v>16</v>
      </c>
    </row>
    <row r="299" spans="1:17" ht="14.4" customHeight="1" x14ac:dyDescent="0.3">
      <c r="A299" s="483" t="s">
        <v>1339</v>
      </c>
      <c r="B299" s="484" t="s">
        <v>1231</v>
      </c>
      <c r="C299" s="484" t="s">
        <v>1218</v>
      </c>
      <c r="D299" s="484" t="s">
        <v>1256</v>
      </c>
      <c r="E299" s="484" t="s">
        <v>1257</v>
      </c>
      <c r="F299" s="504">
        <v>3</v>
      </c>
      <c r="G299" s="504">
        <v>783</v>
      </c>
      <c r="H299" s="504">
        <v>1</v>
      </c>
      <c r="I299" s="504">
        <v>261</v>
      </c>
      <c r="J299" s="504">
        <v>8</v>
      </c>
      <c r="K299" s="504">
        <v>2096</v>
      </c>
      <c r="L299" s="504">
        <v>2.676883780332056</v>
      </c>
      <c r="M299" s="504">
        <v>262</v>
      </c>
      <c r="N299" s="504">
        <v>1</v>
      </c>
      <c r="O299" s="504">
        <v>262</v>
      </c>
      <c r="P299" s="489">
        <v>0.334610472541507</v>
      </c>
      <c r="Q299" s="505">
        <v>262</v>
      </c>
    </row>
    <row r="300" spans="1:17" ht="14.4" customHeight="1" x14ac:dyDescent="0.3">
      <c r="A300" s="483" t="s">
        <v>1339</v>
      </c>
      <c r="B300" s="484" t="s">
        <v>1231</v>
      </c>
      <c r="C300" s="484" t="s">
        <v>1218</v>
      </c>
      <c r="D300" s="484" t="s">
        <v>1258</v>
      </c>
      <c r="E300" s="484" t="s">
        <v>1259</v>
      </c>
      <c r="F300" s="504">
        <v>4</v>
      </c>
      <c r="G300" s="504">
        <v>560</v>
      </c>
      <c r="H300" s="504">
        <v>1</v>
      </c>
      <c r="I300" s="504">
        <v>140</v>
      </c>
      <c r="J300" s="504">
        <v>7</v>
      </c>
      <c r="K300" s="504">
        <v>987</v>
      </c>
      <c r="L300" s="504">
        <v>1.7625</v>
      </c>
      <c r="M300" s="504">
        <v>141</v>
      </c>
      <c r="N300" s="504">
        <v>1</v>
      </c>
      <c r="O300" s="504">
        <v>141</v>
      </c>
      <c r="P300" s="489">
        <v>0.25178571428571428</v>
      </c>
      <c r="Q300" s="505">
        <v>141</v>
      </c>
    </row>
    <row r="301" spans="1:17" ht="14.4" customHeight="1" x14ac:dyDescent="0.3">
      <c r="A301" s="483" t="s">
        <v>1339</v>
      </c>
      <c r="B301" s="484" t="s">
        <v>1231</v>
      </c>
      <c r="C301" s="484" t="s">
        <v>1218</v>
      </c>
      <c r="D301" s="484" t="s">
        <v>1260</v>
      </c>
      <c r="E301" s="484" t="s">
        <v>1259</v>
      </c>
      <c r="F301" s="504">
        <v>1</v>
      </c>
      <c r="G301" s="504">
        <v>78</v>
      </c>
      <c r="H301" s="504">
        <v>1</v>
      </c>
      <c r="I301" s="504">
        <v>78</v>
      </c>
      <c r="J301" s="504">
        <v>5</v>
      </c>
      <c r="K301" s="504">
        <v>390</v>
      </c>
      <c r="L301" s="504">
        <v>5</v>
      </c>
      <c r="M301" s="504">
        <v>78</v>
      </c>
      <c r="N301" s="504">
        <v>4</v>
      </c>
      <c r="O301" s="504">
        <v>312</v>
      </c>
      <c r="P301" s="489">
        <v>4</v>
      </c>
      <c r="Q301" s="505">
        <v>78</v>
      </c>
    </row>
    <row r="302" spans="1:17" ht="14.4" customHeight="1" x14ac:dyDescent="0.3">
      <c r="A302" s="483" t="s">
        <v>1339</v>
      </c>
      <c r="B302" s="484" t="s">
        <v>1231</v>
      </c>
      <c r="C302" s="484" t="s">
        <v>1218</v>
      </c>
      <c r="D302" s="484" t="s">
        <v>1261</v>
      </c>
      <c r="E302" s="484" t="s">
        <v>1262</v>
      </c>
      <c r="F302" s="504">
        <v>4</v>
      </c>
      <c r="G302" s="504">
        <v>1208</v>
      </c>
      <c r="H302" s="504">
        <v>1</v>
      </c>
      <c r="I302" s="504">
        <v>302</v>
      </c>
      <c r="J302" s="504">
        <v>7</v>
      </c>
      <c r="K302" s="504">
        <v>2121</v>
      </c>
      <c r="L302" s="504">
        <v>1.755794701986755</v>
      </c>
      <c r="M302" s="504">
        <v>303</v>
      </c>
      <c r="N302" s="504">
        <v>1</v>
      </c>
      <c r="O302" s="504">
        <v>303</v>
      </c>
      <c r="P302" s="489">
        <v>0.2508278145695364</v>
      </c>
      <c r="Q302" s="505">
        <v>303</v>
      </c>
    </row>
    <row r="303" spans="1:17" ht="14.4" customHeight="1" x14ac:dyDescent="0.3">
      <c r="A303" s="483" t="s">
        <v>1339</v>
      </c>
      <c r="B303" s="484" t="s">
        <v>1231</v>
      </c>
      <c r="C303" s="484" t="s">
        <v>1218</v>
      </c>
      <c r="D303" s="484" t="s">
        <v>1265</v>
      </c>
      <c r="E303" s="484" t="s">
        <v>1266</v>
      </c>
      <c r="F303" s="504">
        <v>7</v>
      </c>
      <c r="G303" s="504">
        <v>1113</v>
      </c>
      <c r="H303" s="504">
        <v>1</v>
      </c>
      <c r="I303" s="504">
        <v>159</v>
      </c>
      <c r="J303" s="504">
        <v>9</v>
      </c>
      <c r="K303" s="504">
        <v>1440</v>
      </c>
      <c r="L303" s="504">
        <v>1.2938005390835579</v>
      </c>
      <c r="M303" s="504">
        <v>160</v>
      </c>
      <c r="N303" s="504">
        <v>8</v>
      </c>
      <c r="O303" s="504">
        <v>1281</v>
      </c>
      <c r="P303" s="489">
        <v>1.1509433962264151</v>
      </c>
      <c r="Q303" s="505">
        <v>160.125</v>
      </c>
    </row>
    <row r="304" spans="1:17" ht="14.4" customHeight="1" x14ac:dyDescent="0.3">
      <c r="A304" s="483" t="s">
        <v>1339</v>
      </c>
      <c r="B304" s="484" t="s">
        <v>1231</v>
      </c>
      <c r="C304" s="484" t="s">
        <v>1218</v>
      </c>
      <c r="D304" s="484" t="s">
        <v>1269</v>
      </c>
      <c r="E304" s="484" t="s">
        <v>1235</v>
      </c>
      <c r="F304" s="504">
        <v>2</v>
      </c>
      <c r="G304" s="504">
        <v>140</v>
      </c>
      <c r="H304" s="504">
        <v>1</v>
      </c>
      <c r="I304" s="504">
        <v>70</v>
      </c>
      <c r="J304" s="504">
        <v>4</v>
      </c>
      <c r="K304" s="504">
        <v>280</v>
      </c>
      <c r="L304" s="504">
        <v>2</v>
      </c>
      <c r="M304" s="504">
        <v>70</v>
      </c>
      <c r="N304" s="504">
        <v>8</v>
      </c>
      <c r="O304" s="504">
        <v>562</v>
      </c>
      <c r="P304" s="489">
        <v>4.0142857142857142</v>
      </c>
      <c r="Q304" s="505">
        <v>70.25</v>
      </c>
    </row>
    <row r="305" spans="1:17" ht="14.4" customHeight="1" x14ac:dyDescent="0.3">
      <c r="A305" s="483" t="s">
        <v>1339</v>
      </c>
      <c r="B305" s="484" t="s">
        <v>1231</v>
      </c>
      <c r="C305" s="484" t="s">
        <v>1218</v>
      </c>
      <c r="D305" s="484" t="s">
        <v>1276</v>
      </c>
      <c r="E305" s="484" t="s">
        <v>1277</v>
      </c>
      <c r="F305" s="504"/>
      <c r="G305" s="504"/>
      <c r="H305" s="504"/>
      <c r="I305" s="504"/>
      <c r="J305" s="504">
        <v>3</v>
      </c>
      <c r="K305" s="504">
        <v>3567</v>
      </c>
      <c r="L305" s="504"/>
      <c r="M305" s="504">
        <v>1189</v>
      </c>
      <c r="N305" s="504">
        <v>1</v>
      </c>
      <c r="O305" s="504">
        <v>1189</v>
      </c>
      <c r="P305" s="489"/>
      <c r="Q305" s="505">
        <v>1189</v>
      </c>
    </row>
    <row r="306" spans="1:17" ht="14.4" customHeight="1" x14ac:dyDescent="0.3">
      <c r="A306" s="483" t="s">
        <v>1339</v>
      </c>
      <c r="B306" s="484" t="s">
        <v>1231</v>
      </c>
      <c r="C306" s="484" t="s">
        <v>1218</v>
      </c>
      <c r="D306" s="484" t="s">
        <v>1278</v>
      </c>
      <c r="E306" s="484" t="s">
        <v>1279</v>
      </c>
      <c r="F306" s="504"/>
      <c r="G306" s="504"/>
      <c r="H306" s="504"/>
      <c r="I306" s="504"/>
      <c r="J306" s="504">
        <v>3</v>
      </c>
      <c r="K306" s="504">
        <v>324</v>
      </c>
      <c r="L306" s="504"/>
      <c r="M306" s="504">
        <v>108</v>
      </c>
      <c r="N306" s="504">
        <v>1</v>
      </c>
      <c r="O306" s="504">
        <v>108</v>
      </c>
      <c r="P306" s="489"/>
      <c r="Q306" s="505">
        <v>108</v>
      </c>
    </row>
    <row r="307" spans="1:17" ht="14.4" customHeight="1" x14ac:dyDescent="0.3">
      <c r="A307" s="483" t="s">
        <v>1339</v>
      </c>
      <c r="B307" s="484" t="s">
        <v>1231</v>
      </c>
      <c r="C307" s="484" t="s">
        <v>1218</v>
      </c>
      <c r="D307" s="484" t="s">
        <v>1288</v>
      </c>
      <c r="E307" s="484" t="s">
        <v>1289</v>
      </c>
      <c r="F307" s="504"/>
      <c r="G307" s="504"/>
      <c r="H307" s="504"/>
      <c r="I307" s="504"/>
      <c r="J307" s="504">
        <v>1</v>
      </c>
      <c r="K307" s="504">
        <v>291</v>
      </c>
      <c r="L307" s="504"/>
      <c r="M307" s="504">
        <v>291</v>
      </c>
      <c r="N307" s="504"/>
      <c r="O307" s="504"/>
      <c r="P307" s="489"/>
      <c r="Q307" s="505"/>
    </row>
    <row r="308" spans="1:17" ht="14.4" customHeight="1" x14ac:dyDescent="0.3">
      <c r="A308" s="483" t="s">
        <v>1340</v>
      </c>
      <c r="B308" s="484" t="s">
        <v>1231</v>
      </c>
      <c r="C308" s="484" t="s">
        <v>1218</v>
      </c>
      <c r="D308" s="484" t="s">
        <v>1245</v>
      </c>
      <c r="E308" s="484" t="s">
        <v>1244</v>
      </c>
      <c r="F308" s="504">
        <v>2</v>
      </c>
      <c r="G308" s="504">
        <v>348</v>
      </c>
      <c r="H308" s="504">
        <v>1</v>
      </c>
      <c r="I308" s="504">
        <v>174</v>
      </c>
      <c r="J308" s="504"/>
      <c r="K308" s="504"/>
      <c r="L308" s="504"/>
      <c r="M308" s="504"/>
      <c r="N308" s="504"/>
      <c r="O308" s="504"/>
      <c r="P308" s="489"/>
      <c r="Q308" s="505"/>
    </row>
    <row r="309" spans="1:17" ht="14.4" customHeight="1" x14ac:dyDescent="0.3">
      <c r="A309" s="483" t="s">
        <v>1340</v>
      </c>
      <c r="B309" s="484" t="s">
        <v>1231</v>
      </c>
      <c r="C309" s="484" t="s">
        <v>1218</v>
      </c>
      <c r="D309" s="484" t="s">
        <v>1248</v>
      </c>
      <c r="E309" s="484" t="s">
        <v>1249</v>
      </c>
      <c r="F309" s="504">
        <v>1</v>
      </c>
      <c r="G309" s="504">
        <v>582</v>
      </c>
      <c r="H309" s="504">
        <v>1</v>
      </c>
      <c r="I309" s="504">
        <v>582</v>
      </c>
      <c r="J309" s="504"/>
      <c r="K309" s="504"/>
      <c r="L309" s="504"/>
      <c r="M309" s="504"/>
      <c r="N309" s="504"/>
      <c r="O309" s="504"/>
      <c r="P309" s="489"/>
      <c r="Q309" s="505"/>
    </row>
    <row r="310" spans="1:17" ht="14.4" customHeight="1" x14ac:dyDescent="0.3">
      <c r="A310" s="483" t="s">
        <v>1340</v>
      </c>
      <c r="B310" s="484" t="s">
        <v>1231</v>
      </c>
      <c r="C310" s="484" t="s">
        <v>1218</v>
      </c>
      <c r="D310" s="484" t="s">
        <v>1254</v>
      </c>
      <c r="E310" s="484" t="s">
        <v>1255</v>
      </c>
      <c r="F310" s="504">
        <v>2</v>
      </c>
      <c r="G310" s="504">
        <v>32</v>
      </c>
      <c r="H310" s="504">
        <v>1</v>
      </c>
      <c r="I310" s="504">
        <v>16</v>
      </c>
      <c r="J310" s="504"/>
      <c r="K310" s="504"/>
      <c r="L310" s="504"/>
      <c r="M310" s="504"/>
      <c r="N310" s="504"/>
      <c r="O310" s="504"/>
      <c r="P310" s="489"/>
      <c r="Q310" s="505"/>
    </row>
    <row r="311" spans="1:17" ht="14.4" customHeight="1" x14ac:dyDescent="0.3">
      <c r="A311" s="483" t="s">
        <v>1340</v>
      </c>
      <c r="B311" s="484" t="s">
        <v>1231</v>
      </c>
      <c r="C311" s="484" t="s">
        <v>1218</v>
      </c>
      <c r="D311" s="484" t="s">
        <v>1274</v>
      </c>
      <c r="E311" s="484" t="s">
        <v>1275</v>
      </c>
      <c r="F311" s="504">
        <v>2</v>
      </c>
      <c r="G311" s="504">
        <v>430</v>
      </c>
      <c r="H311" s="504">
        <v>1</v>
      </c>
      <c r="I311" s="504">
        <v>215</v>
      </c>
      <c r="J311" s="504"/>
      <c r="K311" s="504"/>
      <c r="L311" s="504"/>
      <c r="M311" s="504"/>
      <c r="N311" s="504"/>
      <c r="O311" s="504"/>
      <c r="P311" s="489"/>
      <c r="Q311" s="505"/>
    </row>
    <row r="312" spans="1:17" ht="14.4" customHeight="1" x14ac:dyDescent="0.3">
      <c r="A312" s="483" t="s">
        <v>1340</v>
      </c>
      <c r="B312" s="484" t="s">
        <v>1231</v>
      </c>
      <c r="C312" s="484" t="s">
        <v>1218</v>
      </c>
      <c r="D312" s="484" t="s">
        <v>1286</v>
      </c>
      <c r="E312" s="484" t="s">
        <v>1287</v>
      </c>
      <c r="F312" s="504">
        <v>1</v>
      </c>
      <c r="G312" s="504">
        <v>1015</v>
      </c>
      <c r="H312" s="504">
        <v>1</v>
      </c>
      <c r="I312" s="504">
        <v>1015</v>
      </c>
      <c r="J312" s="504"/>
      <c r="K312" s="504"/>
      <c r="L312" s="504"/>
      <c r="M312" s="504"/>
      <c r="N312" s="504"/>
      <c r="O312" s="504"/>
      <c r="P312" s="489"/>
      <c r="Q312" s="505"/>
    </row>
    <row r="313" spans="1:17" ht="14.4" customHeight="1" x14ac:dyDescent="0.3">
      <c r="A313" s="483" t="s">
        <v>1341</v>
      </c>
      <c r="B313" s="484" t="s">
        <v>1231</v>
      </c>
      <c r="C313" s="484" t="s">
        <v>1218</v>
      </c>
      <c r="D313" s="484" t="s">
        <v>1234</v>
      </c>
      <c r="E313" s="484" t="s">
        <v>1235</v>
      </c>
      <c r="F313" s="504">
        <v>1</v>
      </c>
      <c r="G313" s="504">
        <v>202</v>
      </c>
      <c r="H313" s="504">
        <v>1</v>
      </c>
      <c r="I313" s="504">
        <v>202</v>
      </c>
      <c r="J313" s="504">
        <v>2</v>
      </c>
      <c r="K313" s="504">
        <v>406</v>
      </c>
      <c r="L313" s="504">
        <v>2.0099009900990099</v>
      </c>
      <c r="M313" s="504">
        <v>203</v>
      </c>
      <c r="N313" s="504"/>
      <c r="O313" s="504"/>
      <c r="P313" s="489"/>
      <c r="Q313" s="505"/>
    </row>
    <row r="314" spans="1:17" ht="14.4" customHeight="1" x14ac:dyDescent="0.3">
      <c r="A314" s="483" t="s">
        <v>1341</v>
      </c>
      <c r="B314" s="484" t="s">
        <v>1231</v>
      </c>
      <c r="C314" s="484" t="s">
        <v>1218</v>
      </c>
      <c r="D314" s="484" t="s">
        <v>1236</v>
      </c>
      <c r="E314" s="484" t="s">
        <v>1235</v>
      </c>
      <c r="F314" s="504"/>
      <c r="G314" s="504"/>
      <c r="H314" s="504"/>
      <c r="I314" s="504"/>
      <c r="J314" s="504"/>
      <c r="K314" s="504"/>
      <c r="L314" s="504"/>
      <c r="M314" s="504"/>
      <c r="N314" s="504">
        <v>3</v>
      </c>
      <c r="O314" s="504">
        <v>254</v>
      </c>
      <c r="P314" s="489"/>
      <c r="Q314" s="505">
        <v>84.666666666666671</v>
      </c>
    </row>
    <row r="315" spans="1:17" ht="14.4" customHeight="1" x14ac:dyDescent="0.3">
      <c r="A315" s="483" t="s">
        <v>1341</v>
      </c>
      <c r="B315" s="484" t="s">
        <v>1231</v>
      </c>
      <c r="C315" s="484" t="s">
        <v>1218</v>
      </c>
      <c r="D315" s="484" t="s">
        <v>1243</v>
      </c>
      <c r="E315" s="484" t="s">
        <v>1244</v>
      </c>
      <c r="F315" s="504">
        <v>3</v>
      </c>
      <c r="G315" s="504">
        <v>399</v>
      </c>
      <c r="H315" s="504">
        <v>1</v>
      </c>
      <c r="I315" s="504">
        <v>133</v>
      </c>
      <c r="J315" s="504">
        <v>2</v>
      </c>
      <c r="K315" s="504">
        <v>268</v>
      </c>
      <c r="L315" s="504">
        <v>0.67167919799498743</v>
      </c>
      <c r="M315" s="504">
        <v>134</v>
      </c>
      <c r="N315" s="504"/>
      <c r="O315" s="504"/>
      <c r="P315" s="489"/>
      <c r="Q315" s="505"/>
    </row>
    <row r="316" spans="1:17" ht="14.4" customHeight="1" x14ac:dyDescent="0.3">
      <c r="A316" s="483" t="s">
        <v>1341</v>
      </c>
      <c r="B316" s="484" t="s">
        <v>1231</v>
      </c>
      <c r="C316" s="484" t="s">
        <v>1218</v>
      </c>
      <c r="D316" s="484" t="s">
        <v>1245</v>
      </c>
      <c r="E316" s="484" t="s">
        <v>1244</v>
      </c>
      <c r="F316" s="504">
        <v>1</v>
      </c>
      <c r="G316" s="504">
        <v>174</v>
      </c>
      <c r="H316" s="504">
        <v>1</v>
      </c>
      <c r="I316" s="504">
        <v>174</v>
      </c>
      <c r="J316" s="504">
        <v>1</v>
      </c>
      <c r="K316" s="504">
        <v>175</v>
      </c>
      <c r="L316" s="504">
        <v>1.0057471264367817</v>
      </c>
      <c r="M316" s="504">
        <v>175</v>
      </c>
      <c r="N316" s="504">
        <v>3</v>
      </c>
      <c r="O316" s="504">
        <v>529</v>
      </c>
      <c r="P316" s="489">
        <v>3.0402298850574714</v>
      </c>
      <c r="Q316" s="505">
        <v>176.33333333333334</v>
      </c>
    </row>
    <row r="317" spans="1:17" ht="14.4" customHeight="1" x14ac:dyDescent="0.3">
      <c r="A317" s="483" t="s">
        <v>1341</v>
      </c>
      <c r="B317" s="484" t="s">
        <v>1231</v>
      </c>
      <c r="C317" s="484" t="s">
        <v>1218</v>
      </c>
      <c r="D317" s="484" t="s">
        <v>1248</v>
      </c>
      <c r="E317" s="484" t="s">
        <v>1249</v>
      </c>
      <c r="F317" s="504">
        <v>1</v>
      </c>
      <c r="G317" s="504">
        <v>582</v>
      </c>
      <c r="H317" s="504">
        <v>1</v>
      </c>
      <c r="I317" s="504">
        <v>582</v>
      </c>
      <c r="J317" s="504"/>
      <c r="K317" s="504"/>
      <c r="L317" s="504"/>
      <c r="M317" s="504"/>
      <c r="N317" s="504">
        <v>1</v>
      </c>
      <c r="O317" s="504">
        <v>585</v>
      </c>
      <c r="P317" s="489">
        <v>1.0051546391752577</v>
      </c>
      <c r="Q317" s="505">
        <v>585</v>
      </c>
    </row>
    <row r="318" spans="1:17" ht="14.4" customHeight="1" x14ac:dyDescent="0.3">
      <c r="A318" s="483" t="s">
        <v>1341</v>
      </c>
      <c r="B318" s="484" t="s">
        <v>1231</v>
      </c>
      <c r="C318" s="484" t="s">
        <v>1218</v>
      </c>
      <c r="D318" s="484" t="s">
        <v>1250</v>
      </c>
      <c r="E318" s="484" t="s">
        <v>1251</v>
      </c>
      <c r="F318" s="504"/>
      <c r="G318" s="504"/>
      <c r="H318" s="504"/>
      <c r="I318" s="504"/>
      <c r="J318" s="504">
        <v>1</v>
      </c>
      <c r="K318" s="504">
        <v>159</v>
      </c>
      <c r="L318" s="504"/>
      <c r="M318" s="504">
        <v>159</v>
      </c>
      <c r="N318" s="504">
        <v>1</v>
      </c>
      <c r="O318" s="504">
        <v>159</v>
      </c>
      <c r="P318" s="489"/>
      <c r="Q318" s="505">
        <v>159</v>
      </c>
    </row>
    <row r="319" spans="1:17" ht="14.4" customHeight="1" x14ac:dyDescent="0.3">
      <c r="A319" s="483" t="s">
        <v>1341</v>
      </c>
      <c r="B319" s="484" t="s">
        <v>1231</v>
      </c>
      <c r="C319" s="484" t="s">
        <v>1218</v>
      </c>
      <c r="D319" s="484" t="s">
        <v>1254</v>
      </c>
      <c r="E319" s="484" t="s">
        <v>1255</v>
      </c>
      <c r="F319" s="504">
        <v>5</v>
      </c>
      <c r="G319" s="504">
        <v>80</v>
      </c>
      <c r="H319" s="504">
        <v>1</v>
      </c>
      <c r="I319" s="504">
        <v>16</v>
      </c>
      <c r="J319" s="504">
        <v>5</v>
      </c>
      <c r="K319" s="504">
        <v>80</v>
      </c>
      <c r="L319" s="504">
        <v>1</v>
      </c>
      <c r="M319" s="504">
        <v>16</v>
      </c>
      <c r="N319" s="504">
        <v>3</v>
      </c>
      <c r="O319" s="504">
        <v>48</v>
      </c>
      <c r="P319" s="489">
        <v>0.6</v>
      </c>
      <c r="Q319" s="505">
        <v>16</v>
      </c>
    </row>
    <row r="320" spans="1:17" ht="14.4" customHeight="1" x14ac:dyDescent="0.3">
      <c r="A320" s="483" t="s">
        <v>1341</v>
      </c>
      <c r="B320" s="484" t="s">
        <v>1231</v>
      </c>
      <c r="C320" s="484" t="s">
        <v>1218</v>
      </c>
      <c r="D320" s="484" t="s">
        <v>1256</v>
      </c>
      <c r="E320" s="484" t="s">
        <v>1257</v>
      </c>
      <c r="F320" s="504">
        <v>1</v>
      </c>
      <c r="G320" s="504">
        <v>261</v>
      </c>
      <c r="H320" s="504">
        <v>1</v>
      </c>
      <c r="I320" s="504">
        <v>261</v>
      </c>
      <c r="J320" s="504">
        <v>1</v>
      </c>
      <c r="K320" s="504">
        <v>262</v>
      </c>
      <c r="L320" s="504">
        <v>1.0038314176245211</v>
      </c>
      <c r="M320" s="504">
        <v>262</v>
      </c>
      <c r="N320" s="504"/>
      <c r="O320" s="504"/>
      <c r="P320" s="489"/>
      <c r="Q320" s="505"/>
    </row>
    <row r="321" spans="1:17" ht="14.4" customHeight="1" x14ac:dyDescent="0.3">
      <c r="A321" s="483" t="s">
        <v>1341</v>
      </c>
      <c r="B321" s="484" t="s">
        <v>1231</v>
      </c>
      <c r="C321" s="484" t="s">
        <v>1218</v>
      </c>
      <c r="D321" s="484" t="s">
        <v>1258</v>
      </c>
      <c r="E321" s="484" t="s">
        <v>1259</v>
      </c>
      <c r="F321" s="504">
        <v>1</v>
      </c>
      <c r="G321" s="504">
        <v>140</v>
      </c>
      <c r="H321" s="504">
        <v>1</v>
      </c>
      <c r="I321" s="504">
        <v>140</v>
      </c>
      <c r="J321" s="504">
        <v>1</v>
      </c>
      <c r="K321" s="504">
        <v>141</v>
      </c>
      <c r="L321" s="504">
        <v>1.0071428571428571</v>
      </c>
      <c r="M321" s="504">
        <v>141</v>
      </c>
      <c r="N321" s="504"/>
      <c r="O321" s="504"/>
      <c r="P321" s="489"/>
      <c r="Q321" s="505"/>
    </row>
    <row r="322" spans="1:17" ht="14.4" customHeight="1" x14ac:dyDescent="0.3">
      <c r="A322" s="483" t="s">
        <v>1341</v>
      </c>
      <c r="B322" s="484" t="s">
        <v>1231</v>
      </c>
      <c r="C322" s="484" t="s">
        <v>1218</v>
      </c>
      <c r="D322" s="484" t="s">
        <v>1260</v>
      </c>
      <c r="E322" s="484" t="s">
        <v>1259</v>
      </c>
      <c r="F322" s="504">
        <v>3</v>
      </c>
      <c r="G322" s="504">
        <v>234</v>
      </c>
      <c r="H322" s="504">
        <v>1</v>
      </c>
      <c r="I322" s="504">
        <v>78</v>
      </c>
      <c r="J322" s="504">
        <v>2</v>
      </c>
      <c r="K322" s="504">
        <v>156</v>
      </c>
      <c r="L322" s="504">
        <v>0.66666666666666663</v>
      </c>
      <c r="M322" s="504">
        <v>78</v>
      </c>
      <c r="N322" s="504"/>
      <c r="O322" s="504"/>
      <c r="P322" s="489"/>
      <c r="Q322" s="505"/>
    </row>
    <row r="323" spans="1:17" ht="14.4" customHeight="1" x14ac:dyDescent="0.3">
      <c r="A323" s="483" t="s">
        <v>1341</v>
      </c>
      <c r="B323" s="484" t="s">
        <v>1231</v>
      </c>
      <c r="C323" s="484" t="s">
        <v>1218</v>
      </c>
      <c r="D323" s="484" t="s">
        <v>1261</v>
      </c>
      <c r="E323" s="484" t="s">
        <v>1262</v>
      </c>
      <c r="F323" s="504">
        <v>1</v>
      </c>
      <c r="G323" s="504">
        <v>302</v>
      </c>
      <c r="H323" s="504">
        <v>1</v>
      </c>
      <c r="I323" s="504">
        <v>302</v>
      </c>
      <c r="J323" s="504">
        <v>1</v>
      </c>
      <c r="K323" s="504">
        <v>303</v>
      </c>
      <c r="L323" s="504">
        <v>1.0033112582781456</v>
      </c>
      <c r="M323" s="504">
        <v>303</v>
      </c>
      <c r="N323" s="504"/>
      <c r="O323" s="504"/>
      <c r="P323" s="489"/>
      <c r="Q323" s="505"/>
    </row>
    <row r="324" spans="1:17" ht="14.4" customHeight="1" x14ac:dyDescent="0.3">
      <c r="A324" s="483" t="s">
        <v>1341</v>
      </c>
      <c r="B324" s="484" t="s">
        <v>1231</v>
      </c>
      <c r="C324" s="484" t="s">
        <v>1218</v>
      </c>
      <c r="D324" s="484" t="s">
        <v>1265</v>
      </c>
      <c r="E324" s="484" t="s">
        <v>1266</v>
      </c>
      <c r="F324" s="504">
        <v>3</v>
      </c>
      <c r="G324" s="504">
        <v>477</v>
      </c>
      <c r="H324" s="504">
        <v>1</v>
      </c>
      <c r="I324" s="504">
        <v>159</v>
      </c>
      <c r="J324" s="504">
        <v>2</v>
      </c>
      <c r="K324" s="504">
        <v>320</v>
      </c>
      <c r="L324" s="504">
        <v>0.67085953878406712</v>
      </c>
      <c r="M324" s="504">
        <v>160</v>
      </c>
      <c r="N324" s="504"/>
      <c r="O324" s="504"/>
      <c r="P324" s="489"/>
      <c r="Q324" s="505"/>
    </row>
    <row r="325" spans="1:17" ht="14.4" customHeight="1" x14ac:dyDescent="0.3">
      <c r="A325" s="483" t="s">
        <v>1341</v>
      </c>
      <c r="B325" s="484" t="s">
        <v>1231</v>
      </c>
      <c r="C325" s="484" t="s">
        <v>1218</v>
      </c>
      <c r="D325" s="484" t="s">
        <v>1269</v>
      </c>
      <c r="E325" s="484" t="s">
        <v>1235</v>
      </c>
      <c r="F325" s="504">
        <v>2</v>
      </c>
      <c r="G325" s="504">
        <v>140</v>
      </c>
      <c r="H325" s="504">
        <v>1</v>
      </c>
      <c r="I325" s="504">
        <v>70</v>
      </c>
      <c r="J325" s="504">
        <v>3</v>
      </c>
      <c r="K325" s="504">
        <v>210</v>
      </c>
      <c r="L325" s="504">
        <v>1.5</v>
      </c>
      <c r="M325" s="504">
        <v>70</v>
      </c>
      <c r="N325" s="504"/>
      <c r="O325" s="504"/>
      <c r="P325" s="489"/>
      <c r="Q325" s="505"/>
    </row>
    <row r="326" spans="1:17" ht="14.4" customHeight="1" x14ac:dyDescent="0.3">
      <c r="A326" s="483" t="s">
        <v>1341</v>
      </c>
      <c r="B326" s="484" t="s">
        <v>1231</v>
      </c>
      <c r="C326" s="484" t="s">
        <v>1218</v>
      </c>
      <c r="D326" s="484" t="s">
        <v>1274</v>
      </c>
      <c r="E326" s="484" t="s">
        <v>1275</v>
      </c>
      <c r="F326" s="504">
        <v>1</v>
      </c>
      <c r="G326" s="504">
        <v>215</v>
      </c>
      <c r="H326" s="504">
        <v>1</v>
      </c>
      <c r="I326" s="504">
        <v>215</v>
      </c>
      <c r="J326" s="504">
        <v>1</v>
      </c>
      <c r="K326" s="504">
        <v>216</v>
      </c>
      <c r="L326" s="504">
        <v>1.0046511627906978</v>
      </c>
      <c r="M326" s="504">
        <v>216</v>
      </c>
      <c r="N326" s="504">
        <v>3</v>
      </c>
      <c r="O326" s="504">
        <v>654</v>
      </c>
      <c r="P326" s="489">
        <v>3.0418604651162791</v>
      </c>
      <c r="Q326" s="505">
        <v>218</v>
      </c>
    </row>
    <row r="327" spans="1:17" ht="14.4" customHeight="1" x14ac:dyDescent="0.3">
      <c r="A327" s="483" t="s">
        <v>1341</v>
      </c>
      <c r="B327" s="484" t="s">
        <v>1231</v>
      </c>
      <c r="C327" s="484" t="s">
        <v>1218</v>
      </c>
      <c r="D327" s="484" t="s">
        <v>1278</v>
      </c>
      <c r="E327" s="484" t="s">
        <v>1279</v>
      </c>
      <c r="F327" s="504">
        <v>1</v>
      </c>
      <c r="G327" s="504">
        <v>107</v>
      </c>
      <c r="H327" s="504">
        <v>1</v>
      </c>
      <c r="I327" s="504">
        <v>107</v>
      </c>
      <c r="J327" s="504">
        <v>1</v>
      </c>
      <c r="K327" s="504">
        <v>108</v>
      </c>
      <c r="L327" s="504">
        <v>1.0093457943925233</v>
      </c>
      <c r="M327" s="504">
        <v>108</v>
      </c>
      <c r="N327" s="504"/>
      <c r="O327" s="504"/>
      <c r="P327" s="489"/>
      <c r="Q327" s="505"/>
    </row>
    <row r="328" spans="1:17" ht="14.4" customHeight="1" x14ac:dyDescent="0.3">
      <c r="A328" s="483" t="s">
        <v>1341</v>
      </c>
      <c r="B328" s="484" t="s">
        <v>1231</v>
      </c>
      <c r="C328" s="484" t="s">
        <v>1218</v>
      </c>
      <c r="D328" s="484" t="s">
        <v>1286</v>
      </c>
      <c r="E328" s="484" t="s">
        <v>1287</v>
      </c>
      <c r="F328" s="504">
        <v>1</v>
      </c>
      <c r="G328" s="504">
        <v>1015</v>
      </c>
      <c r="H328" s="504">
        <v>1</v>
      </c>
      <c r="I328" s="504">
        <v>1015</v>
      </c>
      <c r="J328" s="504"/>
      <c r="K328" s="504"/>
      <c r="L328" s="504"/>
      <c r="M328" s="504"/>
      <c r="N328" s="504"/>
      <c r="O328" s="504"/>
      <c r="P328" s="489"/>
      <c r="Q328" s="505"/>
    </row>
    <row r="329" spans="1:17" ht="14.4" customHeight="1" x14ac:dyDescent="0.3">
      <c r="A329" s="483" t="s">
        <v>1342</v>
      </c>
      <c r="B329" s="484" t="s">
        <v>1231</v>
      </c>
      <c r="C329" s="484" t="s">
        <v>1218</v>
      </c>
      <c r="D329" s="484" t="s">
        <v>1234</v>
      </c>
      <c r="E329" s="484" t="s">
        <v>1235</v>
      </c>
      <c r="F329" s="504">
        <v>27</v>
      </c>
      <c r="G329" s="504">
        <v>5454</v>
      </c>
      <c r="H329" s="504">
        <v>1</v>
      </c>
      <c r="I329" s="504">
        <v>202</v>
      </c>
      <c r="J329" s="504">
        <v>28</v>
      </c>
      <c r="K329" s="504">
        <v>5684</v>
      </c>
      <c r="L329" s="504">
        <v>1.0421708837550421</v>
      </c>
      <c r="M329" s="504">
        <v>203</v>
      </c>
      <c r="N329" s="504">
        <v>14</v>
      </c>
      <c r="O329" s="504">
        <v>2848</v>
      </c>
      <c r="P329" s="489">
        <v>0.52218555188852223</v>
      </c>
      <c r="Q329" s="505">
        <v>203.42857142857142</v>
      </c>
    </row>
    <row r="330" spans="1:17" ht="14.4" customHeight="1" x14ac:dyDescent="0.3">
      <c r="A330" s="483" t="s">
        <v>1342</v>
      </c>
      <c r="B330" s="484" t="s">
        <v>1231</v>
      </c>
      <c r="C330" s="484" t="s">
        <v>1218</v>
      </c>
      <c r="D330" s="484" t="s">
        <v>1237</v>
      </c>
      <c r="E330" s="484" t="s">
        <v>1238</v>
      </c>
      <c r="F330" s="504">
        <v>45</v>
      </c>
      <c r="G330" s="504">
        <v>13095</v>
      </c>
      <c r="H330" s="504">
        <v>1</v>
      </c>
      <c r="I330" s="504">
        <v>291</v>
      </c>
      <c r="J330" s="504">
        <v>243</v>
      </c>
      <c r="K330" s="504">
        <v>70956</v>
      </c>
      <c r="L330" s="504">
        <v>5.4185567010309281</v>
      </c>
      <c r="M330" s="504">
        <v>292</v>
      </c>
      <c r="N330" s="504">
        <v>197</v>
      </c>
      <c r="O330" s="504">
        <v>57640</v>
      </c>
      <c r="P330" s="489">
        <v>4.40168003054601</v>
      </c>
      <c r="Q330" s="505">
        <v>292.58883248730962</v>
      </c>
    </row>
    <row r="331" spans="1:17" ht="14.4" customHeight="1" x14ac:dyDescent="0.3">
      <c r="A331" s="483" t="s">
        <v>1342</v>
      </c>
      <c r="B331" s="484" t="s">
        <v>1231</v>
      </c>
      <c r="C331" s="484" t="s">
        <v>1218</v>
      </c>
      <c r="D331" s="484" t="s">
        <v>1239</v>
      </c>
      <c r="E331" s="484" t="s">
        <v>1240</v>
      </c>
      <c r="F331" s="504"/>
      <c r="G331" s="504"/>
      <c r="H331" s="504"/>
      <c r="I331" s="504"/>
      <c r="J331" s="504">
        <v>6</v>
      </c>
      <c r="K331" s="504">
        <v>558</v>
      </c>
      <c r="L331" s="504"/>
      <c r="M331" s="504">
        <v>93</v>
      </c>
      <c r="N331" s="504">
        <v>3</v>
      </c>
      <c r="O331" s="504">
        <v>279</v>
      </c>
      <c r="P331" s="489"/>
      <c r="Q331" s="505">
        <v>93</v>
      </c>
    </row>
    <row r="332" spans="1:17" ht="14.4" customHeight="1" x14ac:dyDescent="0.3">
      <c r="A332" s="483" t="s">
        <v>1342</v>
      </c>
      <c r="B332" s="484" t="s">
        <v>1231</v>
      </c>
      <c r="C332" s="484" t="s">
        <v>1218</v>
      </c>
      <c r="D332" s="484" t="s">
        <v>1243</v>
      </c>
      <c r="E332" s="484" t="s">
        <v>1244</v>
      </c>
      <c r="F332" s="504">
        <v>110</v>
      </c>
      <c r="G332" s="504">
        <v>14630</v>
      </c>
      <c r="H332" s="504">
        <v>1</v>
      </c>
      <c r="I332" s="504">
        <v>133</v>
      </c>
      <c r="J332" s="504">
        <v>120</v>
      </c>
      <c r="K332" s="504">
        <v>16080</v>
      </c>
      <c r="L332" s="504">
        <v>1.0991114149008885</v>
      </c>
      <c r="M332" s="504">
        <v>134</v>
      </c>
      <c r="N332" s="504">
        <v>107</v>
      </c>
      <c r="O332" s="504">
        <v>14368</v>
      </c>
      <c r="P332" s="489">
        <v>0.98209159261790846</v>
      </c>
      <c r="Q332" s="505">
        <v>134.28037383177571</v>
      </c>
    </row>
    <row r="333" spans="1:17" ht="14.4" customHeight="1" x14ac:dyDescent="0.3">
      <c r="A333" s="483" t="s">
        <v>1342</v>
      </c>
      <c r="B333" s="484" t="s">
        <v>1231</v>
      </c>
      <c r="C333" s="484" t="s">
        <v>1218</v>
      </c>
      <c r="D333" s="484" t="s">
        <v>1250</v>
      </c>
      <c r="E333" s="484" t="s">
        <v>1251</v>
      </c>
      <c r="F333" s="504">
        <v>1</v>
      </c>
      <c r="G333" s="504">
        <v>158</v>
      </c>
      <c r="H333" s="504">
        <v>1</v>
      </c>
      <c r="I333" s="504">
        <v>158</v>
      </c>
      <c r="J333" s="504">
        <v>9</v>
      </c>
      <c r="K333" s="504">
        <v>1431</v>
      </c>
      <c r="L333" s="504">
        <v>9.0569620253164551</v>
      </c>
      <c r="M333" s="504">
        <v>159</v>
      </c>
      <c r="N333" s="504">
        <v>8</v>
      </c>
      <c r="O333" s="504">
        <v>1275</v>
      </c>
      <c r="P333" s="489">
        <v>8.0696202531645564</v>
      </c>
      <c r="Q333" s="505">
        <v>159.375</v>
      </c>
    </row>
    <row r="334" spans="1:17" ht="14.4" customHeight="1" x14ac:dyDescent="0.3">
      <c r="A334" s="483" t="s">
        <v>1342</v>
      </c>
      <c r="B334" s="484" t="s">
        <v>1231</v>
      </c>
      <c r="C334" s="484" t="s">
        <v>1218</v>
      </c>
      <c r="D334" s="484" t="s">
        <v>1252</v>
      </c>
      <c r="E334" s="484" t="s">
        <v>1253</v>
      </c>
      <c r="F334" s="504"/>
      <c r="G334" s="504"/>
      <c r="H334" s="504"/>
      <c r="I334" s="504"/>
      <c r="J334" s="504">
        <v>1</v>
      </c>
      <c r="K334" s="504">
        <v>382</v>
      </c>
      <c r="L334" s="504"/>
      <c r="M334" s="504">
        <v>382</v>
      </c>
      <c r="N334" s="504">
        <v>4</v>
      </c>
      <c r="O334" s="504">
        <v>1528</v>
      </c>
      <c r="P334" s="489"/>
      <c r="Q334" s="505">
        <v>382</v>
      </c>
    </row>
    <row r="335" spans="1:17" ht="14.4" customHeight="1" x14ac:dyDescent="0.3">
      <c r="A335" s="483" t="s">
        <v>1342</v>
      </c>
      <c r="B335" s="484" t="s">
        <v>1231</v>
      </c>
      <c r="C335" s="484" t="s">
        <v>1218</v>
      </c>
      <c r="D335" s="484" t="s">
        <v>1254</v>
      </c>
      <c r="E335" s="484" t="s">
        <v>1255</v>
      </c>
      <c r="F335" s="504">
        <v>120</v>
      </c>
      <c r="G335" s="504">
        <v>1920</v>
      </c>
      <c r="H335" s="504">
        <v>1</v>
      </c>
      <c r="I335" s="504">
        <v>16</v>
      </c>
      <c r="J335" s="504">
        <v>135</v>
      </c>
      <c r="K335" s="504">
        <v>2160</v>
      </c>
      <c r="L335" s="504">
        <v>1.125</v>
      </c>
      <c r="M335" s="504">
        <v>16</v>
      </c>
      <c r="N335" s="504">
        <v>116</v>
      </c>
      <c r="O335" s="504">
        <v>1856</v>
      </c>
      <c r="P335" s="489">
        <v>0.96666666666666667</v>
      </c>
      <c r="Q335" s="505">
        <v>16</v>
      </c>
    </row>
    <row r="336" spans="1:17" ht="14.4" customHeight="1" x14ac:dyDescent="0.3">
      <c r="A336" s="483" t="s">
        <v>1342</v>
      </c>
      <c r="B336" s="484" t="s">
        <v>1231</v>
      </c>
      <c r="C336" s="484" t="s">
        <v>1218</v>
      </c>
      <c r="D336" s="484" t="s">
        <v>1256</v>
      </c>
      <c r="E336" s="484" t="s">
        <v>1257</v>
      </c>
      <c r="F336" s="504">
        <v>5</v>
      </c>
      <c r="G336" s="504">
        <v>1305</v>
      </c>
      <c r="H336" s="504">
        <v>1</v>
      </c>
      <c r="I336" s="504">
        <v>261</v>
      </c>
      <c r="J336" s="504">
        <v>8</v>
      </c>
      <c r="K336" s="504">
        <v>2096</v>
      </c>
      <c r="L336" s="504">
        <v>1.6061302681992338</v>
      </c>
      <c r="M336" s="504">
        <v>262</v>
      </c>
      <c r="N336" s="504">
        <v>5</v>
      </c>
      <c r="O336" s="504">
        <v>1313</v>
      </c>
      <c r="P336" s="489">
        <v>1.0061302681992337</v>
      </c>
      <c r="Q336" s="505">
        <v>262.60000000000002</v>
      </c>
    </row>
    <row r="337" spans="1:17" ht="14.4" customHeight="1" x14ac:dyDescent="0.3">
      <c r="A337" s="483" t="s">
        <v>1342</v>
      </c>
      <c r="B337" s="484" t="s">
        <v>1231</v>
      </c>
      <c r="C337" s="484" t="s">
        <v>1218</v>
      </c>
      <c r="D337" s="484" t="s">
        <v>1258</v>
      </c>
      <c r="E337" s="484" t="s">
        <v>1259</v>
      </c>
      <c r="F337" s="504">
        <v>8</v>
      </c>
      <c r="G337" s="504">
        <v>1120</v>
      </c>
      <c r="H337" s="504">
        <v>1</v>
      </c>
      <c r="I337" s="504">
        <v>140</v>
      </c>
      <c r="J337" s="504">
        <v>5</v>
      </c>
      <c r="K337" s="504">
        <v>705</v>
      </c>
      <c r="L337" s="504">
        <v>0.6294642857142857</v>
      </c>
      <c r="M337" s="504">
        <v>141</v>
      </c>
      <c r="N337" s="504">
        <v>5</v>
      </c>
      <c r="O337" s="504">
        <v>705</v>
      </c>
      <c r="P337" s="489">
        <v>0.6294642857142857</v>
      </c>
      <c r="Q337" s="505">
        <v>141</v>
      </c>
    </row>
    <row r="338" spans="1:17" ht="14.4" customHeight="1" x14ac:dyDescent="0.3">
      <c r="A338" s="483" t="s">
        <v>1342</v>
      </c>
      <c r="B338" s="484" t="s">
        <v>1231</v>
      </c>
      <c r="C338" s="484" t="s">
        <v>1218</v>
      </c>
      <c r="D338" s="484" t="s">
        <v>1260</v>
      </c>
      <c r="E338" s="484" t="s">
        <v>1259</v>
      </c>
      <c r="F338" s="504">
        <v>110</v>
      </c>
      <c r="G338" s="504">
        <v>8580</v>
      </c>
      <c r="H338" s="504">
        <v>1</v>
      </c>
      <c r="I338" s="504">
        <v>78</v>
      </c>
      <c r="J338" s="504">
        <v>120</v>
      </c>
      <c r="K338" s="504">
        <v>9360</v>
      </c>
      <c r="L338" s="504">
        <v>1.0909090909090908</v>
      </c>
      <c r="M338" s="504">
        <v>78</v>
      </c>
      <c r="N338" s="504">
        <v>107</v>
      </c>
      <c r="O338" s="504">
        <v>8346</v>
      </c>
      <c r="P338" s="489">
        <v>0.97272727272727277</v>
      </c>
      <c r="Q338" s="505">
        <v>78</v>
      </c>
    </row>
    <row r="339" spans="1:17" ht="14.4" customHeight="1" x14ac:dyDescent="0.3">
      <c r="A339" s="483" t="s">
        <v>1342</v>
      </c>
      <c r="B339" s="484" t="s">
        <v>1231</v>
      </c>
      <c r="C339" s="484" t="s">
        <v>1218</v>
      </c>
      <c r="D339" s="484" t="s">
        <v>1261</v>
      </c>
      <c r="E339" s="484" t="s">
        <v>1262</v>
      </c>
      <c r="F339" s="504">
        <v>8</v>
      </c>
      <c r="G339" s="504">
        <v>2416</v>
      </c>
      <c r="H339" s="504">
        <v>1</v>
      </c>
      <c r="I339" s="504">
        <v>302</v>
      </c>
      <c r="J339" s="504">
        <v>5</v>
      </c>
      <c r="K339" s="504">
        <v>1515</v>
      </c>
      <c r="L339" s="504">
        <v>0.62706953642384111</v>
      </c>
      <c r="M339" s="504">
        <v>303</v>
      </c>
      <c r="N339" s="504">
        <v>5</v>
      </c>
      <c r="O339" s="504">
        <v>1518</v>
      </c>
      <c r="P339" s="489">
        <v>0.62831125827814571</v>
      </c>
      <c r="Q339" s="505">
        <v>303.60000000000002</v>
      </c>
    </row>
    <row r="340" spans="1:17" ht="14.4" customHeight="1" x14ac:dyDescent="0.3">
      <c r="A340" s="483" t="s">
        <v>1342</v>
      </c>
      <c r="B340" s="484" t="s">
        <v>1231</v>
      </c>
      <c r="C340" s="484" t="s">
        <v>1218</v>
      </c>
      <c r="D340" s="484" t="s">
        <v>1263</v>
      </c>
      <c r="E340" s="484" t="s">
        <v>1264</v>
      </c>
      <c r="F340" s="504"/>
      <c r="G340" s="504"/>
      <c r="H340" s="504"/>
      <c r="I340" s="504"/>
      <c r="J340" s="504">
        <v>1</v>
      </c>
      <c r="K340" s="504">
        <v>486</v>
      </c>
      <c r="L340" s="504"/>
      <c r="M340" s="504">
        <v>486</v>
      </c>
      <c r="N340" s="504">
        <v>4</v>
      </c>
      <c r="O340" s="504">
        <v>1944</v>
      </c>
      <c r="P340" s="489"/>
      <c r="Q340" s="505">
        <v>486</v>
      </c>
    </row>
    <row r="341" spans="1:17" ht="14.4" customHeight="1" x14ac:dyDescent="0.3">
      <c r="A341" s="483" t="s">
        <v>1342</v>
      </c>
      <c r="B341" s="484" t="s">
        <v>1231</v>
      </c>
      <c r="C341" s="484" t="s">
        <v>1218</v>
      </c>
      <c r="D341" s="484" t="s">
        <v>1265</v>
      </c>
      <c r="E341" s="484" t="s">
        <v>1266</v>
      </c>
      <c r="F341" s="504">
        <v>77</v>
      </c>
      <c r="G341" s="504">
        <v>12243</v>
      </c>
      <c r="H341" s="504">
        <v>1</v>
      </c>
      <c r="I341" s="504">
        <v>159</v>
      </c>
      <c r="J341" s="504">
        <v>86</v>
      </c>
      <c r="K341" s="504">
        <v>13760</v>
      </c>
      <c r="L341" s="504">
        <v>1.1239075390018787</v>
      </c>
      <c r="M341" s="504">
        <v>160</v>
      </c>
      <c r="N341" s="504">
        <v>82</v>
      </c>
      <c r="O341" s="504">
        <v>13144</v>
      </c>
      <c r="P341" s="489">
        <v>1.0735930735930737</v>
      </c>
      <c r="Q341" s="505">
        <v>160.29268292682926</v>
      </c>
    </row>
    <row r="342" spans="1:17" ht="14.4" customHeight="1" x14ac:dyDescent="0.3">
      <c r="A342" s="483" t="s">
        <v>1342</v>
      </c>
      <c r="B342" s="484" t="s">
        <v>1231</v>
      </c>
      <c r="C342" s="484" t="s">
        <v>1218</v>
      </c>
      <c r="D342" s="484" t="s">
        <v>1269</v>
      </c>
      <c r="E342" s="484" t="s">
        <v>1235</v>
      </c>
      <c r="F342" s="504">
        <v>277</v>
      </c>
      <c r="G342" s="504">
        <v>19390</v>
      </c>
      <c r="H342" s="504">
        <v>1</v>
      </c>
      <c r="I342" s="504">
        <v>70</v>
      </c>
      <c r="J342" s="504">
        <v>285</v>
      </c>
      <c r="K342" s="504">
        <v>19950</v>
      </c>
      <c r="L342" s="504">
        <v>1.0288808664259927</v>
      </c>
      <c r="M342" s="504">
        <v>70</v>
      </c>
      <c r="N342" s="504">
        <v>296</v>
      </c>
      <c r="O342" s="504">
        <v>20815</v>
      </c>
      <c r="P342" s="489">
        <v>1.0734914904589994</v>
      </c>
      <c r="Q342" s="505">
        <v>70.320945945945951</v>
      </c>
    </row>
    <row r="343" spans="1:17" ht="14.4" customHeight="1" x14ac:dyDescent="0.3">
      <c r="A343" s="483" t="s">
        <v>1342</v>
      </c>
      <c r="B343" s="484" t="s">
        <v>1231</v>
      </c>
      <c r="C343" s="484" t="s">
        <v>1218</v>
      </c>
      <c r="D343" s="484" t="s">
        <v>1276</v>
      </c>
      <c r="E343" s="484" t="s">
        <v>1277</v>
      </c>
      <c r="F343" s="504"/>
      <c r="G343" s="504"/>
      <c r="H343" s="504"/>
      <c r="I343" s="504"/>
      <c r="J343" s="504">
        <v>5</v>
      </c>
      <c r="K343" s="504">
        <v>5945</v>
      </c>
      <c r="L343" s="504"/>
      <c r="M343" s="504">
        <v>1189</v>
      </c>
      <c r="N343" s="504">
        <v>6</v>
      </c>
      <c r="O343" s="504">
        <v>7142</v>
      </c>
      <c r="P343" s="489"/>
      <c r="Q343" s="505">
        <v>1190.3333333333333</v>
      </c>
    </row>
    <row r="344" spans="1:17" ht="14.4" customHeight="1" x14ac:dyDescent="0.3">
      <c r="A344" s="483" t="s">
        <v>1342</v>
      </c>
      <c r="B344" s="484" t="s">
        <v>1231</v>
      </c>
      <c r="C344" s="484" t="s">
        <v>1218</v>
      </c>
      <c r="D344" s="484" t="s">
        <v>1278</v>
      </c>
      <c r="E344" s="484" t="s">
        <v>1279</v>
      </c>
      <c r="F344" s="504">
        <v>1</v>
      </c>
      <c r="G344" s="504">
        <v>107</v>
      </c>
      <c r="H344" s="504">
        <v>1</v>
      </c>
      <c r="I344" s="504">
        <v>107</v>
      </c>
      <c r="J344" s="504">
        <v>6</v>
      </c>
      <c r="K344" s="504">
        <v>648</v>
      </c>
      <c r="L344" s="504">
        <v>6.05607476635514</v>
      </c>
      <c r="M344" s="504">
        <v>108</v>
      </c>
      <c r="N344" s="504">
        <v>7</v>
      </c>
      <c r="O344" s="504">
        <v>758</v>
      </c>
      <c r="P344" s="489">
        <v>7.08411214953271</v>
      </c>
      <c r="Q344" s="505">
        <v>108.28571428571429</v>
      </c>
    </row>
    <row r="345" spans="1:17" ht="14.4" customHeight="1" x14ac:dyDescent="0.3">
      <c r="A345" s="483" t="s">
        <v>1343</v>
      </c>
      <c r="B345" s="484" t="s">
        <v>1231</v>
      </c>
      <c r="C345" s="484" t="s">
        <v>1218</v>
      </c>
      <c r="D345" s="484" t="s">
        <v>1234</v>
      </c>
      <c r="E345" s="484" t="s">
        <v>1235</v>
      </c>
      <c r="F345" s="504"/>
      <c r="G345" s="504"/>
      <c r="H345" s="504"/>
      <c r="I345" s="504"/>
      <c r="J345" s="504">
        <v>12</v>
      </c>
      <c r="K345" s="504">
        <v>2436</v>
      </c>
      <c r="L345" s="504"/>
      <c r="M345" s="504">
        <v>203</v>
      </c>
      <c r="N345" s="504">
        <v>6</v>
      </c>
      <c r="O345" s="504">
        <v>1226</v>
      </c>
      <c r="P345" s="489"/>
      <c r="Q345" s="505">
        <v>204.33333333333334</v>
      </c>
    </row>
    <row r="346" spans="1:17" ht="14.4" customHeight="1" x14ac:dyDescent="0.3">
      <c r="A346" s="483" t="s">
        <v>1343</v>
      </c>
      <c r="B346" s="484" t="s">
        <v>1231</v>
      </c>
      <c r="C346" s="484" t="s">
        <v>1218</v>
      </c>
      <c r="D346" s="484" t="s">
        <v>1237</v>
      </c>
      <c r="E346" s="484" t="s">
        <v>1238</v>
      </c>
      <c r="F346" s="504"/>
      <c r="G346" s="504"/>
      <c r="H346" s="504"/>
      <c r="I346" s="504"/>
      <c r="J346" s="504">
        <v>26</v>
      </c>
      <c r="K346" s="504">
        <v>7592</v>
      </c>
      <c r="L346" s="504"/>
      <c r="M346" s="504">
        <v>292</v>
      </c>
      <c r="N346" s="504">
        <v>12</v>
      </c>
      <c r="O346" s="504">
        <v>3504</v>
      </c>
      <c r="P346" s="489"/>
      <c r="Q346" s="505">
        <v>292</v>
      </c>
    </row>
    <row r="347" spans="1:17" ht="14.4" customHeight="1" x14ac:dyDescent="0.3">
      <c r="A347" s="483" t="s">
        <v>1343</v>
      </c>
      <c r="B347" s="484" t="s">
        <v>1231</v>
      </c>
      <c r="C347" s="484" t="s">
        <v>1218</v>
      </c>
      <c r="D347" s="484" t="s">
        <v>1243</v>
      </c>
      <c r="E347" s="484" t="s">
        <v>1244</v>
      </c>
      <c r="F347" s="504">
        <v>4</v>
      </c>
      <c r="G347" s="504">
        <v>532</v>
      </c>
      <c r="H347" s="504">
        <v>1</v>
      </c>
      <c r="I347" s="504">
        <v>133</v>
      </c>
      <c r="J347" s="504">
        <v>12</v>
      </c>
      <c r="K347" s="504">
        <v>1608</v>
      </c>
      <c r="L347" s="504">
        <v>3.0225563909774436</v>
      </c>
      <c r="M347" s="504">
        <v>134</v>
      </c>
      <c r="N347" s="504">
        <v>9</v>
      </c>
      <c r="O347" s="504">
        <v>1207</v>
      </c>
      <c r="P347" s="489">
        <v>2.268796992481203</v>
      </c>
      <c r="Q347" s="505">
        <v>134.11111111111111</v>
      </c>
    </row>
    <row r="348" spans="1:17" ht="14.4" customHeight="1" x14ac:dyDescent="0.3">
      <c r="A348" s="483" t="s">
        <v>1343</v>
      </c>
      <c r="B348" s="484" t="s">
        <v>1231</v>
      </c>
      <c r="C348" s="484" t="s">
        <v>1218</v>
      </c>
      <c r="D348" s="484" t="s">
        <v>1246</v>
      </c>
      <c r="E348" s="484" t="s">
        <v>1247</v>
      </c>
      <c r="F348" s="504"/>
      <c r="G348" s="504"/>
      <c r="H348" s="504"/>
      <c r="I348" s="504"/>
      <c r="J348" s="504">
        <v>1</v>
      </c>
      <c r="K348" s="504">
        <v>612</v>
      </c>
      <c r="L348" s="504"/>
      <c r="M348" s="504">
        <v>612</v>
      </c>
      <c r="N348" s="504"/>
      <c r="O348" s="504"/>
      <c r="P348" s="489"/>
      <c r="Q348" s="505"/>
    </row>
    <row r="349" spans="1:17" ht="14.4" customHeight="1" x14ac:dyDescent="0.3">
      <c r="A349" s="483" t="s">
        <v>1343</v>
      </c>
      <c r="B349" s="484" t="s">
        <v>1231</v>
      </c>
      <c r="C349" s="484" t="s">
        <v>1218</v>
      </c>
      <c r="D349" s="484" t="s">
        <v>1250</v>
      </c>
      <c r="E349" s="484" t="s">
        <v>1251</v>
      </c>
      <c r="F349" s="504"/>
      <c r="G349" s="504"/>
      <c r="H349" s="504"/>
      <c r="I349" s="504"/>
      <c r="J349" s="504">
        <v>1</v>
      </c>
      <c r="K349" s="504">
        <v>159</v>
      </c>
      <c r="L349" s="504"/>
      <c r="M349" s="504">
        <v>159</v>
      </c>
      <c r="N349" s="504">
        <v>1</v>
      </c>
      <c r="O349" s="504">
        <v>159</v>
      </c>
      <c r="P349" s="489"/>
      <c r="Q349" s="505">
        <v>159</v>
      </c>
    </row>
    <row r="350" spans="1:17" ht="14.4" customHeight="1" x14ac:dyDescent="0.3">
      <c r="A350" s="483" t="s">
        <v>1343</v>
      </c>
      <c r="B350" s="484" t="s">
        <v>1231</v>
      </c>
      <c r="C350" s="484" t="s">
        <v>1218</v>
      </c>
      <c r="D350" s="484" t="s">
        <v>1254</v>
      </c>
      <c r="E350" s="484" t="s">
        <v>1255</v>
      </c>
      <c r="F350" s="504">
        <v>8</v>
      </c>
      <c r="G350" s="504">
        <v>128</v>
      </c>
      <c r="H350" s="504">
        <v>1</v>
      </c>
      <c r="I350" s="504">
        <v>16</v>
      </c>
      <c r="J350" s="504">
        <v>19</v>
      </c>
      <c r="K350" s="504">
        <v>304</v>
      </c>
      <c r="L350" s="504">
        <v>2.375</v>
      </c>
      <c r="M350" s="504">
        <v>16</v>
      </c>
      <c r="N350" s="504">
        <v>13</v>
      </c>
      <c r="O350" s="504">
        <v>208</v>
      </c>
      <c r="P350" s="489">
        <v>1.625</v>
      </c>
      <c r="Q350" s="505">
        <v>16</v>
      </c>
    </row>
    <row r="351" spans="1:17" ht="14.4" customHeight="1" x14ac:dyDescent="0.3">
      <c r="A351" s="483" t="s">
        <v>1343</v>
      </c>
      <c r="B351" s="484" t="s">
        <v>1231</v>
      </c>
      <c r="C351" s="484" t="s">
        <v>1218</v>
      </c>
      <c r="D351" s="484" t="s">
        <v>1256</v>
      </c>
      <c r="E351" s="484" t="s">
        <v>1257</v>
      </c>
      <c r="F351" s="504"/>
      <c r="G351" s="504"/>
      <c r="H351" s="504"/>
      <c r="I351" s="504"/>
      <c r="J351" s="504">
        <v>7</v>
      </c>
      <c r="K351" s="504">
        <v>1834</v>
      </c>
      <c r="L351" s="504"/>
      <c r="M351" s="504">
        <v>262</v>
      </c>
      <c r="N351" s="504">
        <v>4</v>
      </c>
      <c r="O351" s="504">
        <v>1057</v>
      </c>
      <c r="P351" s="489"/>
      <c r="Q351" s="505">
        <v>264.25</v>
      </c>
    </row>
    <row r="352" spans="1:17" ht="14.4" customHeight="1" x14ac:dyDescent="0.3">
      <c r="A352" s="483" t="s">
        <v>1343</v>
      </c>
      <c r="B352" s="484" t="s">
        <v>1231</v>
      </c>
      <c r="C352" s="484" t="s">
        <v>1218</v>
      </c>
      <c r="D352" s="484" t="s">
        <v>1258</v>
      </c>
      <c r="E352" s="484" t="s">
        <v>1259</v>
      </c>
      <c r="F352" s="504"/>
      <c r="G352" s="504"/>
      <c r="H352" s="504"/>
      <c r="I352" s="504"/>
      <c r="J352" s="504">
        <v>7</v>
      </c>
      <c r="K352" s="504">
        <v>987</v>
      </c>
      <c r="L352" s="504"/>
      <c r="M352" s="504">
        <v>141</v>
      </c>
      <c r="N352" s="504">
        <v>2</v>
      </c>
      <c r="O352" s="504">
        <v>282</v>
      </c>
      <c r="P352" s="489"/>
      <c r="Q352" s="505">
        <v>141</v>
      </c>
    </row>
    <row r="353" spans="1:17" ht="14.4" customHeight="1" x14ac:dyDescent="0.3">
      <c r="A353" s="483" t="s">
        <v>1343</v>
      </c>
      <c r="B353" s="484" t="s">
        <v>1231</v>
      </c>
      <c r="C353" s="484" t="s">
        <v>1218</v>
      </c>
      <c r="D353" s="484" t="s">
        <v>1260</v>
      </c>
      <c r="E353" s="484" t="s">
        <v>1259</v>
      </c>
      <c r="F353" s="504">
        <v>4</v>
      </c>
      <c r="G353" s="504">
        <v>312</v>
      </c>
      <c r="H353" s="504">
        <v>1</v>
      </c>
      <c r="I353" s="504">
        <v>78</v>
      </c>
      <c r="J353" s="504">
        <v>12</v>
      </c>
      <c r="K353" s="504">
        <v>936</v>
      </c>
      <c r="L353" s="504">
        <v>3</v>
      </c>
      <c r="M353" s="504">
        <v>78</v>
      </c>
      <c r="N353" s="504">
        <v>9</v>
      </c>
      <c r="O353" s="504">
        <v>702</v>
      </c>
      <c r="P353" s="489">
        <v>2.25</v>
      </c>
      <c r="Q353" s="505">
        <v>78</v>
      </c>
    </row>
    <row r="354" spans="1:17" ht="14.4" customHeight="1" x14ac:dyDescent="0.3">
      <c r="A354" s="483" t="s">
        <v>1343</v>
      </c>
      <c r="B354" s="484" t="s">
        <v>1231</v>
      </c>
      <c r="C354" s="484" t="s">
        <v>1218</v>
      </c>
      <c r="D354" s="484" t="s">
        <v>1261</v>
      </c>
      <c r="E354" s="484" t="s">
        <v>1262</v>
      </c>
      <c r="F354" s="504"/>
      <c r="G354" s="504"/>
      <c r="H354" s="504"/>
      <c r="I354" s="504"/>
      <c r="J354" s="504">
        <v>7</v>
      </c>
      <c r="K354" s="504">
        <v>2121</v>
      </c>
      <c r="L354" s="504"/>
      <c r="M354" s="504">
        <v>303</v>
      </c>
      <c r="N354" s="504">
        <v>2</v>
      </c>
      <c r="O354" s="504">
        <v>612</v>
      </c>
      <c r="P354" s="489"/>
      <c r="Q354" s="505">
        <v>306</v>
      </c>
    </row>
    <row r="355" spans="1:17" ht="14.4" customHeight="1" x14ac:dyDescent="0.3">
      <c r="A355" s="483" t="s">
        <v>1343</v>
      </c>
      <c r="B355" s="484" t="s">
        <v>1231</v>
      </c>
      <c r="C355" s="484" t="s">
        <v>1218</v>
      </c>
      <c r="D355" s="484" t="s">
        <v>1265</v>
      </c>
      <c r="E355" s="484" t="s">
        <v>1266</v>
      </c>
      <c r="F355" s="504">
        <v>8</v>
      </c>
      <c r="G355" s="504">
        <v>1272</v>
      </c>
      <c r="H355" s="504">
        <v>1</v>
      </c>
      <c r="I355" s="504">
        <v>159</v>
      </c>
      <c r="J355" s="504">
        <v>11</v>
      </c>
      <c r="K355" s="504">
        <v>1760</v>
      </c>
      <c r="L355" s="504">
        <v>1.3836477987421383</v>
      </c>
      <c r="M355" s="504">
        <v>160</v>
      </c>
      <c r="N355" s="504">
        <v>8</v>
      </c>
      <c r="O355" s="504">
        <v>1281</v>
      </c>
      <c r="P355" s="489">
        <v>1.0070754716981132</v>
      </c>
      <c r="Q355" s="505">
        <v>160.125</v>
      </c>
    </row>
    <row r="356" spans="1:17" ht="14.4" customHeight="1" x14ac:dyDescent="0.3">
      <c r="A356" s="483" t="s">
        <v>1343</v>
      </c>
      <c r="B356" s="484" t="s">
        <v>1231</v>
      </c>
      <c r="C356" s="484" t="s">
        <v>1218</v>
      </c>
      <c r="D356" s="484" t="s">
        <v>1269</v>
      </c>
      <c r="E356" s="484" t="s">
        <v>1235</v>
      </c>
      <c r="F356" s="504">
        <v>9</v>
      </c>
      <c r="G356" s="504">
        <v>630</v>
      </c>
      <c r="H356" s="504">
        <v>1</v>
      </c>
      <c r="I356" s="504">
        <v>70</v>
      </c>
      <c r="J356" s="504">
        <v>25</v>
      </c>
      <c r="K356" s="504">
        <v>1750</v>
      </c>
      <c r="L356" s="504">
        <v>2.7777777777777777</v>
      </c>
      <c r="M356" s="504">
        <v>70</v>
      </c>
      <c r="N356" s="504">
        <v>19</v>
      </c>
      <c r="O356" s="504">
        <v>1332</v>
      </c>
      <c r="P356" s="489">
        <v>2.1142857142857143</v>
      </c>
      <c r="Q356" s="505">
        <v>70.10526315789474</v>
      </c>
    </row>
    <row r="357" spans="1:17" ht="14.4" customHeight="1" x14ac:dyDescent="0.3">
      <c r="A357" s="483" t="s">
        <v>1343</v>
      </c>
      <c r="B357" s="484" t="s">
        <v>1231</v>
      </c>
      <c r="C357" s="484" t="s">
        <v>1218</v>
      </c>
      <c r="D357" s="484" t="s">
        <v>1276</v>
      </c>
      <c r="E357" s="484" t="s">
        <v>1277</v>
      </c>
      <c r="F357" s="504"/>
      <c r="G357" s="504"/>
      <c r="H357" s="504"/>
      <c r="I357" s="504"/>
      <c r="J357" s="504">
        <v>1</v>
      </c>
      <c r="K357" s="504">
        <v>1189</v>
      </c>
      <c r="L357" s="504"/>
      <c r="M357" s="504">
        <v>1189</v>
      </c>
      <c r="N357" s="504">
        <v>2</v>
      </c>
      <c r="O357" s="504">
        <v>2378</v>
      </c>
      <c r="P357" s="489"/>
      <c r="Q357" s="505">
        <v>1189</v>
      </c>
    </row>
    <row r="358" spans="1:17" ht="14.4" customHeight="1" x14ac:dyDescent="0.3">
      <c r="A358" s="483" t="s">
        <v>1343</v>
      </c>
      <c r="B358" s="484" t="s">
        <v>1231</v>
      </c>
      <c r="C358" s="484" t="s">
        <v>1218</v>
      </c>
      <c r="D358" s="484" t="s">
        <v>1278</v>
      </c>
      <c r="E358" s="484" t="s">
        <v>1279</v>
      </c>
      <c r="F358" s="504"/>
      <c r="G358" s="504"/>
      <c r="H358" s="504"/>
      <c r="I358" s="504"/>
      <c r="J358" s="504">
        <v>1</v>
      </c>
      <c r="K358" s="504">
        <v>108</v>
      </c>
      <c r="L358" s="504"/>
      <c r="M358" s="504">
        <v>108</v>
      </c>
      <c r="N358" s="504">
        <v>1</v>
      </c>
      <c r="O358" s="504">
        <v>108</v>
      </c>
      <c r="P358" s="489"/>
      <c r="Q358" s="505">
        <v>108</v>
      </c>
    </row>
    <row r="359" spans="1:17" ht="14.4" customHeight="1" x14ac:dyDescent="0.3">
      <c r="A359" s="483" t="s">
        <v>1344</v>
      </c>
      <c r="B359" s="484" t="s">
        <v>1231</v>
      </c>
      <c r="C359" s="484" t="s">
        <v>1218</v>
      </c>
      <c r="D359" s="484" t="s">
        <v>1234</v>
      </c>
      <c r="E359" s="484" t="s">
        <v>1235</v>
      </c>
      <c r="F359" s="504">
        <v>5</v>
      </c>
      <c r="G359" s="504">
        <v>1010</v>
      </c>
      <c r="H359" s="504">
        <v>1</v>
      </c>
      <c r="I359" s="504">
        <v>202</v>
      </c>
      <c r="J359" s="504">
        <v>2</v>
      </c>
      <c r="K359" s="504">
        <v>406</v>
      </c>
      <c r="L359" s="504">
        <v>0.401980198019802</v>
      </c>
      <c r="M359" s="504">
        <v>203</v>
      </c>
      <c r="N359" s="504"/>
      <c r="O359" s="504"/>
      <c r="P359" s="489"/>
      <c r="Q359" s="505"/>
    </row>
    <row r="360" spans="1:17" ht="14.4" customHeight="1" x14ac:dyDescent="0.3">
      <c r="A360" s="483" t="s">
        <v>1344</v>
      </c>
      <c r="B360" s="484" t="s">
        <v>1231</v>
      </c>
      <c r="C360" s="484" t="s">
        <v>1218</v>
      </c>
      <c r="D360" s="484" t="s">
        <v>1243</v>
      </c>
      <c r="E360" s="484" t="s">
        <v>1244</v>
      </c>
      <c r="F360" s="504">
        <v>3</v>
      </c>
      <c r="G360" s="504">
        <v>399</v>
      </c>
      <c r="H360" s="504">
        <v>1</v>
      </c>
      <c r="I360" s="504">
        <v>133</v>
      </c>
      <c r="J360" s="504"/>
      <c r="K360" s="504"/>
      <c r="L360" s="504"/>
      <c r="M360" s="504"/>
      <c r="N360" s="504"/>
      <c r="O360" s="504"/>
      <c r="P360" s="489"/>
      <c r="Q360" s="505"/>
    </row>
    <row r="361" spans="1:17" ht="14.4" customHeight="1" x14ac:dyDescent="0.3">
      <c r="A361" s="483" t="s">
        <v>1344</v>
      </c>
      <c r="B361" s="484" t="s">
        <v>1231</v>
      </c>
      <c r="C361" s="484" t="s">
        <v>1218</v>
      </c>
      <c r="D361" s="484" t="s">
        <v>1254</v>
      </c>
      <c r="E361" s="484" t="s">
        <v>1255</v>
      </c>
      <c r="F361" s="504">
        <v>5</v>
      </c>
      <c r="G361" s="504">
        <v>80</v>
      </c>
      <c r="H361" s="504">
        <v>1</v>
      </c>
      <c r="I361" s="504">
        <v>16</v>
      </c>
      <c r="J361" s="504">
        <v>1</v>
      </c>
      <c r="K361" s="504">
        <v>16</v>
      </c>
      <c r="L361" s="504">
        <v>0.2</v>
      </c>
      <c r="M361" s="504">
        <v>16</v>
      </c>
      <c r="N361" s="504"/>
      <c r="O361" s="504"/>
      <c r="P361" s="489"/>
      <c r="Q361" s="505"/>
    </row>
    <row r="362" spans="1:17" ht="14.4" customHeight="1" x14ac:dyDescent="0.3">
      <c r="A362" s="483" t="s">
        <v>1344</v>
      </c>
      <c r="B362" s="484" t="s">
        <v>1231</v>
      </c>
      <c r="C362" s="484" t="s">
        <v>1218</v>
      </c>
      <c r="D362" s="484" t="s">
        <v>1256</v>
      </c>
      <c r="E362" s="484" t="s">
        <v>1257</v>
      </c>
      <c r="F362" s="504"/>
      <c r="G362" s="504"/>
      <c r="H362" s="504"/>
      <c r="I362" s="504"/>
      <c r="J362" s="504">
        <v>1</v>
      </c>
      <c r="K362" s="504">
        <v>262</v>
      </c>
      <c r="L362" s="504"/>
      <c r="M362" s="504">
        <v>262</v>
      </c>
      <c r="N362" s="504"/>
      <c r="O362" s="504"/>
      <c r="P362" s="489"/>
      <c r="Q362" s="505"/>
    </row>
    <row r="363" spans="1:17" ht="14.4" customHeight="1" x14ac:dyDescent="0.3">
      <c r="A363" s="483" t="s">
        <v>1344</v>
      </c>
      <c r="B363" s="484" t="s">
        <v>1231</v>
      </c>
      <c r="C363" s="484" t="s">
        <v>1218</v>
      </c>
      <c r="D363" s="484" t="s">
        <v>1258</v>
      </c>
      <c r="E363" s="484" t="s">
        <v>1259</v>
      </c>
      <c r="F363" s="504">
        <v>2</v>
      </c>
      <c r="G363" s="504">
        <v>280</v>
      </c>
      <c r="H363" s="504">
        <v>1</v>
      </c>
      <c r="I363" s="504">
        <v>140</v>
      </c>
      <c r="J363" s="504">
        <v>1</v>
      </c>
      <c r="K363" s="504">
        <v>141</v>
      </c>
      <c r="L363" s="504">
        <v>0.50357142857142856</v>
      </c>
      <c r="M363" s="504">
        <v>141</v>
      </c>
      <c r="N363" s="504"/>
      <c r="O363" s="504"/>
      <c r="P363" s="489"/>
      <c r="Q363" s="505"/>
    </row>
    <row r="364" spans="1:17" ht="14.4" customHeight="1" x14ac:dyDescent="0.3">
      <c r="A364" s="483" t="s">
        <v>1344</v>
      </c>
      <c r="B364" s="484" t="s">
        <v>1231</v>
      </c>
      <c r="C364" s="484" t="s">
        <v>1218</v>
      </c>
      <c r="D364" s="484" t="s">
        <v>1260</v>
      </c>
      <c r="E364" s="484" t="s">
        <v>1259</v>
      </c>
      <c r="F364" s="504">
        <v>3</v>
      </c>
      <c r="G364" s="504">
        <v>234</v>
      </c>
      <c r="H364" s="504">
        <v>1</v>
      </c>
      <c r="I364" s="504">
        <v>78</v>
      </c>
      <c r="J364" s="504"/>
      <c r="K364" s="504"/>
      <c r="L364" s="504"/>
      <c r="M364" s="504"/>
      <c r="N364" s="504"/>
      <c r="O364" s="504"/>
      <c r="P364" s="489"/>
      <c r="Q364" s="505"/>
    </row>
    <row r="365" spans="1:17" ht="14.4" customHeight="1" x14ac:dyDescent="0.3">
      <c r="A365" s="483" t="s">
        <v>1344</v>
      </c>
      <c r="B365" s="484" t="s">
        <v>1231</v>
      </c>
      <c r="C365" s="484" t="s">
        <v>1218</v>
      </c>
      <c r="D365" s="484" t="s">
        <v>1261</v>
      </c>
      <c r="E365" s="484" t="s">
        <v>1262</v>
      </c>
      <c r="F365" s="504">
        <v>2</v>
      </c>
      <c r="G365" s="504">
        <v>604</v>
      </c>
      <c r="H365" s="504">
        <v>1</v>
      </c>
      <c r="I365" s="504">
        <v>302</v>
      </c>
      <c r="J365" s="504">
        <v>1</v>
      </c>
      <c r="K365" s="504">
        <v>303</v>
      </c>
      <c r="L365" s="504">
        <v>0.5016556291390728</v>
      </c>
      <c r="M365" s="504">
        <v>303</v>
      </c>
      <c r="N365" s="504"/>
      <c r="O365" s="504"/>
      <c r="P365" s="489"/>
      <c r="Q365" s="505"/>
    </row>
    <row r="366" spans="1:17" ht="14.4" customHeight="1" x14ac:dyDescent="0.3">
      <c r="A366" s="483" t="s">
        <v>1344</v>
      </c>
      <c r="B366" s="484" t="s">
        <v>1231</v>
      </c>
      <c r="C366" s="484" t="s">
        <v>1218</v>
      </c>
      <c r="D366" s="484" t="s">
        <v>1265</v>
      </c>
      <c r="E366" s="484" t="s">
        <v>1266</v>
      </c>
      <c r="F366" s="504">
        <v>1</v>
      </c>
      <c r="G366" s="504">
        <v>159</v>
      </c>
      <c r="H366" s="504">
        <v>1</v>
      </c>
      <c r="I366" s="504">
        <v>159</v>
      </c>
      <c r="J366" s="504"/>
      <c r="K366" s="504"/>
      <c r="L366" s="504"/>
      <c r="M366" s="504"/>
      <c r="N366" s="504"/>
      <c r="O366" s="504"/>
      <c r="P366" s="489"/>
      <c r="Q366" s="505"/>
    </row>
    <row r="367" spans="1:17" ht="14.4" customHeight="1" x14ac:dyDescent="0.3">
      <c r="A367" s="483" t="s">
        <v>1344</v>
      </c>
      <c r="B367" s="484" t="s">
        <v>1231</v>
      </c>
      <c r="C367" s="484" t="s">
        <v>1218</v>
      </c>
      <c r="D367" s="484" t="s">
        <v>1269</v>
      </c>
      <c r="E367" s="484" t="s">
        <v>1235</v>
      </c>
      <c r="F367" s="504">
        <v>5</v>
      </c>
      <c r="G367" s="504">
        <v>350</v>
      </c>
      <c r="H367" s="504">
        <v>1</v>
      </c>
      <c r="I367" s="504">
        <v>70</v>
      </c>
      <c r="J367" s="504"/>
      <c r="K367" s="504"/>
      <c r="L367" s="504"/>
      <c r="M367" s="504"/>
      <c r="N367" s="504"/>
      <c r="O367" s="504"/>
      <c r="P367" s="489"/>
      <c r="Q367" s="505"/>
    </row>
    <row r="368" spans="1:17" ht="14.4" customHeight="1" x14ac:dyDescent="0.3">
      <c r="A368" s="483" t="s">
        <v>1345</v>
      </c>
      <c r="B368" s="484" t="s">
        <v>1231</v>
      </c>
      <c r="C368" s="484" t="s">
        <v>1218</v>
      </c>
      <c r="D368" s="484" t="s">
        <v>1234</v>
      </c>
      <c r="E368" s="484" t="s">
        <v>1235</v>
      </c>
      <c r="F368" s="504">
        <v>13</v>
      </c>
      <c r="G368" s="504">
        <v>2626</v>
      </c>
      <c r="H368" s="504">
        <v>1</v>
      </c>
      <c r="I368" s="504">
        <v>202</v>
      </c>
      <c r="J368" s="504"/>
      <c r="K368" s="504"/>
      <c r="L368" s="504"/>
      <c r="M368" s="504"/>
      <c r="N368" s="504"/>
      <c r="O368" s="504"/>
      <c r="P368" s="489"/>
      <c r="Q368" s="505"/>
    </row>
    <row r="369" spans="1:17" ht="14.4" customHeight="1" x14ac:dyDescent="0.3">
      <c r="A369" s="483" t="s">
        <v>1345</v>
      </c>
      <c r="B369" s="484" t="s">
        <v>1231</v>
      </c>
      <c r="C369" s="484" t="s">
        <v>1218</v>
      </c>
      <c r="D369" s="484" t="s">
        <v>1237</v>
      </c>
      <c r="E369" s="484" t="s">
        <v>1238</v>
      </c>
      <c r="F369" s="504">
        <v>6</v>
      </c>
      <c r="G369" s="504">
        <v>1746</v>
      </c>
      <c r="H369" s="504">
        <v>1</v>
      </c>
      <c r="I369" s="504">
        <v>291</v>
      </c>
      <c r="J369" s="504"/>
      <c r="K369" s="504"/>
      <c r="L369" s="504"/>
      <c r="M369" s="504"/>
      <c r="N369" s="504"/>
      <c r="O369" s="504"/>
      <c r="P369" s="489"/>
      <c r="Q369" s="505"/>
    </row>
    <row r="370" spans="1:17" ht="14.4" customHeight="1" x14ac:dyDescent="0.3">
      <c r="A370" s="483" t="s">
        <v>1345</v>
      </c>
      <c r="B370" s="484" t="s">
        <v>1231</v>
      </c>
      <c r="C370" s="484" t="s">
        <v>1218</v>
      </c>
      <c r="D370" s="484" t="s">
        <v>1243</v>
      </c>
      <c r="E370" s="484" t="s">
        <v>1244</v>
      </c>
      <c r="F370" s="504">
        <v>8</v>
      </c>
      <c r="G370" s="504">
        <v>1064</v>
      </c>
      <c r="H370" s="504">
        <v>1</v>
      </c>
      <c r="I370" s="504">
        <v>133</v>
      </c>
      <c r="J370" s="504"/>
      <c r="K370" s="504"/>
      <c r="L370" s="504"/>
      <c r="M370" s="504"/>
      <c r="N370" s="504"/>
      <c r="O370" s="504"/>
      <c r="P370" s="489"/>
      <c r="Q370" s="505"/>
    </row>
    <row r="371" spans="1:17" ht="14.4" customHeight="1" x14ac:dyDescent="0.3">
      <c r="A371" s="483" t="s">
        <v>1345</v>
      </c>
      <c r="B371" s="484" t="s">
        <v>1231</v>
      </c>
      <c r="C371" s="484" t="s">
        <v>1218</v>
      </c>
      <c r="D371" s="484" t="s">
        <v>1246</v>
      </c>
      <c r="E371" s="484" t="s">
        <v>1247</v>
      </c>
      <c r="F371" s="504">
        <v>1</v>
      </c>
      <c r="G371" s="504">
        <v>609</v>
      </c>
      <c r="H371" s="504">
        <v>1</v>
      </c>
      <c r="I371" s="504">
        <v>609</v>
      </c>
      <c r="J371" s="504"/>
      <c r="K371" s="504"/>
      <c r="L371" s="504"/>
      <c r="M371" s="504"/>
      <c r="N371" s="504"/>
      <c r="O371" s="504"/>
      <c r="P371" s="489"/>
      <c r="Q371" s="505"/>
    </row>
    <row r="372" spans="1:17" ht="14.4" customHeight="1" x14ac:dyDescent="0.3">
      <c r="A372" s="483" t="s">
        <v>1345</v>
      </c>
      <c r="B372" s="484" t="s">
        <v>1231</v>
      </c>
      <c r="C372" s="484" t="s">
        <v>1218</v>
      </c>
      <c r="D372" s="484" t="s">
        <v>1250</v>
      </c>
      <c r="E372" s="484" t="s">
        <v>1251</v>
      </c>
      <c r="F372" s="504">
        <v>1</v>
      </c>
      <c r="G372" s="504">
        <v>158</v>
      </c>
      <c r="H372" s="504">
        <v>1</v>
      </c>
      <c r="I372" s="504">
        <v>158</v>
      </c>
      <c r="J372" s="504"/>
      <c r="K372" s="504"/>
      <c r="L372" s="504"/>
      <c r="M372" s="504"/>
      <c r="N372" s="504"/>
      <c r="O372" s="504"/>
      <c r="P372" s="489"/>
      <c r="Q372" s="505"/>
    </row>
    <row r="373" spans="1:17" ht="14.4" customHeight="1" x14ac:dyDescent="0.3">
      <c r="A373" s="483" t="s">
        <v>1345</v>
      </c>
      <c r="B373" s="484" t="s">
        <v>1231</v>
      </c>
      <c r="C373" s="484" t="s">
        <v>1218</v>
      </c>
      <c r="D373" s="484" t="s">
        <v>1254</v>
      </c>
      <c r="E373" s="484" t="s">
        <v>1255</v>
      </c>
      <c r="F373" s="504">
        <v>14</v>
      </c>
      <c r="G373" s="504">
        <v>224</v>
      </c>
      <c r="H373" s="504">
        <v>1</v>
      </c>
      <c r="I373" s="504">
        <v>16</v>
      </c>
      <c r="J373" s="504"/>
      <c r="K373" s="504"/>
      <c r="L373" s="504"/>
      <c r="M373" s="504"/>
      <c r="N373" s="504"/>
      <c r="O373" s="504"/>
      <c r="P373" s="489"/>
      <c r="Q373" s="505"/>
    </row>
    <row r="374" spans="1:17" ht="14.4" customHeight="1" x14ac:dyDescent="0.3">
      <c r="A374" s="483" t="s">
        <v>1345</v>
      </c>
      <c r="B374" s="484" t="s">
        <v>1231</v>
      </c>
      <c r="C374" s="484" t="s">
        <v>1218</v>
      </c>
      <c r="D374" s="484" t="s">
        <v>1256</v>
      </c>
      <c r="E374" s="484" t="s">
        <v>1257</v>
      </c>
      <c r="F374" s="504">
        <v>2</v>
      </c>
      <c r="G374" s="504">
        <v>522</v>
      </c>
      <c r="H374" s="504">
        <v>1</v>
      </c>
      <c r="I374" s="504">
        <v>261</v>
      </c>
      <c r="J374" s="504"/>
      <c r="K374" s="504"/>
      <c r="L374" s="504"/>
      <c r="M374" s="504"/>
      <c r="N374" s="504"/>
      <c r="O374" s="504"/>
      <c r="P374" s="489"/>
      <c r="Q374" s="505"/>
    </row>
    <row r="375" spans="1:17" ht="14.4" customHeight="1" x14ac:dyDescent="0.3">
      <c r="A375" s="483" t="s">
        <v>1345</v>
      </c>
      <c r="B375" s="484" t="s">
        <v>1231</v>
      </c>
      <c r="C375" s="484" t="s">
        <v>1218</v>
      </c>
      <c r="D375" s="484" t="s">
        <v>1258</v>
      </c>
      <c r="E375" s="484" t="s">
        <v>1259</v>
      </c>
      <c r="F375" s="504">
        <v>1</v>
      </c>
      <c r="G375" s="504">
        <v>140</v>
      </c>
      <c r="H375" s="504">
        <v>1</v>
      </c>
      <c r="I375" s="504">
        <v>140</v>
      </c>
      <c r="J375" s="504"/>
      <c r="K375" s="504"/>
      <c r="L375" s="504"/>
      <c r="M375" s="504"/>
      <c r="N375" s="504"/>
      <c r="O375" s="504"/>
      <c r="P375" s="489"/>
      <c r="Q375" s="505"/>
    </row>
    <row r="376" spans="1:17" ht="14.4" customHeight="1" x14ac:dyDescent="0.3">
      <c r="A376" s="483" t="s">
        <v>1345</v>
      </c>
      <c r="B376" s="484" t="s">
        <v>1231</v>
      </c>
      <c r="C376" s="484" t="s">
        <v>1218</v>
      </c>
      <c r="D376" s="484" t="s">
        <v>1260</v>
      </c>
      <c r="E376" s="484" t="s">
        <v>1259</v>
      </c>
      <c r="F376" s="504">
        <v>8</v>
      </c>
      <c r="G376" s="504">
        <v>624</v>
      </c>
      <c r="H376" s="504">
        <v>1</v>
      </c>
      <c r="I376" s="504">
        <v>78</v>
      </c>
      <c r="J376" s="504"/>
      <c r="K376" s="504"/>
      <c r="L376" s="504"/>
      <c r="M376" s="504"/>
      <c r="N376" s="504"/>
      <c r="O376" s="504"/>
      <c r="P376" s="489"/>
      <c r="Q376" s="505"/>
    </row>
    <row r="377" spans="1:17" ht="14.4" customHeight="1" x14ac:dyDescent="0.3">
      <c r="A377" s="483" t="s">
        <v>1345</v>
      </c>
      <c r="B377" s="484" t="s">
        <v>1231</v>
      </c>
      <c r="C377" s="484" t="s">
        <v>1218</v>
      </c>
      <c r="D377" s="484" t="s">
        <v>1261</v>
      </c>
      <c r="E377" s="484" t="s">
        <v>1262</v>
      </c>
      <c r="F377" s="504">
        <v>1</v>
      </c>
      <c r="G377" s="504">
        <v>302</v>
      </c>
      <c r="H377" s="504">
        <v>1</v>
      </c>
      <c r="I377" s="504">
        <v>302</v>
      </c>
      <c r="J377" s="504"/>
      <c r="K377" s="504"/>
      <c r="L377" s="504"/>
      <c r="M377" s="504"/>
      <c r="N377" s="504"/>
      <c r="O377" s="504"/>
      <c r="P377" s="489"/>
      <c r="Q377" s="505"/>
    </row>
    <row r="378" spans="1:17" ht="14.4" customHeight="1" x14ac:dyDescent="0.3">
      <c r="A378" s="483" t="s">
        <v>1345</v>
      </c>
      <c r="B378" s="484" t="s">
        <v>1231</v>
      </c>
      <c r="C378" s="484" t="s">
        <v>1218</v>
      </c>
      <c r="D378" s="484" t="s">
        <v>1265</v>
      </c>
      <c r="E378" s="484" t="s">
        <v>1266</v>
      </c>
      <c r="F378" s="504">
        <v>9</v>
      </c>
      <c r="G378" s="504">
        <v>1431</v>
      </c>
      <c r="H378" s="504">
        <v>1</v>
      </c>
      <c r="I378" s="504">
        <v>159</v>
      </c>
      <c r="J378" s="504"/>
      <c r="K378" s="504"/>
      <c r="L378" s="504"/>
      <c r="M378" s="504"/>
      <c r="N378" s="504"/>
      <c r="O378" s="504"/>
      <c r="P378" s="489"/>
      <c r="Q378" s="505"/>
    </row>
    <row r="379" spans="1:17" ht="14.4" customHeight="1" x14ac:dyDescent="0.3">
      <c r="A379" s="483" t="s">
        <v>1345</v>
      </c>
      <c r="B379" s="484" t="s">
        <v>1231</v>
      </c>
      <c r="C379" s="484" t="s">
        <v>1218</v>
      </c>
      <c r="D379" s="484" t="s">
        <v>1269</v>
      </c>
      <c r="E379" s="484" t="s">
        <v>1235</v>
      </c>
      <c r="F379" s="504">
        <v>18</v>
      </c>
      <c r="G379" s="504">
        <v>1260</v>
      </c>
      <c r="H379" s="504">
        <v>1</v>
      </c>
      <c r="I379" s="504">
        <v>70</v>
      </c>
      <c r="J379" s="504"/>
      <c r="K379" s="504"/>
      <c r="L379" s="504"/>
      <c r="M379" s="504"/>
      <c r="N379" s="504"/>
      <c r="O379" s="504"/>
      <c r="P379" s="489"/>
      <c r="Q379" s="505"/>
    </row>
    <row r="380" spans="1:17" ht="14.4" customHeight="1" x14ac:dyDescent="0.3">
      <c r="A380" s="483" t="s">
        <v>1345</v>
      </c>
      <c r="B380" s="484" t="s">
        <v>1231</v>
      </c>
      <c r="C380" s="484" t="s">
        <v>1218</v>
      </c>
      <c r="D380" s="484" t="s">
        <v>1274</v>
      </c>
      <c r="E380" s="484" t="s">
        <v>1275</v>
      </c>
      <c r="F380" s="504">
        <v>3</v>
      </c>
      <c r="G380" s="504">
        <v>645</v>
      </c>
      <c r="H380" s="504">
        <v>1</v>
      </c>
      <c r="I380" s="504">
        <v>215</v>
      </c>
      <c r="J380" s="504"/>
      <c r="K380" s="504"/>
      <c r="L380" s="504"/>
      <c r="M380" s="504"/>
      <c r="N380" s="504"/>
      <c r="O380" s="504"/>
      <c r="P380" s="489"/>
      <c r="Q380" s="505"/>
    </row>
    <row r="381" spans="1:17" ht="14.4" customHeight="1" x14ac:dyDescent="0.3">
      <c r="A381" s="483" t="s">
        <v>1345</v>
      </c>
      <c r="B381" s="484" t="s">
        <v>1231</v>
      </c>
      <c r="C381" s="484" t="s">
        <v>1218</v>
      </c>
      <c r="D381" s="484" t="s">
        <v>1276</v>
      </c>
      <c r="E381" s="484" t="s">
        <v>1277</v>
      </c>
      <c r="F381" s="504">
        <v>1</v>
      </c>
      <c r="G381" s="504">
        <v>1186</v>
      </c>
      <c r="H381" s="504">
        <v>1</v>
      </c>
      <c r="I381" s="504">
        <v>1186</v>
      </c>
      <c r="J381" s="504"/>
      <c r="K381" s="504"/>
      <c r="L381" s="504"/>
      <c r="M381" s="504"/>
      <c r="N381" s="504"/>
      <c r="O381" s="504"/>
      <c r="P381" s="489"/>
      <c r="Q381" s="505"/>
    </row>
    <row r="382" spans="1:17" ht="14.4" customHeight="1" x14ac:dyDescent="0.3">
      <c r="A382" s="483" t="s">
        <v>1345</v>
      </c>
      <c r="B382" s="484" t="s">
        <v>1231</v>
      </c>
      <c r="C382" s="484" t="s">
        <v>1218</v>
      </c>
      <c r="D382" s="484" t="s">
        <v>1278</v>
      </c>
      <c r="E382" s="484" t="s">
        <v>1279</v>
      </c>
      <c r="F382" s="504">
        <v>2</v>
      </c>
      <c r="G382" s="504">
        <v>214</v>
      </c>
      <c r="H382" s="504">
        <v>1</v>
      </c>
      <c r="I382" s="504">
        <v>107</v>
      </c>
      <c r="J382" s="504"/>
      <c r="K382" s="504"/>
      <c r="L382" s="504"/>
      <c r="M382" s="504"/>
      <c r="N382" s="504"/>
      <c r="O382" s="504"/>
      <c r="P382" s="489"/>
      <c r="Q382" s="505"/>
    </row>
    <row r="383" spans="1:17" ht="14.4" customHeight="1" x14ac:dyDescent="0.3">
      <c r="A383" s="483" t="s">
        <v>1345</v>
      </c>
      <c r="B383" s="484" t="s">
        <v>1231</v>
      </c>
      <c r="C383" s="484" t="s">
        <v>1218</v>
      </c>
      <c r="D383" s="484" t="s">
        <v>1280</v>
      </c>
      <c r="E383" s="484" t="s">
        <v>1281</v>
      </c>
      <c r="F383" s="504">
        <v>1</v>
      </c>
      <c r="G383" s="504">
        <v>318</v>
      </c>
      <c r="H383" s="504">
        <v>1</v>
      </c>
      <c r="I383" s="504">
        <v>318</v>
      </c>
      <c r="J383" s="504"/>
      <c r="K383" s="504"/>
      <c r="L383" s="504"/>
      <c r="M383" s="504"/>
      <c r="N383" s="504"/>
      <c r="O383" s="504"/>
      <c r="P383" s="489"/>
      <c r="Q383" s="505"/>
    </row>
    <row r="384" spans="1:17" ht="14.4" customHeight="1" x14ac:dyDescent="0.3">
      <c r="A384" s="483" t="s">
        <v>1346</v>
      </c>
      <c r="B384" s="484" t="s">
        <v>1231</v>
      </c>
      <c r="C384" s="484" t="s">
        <v>1218</v>
      </c>
      <c r="D384" s="484" t="s">
        <v>1234</v>
      </c>
      <c r="E384" s="484" t="s">
        <v>1235</v>
      </c>
      <c r="F384" s="504">
        <v>7</v>
      </c>
      <c r="G384" s="504">
        <v>1414</v>
      </c>
      <c r="H384" s="504">
        <v>1</v>
      </c>
      <c r="I384" s="504">
        <v>202</v>
      </c>
      <c r="J384" s="504">
        <v>2</v>
      </c>
      <c r="K384" s="504">
        <v>406</v>
      </c>
      <c r="L384" s="504">
        <v>0.28712871287128711</v>
      </c>
      <c r="M384" s="504">
        <v>203</v>
      </c>
      <c r="N384" s="504">
        <v>3</v>
      </c>
      <c r="O384" s="504">
        <v>609</v>
      </c>
      <c r="P384" s="489">
        <v>0.43069306930693069</v>
      </c>
      <c r="Q384" s="505">
        <v>203</v>
      </c>
    </row>
    <row r="385" spans="1:17" ht="14.4" customHeight="1" x14ac:dyDescent="0.3">
      <c r="A385" s="483" t="s">
        <v>1346</v>
      </c>
      <c r="B385" s="484" t="s">
        <v>1231</v>
      </c>
      <c r="C385" s="484" t="s">
        <v>1218</v>
      </c>
      <c r="D385" s="484" t="s">
        <v>1237</v>
      </c>
      <c r="E385" s="484" t="s">
        <v>1238</v>
      </c>
      <c r="F385" s="504"/>
      <c r="G385" s="504"/>
      <c r="H385" s="504"/>
      <c r="I385" s="504"/>
      <c r="J385" s="504"/>
      <c r="K385" s="504"/>
      <c r="L385" s="504"/>
      <c r="M385" s="504"/>
      <c r="N385" s="504">
        <v>18</v>
      </c>
      <c r="O385" s="504">
        <v>5292</v>
      </c>
      <c r="P385" s="489"/>
      <c r="Q385" s="505">
        <v>294</v>
      </c>
    </row>
    <row r="386" spans="1:17" ht="14.4" customHeight="1" x14ac:dyDescent="0.3">
      <c r="A386" s="483" t="s">
        <v>1346</v>
      </c>
      <c r="B386" s="484" t="s">
        <v>1231</v>
      </c>
      <c r="C386" s="484" t="s">
        <v>1218</v>
      </c>
      <c r="D386" s="484" t="s">
        <v>1243</v>
      </c>
      <c r="E386" s="484" t="s">
        <v>1244</v>
      </c>
      <c r="F386" s="504">
        <v>7</v>
      </c>
      <c r="G386" s="504">
        <v>931</v>
      </c>
      <c r="H386" s="504">
        <v>1</v>
      </c>
      <c r="I386" s="504">
        <v>133</v>
      </c>
      <c r="J386" s="504">
        <v>9</v>
      </c>
      <c r="K386" s="504">
        <v>1206</v>
      </c>
      <c r="L386" s="504">
        <v>1.2953813104189045</v>
      </c>
      <c r="M386" s="504">
        <v>134</v>
      </c>
      <c r="N386" s="504">
        <v>13</v>
      </c>
      <c r="O386" s="504">
        <v>1745</v>
      </c>
      <c r="P386" s="489">
        <v>1.8743286788399571</v>
      </c>
      <c r="Q386" s="505">
        <v>134.23076923076923</v>
      </c>
    </row>
    <row r="387" spans="1:17" ht="14.4" customHeight="1" x14ac:dyDescent="0.3">
      <c r="A387" s="483" t="s">
        <v>1346</v>
      </c>
      <c r="B387" s="484" t="s">
        <v>1231</v>
      </c>
      <c r="C387" s="484" t="s">
        <v>1218</v>
      </c>
      <c r="D387" s="484" t="s">
        <v>1250</v>
      </c>
      <c r="E387" s="484" t="s">
        <v>1251</v>
      </c>
      <c r="F387" s="504"/>
      <c r="G387" s="504"/>
      <c r="H387" s="504"/>
      <c r="I387" s="504"/>
      <c r="J387" s="504"/>
      <c r="K387" s="504"/>
      <c r="L387" s="504"/>
      <c r="M387" s="504"/>
      <c r="N387" s="504">
        <v>1</v>
      </c>
      <c r="O387" s="504">
        <v>160</v>
      </c>
      <c r="P387" s="489"/>
      <c r="Q387" s="505">
        <v>160</v>
      </c>
    </row>
    <row r="388" spans="1:17" ht="14.4" customHeight="1" x14ac:dyDescent="0.3">
      <c r="A388" s="483" t="s">
        <v>1346</v>
      </c>
      <c r="B388" s="484" t="s">
        <v>1231</v>
      </c>
      <c r="C388" s="484" t="s">
        <v>1218</v>
      </c>
      <c r="D388" s="484" t="s">
        <v>1252</v>
      </c>
      <c r="E388" s="484" t="s">
        <v>1253</v>
      </c>
      <c r="F388" s="504">
        <v>1</v>
      </c>
      <c r="G388" s="504">
        <v>382</v>
      </c>
      <c r="H388" s="504">
        <v>1</v>
      </c>
      <c r="I388" s="504">
        <v>382</v>
      </c>
      <c r="J388" s="504"/>
      <c r="K388" s="504"/>
      <c r="L388" s="504"/>
      <c r="M388" s="504"/>
      <c r="N388" s="504"/>
      <c r="O388" s="504"/>
      <c r="P388" s="489"/>
      <c r="Q388" s="505"/>
    </row>
    <row r="389" spans="1:17" ht="14.4" customHeight="1" x14ac:dyDescent="0.3">
      <c r="A389" s="483" t="s">
        <v>1346</v>
      </c>
      <c r="B389" s="484" t="s">
        <v>1231</v>
      </c>
      <c r="C389" s="484" t="s">
        <v>1218</v>
      </c>
      <c r="D389" s="484" t="s">
        <v>1254</v>
      </c>
      <c r="E389" s="484" t="s">
        <v>1255</v>
      </c>
      <c r="F389" s="504">
        <v>13</v>
      </c>
      <c r="G389" s="504">
        <v>208</v>
      </c>
      <c r="H389" s="504">
        <v>1</v>
      </c>
      <c r="I389" s="504">
        <v>16</v>
      </c>
      <c r="J389" s="504">
        <v>11</v>
      </c>
      <c r="K389" s="504">
        <v>176</v>
      </c>
      <c r="L389" s="504">
        <v>0.84615384615384615</v>
      </c>
      <c r="M389" s="504">
        <v>16</v>
      </c>
      <c r="N389" s="504">
        <v>16</v>
      </c>
      <c r="O389" s="504">
        <v>256</v>
      </c>
      <c r="P389" s="489">
        <v>1.2307692307692308</v>
      </c>
      <c r="Q389" s="505">
        <v>16</v>
      </c>
    </row>
    <row r="390" spans="1:17" ht="14.4" customHeight="1" x14ac:dyDescent="0.3">
      <c r="A390" s="483" t="s">
        <v>1346</v>
      </c>
      <c r="B390" s="484" t="s">
        <v>1231</v>
      </c>
      <c r="C390" s="484" t="s">
        <v>1218</v>
      </c>
      <c r="D390" s="484" t="s">
        <v>1256</v>
      </c>
      <c r="E390" s="484" t="s">
        <v>1257</v>
      </c>
      <c r="F390" s="504">
        <v>3</v>
      </c>
      <c r="G390" s="504">
        <v>783</v>
      </c>
      <c r="H390" s="504">
        <v>1</v>
      </c>
      <c r="I390" s="504">
        <v>261</v>
      </c>
      <c r="J390" s="504">
        <v>1</v>
      </c>
      <c r="K390" s="504">
        <v>262</v>
      </c>
      <c r="L390" s="504">
        <v>0.334610472541507</v>
      </c>
      <c r="M390" s="504">
        <v>262</v>
      </c>
      <c r="N390" s="504">
        <v>2</v>
      </c>
      <c r="O390" s="504">
        <v>524</v>
      </c>
      <c r="P390" s="489">
        <v>0.669220945083014</v>
      </c>
      <c r="Q390" s="505">
        <v>262</v>
      </c>
    </row>
    <row r="391" spans="1:17" ht="14.4" customHeight="1" x14ac:dyDescent="0.3">
      <c r="A391" s="483" t="s">
        <v>1346</v>
      </c>
      <c r="B391" s="484" t="s">
        <v>1231</v>
      </c>
      <c r="C391" s="484" t="s">
        <v>1218</v>
      </c>
      <c r="D391" s="484" t="s">
        <v>1258</v>
      </c>
      <c r="E391" s="484" t="s">
        <v>1259</v>
      </c>
      <c r="F391" s="504">
        <v>2</v>
      </c>
      <c r="G391" s="504">
        <v>280</v>
      </c>
      <c r="H391" s="504">
        <v>1</v>
      </c>
      <c r="I391" s="504">
        <v>140</v>
      </c>
      <c r="J391" s="504">
        <v>1</v>
      </c>
      <c r="K391" s="504">
        <v>141</v>
      </c>
      <c r="L391" s="504">
        <v>0.50357142857142856</v>
      </c>
      <c r="M391" s="504">
        <v>141</v>
      </c>
      <c r="N391" s="504">
        <v>2</v>
      </c>
      <c r="O391" s="504">
        <v>282</v>
      </c>
      <c r="P391" s="489">
        <v>1.0071428571428571</v>
      </c>
      <c r="Q391" s="505">
        <v>141</v>
      </c>
    </row>
    <row r="392" spans="1:17" ht="14.4" customHeight="1" x14ac:dyDescent="0.3">
      <c r="A392" s="483" t="s">
        <v>1346</v>
      </c>
      <c r="B392" s="484" t="s">
        <v>1231</v>
      </c>
      <c r="C392" s="484" t="s">
        <v>1218</v>
      </c>
      <c r="D392" s="484" t="s">
        <v>1260</v>
      </c>
      <c r="E392" s="484" t="s">
        <v>1259</v>
      </c>
      <c r="F392" s="504">
        <v>7</v>
      </c>
      <c r="G392" s="504">
        <v>546</v>
      </c>
      <c r="H392" s="504">
        <v>1</v>
      </c>
      <c r="I392" s="504">
        <v>78</v>
      </c>
      <c r="J392" s="504">
        <v>9</v>
      </c>
      <c r="K392" s="504">
        <v>702</v>
      </c>
      <c r="L392" s="504">
        <v>1.2857142857142858</v>
      </c>
      <c r="M392" s="504">
        <v>78</v>
      </c>
      <c r="N392" s="504">
        <v>13</v>
      </c>
      <c r="O392" s="504">
        <v>1014</v>
      </c>
      <c r="P392" s="489">
        <v>1.8571428571428572</v>
      </c>
      <c r="Q392" s="505">
        <v>78</v>
      </c>
    </row>
    <row r="393" spans="1:17" ht="14.4" customHeight="1" x14ac:dyDescent="0.3">
      <c r="A393" s="483" t="s">
        <v>1346</v>
      </c>
      <c r="B393" s="484" t="s">
        <v>1231</v>
      </c>
      <c r="C393" s="484" t="s">
        <v>1218</v>
      </c>
      <c r="D393" s="484" t="s">
        <v>1261</v>
      </c>
      <c r="E393" s="484" t="s">
        <v>1262</v>
      </c>
      <c r="F393" s="504">
        <v>2</v>
      </c>
      <c r="G393" s="504">
        <v>604</v>
      </c>
      <c r="H393" s="504">
        <v>1</v>
      </c>
      <c r="I393" s="504">
        <v>302</v>
      </c>
      <c r="J393" s="504">
        <v>1</v>
      </c>
      <c r="K393" s="504">
        <v>303</v>
      </c>
      <c r="L393" s="504">
        <v>0.5016556291390728</v>
      </c>
      <c r="M393" s="504">
        <v>303</v>
      </c>
      <c r="N393" s="504">
        <v>2</v>
      </c>
      <c r="O393" s="504">
        <v>606</v>
      </c>
      <c r="P393" s="489">
        <v>1.0033112582781456</v>
      </c>
      <c r="Q393" s="505">
        <v>303</v>
      </c>
    </row>
    <row r="394" spans="1:17" ht="14.4" customHeight="1" x14ac:dyDescent="0.3">
      <c r="A394" s="483" t="s">
        <v>1346</v>
      </c>
      <c r="B394" s="484" t="s">
        <v>1231</v>
      </c>
      <c r="C394" s="484" t="s">
        <v>1218</v>
      </c>
      <c r="D394" s="484" t="s">
        <v>1263</v>
      </c>
      <c r="E394" s="484" t="s">
        <v>1264</v>
      </c>
      <c r="F394" s="504">
        <v>1</v>
      </c>
      <c r="G394" s="504">
        <v>486</v>
      </c>
      <c r="H394" s="504">
        <v>1</v>
      </c>
      <c r="I394" s="504">
        <v>486</v>
      </c>
      <c r="J394" s="504"/>
      <c r="K394" s="504"/>
      <c r="L394" s="504"/>
      <c r="M394" s="504"/>
      <c r="N394" s="504"/>
      <c r="O394" s="504"/>
      <c r="P394" s="489"/>
      <c r="Q394" s="505"/>
    </row>
    <row r="395" spans="1:17" ht="14.4" customHeight="1" x14ac:dyDescent="0.3">
      <c r="A395" s="483" t="s">
        <v>1346</v>
      </c>
      <c r="B395" s="484" t="s">
        <v>1231</v>
      </c>
      <c r="C395" s="484" t="s">
        <v>1218</v>
      </c>
      <c r="D395" s="484" t="s">
        <v>1265</v>
      </c>
      <c r="E395" s="484" t="s">
        <v>1266</v>
      </c>
      <c r="F395" s="504">
        <v>7</v>
      </c>
      <c r="G395" s="504">
        <v>1113</v>
      </c>
      <c r="H395" s="504">
        <v>1</v>
      </c>
      <c r="I395" s="504">
        <v>159</v>
      </c>
      <c r="J395" s="504">
        <v>5</v>
      </c>
      <c r="K395" s="504">
        <v>800</v>
      </c>
      <c r="L395" s="504">
        <v>0.71877807726864329</v>
      </c>
      <c r="M395" s="504">
        <v>160</v>
      </c>
      <c r="N395" s="504">
        <v>6</v>
      </c>
      <c r="O395" s="504">
        <v>960</v>
      </c>
      <c r="P395" s="489">
        <v>0.86253369272237201</v>
      </c>
      <c r="Q395" s="505">
        <v>160</v>
      </c>
    </row>
    <row r="396" spans="1:17" ht="14.4" customHeight="1" x14ac:dyDescent="0.3">
      <c r="A396" s="483" t="s">
        <v>1346</v>
      </c>
      <c r="B396" s="484" t="s">
        <v>1231</v>
      </c>
      <c r="C396" s="484" t="s">
        <v>1218</v>
      </c>
      <c r="D396" s="484" t="s">
        <v>1269</v>
      </c>
      <c r="E396" s="484" t="s">
        <v>1235</v>
      </c>
      <c r="F396" s="504">
        <v>12</v>
      </c>
      <c r="G396" s="504">
        <v>840</v>
      </c>
      <c r="H396" s="504">
        <v>1</v>
      </c>
      <c r="I396" s="504">
        <v>70</v>
      </c>
      <c r="J396" s="504">
        <v>13</v>
      </c>
      <c r="K396" s="504">
        <v>910</v>
      </c>
      <c r="L396" s="504">
        <v>1.0833333333333333</v>
      </c>
      <c r="M396" s="504">
        <v>70</v>
      </c>
      <c r="N396" s="504">
        <v>20</v>
      </c>
      <c r="O396" s="504">
        <v>1405</v>
      </c>
      <c r="P396" s="489">
        <v>1.6726190476190477</v>
      </c>
      <c r="Q396" s="505">
        <v>70.25</v>
      </c>
    </row>
    <row r="397" spans="1:17" ht="14.4" customHeight="1" x14ac:dyDescent="0.3">
      <c r="A397" s="483" t="s">
        <v>1347</v>
      </c>
      <c r="B397" s="484" t="s">
        <v>1231</v>
      </c>
      <c r="C397" s="484" t="s">
        <v>1218</v>
      </c>
      <c r="D397" s="484" t="s">
        <v>1234</v>
      </c>
      <c r="E397" s="484" t="s">
        <v>1235</v>
      </c>
      <c r="F397" s="504">
        <v>371</v>
      </c>
      <c r="G397" s="504">
        <v>74942</v>
      </c>
      <c r="H397" s="504">
        <v>1</v>
      </c>
      <c r="I397" s="504">
        <v>202</v>
      </c>
      <c r="J397" s="504">
        <v>202</v>
      </c>
      <c r="K397" s="504">
        <v>41006</v>
      </c>
      <c r="L397" s="504">
        <v>0.54716981132075471</v>
      </c>
      <c r="M397" s="504">
        <v>203</v>
      </c>
      <c r="N397" s="504">
        <v>289</v>
      </c>
      <c r="O397" s="504">
        <v>58811</v>
      </c>
      <c r="P397" s="489">
        <v>0.78475354273971876</v>
      </c>
      <c r="Q397" s="505">
        <v>203.49826989619376</v>
      </c>
    </row>
    <row r="398" spans="1:17" ht="14.4" customHeight="1" x14ac:dyDescent="0.3">
      <c r="A398" s="483" t="s">
        <v>1347</v>
      </c>
      <c r="B398" s="484" t="s">
        <v>1231</v>
      </c>
      <c r="C398" s="484" t="s">
        <v>1218</v>
      </c>
      <c r="D398" s="484" t="s">
        <v>1237</v>
      </c>
      <c r="E398" s="484" t="s">
        <v>1238</v>
      </c>
      <c r="F398" s="504">
        <v>78</v>
      </c>
      <c r="G398" s="504">
        <v>22698</v>
      </c>
      <c r="H398" s="504">
        <v>1</v>
      </c>
      <c r="I398" s="504">
        <v>291</v>
      </c>
      <c r="J398" s="504">
        <v>145</v>
      </c>
      <c r="K398" s="504">
        <v>42340</v>
      </c>
      <c r="L398" s="504">
        <v>1.8653625870120716</v>
      </c>
      <c r="M398" s="504">
        <v>292</v>
      </c>
      <c r="N398" s="504">
        <v>150</v>
      </c>
      <c r="O398" s="504">
        <v>43942</v>
      </c>
      <c r="P398" s="489">
        <v>1.9359414926425236</v>
      </c>
      <c r="Q398" s="505">
        <v>292.94666666666666</v>
      </c>
    </row>
    <row r="399" spans="1:17" ht="14.4" customHeight="1" x14ac:dyDescent="0.3">
      <c r="A399" s="483" t="s">
        <v>1347</v>
      </c>
      <c r="B399" s="484" t="s">
        <v>1231</v>
      </c>
      <c r="C399" s="484" t="s">
        <v>1218</v>
      </c>
      <c r="D399" s="484" t="s">
        <v>1243</v>
      </c>
      <c r="E399" s="484" t="s">
        <v>1244</v>
      </c>
      <c r="F399" s="504">
        <v>14</v>
      </c>
      <c r="G399" s="504">
        <v>1862</v>
      </c>
      <c r="H399" s="504">
        <v>1</v>
      </c>
      <c r="I399" s="504">
        <v>133</v>
      </c>
      <c r="J399" s="504">
        <v>18</v>
      </c>
      <c r="K399" s="504">
        <v>2412</v>
      </c>
      <c r="L399" s="504">
        <v>1.2953813104189045</v>
      </c>
      <c r="M399" s="504">
        <v>134</v>
      </c>
      <c r="N399" s="504">
        <v>24</v>
      </c>
      <c r="O399" s="504">
        <v>3223</v>
      </c>
      <c r="P399" s="489">
        <v>1.7309344790547798</v>
      </c>
      <c r="Q399" s="505">
        <v>134.29166666666666</v>
      </c>
    </row>
    <row r="400" spans="1:17" ht="14.4" customHeight="1" x14ac:dyDescent="0.3">
      <c r="A400" s="483" t="s">
        <v>1347</v>
      </c>
      <c r="B400" s="484" t="s">
        <v>1231</v>
      </c>
      <c r="C400" s="484" t="s">
        <v>1218</v>
      </c>
      <c r="D400" s="484" t="s">
        <v>1245</v>
      </c>
      <c r="E400" s="484" t="s">
        <v>1244</v>
      </c>
      <c r="F400" s="504">
        <v>1</v>
      </c>
      <c r="G400" s="504">
        <v>174</v>
      </c>
      <c r="H400" s="504">
        <v>1</v>
      </c>
      <c r="I400" s="504">
        <v>174</v>
      </c>
      <c r="J400" s="504"/>
      <c r="K400" s="504"/>
      <c r="L400" s="504"/>
      <c r="M400" s="504"/>
      <c r="N400" s="504"/>
      <c r="O400" s="504"/>
      <c r="P400" s="489"/>
      <c r="Q400" s="505"/>
    </row>
    <row r="401" spans="1:17" ht="14.4" customHeight="1" x14ac:dyDescent="0.3">
      <c r="A401" s="483" t="s">
        <v>1347</v>
      </c>
      <c r="B401" s="484" t="s">
        <v>1231</v>
      </c>
      <c r="C401" s="484" t="s">
        <v>1218</v>
      </c>
      <c r="D401" s="484" t="s">
        <v>1250</v>
      </c>
      <c r="E401" s="484" t="s">
        <v>1251</v>
      </c>
      <c r="F401" s="504">
        <v>3</v>
      </c>
      <c r="G401" s="504">
        <v>474</v>
      </c>
      <c r="H401" s="504">
        <v>1</v>
      </c>
      <c r="I401" s="504">
        <v>158</v>
      </c>
      <c r="J401" s="504">
        <v>7</v>
      </c>
      <c r="K401" s="504">
        <v>1113</v>
      </c>
      <c r="L401" s="504">
        <v>2.3481012658227849</v>
      </c>
      <c r="M401" s="504">
        <v>159</v>
      </c>
      <c r="N401" s="504">
        <v>8</v>
      </c>
      <c r="O401" s="504">
        <v>1275</v>
      </c>
      <c r="P401" s="489">
        <v>2.6898734177215191</v>
      </c>
      <c r="Q401" s="505">
        <v>159.375</v>
      </c>
    </row>
    <row r="402" spans="1:17" ht="14.4" customHeight="1" x14ac:dyDescent="0.3">
      <c r="A402" s="483" t="s">
        <v>1347</v>
      </c>
      <c r="B402" s="484" t="s">
        <v>1231</v>
      </c>
      <c r="C402" s="484" t="s">
        <v>1218</v>
      </c>
      <c r="D402" s="484" t="s">
        <v>1254</v>
      </c>
      <c r="E402" s="484" t="s">
        <v>1255</v>
      </c>
      <c r="F402" s="504">
        <v>158</v>
      </c>
      <c r="G402" s="504">
        <v>2528</v>
      </c>
      <c r="H402" s="504">
        <v>1</v>
      </c>
      <c r="I402" s="504">
        <v>16</v>
      </c>
      <c r="J402" s="504">
        <v>89</v>
      </c>
      <c r="K402" s="504">
        <v>1424</v>
      </c>
      <c r="L402" s="504">
        <v>0.56329113924050633</v>
      </c>
      <c r="M402" s="504">
        <v>16</v>
      </c>
      <c r="N402" s="504">
        <v>114</v>
      </c>
      <c r="O402" s="504">
        <v>1824</v>
      </c>
      <c r="P402" s="489">
        <v>0.72151898734177211</v>
      </c>
      <c r="Q402" s="505">
        <v>16</v>
      </c>
    </row>
    <row r="403" spans="1:17" ht="14.4" customHeight="1" x14ac:dyDescent="0.3">
      <c r="A403" s="483" t="s">
        <v>1347</v>
      </c>
      <c r="B403" s="484" t="s">
        <v>1231</v>
      </c>
      <c r="C403" s="484" t="s">
        <v>1218</v>
      </c>
      <c r="D403" s="484" t="s">
        <v>1256</v>
      </c>
      <c r="E403" s="484" t="s">
        <v>1257</v>
      </c>
      <c r="F403" s="504">
        <v>104</v>
      </c>
      <c r="G403" s="504">
        <v>27144</v>
      </c>
      <c r="H403" s="504">
        <v>1</v>
      </c>
      <c r="I403" s="504">
        <v>261</v>
      </c>
      <c r="J403" s="504">
        <v>67</v>
      </c>
      <c r="K403" s="504">
        <v>17554</v>
      </c>
      <c r="L403" s="504">
        <v>0.64669908635425877</v>
      </c>
      <c r="M403" s="504">
        <v>262</v>
      </c>
      <c r="N403" s="504">
        <v>80</v>
      </c>
      <c r="O403" s="504">
        <v>21032</v>
      </c>
      <c r="P403" s="489">
        <v>0.7748305334512231</v>
      </c>
      <c r="Q403" s="505">
        <v>262.89999999999998</v>
      </c>
    </row>
    <row r="404" spans="1:17" ht="14.4" customHeight="1" x14ac:dyDescent="0.3">
      <c r="A404" s="483" t="s">
        <v>1347</v>
      </c>
      <c r="B404" s="484" t="s">
        <v>1231</v>
      </c>
      <c r="C404" s="484" t="s">
        <v>1218</v>
      </c>
      <c r="D404" s="484" t="s">
        <v>1258</v>
      </c>
      <c r="E404" s="484" t="s">
        <v>1259</v>
      </c>
      <c r="F404" s="504">
        <v>138</v>
      </c>
      <c r="G404" s="504">
        <v>19320</v>
      </c>
      <c r="H404" s="504">
        <v>1</v>
      </c>
      <c r="I404" s="504">
        <v>140</v>
      </c>
      <c r="J404" s="504">
        <v>71</v>
      </c>
      <c r="K404" s="504">
        <v>10011</v>
      </c>
      <c r="L404" s="504">
        <v>0.51816770186335404</v>
      </c>
      <c r="M404" s="504">
        <v>141</v>
      </c>
      <c r="N404" s="504">
        <v>89</v>
      </c>
      <c r="O404" s="504">
        <v>12549</v>
      </c>
      <c r="P404" s="489">
        <v>0.64953416149068322</v>
      </c>
      <c r="Q404" s="505">
        <v>141</v>
      </c>
    </row>
    <row r="405" spans="1:17" ht="14.4" customHeight="1" x14ac:dyDescent="0.3">
      <c r="A405" s="483" t="s">
        <v>1347</v>
      </c>
      <c r="B405" s="484" t="s">
        <v>1231</v>
      </c>
      <c r="C405" s="484" t="s">
        <v>1218</v>
      </c>
      <c r="D405" s="484" t="s">
        <v>1260</v>
      </c>
      <c r="E405" s="484" t="s">
        <v>1259</v>
      </c>
      <c r="F405" s="504">
        <v>14</v>
      </c>
      <c r="G405" s="504">
        <v>1092</v>
      </c>
      <c r="H405" s="504">
        <v>1</v>
      </c>
      <c r="I405" s="504">
        <v>78</v>
      </c>
      <c r="J405" s="504">
        <v>18</v>
      </c>
      <c r="K405" s="504">
        <v>1404</v>
      </c>
      <c r="L405" s="504">
        <v>1.2857142857142858</v>
      </c>
      <c r="M405" s="504">
        <v>78</v>
      </c>
      <c r="N405" s="504">
        <v>24</v>
      </c>
      <c r="O405" s="504">
        <v>1872</v>
      </c>
      <c r="P405" s="489">
        <v>1.7142857142857142</v>
      </c>
      <c r="Q405" s="505">
        <v>78</v>
      </c>
    </row>
    <row r="406" spans="1:17" ht="14.4" customHeight="1" x14ac:dyDescent="0.3">
      <c r="A406" s="483" t="s">
        <v>1347</v>
      </c>
      <c r="B406" s="484" t="s">
        <v>1231</v>
      </c>
      <c r="C406" s="484" t="s">
        <v>1218</v>
      </c>
      <c r="D406" s="484" t="s">
        <v>1261</v>
      </c>
      <c r="E406" s="484" t="s">
        <v>1262</v>
      </c>
      <c r="F406" s="504">
        <v>138</v>
      </c>
      <c r="G406" s="504">
        <v>41676</v>
      </c>
      <c r="H406" s="504">
        <v>1</v>
      </c>
      <c r="I406" s="504">
        <v>302</v>
      </c>
      <c r="J406" s="504">
        <v>71</v>
      </c>
      <c r="K406" s="504">
        <v>21513</v>
      </c>
      <c r="L406" s="504">
        <v>0.51619637201266921</v>
      </c>
      <c r="M406" s="504">
        <v>303</v>
      </c>
      <c r="N406" s="504">
        <v>89</v>
      </c>
      <c r="O406" s="504">
        <v>27036</v>
      </c>
      <c r="P406" s="489">
        <v>0.64871868701410884</v>
      </c>
      <c r="Q406" s="505">
        <v>303.77528089887642</v>
      </c>
    </row>
    <row r="407" spans="1:17" ht="14.4" customHeight="1" x14ac:dyDescent="0.3">
      <c r="A407" s="483" t="s">
        <v>1347</v>
      </c>
      <c r="B407" s="484" t="s">
        <v>1231</v>
      </c>
      <c r="C407" s="484" t="s">
        <v>1218</v>
      </c>
      <c r="D407" s="484" t="s">
        <v>1265</v>
      </c>
      <c r="E407" s="484" t="s">
        <v>1266</v>
      </c>
      <c r="F407" s="504">
        <v>15</v>
      </c>
      <c r="G407" s="504">
        <v>2385</v>
      </c>
      <c r="H407" s="504">
        <v>1</v>
      </c>
      <c r="I407" s="504">
        <v>159</v>
      </c>
      <c r="J407" s="504">
        <v>11</v>
      </c>
      <c r="K407" s="504">
        <v>1760</v>
      </c>
      <c r="L407" s="504">
        <v>0.73794549266247378</v>
      </c>
      <c r="M407" s="504">
        <v>160</v>
      </c>
      <c r="N407" s="504">
        <v>12</v>
      </c>
      <c r="O407" s="504">
        <v>1923</v>
      </c>
      <c r="P407" s="489">
        <v>0.80628930817610067</v>
      </c>
      <c r="Q407" s="505">
        <v>160.25</v>
      </c>
    </row>
    <row r="408" spans="1:17" ht="14.4" customHeight="1" x14ac:dyDescent="0.3">
      <c r="A408" s="483" t="s">
        <v>1347</v>
      </c>
      <c r="B408" s="484" t="s">
        <v>1231</v>
      </c>
      <c r="C408" s="484" t="s">
        <v>1218</v>
      </c>
      <c r="D408" s="484" t="s">
        <v>1269</v>
      </c>
      <c r="E408" s="484" t="s">
        <v>1235</v>
      </c>
      <c r="F408" s="504">
        <v>43</v>
      </c>
      <c r="G408" s="504">
        <v>3010</v>
      </c>
      <c r="H408" s="504">
        <v>1</v>
      </c>
      <c r="I408" s="504">
        <v>70</v>
      </c>
      <c r="J408" s="504">
        <v>57</v>
      </c>
      <c r="K408" s="504">
        <v>3990</v>
      </c>
      <c r="L408" s="504">
        <v>1.3255813953488371</v>
      </c>
      <c r="M408" s="504">
        <v>70</v>
      </c>
      <c r="N408" s="504">
        <v>44</v>
      </c>
      <c r="O408" s="504">
        <v>3092</v>
      </c>
      <c r="P408" s="489">
        <v>1.0272425249169435</v>
      </c>
      <c r="Q408" s="505">
        <v>70.272727272727266</v>
      </c>
    </row>
    <row r="409" spans="1:17" ht="14.4" customHeight="1" x14ac:dyDescent="0.3">
      <c r="A409" s="483" t="s">
        <v>1347</v>
      </c>
      <c r="B409" s="484" t="s">
        <v>1231</v>
      </c>
      <c r="C409" s="484" t="s">
        <v>1218</v>
      </c>
      <c r="D409" s="484" t="s">
        <v>1274</v>
      </c>
      <c r="E409" s="484" t="s">
        <v>1275</v>
      </c>
      <c r="F409" s="504">
        <v>1</v>
      </c>
      <c r="G409" s="504">
        <v>215</v>
      </c>
      <c r="H409" s="504">
        <v>1</v>
      </c>
      <c r="I409" s="504">
        <v>215</v>
      </c>
      <c r="J409" s="504"/>
      <c r="K409" s="504"/>
      <c r="L409" s="504"/>
      <c r="M409" s="504"/>
      <c r="N409" s="504"/>
      <c r="O409" s="504"/>
      <c r="P409" s="489"/>
      <c r="Q409" s="505"/>
    </row>
    <row r="410" spans="1:17" ht="14.4" customHeight="1" x14ac:dyDescent="0.3">
      <c r="A410" s="483" t="s">
        <v>1347</v>
      </c>
      <c r="B410" s="484" t="s">
        <v>1231</v>
      </c>
      <c r="C410" s="484" t="s">
        <v>1218</v>
      </c>
      <c r="D410" s="484" t="s">
        <v>1276</v>
      </c>
      <c r="E410" s="484" t="s">
        <v>1277</v>
      </c>
      <c r="F410" s="504">
        <v>3</v>
      </c>
      <c r="G410" s="504">
        <v>3558</v>
      </c>
      <c r="H410" s="504">
        <v>1</v>
      </c>
      <c r="I410" s="504">
        <v>1186</v>
      </c>
      <c r="J410" s="504">
        <v>3</v>
      </c>
      <c r="K410" s="504">
        <v>3567</v>
      </c>
      <c r="L410" s="504">
        <v>1.0025295109612142</v>
      </c>
      <c r="M410" s="504">
        <v>1189</v>
      </c>
      <c r="N410" s="504">
        <v>4</v>
      </c>
      <c r="O410" s="504">
        <v>4764</v>
      </c>
      <c r="P410" s="489">
        <v>1.3389544688026982</v>
      </c>
      <c r="Q410" s="505">
        <v>1191</v>
      </c>
    </row>
    <row r="411" spans="1:17" ht="14.4" customHeight="1" x14ac:dyDescent="0.3">
      <c r="A411" s="483" t="s">
        <v>1347</v>
      </c>
      <c r="B411" s="484" t="s">
        <v>1231</v>
      </c>
      <c r="C411" s="484" t="s">
        <v>1218</v>
      </c>
      <c r="D411" s="484" t="s">
        <v>1278</v>
      </c>
      <c r="E411" s="484" t="s">
        <v>1279</v>
      </c>
      <c r="F411" s="504">
        <v>4</v>
      </c>
      <c r="G411" s="504">
        <v>428</v>
      </c>
      <c r="H411" s="504">
        <v>1</v>
      </c>
      <c r="I411" s="504">
        <v>107</v>
      </c>
      <c r="J411" s="504">
        <v>4</v>
      </c>
      <c r="K411" s="504">
        <v>432</v>
      </c>
      <c r="L411" s="504">
        <v>1.0093457943925233</v>
      </c>
      <c r="M411" s="504">
        <v>108</v>
      </c>
      <c r="N411" s="504">
        <v>2</v>
      </c>
      <c r="O411" s="504">
        <v>217</v>
      </c>
      <c r="P411" s="489">
        <v>0.5070093457943925</v>
      </c>
      <c r="Q411" s="505">
        <v>108.5</v>
      </c>
    </row>
    <row r="412" spans="1:17" ht="14.4" customHeight="1" x14ac:dyDescent="0.3">
      <c r="A412" s="483" t="s">
        <v>1347</v>
      </c>
      <c r="B412" s="484" t="s">
        <v>1231</v>
      </c>
      <c r="C412" s="484" t="s">
        <v>1218</v>
      </c>
      <c r="D412" s="484" t="s">
        <v>1280</v>
      </c>
      <c r="E412" s="484" t="s">
        <v>1281</v>
      </c>
      <c r="F412" s="504">
        <v>1</v>
      </c>
      <c r="G412" s="504">
        <v>318</v>
      </c>
      <c r="H412" s="504">
        <v>1</v>
      </c>
      <c r="I412" s="504">
        <v>318</v>
      </c>
      <c r="J412" s="504"/>
      <c r="K412" s="504"/>
      <c r="L412" s="504"/>
      <c r="M412" s="504"/>
      <c r="N412" s="504"/>
      <c r="O412" s="504"/>
      <c r="P412" s="489"/>
      <c r="Q412" s="505"/>
    </row>
    <row r="413" spans="1:17" ht="14.4" customHeight="1" x14ac:dyDescent="0.3">
      <c r="A413" s="483" t="s">
        <v>1348</v>
      </c>
      <c r="B413" s="484" t="s">
        <v>1231</v>
      </c>
      <c r="C413" s="484" t="s">
        <v>1218</v>
      </c>
      <c r="D413" s="484" t="s">
        <v>1234</v>
      </c>
      <c r="E413" s="484" t="s">
        <v>1235</v>
      </c>
      <c r="F413" s="504">
        <v>66</v>
      </c>
      <c r="G413" s="504">
        <v>13332</v>
      </c>
      <c r="H413" s="504">
        <v>1</v>
      </c>
      <c r="I413" s="504">
        <v>202</v>
      </c>
      <c r="J413" s="504">
        <v>85</v>
      </c>
      <c r="K413" s="504">
        <v>17255</v>
      </c>
      <c r="L413" s="504">
        <v>1.2942544254425443</v>
      </c>
      <c r="M413" s="504">
        <v>203</v>
      </c>
      <c r="N413" s="504">
        <v>75</v>
      </c>
      <c r="O413" s="504">
        <v>15291</v>
      </c>
      <c r="P413" s="489">
        <v>1.146939693969397</v>
      </c>
      <c r="Q413" s="505">
        <v>203.88</v>
      </c>
    </row>
    <row r="414" spans="1:17" ht="14.4" customHeight="1" x14ac:dyDescent="0.3">
      <c r="A414" s="483" t="s">
        <v>1348</v>
      </c>
      <c r="B414" s="484" t="s">
        <v>1231</v>
      </c>
      <c r="C414" s="484" t="s">
        <v>1218</v>
      </c>
      <c r="D414" s="484" t="s">
        <v>1236</v>
      </c>
      <c r="E414" s="484" t="s">
        <v>1235</v>
      </c>
      <c r="F414" s="504"/>
      <c r="G414" s="504"/>
      <c r="H414" s="504"/>
      <c r="I414" s="504"/>
      <c r="J414" s="504"/>
      <c r="K414" s="504"/>
      <c r="L414" s="504"/>
      <c r="M414" s="504"/>
      <c r="N414" s="504">
        <v>53</v>
      </c>
      <c r="O414" s="504">
        <v>4472</v>
      </c>
      <c r="P414" s="489"/>
      <c r="Q414" s="505">
        <v>84.377358490566039</v>
      </c>
    </row>
    <row r="415" spans="1:17" ht="14.4" customHeight="1" x14ac:dyDescent="0.3">
      <c r="A415" s="483" t="s">
        <v>1348</v>
      </c>
      <c r="B415" s="484" t="s">
        <v>1231</v>
      </c>
      <c r="C415" s="484" t="s">
        <v>1218</v>
      </c>
      <c r="D415" s="484" t="s">
        <v>1237</v>
      </c>
      <c r="E415" s="484" t="s">
        <v>1238</v>
      </c>
      <c r="F415" s="504">
        <v>763</v>
      </c>
      <c r="G415" s="504">
        <v>222033</v>
      </c>
      <c r="H415" s="504">
        <v>1</v>
      </c>
      <c r="I415" s="504">
        <v>291</v>
      </c>
      <c r="J415" s="504">
        <v>893</v>
      </c>
      <c r="K415" s="504">
        <v>260756</v>
      </c>
      <c r="L415" s="504">
        <v>1.1744020033058149</v>
      </c>
      <c r="M415" s="504">
        <v>292</v>
      </c>
      <c r="N415" s="504">
        <v>651</v>
      </c>
      <c r="O415" s="504">
        <v>190470</v>
      </c>
      <c r="P415" s="489">
        <v>0.85784545540527757</v>
      </c>
      <c r="Q415" s="505">
        <v>292.58064516129031</v>
      </c>
    </row>
    <row r="416" spans="1:17" ht="14.4" customHeight="1" x14ac:dyDescent="0.3">
      <c r="A416" s="483" t="s">
        <v>1348</v>
      </c>
      <c r="B416" s="484" t="s">
        <v>1231</v>
      </c>
      <c r="C416" s="484" t="s">
        <v>1218</v>
      </c>
      <c r="D416" s="484" t="s">
        <v>1239</v>
      </c>
      <c r="E416" s="484" t="s">
        <v>1240</v>
      </c>
      <c r="F416" s="504">
        <v>21</v>
      </c>
      <c r="G416" s="504">
        <v>1932</v>
      </c>
      <c r="H416" s="504">
        <v>1</v>
      </c>
      <c r="I416" s="504">
        <v>92</v>
      </c>
      <c r="J416" s="504">
        <v>27</v>
      </c>
      <c r="K416" s="504">
        <v>2511</v>
      </c>
      <c r="L416" s="504">
        <v>1.2996894409937889</v>
      </c>
      <c r="M416" s="504">
        <v>93</v>
      </c>
      <c r="N416" s="504">
        <v>39</v>
      </c>
      <c r="O416" s="504">
        <v>3639</v>
      </c>
      <c r="P416" s="489">
        <v>1.8835403726708075</v>
      </c>
      <c r="Q416" s="505">
        <v>93.307692307692307</v>
      </c>
    </row>
    <row r="417" spans="1:17" ht="14.4" customHeight="1" x14ac:dyDescent="0.3">
      <c r="A417" s="483" t="s">
        <v>1348</v>
      </c>
      <c r="B417" s="484" t="s">
        <v>1231</v>
      </c>
      <c r="C417" s="484" t="s">
        <v>1218</v>
      </c>
      <c r="D417" s="484" t="s">
        <v>1241</v>
      </c>
      <c r="E417" s="484" t="s">
        <v>1242</v>
      </c>
      <c r="F417" s="504">
        <v>5</v>
      </c>
      <c r="G417" s="504">
        <v>1095</v>
      </c>
      <c r="H417" s="504">
        <v>1</v>
      </c>
      <c r="I417" s="504">
        <v>219</v>
      </c>
      <c r="J417" s="504">
        <v>13</v>
      </c>
      <c r="K417" s="504">
        <v>2860</v>
      </c>
      <c r="L417" s="504">
        <v>2.6118721461187215</v>
      </c>
      <c r="M417" s="504">
        <v>220</v>
      </c>
      <c r="N417" s="504">
        <v>6</v>
      </c>
      <c r="O417" s="504">
        <v>1326</v>
      </c>
      <c r="P417" s="489">
        <v>1.210958904109589</v>
      </c>
      <c r="Q417" s="505">
        <v>221</v>
      </c>
    </row>
    <row r="418" spans="1:17" ht="14.4" customHeight="1" x14ac:dyDescent="0.3">
      <c r="A418" s="483" t="s">
        <v>1348</v>
      </c>
      <c r="B418" s="484" t="s">
        <v>1231</v>
      </c>
      <c r="C418" s="484" t="s">
        <v>1218</v>
      </c>
      <c r="D418" s="484" t="s">
        <v>1243</v>
      </c>
      <c r="E418" s="484" t="s">
        <v>1244</v>
      </c>
      <c r="F418" s="504">
        <v>403</v>
      </c>
      <c r="G418" s="504">
        <v>53599</v>
      </c>
      <c r="H418" s="504">
        <v>1</v>
      </c>
      <c r="I418" s="504">
        <v>133</v>
      </c>
      <c r="J418" s="504">
        <v>411</v>
      </c>
      <c r="K418" s="504">
        <v>55074</v>
      </c>
      <c r="L418" s="504">
        <v>1.0275191701337711</v>
      </c>
      <c r="M418" s="504">
        <v>134</v>
      </c>
      <c r="N418" s="504">
        <v>435</v>
      </c>
      <c r="O418" s="504">
        <v>58429</v>
      </c>
      <c r="P418" s="489">
        <v>1.0901136215227896</v>
      </c>
      <c r="Q418" s="505">
        <v>134.31954022988506</v>
      </c>
    </row>
    <row r="419" spans="1:17" ht="14.4" customHeight="1" x14ac:dyDescent="0.3">
      <c r="A419" s="483" t="s">
        <v>1348</v>
      </c>
      <c r="B419" s="484" t="s">
        <v>1231</v>
      </c>
      <c r="C419" s="484" t="s">
        <v>1218</v>
      </c>
      <c r="D419" s="484" t="s">
        <v>1245</v>
      </c>
      <c r="E419" s="484" t="s">
        <v>1244</v>
      </c>
      <c r="F419" s="504">
        <v>24</v>
      </c>
      <c r="G419" s="504">
        <v>4176</v>
      </c>
      <c r="H419" s="504">
        <v>1</v>
      </c>
      <c r="I419" s="504">
        <v>174</v>
      </c>
      <c r="J419" s="504">
        <v>30</v>
      </c>
      <c r="K419" s="504">
        <v>5250</v>
      </c>
      <c r="L419" s="504">
        <v>1.257183908045977</v>
      </c>
      <c r="M419" s="504">
        <v>175</v>
      </c>
      <c r="N419" s="504">
        <v>51</v>
      </c>
      <c r="O419" s="504">
        <v>8961</v>
      </c>
      <c r="P419" s="489">
        <v>2.1458333333333335</v>
      </c>
      <c r="Q419" s="505">
        <v>175.70588235294119</v>
      </c>
    </row>
    <row r="420" spans="1:17" ht="14.4" customHeight="1" x14ac:dyDescent="0.3">
      <c r="A420" s="483" t="s">
        <v>1348</v>
      </c>
      <c r="B420" s="484" t="s">
        <v>1231</v>
      </c>
      <c r="C420" s="484" t="s">
        <v>1218</v>
      </c>
      <c r="D420" s="484" t="s">
        <v>1246</v>
      </c>
      <c r="E420" s="484" t="s">
        <v>1247</v>
      </c>
      <c r="F420" s="504">
        <v>2</v>
      </c>
      <c r="G420" s="504">
        <v>1218</v>
      </c>
      <c r="H420" s="504">
        <v>1</v>
      </c>
      <c r="I420" s="504">
        <v>609</v>
      </c>
      <c r="J420" s="504"/>
      <c r="K420" s="504"/>
      <c r="L420" s="504"/>
      <c r="M420" s="504"/>
      <c r="N420" s="504">
        <v>4</v>
      </c>
      <c r="O420" s="504">
        <v>2454</v>
      </c>
      <c r="P420" s="489">
        <v>2.0147783251231526</v>
      </c>
      <c r="Q420" s="505">
        <v>613.5</v>
      </c>
    </row>
    <row r="421" spans="1:17" ht="14.4" customHeight="1" x14ac:dyDescent="0.3">
      <c r="A421" s="483" t="s">
        <v>1348</v>
      </c>
      <c r="B421" s="484" t="s">
        <v>1231</v>
      </c>
      <c r="C421" s="484" t="s">
        <v>1218</v>
      </c>
      <c r="D421" s="484" t="s">
        <v>1248</v>
      </c>
      <c r="E421" s="484" t="s">
        <v>1249</v>
      </c>
      <c r="F421" s="504"/>
      <c r="G421" s="504"/>
      <c r="H421" s="504"/>
      <c r="I421" s="504"/>
      <c r="J421" s="504">
        <v>2</v>
      </c>
      <c r="K421" s="504">
        <v>1170</v>
      </c>
      <c r="L421" s="504"/>
      <c r="M421" s="504">
        <v>585</v>
      </c>
      <c r="N421" s="504">
        <v>5</v>
      </c>
      <c r="O421" s="504">
        <v>2943</v>
      </c>
      <c r="P421" s="489"/>
      <c r="Q421" s="505">
        <v>588.6</v>
      </c>
    </row>
    <row r="422" spans="1:17" ht="14.4" customHeight="1" x14ac:dyDescent="0.3">
      <c r="A422" s="483" t="s">
        <v>1348</v>
      </c>
      <c r="B422" s="484" t="s">
        <v>1231</v>
      </c>
      <c r="C422" s="484" t="s">
        <v>1218</v>
      </c>
      <c r="D422" s="484" t="s">
        <v>1250</v>
      </c>
      <c r="E422" s="484" t="s">
        <v>1251</v>
      </c>
      <c r="F422" s="504">
        <v>43</v>
      </c>
      <c r="G422" s="504">
        <v>6794</v>
      </c>
      <c r="H422" s="504">
        <v>1</v>
      </c>
      <c r="I422" s="504">
        <v>158</v>
      </c>
      <c r="J422" s="504">
        <v>68</v>
      </c>
      <c r="K422" s="504">
        <v>10812</v>
      </c>
      <c r="L422" s="504">
        <v>1.5914041801589638</v>
      </c>
      <c r="M422" s="504">
        <v>159</v>
      </c>
      <c r="N422" s="504">
        <v>59</v>
      </c>
      <c r="O422" s="504">
        <v>9404</v>
      </c>
      <c r="P422" s="489">
        <v>1.3841624963202825</v>
      </c>
      <c r="Q422" s="505">
        <v>159.38983050847457</v>
      </c>
    </row>
    <row r="423" spans="1:17" ht="14.4" customHeight="1" x14ac:dyDescent="0.3">
      <c r="A423" s="483" t="s">
        <v>1348</v>
      </c>
      <c r="B423" s="484" t="s">
        <v>1231</v>
      </c>
      <c r="C423" s="484" t="s">
        <v>1218</v>
      </c>
      <c r="D423" s="484" t="s">
        <v>1252</v>
      </c>
      <c r="E423" s="484" t="s">
        <v>1253</v>
      </c>
      <c r="F423" s="504">
        <v>23</v>
      </c>
      <c r="G423" s="504">
        <v>8786</v>
      </c>
      <c r="H423" s="504">
        <v>1</v>
      </c>
      <c r="I423" s="504">
        <v>382</v>
      </c>
      <c r="J423" s="504">
        <v>25</v>
      </c>
      <c r="K423" s="504">
        <v>9550</v>
      </c>
      <c r="L423" s="504">
        <v>1.0869565217391304</v>
      </c>
      <c r="M423" s="504">
        <v>382</v>
      </c>
      <c r="N423" s="504">
        <v>24</v>
      </c>
      <c r="O423" s="504">
        <v>9173</v>
      </c>
      <c r="P423" s="489">
        <v>1.0440473480537218</v>
      </c>
      <c r="Q423" s="505">
        <v>382.20833333333331</v>
      </c>
    </row>
    <row r="424" spans="1:17" ht="14.4" customHeight="1" x14ac:dyDescent="0.3">
      <c r="A424" s="483" t="s">
        <v>1348</v>
      </c>
      <c r="B424" s="484" t="s">
        <v>1231</v>
      </c>
      <c r="C424" s="484" t="s">
        <v>1218</v>
      </c>
      <c r="D424" s="484" t="s">
        <v>1254</v>
      </c>
      <c r="E424" s="484" t="s">
        <v>1255</v>
      </c>
      <c r="F424" s="504">
        <v>509</v>
      </c>
      <c r="G424" s="504">
        <v>8144</v>
      </c>
      <c r="H424" s="504">
        <v>1</v>
      </c>
      <c r="I424" s="504">
        <v>16</v>
      </c>
      <c r="J424" s="504">
        <v>566</v>
      </c>
      <c r="K424" s="504">
        <v>9056</v>
      </c>
      <c r="L424" s="504">
        <v>1.111984282907662</v>
      </c>
      <c r="M424" s="504">
        <v>16</v>
      </c>
      <c r="N424" s="504">
        <v>584</v>
      </c>
      <c r="O424" s="504">
        <v>9344</v>
      </c>
      <c r="P424" s="489">
        <v>1.1473477406679764</v>
      </c>
      <c r="Q424" s="505">
        <v>16</v>
      </c>
    </row>
    <row r="425" spans="1:17" ht="14.4" customHeight="1" x14ac:dyDescent="0.3">
      <c r="A425" s="483" t="s">
        <v>1348</v>
      </c>
      <c r="B425" s="484" t="s">
        <v>1231</v>
      </c>
      <c r="C425" s="484" t="s">
        <v>1218</v>
      </c>
      <c r="D425" s="484" t="s">
        <v>1256</v>
      </c>
      <c r="E425" s="484" t="s">
        <v>1257</v>
      </c>
      <c r="F425" s="504">
        <v>18</v>
      </c>
      <c r="G425" s="504">
        <v>4698</v>
      </c>
      <c r="H425" s="504">
        <v>1</v>
      </c>
      <c r="I425" s="504">
        <v>261</v>
      </c>
      <c r="J425" s="504">
        <v>41</v>
      </c>
      <c r="K425" s="504">
        <v>10742</v>
      </c>
      <c r="L425" s="504">
        <v>2.2865048957002978</v>
      </c>
      <c r="M425" s="504">
        <v>262</v>
      </c>
      <c r="N425" s="504">
        <v>41</v>
      </c>
      <c r="O425" s="504">
        <v>10796</v>
      </c>
      <c r="P425" s="489">
        <v>2.2979991485738611</v>
      </c>
      <c r="Q425" s="505">
        <v>263.3170731707317</v>
      </c>
    </row>
    <row r="426" spans="1:17" ht="14.4" customHeight="1" x14ac:dyDescent="0.3">
      <c r="A426" s="483" t="s">
        <v>1348</v>
      </c>
      <c r="B426" s="484" t="s">
        <v>1231</v>
      </c>
      <c r="C426" s="484" t="s">
        <v>1218</v>
      </c>
      <c r="D426" s="484" t="s">
        <v>1258</v>
      </c>
      <c r="E426" s="484" t="s">
        <v>1259</v>
      </c>
      <c r="F426" s="504">
        <v>35</v>
      </c>
      <c r="G426" s="504">
        <v>4900</v>
      </c>
      <c r="H426" s="504">
        <v>1</v>
      </c>
      <c r="I426" s="504">
        <v>140</v>
      </c>
      <c r="J426" s="504">
        <v>42</v>
      </c>
      <c r="K426" s="504">
        <v>5922</v>
      </c>
      <c r="L426" s="504">
        <v>1.2085714285714286</v>
      </c>
      <c r="M426" s="504">
        <v>141</v>
      </c>
      <c r="N426" s="504">
        <v>32</v>
      </c>
      <c r="O426" s="504">
        <v>4512</v>
      </c>
      <c r="P426" s="489">
        <v>0.92081632653061229</v>
      </c>
      <c r="Q426" s="505">
        <v>141</v>
      </c>
    </row>
    <row r="427" spans="1:17" ht="14.4" customHeight="1" x14ac:dyDescent="0.3">
      <c r="A427" s="483" t="s">
        <v>1348</v>
      </c>
      <c r="B427" s="484" t="s">
        <v>1231</v>
      </c>
      <c r="C427" s="484" t="s">
        <v>1218</v>
      </c>
      <c r="D427" s="484" t="s">
        <v>1260</v>
      </c>
      <c r="E427" s="484" t="s">
        <v>1259</v>
      </c>
      <c r="F427" s="504">
        <v>399</v>
      </c>
      <c r="G427" s="504">
        <v>31122</v>
      </c>
      <c r="H427" s="504">
        <v>1</v>
      </c>
      <c r="I427" s="504">
        <v>78</v>
      </c>
      <c r="J427" s="504">
        <v>410</v>
      </c>
      <c r="K427" s="504">
        <v>31980</v>
      </c>
      <c r="L427" s="504">
        <v>1.0275689223057645</v>
      </c>
      <c r="M427" s="504">
        <v>78</v>
      </c>
      <c r="N427" s="504">
        <v>435</v>
      </c>
      <c r="O427" s="504">
        <v>33930</v>
      </c>
      <c r="P427" s="489">
        <v>1.0902255639097744</v>
      </c>
      <c r="Q427" s="505">
        <v>78</v>
      </c>
    </row>
    <row r="428" spans="1:17" ht="14.4" customHeight="1" x14ac:dyDescent="0.3">
      <c r="A428" s="483" t="s">
        <v>1348</v>
      </c>
      <c r="B428" s="484" t="s">
        <v>1231</v>
      </c>
      <c r="C428" s="484" t="s">
        <v>1218</v>
      </c>
      <c r="D428" s="484" t="s">
        <v>1261</v>
      </c>
      <c r="E428" s="484" t="s">
        <v>1262</v>
      </c>
      <c r="F428" s="504">
        <v>35</v>
      </c>
      <c r="G428" s="504">
        <v>10570</v>
      </c>
      <c r="H428" s="504">
        <v>1</v>
      </c>
      <c r="I428" s="504">
        <v>302</v>
      </c>
      <c r="J428" s="504">
        <v>42</v>
      </c>
      <c r="K428" s="504">
        <v>12726</v>
      </c>
      <c r="L428" s="504">
        <v>1.2039735099337749</v>
      </c>
      <c r="M428" s="504">
        <v>303</v>
      </c>
      <c r="N428" s="504">
        <v>32</v>
      </c>
      <c r="O428" s="504">
        <v>9741</v>
      </c>
      <c r="P428" s="489">
        <v>0.92157048249763485</v>
      </c>
      <c r="Q428" s="505">
        <v>304.40625</v>
      </c>
    </row>
    <row r="429" spans="1:17" ht="14.4" customHeight="1" x14ac:dyDescent="0.3">
      <c r="A429" s="483" t="s">
        <v>1348</v>
      </c>
      <c r="B429" s="484" t="s">
        <v>1231</v>
      </c>
      <c r="C429" s="484" t="s">
        <v>1218</v>
      </c>
      <c r="D429" s="484" t="s">
        <v>1263</v>
      </c>
      <c r="E429" s="484" t="s">
        <v>1264</v>
      </c>
      <c r="F429" s="504">
        <v>23</v>
      </c>
      <c r="G429" s="504">
        <v>11178</v>
      </c>
      <c r="H429" s="504">
        <v>1</v>
      </c>
      <c r="I429" s="504">
        <v>486</v>
      </c>
      <c r="J429" s="504">
        <v>25</v>
      </c>
      <c r="K429" s="504">
        <v>12150</v>
      </c>
      <c r="L429" s="504">
        <v>1.0869565217391304</v>
      </c>
      <c r="M429" s="504">
        <v>486</v>
      </c>
      <c r="N429" s="504">
        <v>24</v>
      </c>
      <c r="O429" s="504">
        <v>11669</v>
      </c>
      <c r="P429" s="489">
        <v>1.0439255680801574</v>
      </c>
      <c r="Q429" s="505">
        <v>486.20833333333331</v>
      </c>
    </row>
    <row r="430" spans="1:17" ht="14.4" customHeight="1" x14ac:dyDescent="0.3">
      <c r="A430" s="483" t="s">
        <v>1348</v>
      </c>
      <c r="B430" s="484" t="s">
        <v>1231</v>
      </c>
      <c r="C430" s="484" t="s">
        <v>1218</v>
      </c>
      <c r="D430" s="484" t="s">
        <v>1265</v>
      </c>
      <c r="E430" s="484" t="s">
        <v>1266</v>
      </c>
      <c r="F430" s="504">
        <v>109</v>
      </c>
      <c r="G430" s="504">
        <v>17331</v>
      </c>
      <c r="H430" s="504">
        <v>1</v>
      </c>
      <c r="I430" s="504">
        <v>159</v>
      </c>
      <c r="J430" s="504">
        <v>105</v>
      </c>
      <c r="K430" s="504">
        <v>16800</v>
      </c>
      <c r="L430" s="504">
        <v>0.96936126016963819</v>
      </c>
      <c r="M430" s="504">
        <v>160</v>
      </c>
      <c r="N430" s="504">
        <v>113</v>
      </c>
      <c r="O430" s="504">
        <v>18116</v>
      </c>
      <c r="P430" s="489">
        <v>1.0452945588829265</v>
      </c>
      <c r="Q430" s="505">
        <v>160.31858407079645</v>
      </c>
    </row>
    <row r="431" spans="1:17" ht="14.4" customHeight="1" x14ac:dyDescent="0.3">
      <c r="A431" s="483" t="s">
        <v>1348</v>
      </c>
      <c r="B431" s="484" t="s">
        <v>1231</v>
      </c>
      <c r="C431" s="484" t="s">
        <v>1218</v>
      </c>
      <c r="D431" s="484" t="s">
        <v>1269</v>
      </c>
      <c r="E431" s="484" t="s">
        <v>1235</v>
      </c>
      <c r="F431" s="504">
        <v>564</v>
      </c>
      <c r="G431" s="504">
        <v>39480</v>
      </c>
      <c r="H431" s="504">
        <v>1</v>
      </c>
      <c r="I431" s="504">
        <v>70</v>
      </c>
      <c r="J431" s="504">
        <v>592</v>
      </c>
      <c r="K431" s="504">
        <v>41440</v>
      </c>
      <c r="L431" s="504">
        <v>1.0496453900709219</v>
      </c>
      <c r="M431" s="504">
        <v>70</v>
      </c>
      <c r="N431" s="504">
        <v>630</v>
      </c>
      <c r="O431" s="504">
        <v>44295</v>
      </c>
      <c r="P431" s="489">
        <v>1.1219604863221884</v>
      </c>
      <c r="Q431" s="505">
        <v>70.30952380952381</v>
      </c>
    </row>
    <row r="432" spans="1:17" ht="14.4" customHeight="1" x14ac:dyDescent="0.3">
      <c r="A432" s="483" t="s">
        <v>1348</v>
      </c>
      <c r="B432" s="484" t="s">
        <v>1231</v>
      </c>
      <c r="C432" s="484" t="s">
        <v>1218</v>
      </c>
      <c r="D432" s="484" t="s">
        <v>1274</v>
      </c>
      <c r="E432" s="484" t="s">
        <v>1275</v>
      </c>
      <c r="F432" s="504">
        <v>37</v>
      </c>
      <c r="G432" s="504">
        <v>7955</v>
      </c>
      <c r="H432" s="504">
        <v>1</v>
      </c>
      <c r="I432" s="504">
        <v>215</v>
      </c>
      <c r="J432" s="504">
        <v>42</v>
      </c>
      <c r="K432" s="504">
        <v>9072</v>
      </c>
      <c r="L432" s="504">
        <v>1.1404148334380892</v>
      </c>
      <c r="M432" s="504">
        <v>216</v>
      </c>
      <c r="N432" s="504">
        <v>56</v>
      </c>
      <c r="O432" s="504">
        <v>12156</v>
      </c>
      <c r="P432" s="489">
        <v>1.5280955373978631</v>
      </c>
      <c r="Q432" s="505">
        <v>217.07142857142858</v>
      </c>
    </row>
    <row r="433" spans="1:17" ht="14.4" customHeight="1" x14ac:dyDescent="0.3">
      <c r="A433" s="483" t="s">
        <v>1348</v>
      </c>
      <c r="B433" s="484" t="s">
        <v>1231</v>
      </c>
      <c r="C433" s="484" t="s">
        <v>1218</v>
      </c>
      <c r="D433" s="484" t="s">
        <v>1276</v>
      </c>
      <c r="E433" s="484" t="s">
        <v>1277</v>
      </c>
      <c r="F433" s="504">
        <v>12</v>
      </c>
      <c r="G433" s="504">
        <v>14232</v>
      </c>
      <c r="H433" s="504">
        <v>1</v>
      </c>
      <c r="I433" s="504">
        <v>1186</v>
      </c>
      <c r="J433" s="504">
        <v>13</v>
      </c>
      <c r="K433" s="504">
        <v>15457</v>
      </c>
      <c r="L433" s="504">
        <v>1.0860736368746486</v>
      </c>
      <c r="M433" s="504">
        <v>1189</v>
      </c>
      <c r="N433" s="504">
        <v>21</v>
      </c>
      <c r="O433" s="504">
        <v>24989</v>
      </c>
      <c r="P433" s="489">
        <v>1.7558319280494661</v>
      </c>
      <c r="Q433" s="505">
        <v>1189.952380952381</v>
      </c>
    </row>
    <row r="434" spans="1:17" ht="14.4" customHeight="1" x14ac:dyDescent="0.3">
      <c r="A434" s="483" t="s">
        <v>1348</v>
      </c>
      <c r="B434" s="484" t="s">
        <v>1231</v>
      </c>
      <c r="C434" s="484" t="s">
        <v>1218</v>
      </c>
      <c r="D434" s="484" t="s">
        <v>1278</v>
      </c>
      <c r="E434" s="484" t="s">
        <v>1279</v>
      </c>
      <c r="F434" s="504">
        <v>49</v>
      </c>
      <c r="G434" s="504">
        <v>5243</v>
      </c>
      <c r="H434" s="504">
        <v>1</v>
      </c>
      <c r="I434" s="504">
        <v>107</v>
      </c>
      <c r="J434" s="504">
        <v>53</v>
      </c>
      <c r="K434" s="504">
        <v>5724</v>
      </c>
      <c r="L434" s="504">
        <v>1.0917413694449742</v>
      </c>
      <c r="M434" s="504">
        <v>108</v>
      </c>
      <c r="N434" s="504">
        <v>59</v>
      </c>
      <c r="O434" s="504">
        <v>6392</v>
      </c>
      <c r="P434" s="489">
        <v>1.2191493419797825</v>
      </c>
      <c r="Q434" s="505">
        <v>108.33898305084746</v>
      </c>
    </row>
    <row r="435" spans="1:17" ht="14.4" customHeight="1" x14ac:dyDescent="0.3">
      <c r="A435" s="483" t="s">
        <v>1348</v>
      </c>
      <c r="B435" s="484" t="s">
        <v>1231</v>
      </c>
      <c r="C435" s="484" t="s">
        <v>1218</v>
      </c>
      <c r="D435" s="484" t="s">
        <v>1280</v>
      </c>
      <c r="E435" s="484" t="s">
        <v>1281</v>
      </c>
      <c r="F435" s="504">
        <v>16</v>
      </c>
      <c r="G435" s="504">
        <v>5088</v>
      </c>
      <c r="H435" s="504">
        <v>1</v>
      </c>
      <c r="I435" s="504">
        <v>318</v>
      </c>
      <c r="J435" s="504">
        <v>14</v>
      </c>
      <c r="K435" s="504">
        <v>4466</v>
      </c>
      <c r="L435" s="504">
        <v>0.87775157232704404</v>
      </c>
      <c r="M435" s="504">
        <v>319</v>
      </c>
      <c r="N435" s="504">
        <v>8</v>
      </c>
      <c r="O435" s="504">
        <v>2561</v>
      </c>
      <c r="P435" s="489">
        <v>0.50334119496855345</v>
      </c>
      <c r="Q435" s="505">
        <v>320.125</v>
      </c>
    </row>
    <row r="436" spans="1:17" ht="14.4" customHeight="1" x14ac:dyDescent="0.3">
      <c r="A436" s="483" t="s">
        <v>1348</v>
      </c>
      <c r="B436" s="484" t="s">
        <v>1231</v>
      </c>
      <c r="C436" s="484" t="s">
        <v>1218</v>
      </c>
      <c r="D436" s="484" t="s">
        <v>1286</v>
      </c>
      <c r="E436" s="484" t="s">
        <v>1287</v>
      </c>
      <c r="F436" s="504">
        <v>3</v>
      </c>
      <c r="G436" s="504">
        <v>3045</v>
      </c>
      <c r="H436" s="504">
        <v>1</v>
      </c>
      <c r="I436" s="504">
        <v>1015</v>
      </c>
      <c r="J436" s="504">
        <v>5</v>
      </c>
      <c r="K436" s="504">
        <v>5100</v>
      </c>
      <c r="L436" s="504">
        <v>1.6748768472906403</v>
      </c>
      <c r="M436" s="504">
        <v>1020</v>
      </c>
      <c r="N436" s="504">
        <v>6</v>
      </c>
      <c r="O436" s="504">
        <v>6147</v>
      </c>
      <c r="P436" s="489">
        <v>2.0187192118226602</v>
      </c>
      <c r="Q436" s="505">
        <v>1024.5</v>
      </c>
    </row>
    <row r="437" spans="1:17" ht="14.4" customHeight="1" x14ac:dyDescent="0.3">
      <c r="A437" s="483" t="s">
        <v>1348</v>
      </c>
      <c r="B437" s="484" t="s">
        <v>1231</v>
      </c>
      <c r="C437" s="484" t="s">
        <v>1218</v>
      </c>
      <c r="D437" s="484" t="s">
        <v>1288</v>
      </c>
      <c r="E437" s="484" t="s">
        <v>1289</v>
      </c>
      <c r="F437" s="504">
        <v>2</v>
      </c>
      <c r="G437" s="504">
        <v>580</v>
      </c>
      <c r="H437" s="504">
        <v>1</v>
      </c>
      <c r="I437" s="504">
        <v>290</v>
      </c>
      <c r="J437" s="504">
        <v>1</v>
      </c>
      <c r="K437" s="504">
        <v>291</v>
      </c>
      <c r="L437" s="504">
        <v>0.50172413793103443</v>
      </c>
      <c r="M437" s="504">
        <v>291</v>
      </c>
      <c r="N437" s="504">
        <v>3</v>
      </c>
      <c r="O437" s="504">
        <v>873</v>
      </c>
      <c r="P437" s="489">
        <v>1.5051724137931035</v>
      </c>
      <c r="Q437" s="505">
        <v>291</v>
      </c>
    </row>
    <row r="438" spans="1:17" ht="14.4" customHeight="1" x14ac:dyDescent="0.3">
      <c r="A438" s="483" t="s">
        <v>1349</v>
      </c>
      <c r="B438" s="484" t="s">
        <v>1231</v>
      </c>
      <c r="C438" s="484" t="s">
        <v>1218</v>
      </c>
      <c r="D438" s="484" t="s">
        <v>1234</v>
      </c>
      <c r="E438" s="484" t="s">
        <v>1235</v>
      </c>
      <c r="F438" s="504">
        <v>216</v>
      </c>
      <c r="G438" s="504">
        <v>43632</v>
      </c>
      <c r="H438" s="504">
        <v>1</v>
      </c>
      <c r="I438" s="504">
        <v>202</v>
      </c>
      <c r="J438" s="504">
        <v>291</v>
      </c>
      <c r="K438" s="504">
        <v>59073</v>
      </c>
      <c r="L438" s="504">
        <v>1.3538916391639164</v>
      </c>
      <c r="M438" s="504">
        <v>203</v>
      </c>
      <c r="N438" s="504">
        <v>337</v>
      </c>
      <c r="O438" s="504">
        <v>68647</v>
      </c>
      <c r="P438" s="489">
        <v>1.5733177484415108</v>
      </c>
      <c r="Q438" s="505">
        <v>203.70029673590506</v>
      </c>
    </row>
    <row r="439" spans="1:17" ht="14.4" customHeight="1" x14ac:dyDescent="0.3">
      <c r="A439" s="483" t="s">
        <v>1349</v>
      </c>
      <c r="B439" s="484" t="s">
        <v>1231</v>
      </c>
      <c r="C439" s="484" t="s">
        <v>1218</v>
      </c>
      <c r="D439" s="484" t="s">
        <v>1236</v>
      </c>
      <c r="E439" s="484" t="s">
        <v>1235</v>
      </c>
      <c r="F439" s="504"/>
      <c r="G439" s="504"/>
      <c r="H439" s="504"/>
      <c r="I439" s="504"/>
      <c r="J439" s="504"/>
      <c r="K439" s="504"/>
      <c r="L439" s="504"/>
      <c r="M439" s="504"/>
      <c r="N439" s="504">
        <v>2</v>
      </c>
      <c r="O439" s="504">
        <v>170</v>
      </c>
      <c r="P439" s="489"/>
      <c r="Q439" s="505">
        <v>85</v>
      </c>
    </row>
    <row r="440" spans="1:17" ht="14.4" customHeight="1" x14ac:dyDescent="0.3">
      <c r="A440" s="483" t="s">
        <v>1349</v>
      </c>
      <c r="B440" s="484" t="s">
        <v>1231</v>
      </c>
      <c r="C440" s="484" t="s">
        <v>1218</v>
      </c>
      <c r="D440" s="484" t="s">
        <v>1237</v>
      </c>
      <c r="E440" s="484" t="s">
        <v>1238</v>
      </c>
      <c r="F440" s="504">
        <v>43</v>
      </c>
      <c r="G440" s="504">
        <v>12513</v>
      </c>
      <c r="H440" s="504">
        <v>1</v>
      </c>
      <c r="I440" s="504">
        <v>291</v>
      </c>
      <c r="J440" s="504">
        <v>156</v>
      </c>
      <c r="K440" s="504">
        <v>45552</v>
      </c>
      <c r="L440" s="504">
        <v>3.6403740110285305</v>
      </c>
      <c r="M440" s="504">
        <v>292</v>
      </c>
      <c r="N440" s="504">
        <v>254</v>
      </c>
      <c r="O440" s="504">
        <v>74302</v>
      </c>
      <c r="P440" s="489">
        <v>5.9379844961240309</v>
      </c>
      <c r="Q440" s="505">
        <v>292.5275590551181</v>
      </c>
    </row>
    <row r="441" spans="1:17" ht="14.4" customHeight="1" x14ac:dyDescent="0.3">
      <c r="A441" s="483" t="s">
        <v>1349</v>
      </c>
      <c r="B441" s="484" t="s">
        <v>1231</v>
      </c>
      <c r="C441" s="484" t="s">
        <v>1218</v>
      </c>
      <c r="D441" s="484" t="s">
        <v>1239</v>
      </c>
      <c r="E441" s="484" t="s">
        <v>1240</v>
      </c>
      <c r="F441" s="504"/>
      <c r="G441" s="504"/>
      <c r="H441" s="504"/>
      <c r="I441" s="504"/>
      <c r="J441" s="504"/>
      <c r="K441" s="504"/>
      <c r="L441" s="504"/>
      <c r="M441" s="504"/>
      <c r="N441" s="504">
        <v>3</v>
      </c>
      <c r="O441" s="504">
        <v>279</v>
      </c>
      <c r="P441" s="489"/>
      <c r="Q441" s="505">
        <v>93</v>
      </c>
    </row>
    <row r="442" spans="1:17" ht="14.4" customHeight="1" x14ac:dyDescent="0.3">
      <c r="A442" s="483" t="s">
        <v>1349</v>
      </c>
      <c r="B442" s="484" t="s">
        <v>1231</v>
      </c>
      <c r="C442" s="484" t="s">
        <v>1218</v>
      </c>
      <c r="D442" s="484" t="s">
        <v>1243</v>
      </c>
      <c r="E442" s="484" t="s">
        <v>1244</v>
      </c>
      <c r="F442" s="504">
        <v>231</v>
      </c>
      <c r="G442" s="504">
        <v>30723</v>
      </c>
      <c r="H442" s="504">
        <v>1</v>
      </c>
      <c r="I442" s="504">
        <v>133</v>
      </c>
      <c r="J442" s="504">
        <v>212</v>
      </c>
      <c r="K442" s="504">
        <v>28408</v>
      </c>
      <c r="L442" s="504">
        <v>0.92464928555154124</v>
      </c>
      <c r="M442" s="504">
        <v>134</v>
      </c>
      <c r="N442" s="504">
        <v>262</v>
      </c>
      <c r="O442" s="504">
        <v>35178</v>
      </c>
      <c r="P442" s="489">
        <v>1.1450053705692804</v>
      </c>
      <c r="Q442" s="505">
        <v>134.26717557251908</v>
      </c>
    </row>
    <row r="443" spans="1:17" ht="14.4" customHeight="1" x14ac:dyDescent="0.3">
      <c r="A443" s="483" t="s">
        <v>1349</v>
      </c>
      <c r="B443" s="484" t="s">
        <v>1231</v>
      </c>
      <c r="C443" s="484" t="s">
        <v>1218</v>
      </c>
      <c r="D443" s="484" t="s">
        <v>1245</v>
      </c>
      <c r="E443" s="484" t="s">
        <v>1244</v>
      </c>
      <c r="F443" s="504"/>
      <c r="G443" s="504"/>
      <c r="H443" s="504"/>
      <c r="I443" s="504"/>
      <c r="J443" s="504">
        <v>1</v>
      </c>
      <c r="K443" s="504">
        <v>175</v>
      </c>
      <c r="L443" s="504"/>
      <c r="M443" s="504">
        <v>175</v>
      </c>
      <c r="N443" s="504"/>
      <c r="O443" s="504"/>
      <c r="P443" s="489"/>
      <c r="Q443" s="505"/>
    </row>
    <row r="444" spans="1:17" ht="14.4" customHeight="1" x14ac:dyDescent="0.3">
      <c r="A444" s="483" t="s">
        <v>1349</v>
      </c>
      <c r="B444" s="484" t="s">
        <v>1231</v>
      </c>
      <c r="C444" s="484" t="s">
        <v>1218</v>
      </c>
      <c r="D444" s="484" t="s">
        <v>1250</v>
      </c>
      <c r="E444" s="484" t="s">
        <v>1251</v>
      </c>
      <c r="F444" s="504">
        <v>3</v>
      </c>
      <c r="G444" s="504">
        <v>474</v>
      </c>
      <c r="H444" s="504">
        <v>1</v>
      </c>
      <c r="I444" s="504">
        <v>158</v>
      </c>
      <c r="J444" s="504">
        <v>8</v>
      </c>
      <c r="K444" s="504">
        <v>1272</v>
      </c>
      <c r="L444" s="504">
        <v>2.6835443037974684</v>
      </c>
      <c r="M444" s="504">
        <v>159</v>
      </c>
      <c r="N444" s="504">
        <v>8</v>
      </c>
      <c r="O444" s="504">
        <v>1274</v>
      </c>
      <c r="P444" s="489">
        <v>2.6877637130801686</v>
      </c>
      <c r="Q444" s="505">
        <v>159.25</v>
      </c>
    </row>
    <row r="445" spans="1:17" ht="14.4" customHeight="1" x14ac:dyDescent="0.3">
      <c r="A445" s="483" t="s">
        <v>1349</v>
      </c>
      <c r="B445" s="484" t="s">
        <v>1231</v>
      </c>
      <c r="C445" s="484" t="s">
        <v>1218</v>
      </c>
      <c r="D445" s="484" t="s">
        <v>1252</v>
      </c>
      <c r="E445" s="484" t="s">
        <v>1253</v>
      </c>
      <c r="F445" s="504">
        <v>2</v>
      </c>
      <c r="G445" s="504">
        <v>764</v>
      </c>
      <c r="H445" s="504">
        <v>1</v>
      </c>
      <c r="I445" s="504">
        <v>382</v>
      </c>
      <c r="J445" s="504">
        <v>3</v>
      </c>
      <c r="K445" s="504">
        <v>1146</v>
      </c>
      <c r="L445" s="504">
        <v>1.5</v>
      </c>
      <c r="M445" s="504">
        <v>382</v>
      </c>
      <c r="N445" s="504">
        <v>12</v>
      </c>
      <c r="O445" s="504">
        <v>4589</v>
      </c>
      <c r="P445" s="489">
        <v>6.0065445026178015</v>
      </c>
      <c r="Q445" s="505">
        <v>382.41666666666669</v>
      </c>
    </row>
    <row r="446" spans="1:17" ht="14.4" customHeight="1" x14ac:dyDescent="0.3">
      <c r="A446" s="483" t="s">
        <v>1349</v>
      </c>
      <c r="B446" s="484" t="s">
        <v>1231</v>
      </c>
      <c r="C446" s="484" t="s">
        <v>1218</v>
      </c>
      <c r="D446" s="484" t="s">
        <v>1254</v>
      </c>
      <c r="E446" s="484" t="s">
        <v>1255</v>
      </c>
      <c r="F446" s="504">
        <v>300</v>
      </c>
      <c r="G446" s="504">
        <v>4800</v>
      </c>
      <c r="H446" s="504">
        <v>1</v>
      </c>
      <c r="I446" s="504">
        <v>16</v>
      </c>
      <c r="J446" s="504">
        <v>261</v>
      </c>
      <c r="K446" s="504">
        <v>4176</v>
      </c>
      <c r="L446" s="504">
        <v>0.87</v>
      </c>
      <c r="M446" s="504">
        <v>16</v>
      </c>
      <c r="N446" s="504">
        <v>351</v>
      </c>
      <c r="O446" s="504">
        <v>5616</v>
      </c>
      <c r="P446" s="489">
        <v>1.17</v>
      </c>
      <c r="Q446" s="505">
        <v>16</v>
      </c>
    </row>
    <row r="447" spans="1:17" ht="14.4" customHeight="1" x14ac:dyDescent="0.3">
      <c r="A447" s="483" t="s">
        <v>1349</v>
      </c>
      <c r="B447" s="484" t="s">
        <v>1231</v>
      </c>
      <c r="C447" s="484" t="s">
        <v>1218</v>
      </c>
      <c r="D447" s="484" t="s">
        <v>1256</v>
      </c>
      <c r="E447" s="484" t="s">
        <v>1257</v>
      </c>
      <c r="F447" s="504">
        <v>13</v>
      </c>
      <c r="G447" s="504">
        <v>3393</v>
      </c>
      <c r="H447" s="504">
        <v>1</v>
      </c>
      <c r="I447" s="504">
        <v>261</v>
      </c>
      <c r="J447" s="504">
        <v>28</v>
      </c>
      <c r="K447" s="504">
        <v>7336</v>
      </c>
      <c r="L447" s="504">
        <v>2.1620984379605068</v>
      </c>
      <c r="M447" s="504">
        <v>262</v>
      </c>
      <c r="N447" s="504">
        <v>58</v>
      </c>
      <c r="O447" s="504">
        <v>15253</v>
      </c>
      <c r="P447" s="489">
        <v>4.4954317712938403</v>
      </c>
      <c r="Q447" s="505">
        <v>262.98275862068965</v>
      </c>
    </row>
    <row r="448" spans="1:17" ht="14.4" customHeight="1" x14ac:dyDescent="0.3">
      <c r="A448" s="483" t="s">
        <v>1349</v>
      </c>
      <c r="B448" s="484" t="s">
        <v>1231</v>
      </c>
      <c r="C448" s="484" t="s">
        <v>1218</v>
      </c>
      <c r="D448" s="484" t="s">
        <v>1258</v>
      </c>
      <c r="E448" s="484" t="s">
        <v>1259</v>
      </c>
      <c r="F448" s="504">
        <v>49</v>
      </c>
      <c r="G448" s="504">
        <v>6860</v>
      </c>
      <c r="H448" s="504">
        <v>1</v>
      </c>
      <c r="I448" s="504">
        <v>140</v>
      </c>
      <c r="J448" s="504">
        <v>38</v>
      </c>
      <c r="K448" s="504">
        <v>5358</v>
      </c>
      <c r="L448" s="504">
        <v>0.7810495626822157</v>
      </c>
      <c r="M448" s="504">
        <v>141</v>
      </c>
      <c r="N448" s="504">
        <v>63</v>
      </c>
      <c r="O448" s="504">
        <v>8883</v>
      </c>
      <c r="P448" s="489">
        <v>1.2948979591836736</v>
      </c>
      <c r="Q448" s="505">
        <v>141</v>
      </c>
    </row>
    <row r="449" spans="1:17" ht="14.4" customHeight="1" x14ac:dyDescent="0.3">
      <c r="A449" s="483" t="s">
        <v>1349</v>
      </c>
      <c r="B449" s="484" t="s">
        <v>1231</v>
      </c>
      <c r="C449" s="484" t="s">
        <v>1218</v>
      </c>
      <c r="D449" s="484" t="s">
        <v>1260</v>
      </c>
      <c r="E449" s="484" t="s">
        <v>1259</v>
      </c>
      <c r="F449" s="504">
        <v>231</v>
      </c>
      <c r="G449" s="504">
        <v>18018</v>
      </c>
      <c r="H449" s="504">
        <v>1</v>
      </c>
      <c r="I449" s="504">
        <v>78</v>
      </c>
      <c r="J449" s="504">
        <v>212</v>
      </c>
      <c r="K449" s="504">
        <v>16536</v>
      </c>
      <c r="L449" s="504">
        <v>0.91774891774891776</v>
      </c>
      <c r="M449" s="504">
        <v>78</v>
      </c>
      <c r="N449" s="504">
        <v>262</v>
      </c>
      <c r="O449" s="504">
        <v>20436</v>
      </c>
      <c r="P449" s="489">
        <v>1.1341991341991342</v>
      </c>
      <c r="Q449" s="505">
        <v>78</v>
      </c>
    </row>
    <row r="450" spans="1:17" ht="14.4" customHeight="1" x14ac:dyDescent="0.3">
      <c r="A450" s="483" t="s">
        <v>1349</v>
      </c>
      <c r="B450" s="484" t="s">
        <v>1231</v>
      </c>
      <c r="C450" s="484" t="s">
        <v>1218</v>
      </c>
      <c r="D450" s="484" t="s">
        <v>1261</v>
      </c>
      <c r="E450" s="484" t="s">
        <v>1262</v>
      </c>
      <c r="F450" s="504">
        <v>49</v>
      </c>
      <c r="G450" s="504">
        <v>14798</v>
      </c>
      <c r="H450" s="504">
        <v>1</v>
      </c>
      <c r="I450" s="504">
        <v>302</v>
      </c>
      <c r="J450" s="504">
        <v>38</v>
      </c>
      <c r="K450" s="504">
        <v>11514</v>
      </c>
      <c r="L450" s="504">
        <v>0.77807811866468446</v>
      </c>
      <c r="M450" s="504">
        <v>303</v>
      </c>
      <c r="N450" s="504">
        <v>62</v>
      </c>
      <c r="O450" s="504">
        <v>18855</v>
      </c>
      <c r="P450" s="489">
        <v>1.2741586700905527</v>
      </c>
      <c r="Q450" s="505">
        <v>304.11290322580646</v>
      </c>
    </row>
    <row r="451" spans="1:17" ht="14.4" customHeight="1" x14ac:dyDescent="0.3">
      <c r="A451" s="483" t="s">
        <v>1349</v>
      </c>
      <c r="B451" s="484" t="s">
        <v>1231</v>
      </c>
      <c r="C451" s="484" t="s">
        <v>1218</v>
      </c>
      <c r="D451" s="484" t="s">
        <v>1263</v>
      </c>
      <c r="E451" s="484" t="s">
        <v>1264</v>
      </c>
      <c r="F451" s="504">
        <v>3</v>
      </c>
      <c r="G451" s="504">
        <v>1458</v>
      </c>
      <c r="H451" s="504">
        <v>1</v>
      </c>
      <c r="I451" s="504">
        <v>486</v>
      </c>
      <c r="J451" s="504">
        <v>7</v>
      </c>
      <c r="K451" s="504">
        <v>3402</v>
      </c>
      <c r="L451" s="504">
        <v>2.3333333333333335</v>
      </c>
      <c r="M451" s="504">
        <v>486</v>
      </c>
      <c r="N451" s="504">
        <v>14</v>
      </c>
      <c r="O451" s="504">
        <v>6807</v>
      </c>
      <c r="P451" s="489">
        <v>4.6687242798353905</v>
      </c>
      <c r="Q451" s="505">
        <v>486.21428571428572</v>
      </c>
    </row>
    <row r="452" spans="1:17" ht="14.4" customHeight="1" x14ac:dyDescent="0.3">
      <c r="A452" s="483" t="s">
        <v>1349</v>
      </c>
      <c r="B452" s="484" t="s">
        <v>1231</v>
      </c>
      <c r="C452" s="484" t="s">
        <v>1218</v>
      </c>
      <c r="D452" s="484" t="s">
        <v>1265</v>
      </c>
      <c r="E452" s="484" t="s">
        <v>1266</v>
      </c>
      <c r="F452" s="504">
        <v>147</v>
      </c>
      <c r="G452" s="504">
        <v>23373</v>
      </c>
      <c r="H452" s="504">
        <v>1</v>
      </c>
      <c r="I452" s="504">
        <v>159</v>
      </c>
      <c r="J452" s="504">
        <v>150</v>
      </c>
      <c r="K452" s="504">
        <v>24000</v>
      </c>
      <c r="L452" s="504">
        <v>1.0268258246694904</v>
      </c>
      <c r="M452" s="504">
        <v>160</v>
      </c>
      <c r="N452" s="504">
        <v>150</v>
      </c>
      <c r="O452" s="504">
        <v>24035</v>
      </c>
      <c r="P452" s="489">
        <v>1.0283232789971335</v>
      </c>
      <c r="Q452" s="505">
        <v>160.23333333333332</v>
      </c>
    </row>
    <row r="453" spans="1:17" ht="14.4" customHeight="1" x14ac:dyDescent="0.3">
      <c r="A453" s="483" t="s">
        <v>1349</v>
      </c>
      <c r="B453" s="484" t="s">
        <v>1231</v>
      </c>
      <c r="C453" s="484" t="s">
        <v>1218</v>
      </c>
      <c r="D453" s="484" t="s">
        <v>1269</v>
      </c>
      <c r="E453" s="484" t="s">
        <v>1235</v>
      </c>
      <c r="F453" s="504">
        <v>632</v>
      </c>
      <c r="G453" s="504">
        <v>44240</v>
      </c>
      <c r="H453" s="504">
        <v>1</v>
      </c>
      <c r="I453" s="504">
        <v>70</v>
      </c>
      <c r="J453" s="504">
        <v>556</v>
      </c>
      <c r="K453" s="504">
        <v>38920</v>
      </c>
      <c r="L453" s="504">
        <v>0.879746835443038</v>
      </c>
      <c r="M453" s="504">
        <v>70</v>
      </c>
      <c r="N453" s="504">
        <v>669</v>
      </c>
      <c r="O453" s="504">
        <v>47019</v>
      </c>
      <c r="P453" s="489">
        <v>1.0628164556962025</v>
      </c>
      <c r="Q453" s="505">
        <v>70.282511210762337</v>
      </c>
    </row>
    <row r="454" spans="1:17" ht="14.4" customHeight="1" x14ac:dyDescent="0.3">
      <c r="A454" s="483" t="s">
        <v>1349</v>
      </c>
      <c r="B454" s="484" t="s">
        <v>1231</v>
      </c>
      <c r="C454" s="484" t="s">
        <v>1218</v>
      </c>
      <c r="D454" s="484" t="s">
        <v>1276</v>
      </c>
      <c r="E454" s="484" t="s">
        <v>1277</v>
      </c>
      <c r="F454" s="504">
        <v>1</v>
      </c>
      <c r="G454" s="504">
        <v>1186</v>
      </c>
      <c r="H454" s="504">
        <v>1</v>
      </c>
      <c r="I454" s="504">
        <v>1186</v>
      </c>
      <c r="J454" s="504">
        <v>5</v>
      </c>
      <c r="K454" s="504">
        <v>5945</v>
      </c>
      <c r="L454" s="504">
        <v>5.0126475548060707</v>
      </c>
      <c r="M454" s="504">
        <v>1189</v>
      </c>
      <c r="N454" s="504">
        <v>11</v>
      </c>
      <c r="O454" s="504">
        <v>13087</v>
      </c>
      <c r="P454" s="489">
        <v>11.034569983136594</v>
      </c>
      <c r="Q454" s="505">
        <v>1189.7272727272727</v>
      </c>
    </row>
    <row r="455" spans="1:17" ht="14.4" customHeight="1" x14ac:dyDescent="0.3">
      <c r="A455" s="483" t="s">
        <v>1349</v>
      </c>
      <c r="B455" s="484" t="s">
        <v>1231</v>
      </c>
      <c r="C455" s="484" t="s">
        <v>1218</v>
      </c>
      <c r="D455" s="484" t="s">
        <v>1278</v>
      </c>
      <c r="E455" s="484" t="s">
        <v>1279</v>
      </c>
      <c r="F455" s="504">
        <v>1</v>
      </c>
      <c r="G455" s="504">
        <v>107</v>
      </c>
      <c r="H455" s="504">
        <v>1</v>
      </c>
      <c r="I455" s="504">
        <v>107</v>
      </c>
      <c r="J455" s="504">
        <v>6</v>
      </c>
      <c r="K455" s="504">
        <v>648</v>
      </c>
      <c r="L455" s="504">
        <v>6.05607476635514</v>
      </c>
      <c r="M455" s="504">
        <v>108</v>
      </c>
      <c r="N455" s="504">
        <v>6</v>
      </c>
      <c r="O455" s="504">
        <v>649</v>
      </c>
      <c r="P455" s="489">
        <v>6.0654205607476639</v>
      </c>
      <c r="Q455" s="505">
        <v>108.16666666666667</v>
      </c>
    </row>
    <row r="456" spans="1:17" ht="14.4" customHeight="1" x14ac:dyDescent="0.3">
      <c r="A456" s="483" t="s">
        <v>1349</v>
      </c>
      <c r="B456" s="484" t="s">
        <v>1231</v>
      </c>
      <c r="C456" s="484" t="s">
        <v>1218</v>
      </c>
      <c r="D456" s="484" t="s">
        <v>1284</v>
      </c>
      <c r="E456" s="484" t="s">
        <v>1285</v>
      </c>
      <c r="F456" s="504">
        <v>1</v>
      </c>
      <c r="G456" s="504">
        <v>143</v>
      </c>
      <c r="H456" s="504">
        <v>1</v>
      </c>
      <c r="I456" s="504">
        <v>143</v>
      </c>
      <c r="J456" s="504"/>
      <c r="K456" s="504"/>
      <c r="L456" s="504"/>
      <c r="M456" s="504"/>
      <c r="N456" s="504"/>
      <c r="O456" s="504"/>
      <c r="P456" s="489"/>
      <c r="Q456" s="505"/>
    </row>
    <row r="457" spans="1:17" ht="14.4" customHeight="1" x14ac:dyDescent="0.3">
      <c r="A457" s="483" t="s">
        <v>1350</v>
      </c>
      <c r="B457" s="484" t="s">
        <v>1231</v>
      </c>
      <c r="C457" s="484" t="s">
        <v>1218</v>
      </c>
      <c r="D457" s="484" t="s">
        <v>1234</v>
      </c>
      <c r="E457" s="484" t="s">
        <v>1235</v>
      </c>
      <c r="F457" s="504">
        <v>236</v>
      </c>
      <c r="G457" s="504">
        <v>47672</v>
      </c>
      <c r="H457" s="504">
        <v>1</v>
      </c>
      <c r="I457" s="504">
        <v>202</v>
      </c>
      <c r="J457" s="504">
        <v>371</v>
      </c>
      <c r="K457" s="504">
        <v>75313</v>
      </c>
      <c r="L457" s="504">
        <v>1.579816244336298</v>
      </c>
      <c r="M457" s="504">
        <v>203</v>
      </c>
      <c r="N457" s="504">
        <v>379</v>
      </c>
      <c r="O457" s="504">
        <v>77145</v>
      </c>
      <c r="P457" s="489">
        <v>1.618245510991777</v>
      </c>
      <c r="Q457" s="505">
        <v>203.54881266490764</v>
      </c>
    </row>
    <row r="458" spans="1:17" ht="14.4" customHeight="1" x14ac:dyDescent="0.3">
      <c r="A458" s="483" t="s">
        <v>1350</v>
      </c>
      <c r="B458" s="484" t="s">
        <v>1231</v>
      </c>
      <c r="C458" s="484" t="s">
        <v>1218</v>
      </c>
      <c r="D458" s="484" t="s">
        <v>1236</v>
      </c>
      <c r="E458" s="484" t="s">
        <v>1235</v>
      </c>
      <c r="F458" s="504"/>
      <c r="G458" s="504"/>
      <c r="H458" s="504"/>
      <c r="I458" s="504"/>
      <c r="J458" s="504"/>
      <c r="K458" s="504"/>
      <c r="L458" s="504"/>
      <c r="M458" s="504"/>
      <c r="N458" s="504">
        <v>1</v>
      </c>
      <c r="O458" s="504">
        <v>84</v>
      </c>
      <c r="P458" s="489"/>
      <c r="Q458" s="505">
        <v>84</v>
      </c>
    </row>
    <row r="459" spans="1:17" ht="14.4" customHeight="1" x14ac:dyDescent="0.3">
      <c r="A459" s="483" t="s">
        <v>1350</v>
      </c>
      <c r="B459" s="484" t="s">
        <v>1231</v>
      </c>
      <c r="C459" s="484" t="s">
        <v>1218</v>
      </c>
      <c r="D459" s="484" t="s">
        <v>1237</v>
      </c>
      <c r="E459" s="484" t="s">
        <v>1238</v>
      </c>
      <c r="F459" s="504">
        <v>53</v>
      </c>
      <c r="G459" s="504">
        <v>15423</v>
      </c>
      <c r="H459" s="504">
        <v>1</v>
      </c>
      <c r="I459" s="504">
        <v>291</v>
      </c>
      <c r="J459" s="504">
        <v>116</v>
      </c>
      <c r="K459" s="504">
        <v>33872</v>
      </c>
      <c r="L459" s="504">
        <v>2.1962004798028918</v>
      </c>
      <c r="M459" s="504">
        <v>292</v>
      </c>
      <c r="N459" s="504">
        <v>186</v>
      </c>
      <c r="O459" s="504">
        <v>54400</v>
      </c>
      <c r="P459" s="489">
        <v>3.5271996369059195</v>
      </c>
      <c r="Q459" s="505">
        <v>292.47311827956992</v>
      </c>
    </row>
    <row r="460" spans="1:17" ht="14.4" customHeight="1" x14ac:dyDescent="0.3">
      <c r="A460" s="483" t="s">
        <v>1350</v>
      </c>
      <c r="B460" s="484" t="s">
        <v>1231</v>
      </c>
      <c r="C460" s="484" t="s">
        <v>1218</v>
      </c>
      <c r="D460" s="484" t="s">
        <v>1239</v>
      </c>
      <c r="E460" s="484" t="s">
        <v>1240</v>
      </c>
      <c r="F460" s="504"/>
      <c r="G460" s="504"/>
      <c r="H460" s="504"/>
      <c r="I460" s="504"/>
      <c r="J460" s="504">
        <v>6</v>
      </c>
      <c r="K460" s="504">
        <v>558</v>
      </c>
      <c r="L460" s="504"/>
      <c r="M460" s="504">
        <v>93</v>
      </c>
      <c r="N460" s="504">
        <v>6</v>
      </c>
      <c r="O460" s="504">
        <v>558</v>
      </c>
      <c r="P460" s="489"/>
      <c r="Q460" s="505">
        <v>93</v>
      </c>
    </row>
    <row r="461" spans="1:17" ht="14.4" customHeight="1" x14ac:dyDescent="0.3">
      <c r="A461" s="483" t="s">
        <v>1350</v>
      </c>
      <c r="B461" s="484" t="s">
        <v>1231</v>
      </c>
      <c r="C461" s="484" t="s">
        <v>1218</v>
      </c>
      <c r="D461" s="484" t="s">
        <v>1243</v>
      </c>
      <c r="E461" s="484" t="s">
        <v>1244</v>
      </c>
      <c r="F461" s="504">
        <v>40</v>
      </c>
      <c r="G461" s="504">
        <v>5320</v>
      </c>
      <c r="H461" s="504">
        <v>1</v>
      </c>
      <c r="I461" s="504">
        <v>133</v>
      </c>
      <c r="J461" s="504">
        <v>63</v>
      </c>
      <c r="K461" s="504">
        <v>8442</v>
      </c>
      <c r="L461" s="504">
        <v>1.5868421052631578</v>
      </c>
      <c r="M461" s="504">
        <v>134</v>
      </c>
      <c r="N461" s="504">
        <v>71</v>
      </c>
      <c r="O461" s="504">
        <v>9534</v>
      </c>
      <c r="P461" s="489">
        <v>1.7921052631578946</v>
      </c>
      <c r="Q461" s="505">
        <v>134.28169014084506</v>
      </c>
    </row>
    <row r="462" spans="1:17" ht="14.4" customHeight="1" x14ac:dyDescent="0.3">
      <c r="A462" s="483" t="s">
        <v>1350</v>
      </c>
      <c r="B462" s="484" t="s">
        <v>1231</v>
      </c>
      <c r="C462" s="484" t="s">
        <v>1218</v>
      </c>
      <c r="D462" s="484" t="s">
        <v>1245</v>
      </c>
      <c r="E462" s="484" t="s">
        <v>1244</v>
      </c>
      <c r="F462" s="504"/>
      <c r="G462" s="504"/>
      <c r="H462" s="504"/>
      <c r="I462" s="504"/>
      <c r="J462" s="504">
        <v>1</v>
      </c>
      <c r="K462" s="504">
        <v>175</v>
      </c>
      <c r="L462" s="504"/>
      <c r="M462" s="504">
        <v>175</v>
      </c>
      <c r="N462" s="504">
        <v>1</v>
      </c>
      <c r="O462" s="504">
        <v>175</v>
      </c>
      <c r="P462" s="489"/>
      <c r="Q462" s="505">
        <v>175</v>
      </c>
    </row>
    <row r="463" spans="1:17" ht="14.4" customHeight="1" x14ac:dyDescent="0.3">
      <c r="A463" s="483" t="s">
        <v>1350</v>
      </c>
      <c r="B463" s="484" t="s">
        <v>1231</v>
      </c>
      <c r="C463" s="484" t="s">
        <v>1218</v>
      </c>
      <c r="D463" s="484" t="s">
        <v>1250</v>
      </c>
      <c r="E463" s="484" t="s">
        <v>1251</v>
      </c>
      <c r="F463" s="504">
        <v>1</v>
      </c>
      <c r="G463" s="504">
        <v>158</v>
      </c>
      <c r="H463" s="504">
        <v>1</v>
      </c>
      <c r="I463" s="504">
        <v>158</v>
      </c>
      <c r="J463" s="504">
        <v>4</v>
      </c>
      <c r="K463" s="504">
        <v>636</v>
      </c>
      <c r="L463" s="504">
        <v>4.0253164556962027</v>
      </c>
      <c r="M463" s="504">
        <v>159</v>
      </c>
      <c r="N463" s="504">
        <v>8</v>
      </c>
      <c r="O463" s="504">
        <v>1275</v>
      </c>
      <c r="P463" s="489">
        <v>8.0696202531645564</v>
      </c>
      <c r="Q463" s="505">
        <v>159.375</v>
      </c>
    </row>
    <row r="464" spans="1:17" ht="14.4" customHeight="1" x14ac:dyDescent="0.3">
      <c r="A464" s="483" t="s">
        <v>1350</v>
      </c>
      <c r="B464" s="484" t="s">
        <v>1231</v>
      </c>
      <c r="C464" s="484" t="s">
        <v>1218</v>
      </c>
      <c r="D464" s="484" t="s">
        <v>1252</v>
      </c>
      <c r="E464" s="484" t="s">
        <v>1253</v>
      </c>
      <c r="F464" s="504">
        <v>1</v>
      </c>
      <c r="G464" s="504">
        <v>382</v>
      </c>
      <c r="H464" s="504">
        <v>1</v>
      </c>
      <c r="I464" s="504">
        <v>382</v>
      </c>
      <c r="J464" s="504"/>
      <c r="K464" s="504"/>
      <c r="L464" s="504"/>
      <c r="M464" s="504"/>
      <c r="N464" s="504"/>
      <c r="O464" s="504"/>
      <c r="P464" s="489"/>
      <c r="Q464" s="505"/>
    </row>
    <row r="465" spans="1:17" ht="14.4" customHeight="1" x14ac:dyDescent="0.3">
      <c r="A465" s="483" t="s">
        <v>1350</v>
      </c>
      <c r="B465" s="484" t="s">
        <v>1231</v>
      </c>
      <c r="C465" s="484" t="s">
        <v>1218</v>
      </c>
      <c r="D465" s="484" t="s">
        <v>1254</v>
      </c>
      <c r="E465" s="484" t="s">
        <v>1255</v>
      </c>
      <c r="F465" s="504">
        <v>100</v>
      </c>
      <c r="G465" s="504">
        <v>1600</v>
      </c>
      <c r="H465" s="504">
        <v>1</v>
      </c>
      <c r="I465" s="504">
        <v>16</v>
      </c>
      <c r="J465" s="504">
        <v>135</v>
      </c>
      <c r="K465" s="504">
        <v>2160</v>
      </c>
      <c r="L465" s="504">
        <v>1.35</v>
      </c>
      <c r="M465" s="504">
        <v>16</v>
      </c>
      <c r="N465" s="504">
        <v>157</v>
      </c>
      <c r="O465" s="504">
        <v>2512</v>
      </c>
      <c r="P465" s="489">
        <v>1.57</v>
      </c>
      <c r="Q465" s="505">
        <v>16</v>
      </c>
    </row>
    <row r="466" spans="1:17" ht="14.4" customHeight="1" x14ac:dyDescent="0.3">
      <c r="A466" s="483" t="s">
        <v>1350</v>
      </c>
      <c r="B466" s="484" t="s">
        <v>1231</v>
      </c>
      <c r="C466" s="484" t="s">
        <v>1218</v>
      </c>
      <c r="D466" s="484" t="s">
        <v>1256</v>
      </c>
      <c r="E466" s="484" t="s">
        <v>1257</v>
      </c>
      <c r="F466" s="504">
        <v>24</v>
      </c>
      <c r="G466" s="504">
        <v>6264</v>
      </c>
      <c r="H466" s="504">
        <v>1</v>
      </c>
      <c r="I466" s="504">
        <v>261</v>
      </c>
      <c r="J466" s="504">
        <v>57</v>
      </c>
      <c r="K466" s="504">
        <v>14934</v>
      </c>
      <c r="L466" s="504">
        <v>2.3840996168582373</v>
      </c>
      <c r="M466" s="504">
        <v>262</v>
      </c>
      <c r="N466" s="504">
        <v>72</v>
      </c>
      <c r="O466" s="504">
        <v>18930</v>
      </c>
      <c r="P466" s="489">
        <v>3.0220306513409962</v>
      </c>
      <c r="Q466" s="505">
        <v>262.91666666666669</v>
      </c>
    </row>
    <row r="467" spans="1:17" ht="14.4" customHeight="1" x14ac:dyDescent="0.3">
      <c r="A467" s="483" t="s">
        <v>1350</v>
      </c>
      <c r="B467" s="484" t="s">
        <v>1231</v>
      </c>
      <c r="C467" s="484" t="s">
        <v>1218</v>
      </c>
      <c r="D467" s="484" t="s">
        <v>1258</v>
      </c>
      <c r="E467" s="484" t="s">
        <v>1259</v>
      </c>
      <c r="F467" s="504">
        <v>56</v>
      </c>
      <c r="G467" s="504">
        <v>7840</v>
      </c>
      <c r="H467" s="504">
        <v>1</v>
      </c>
      <c r="I467" s="504">
        <v>140</v>
      </c>
      <c r="J467" s="504">
        <v>70</v>
      </c>
      <c r="K467" s="504">
        <v>9870</v>
      </c>
      <c r="L467" s="504">
        <v>1.2589285714285714</v>
      </c>
      <c r="M467" s="504">
        <v>141</v>
      </c>
      <c r="N467" s="504">
        <v>83</v>
      </c>
      <c r="O467" s="504">
        <v>11703</v>
      </c>
      <c r="P467" s="489">
        <v>1.4927295918367347</v>
      </c>
      <c r="Q467" s="505">
        <v>141</v>
      </c>
    </row>
    <row r="468" spans="1:17" ht="14.4" customHeight="1" x14ac:dyDescent="0.3">
      <c r="A468" s="483" t="s">
        <v>1350</v>
      </c>
      <c r="B468" s="484" t="s">
        <v>1231</v>
      </c>
      <c r="C468" s="484" t="s">
        <v>1218</v>
      </c>
      <c r="D468" s="484" t="s">
        <v>1260</v>
      </c>
      <c r="E468" s="484" t="s">
        <v>1259</v>
      </c>
      <c r="F468" s="504">
        <v>40</v>
      </c>
      <c r="G468" s="504">
        <v>3120</v>
      </c>
      <c r="H468" s="504">
        <v>1</v>
      </c>
      <c r="I468" s="504">
        <v>78</v>
      </c>
      <c r="J468" s="504">
        <v>63</v>
      </c>
      <c r="K468" s="504">
        <v>4914</v>
      </c>
      <c r="L468" s="504">
        <v>1.575</v>
      </c>
      <c r="M468" s="504">
        <v>78</v>
      </c>
      <c r="N468" s="504">
        <v>71</v>
      </c>
      <c r="O468" s="504">
        <v>5538</v>
      </c>
      <c r="P468" s="489">
        <v>1.7749999999999999</v>
      </c>
      <c r="Q468" s="505">
        <v>78</v>
      </c>
    </row>
    <row r="469" spans="1:17" ht="14.4" customHeight="1" x14ac:dyDescent="0.3">
      <c r="A469" s="483" t="s">
        <v>1350</v>
      </c>
      <c r="B469" s="484" t="s">
        <v>1231</v>
      </c>
      <c r="C469" s="484" t="s">
        <v>1218</v>
      </c>
      <c r="D469" s="484" t="s">
        <v>1261</v>
      </c>
      <c r="E469" s="484" t="s">
        <v>1262</v>
      </c>
      <c r="F469" s="504">
        <v>56</v>
      </c>
      <c r="G469" s="504">
        <v>16912</v>
      </c>
      <c r="H469" s="504">
        <v>1</v>
      </c>
      <c r="I469" s="504">
        <v>302</v>
      </c>
      <c r="J469" s="504">
        <v>70</v>
      </c>
      <c r="K469" s="504">
        <v>21210</v>
      </c>
      <c r="L469" s="504">
        <v>1.2541390728476822</v>
      </c>
      <c r="M469" s="504">
        <v>303</v>
      </c>
      <c r="N469" s="504">
        <v>83</v>
      </c>
      <c r="O469" s="504">
        <v>25236</v>
      </c>
      <c r="P469" s="489">
        <v>1.4921948912015137</v>
      </c>
      <c r="Q469" s="505">
        <v>304.04819277108436</v>
      </c>
    </row>
    <row r="470" spans="1:17" ht="14.4" customHeight="1" x14ac:dyDescent="0.3">
      <c r="A470" s="483" t="s">
        <v>1350</v>
      </c>
      <c r="B470" s="484" t="s">
        <v>1231</v>
      </c>
      <c r="C470" s="484" t="s">
        <v>1218</v>
      </c>
      <c r="D470" s="484" t="s">
        <v>1265</v>
      </c>
      <c r="E470" s="484" t="s">
        <v>1266</v>
      </c>
      <c r="F470" s="504">
        <v>8</v>
      </c>
      <c r="G470" s="504">
        <v>1272</v>
      </c>
      <c r="H470" s="504">
        <v>1</v>
      </c>
      <c r="I470" s="504">
        <v>159</v>
      </c>
      <c r="J470" s="504">
        <v>10</v>
      </c>
      <c r="K470" s="504">
        <v>1600</v>
      </c>
      <c r="L470" s="504">
        <v>1.2578616352201257</v>
      </c>
      <c r="M470" s="504">
        <v>160</v>
      </c>
      <c r="N470" s="504">
        <v>14</v>
      </c>
      <c r="O470" s="504">
        <v>2240</v>
      </c>
      <c r="P470" s="489">
        <v>1.7610062893081762</v>
      </c>
      <c r="Q470" s="505">
        <v>160</v>
      </c>
    </row>
    <row r="471" spans="1:17" ht="14.4" customHeight="1" x14ac:dyDescent="0.3">
      <c r="A471" s="483" t="s">
        <v>1350</v>
      </c>
      <c r="B471" s="484" t="s">
        <v>1231</v>
      </c>
      <c r="C471" s="484" t="s">
        <v>1218</v>
      </c>
      <c r="D471" s="484" t="s">
        <v>1269</v>
      </c>
      <c r="E471" s="484" t="s">
        <v>1235</v>
      </c>
      <c r="F471" s="504">
        <v>115</v>
      </c>
      <c r="G471" s="504">
        <v>8050</v>
      </c>
      <c r="H471" s="504">
        <v>1</v>
      </c>
      <c r="I471" s="504">
        <v>70</v>
      </c>
      <c r="J471" s="504">
        <v>188</v>
      </c>
      <c r="K471" s="504">
        <v>13160</v>
      </c>
      <c r="L471" s="504">
        <v>1.6347826086956523</v>
      </c>
      <c r="M471" s="504">
        <v>70</v>
      </c>
      <c r="N471" s="504">
        <v>194</v>
      </c>
      <c r="O471" s="504">
        <v>13634</v>
      </c>
      <c r="P471" s="489">
        <v>1.6936645962732919</v>
      </c>
      <c r="Q471" s="505">
        <v>70.278350515463913</v>
      </c>
    </row>
    <row r="472" spans="1:17" ht="14.4" customHeight="1" x14ac:dyDescent="0.3">
      <c r="A472" s="483" t="s">
        <v>1350</v>
      </c>
      <c r="B472" s="484" t="s">
        <v>1231</v>
      </c>
      <c r="C472" s="484" t="s">
        <v>1218</v>
      </c>
      <c r="D472" s="484" t="s">
        <v>1274</v>
      </c>
      <c r="E472" s="484" t="s">
        <v>1275</v>
      </c>
      <c r="F472" s="504">
        <v>1</v>
      </c>
      <c r="G472" s="504">
        <v>215</v>
      </c>
      <c r="H472" s="504">
        <v>1</v>
      </c>
      <c r="I472" s="504">
        <v>215</v>
      </c>
      <c r="J472" s="504">
        <v>3</v>
      </c>
      <c r="K472" s="504">
        <v>648</v>
      </c>
      <c r="L472" s="504">
        <v>3.0139534883720929</v>
      </c>
      <c r="M472" s="504">
        <v>216</v>
      </c>
      <c r="N472" s="504">
        <v>1</v>
      </c>
      <c r="O472" s="504">
        <v>216</v>
      </c>
      <c r="P472" s="489">
        <v>1.0046511627906978</v>
      </c>
      <c r="Q472" s="505">
        <v>216</v>
      </c>
    </row>
    <row r="473" spans="1:17" ht="14.4" customHeight="1" x14ac:dyDescent="0.3">
      <c r="A473" s="483" t="s">
        <v>1350</v>
      </c>
      <c r="B473" s="484" t="s">
        <v>1231</v>
      </c>
      <c r="C473" s="484" t="s">
        <v>1218</v>
      </c>
      <c r="D473" s="484" t="s">
        <v>1276</v>
      </c>
      <c r="E473" s="484" t="s">
        <v>1277</v>
      </c>
      <c r="F473" s="504"/>
      <c r="G473" s="504"/>
      <c r="H473" s="504"/>
      <c r="I473" s="504"/>
      <c r="J473" s="504">
        <v>4</v>
      </c>
      <c r="K473" s="504">
        <v>4756</v>
      </c>
      <c r="L473" s="504"/>
      <c r="M473" s="504">
        <v>1189</v>
      </c>
      <c r="N473" s="504">
        <v>5</v>
      </c>
      <c r="O473" s="504">
        <v>5945</v>
      </c>
      <c r="P473" s="489"/>
      <c r="Q473" s="505">
        <v>1189</v>
      </c>
    </row>
    <row r="474" spans="1:17" ht="14.4" customHeight="1" x14ac:dyDescent="0.3">
      <c r="A474" s="483" t="s">
        <v>1350</v>
      </c>
      <c r="B474" s="484" t="s">
        <v>1231</v>
      </c>
      <c r="C474" s="484" t="s">
        <v>1218</v>
      </c>
      <c r="D474" s="484" t="s">
        <v>1278</v>
      </c>
      <c r="E474" s="484" t="s">
        <v>1279</v>
      </c>
      <c r="F474" s="504">
        <v>1</v>
      </c>
      <c r="G474" s="504">
        <v>107</v>
      </c>
      <c r="H474" s="504">
        <v>1</v>
      </c>
      <c r="I474" s="504">
        <v>107</v>
      </c>
      <c r="J474" s="504">
        <v>4</v>
      </c>
      <c r="K474" s="504">
        <v>432</v>
      </c>
      <c r="L474" s="504">
        <v>4.037383177570093</v>
      </c>
      <c r="M474" s="504">
        <v>108</v>
      </c>
      <c r="N474" s="504">
        <v>4</v>
      </c>
      <c r="O474" s="504">
        <v>432</v>
      </c>
      <c r="P474" s="489">
        <v>4.037383177570093</v>
      </c>
      <c r="Q474" s="505">
        <v>108</v>
      </c>
    </row>
    <row r="475" spans="1:17" ht="14.4" customHeight="1" x14ac:dyDescent="0.3">
      <c r="A475" s="483" t="s">
        <v>1350</v>
      </c>
      <c r="B475" s="484" t="s">
        <v>1231</v>
      </c>
      <c r="C475" s="484" t="s">
        <v>1218</v>
      </c>
      <c r="D475" s="484" t="s">
        <v>1280</v>
      </c>
      <c r="E475" s="484" t="s">
        <v>1281</v>
      </c>
      <c r="F475" s="504">
        <v>1</v>
      </c>
      <c r="G475" s="504">
        <v>318</v>
      </c>
      <c r="H475" s="504">
        <v>1</v>
      </c>
      <c r="I475" s="504">
        <v>318</v>
      </c>
      <c r="J475" s="504">
        <v>1</v>
      </c>
      <c r="K475" s="504">
        <v>319</v>
      </c>
      <c r="L475" s="504">
        <v>1.0031446540880504</v>
      </c>
      <c r="M475" s="504">
        <v>319</v>
      </c>
      <c r="N475" s="504"/>
      <c r="O475" s="504"/>
      <c r="P475" s="489"/>
      <c r="Q475" s="505"/>
    </row>
    <row r="476" spans="1:17" ht="14.4" customHeight="1" x14ac:dyDescent="0.3">
      <c r="A476" s="483" t="s">
        <v>1350</v>
      </c>
      <c r="B476" s="484" t="s">
        <v>1231</v>
      </c>
      <c r="C476" s="484" t="s">
        <v>1218</v>
      </c>
      <c r="D476" s="484" t="s">
        <v>1284</v>
      </c>
      <c r="E476" s="484" t="s">
        <v>1285</v>
      </c>
      <c r="F476" s="504"/>
      <c r="G476" s="504"/>
      <c r="H476" s="504"/>
      <c r="I476" s="504"/>
      <c r="J476" s="504"/>
      <c r="K476" s="504"/>
      <c r="L476" s="504"/>
      <c r="M476" s="504"/>
      <c r="N476" s="504">
        <v>1</v>
      </c>
      <c r="O476" s="504">
        <v>144</v>
      </c>
      <c r="P476" s="489"/>
      <c r="Q476" s="505">
        <v>144</v>
      </c>
    </row>
    <row r="477" spans="1:17" ht="14.4" customHeight="1" x14ac:dyDescent="0.3">
      <c r="A477" s="483" t="s">
        <v>1350</v>
      </c>
      <c r="B477" s="484" t="s">
        <v>1231</v>
      </c>
      <c r="C477" s="484" t="s">
        <v>1218</v>
      </c>
      <c r="D477" s="484" t="s">
        <v>1286</v>
      </c>
      <c r="E477" s="484" t="s">
        <v>1287</v>
      </c>
      <c r="F477" s="504">
        <v>1</v>
      </c>
      <c r="G477" s="504">
        <v>1015</v>
      </c>
      <c r="H477" s="504">
        <v>1</v>
      </c>
      <c r="I477" s="504">
        <v>1015</v>
      </c>
      <c r="J477" s="504"/>
      <c r="K477" s="504"/>
      <c r="L477" s="504"/>
      <c r="M477" s="504"/>
      <c r="N477" s="504">
        <v>1</v>
      </c>
      <c r="O477" s="504">
        <v>1020</v>
      </c>
      <c r="P477" s="489">
        <v>1.0049261083743843</v>
      </c>
      <c r="Q477" s="505">
        <v>1020</v>
      </c>
    </row>
    <row r="478" spans="1:17" ht="14.4" customHeight="1" thickBot="1" x14ac:dyDescent="0.35">
      <c r="A478" s="491" t="s">
        <v>1350</v>
      </c>
      <c r="B478" s="492" t="s">
        <v>1231</v>
      </c>
      <c r="C478" s="492" t="s">
        <v>1218</v>
      </c>
      <c r="D478" s="492" t="s">
        <v>1288</v>
      </c>
      <c r="E478" s="492" t="s">
        <v>1289</v>
      </c>
      <c r="F478" s="506"/>
      <c r="G478" s="506"/>
      <c r="H478" s="506"/>
      <c r="I478" s="506"/>
      <c r="J478" s="506"/>
      <c r="K478" s="506"/>
      <c r="L478" s="506"/>
      <c r="M478" s="506"/>
      <c r="N478" s="506">
        <v>1</v>
      </c>
      <c r="O478" s="506">
        <v>291</v>
      </c>
      <c r="P478" s="497"/>
      <c r="Q478" s="507">
        <v>291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05" t="s">
        <v>137</v>
      </c>
      <c r="B1" s="305"/>
      <c r="C1" s="305"/>
      <c r="D1" s="305"/>
      <c r="E1" s="305"/>
      <c r="F1" s="305"/>
      <c r="G1" s="306"/>
      <c r="H1" s="306"/>
    </row>
    <row r="2" spans="1:8" ht="14.4" customHeight="1" thickBot="1" x14ac:dyDescent="0.35">
      <c r="A2" s="235" t="s">
        <v>264</v>
      </c>
      <c r="B2" s="111"/>
      <c r="C2" s="111"/>
      <c r="D2" s="111"/>
      <c r="E2" s="111"/>
      <c r="F2" s="111"/>
    </row>
    <row r="3" spans="1:8" ht="14.4" customHeight="1" x14ac:dyDescent="0.3">
      <c r="A3" s="307"/>
      <c r="B3" s="107">
        <v>2012</v>
      </c>
      <c r="C3" s="40">
        <v>2013</v>
      </c>
      <c r="D3" s="7"/>
      <c r="E3" s="311">
        <v>2014</v>
      </c>
      <c r="F3" s="312"/>
      <c r="G3" s="312"/>
      <c r="H3" s="313"/>
    </row>
    <row r="4" spans="1:8" ht="14.4" customHeight="1" thickBot="1" x14ac:dyDescent="0.35">
      <c r="A4" s="308"/>
      <c r="B4" s="309" t="s">
        <v>73</v>
      </c>
      <c r="C4" s="310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108.05103000000001</v>
      </c>
      <c r="C5" s="29">
        <v>62.888819999999996</v>
      </c>
      <c r="D5" s="8"/>
      <c r="E5" s="117">
        <v>64.612200000000001</v>
      </c>
      <c r="F5" s="28">
        <v>66.333333333333329</v>
      </c>
      <c r="G5" s="116">
        <f>E5-F5</f>
        <v>-1.7211333333333272</v>
      </c>
      <c r="H5" s="122">
        <f>IF(F5&lt;0.00000001,"",E5/F5)</f>
        <v>0.97405326633165834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12139.176159999999</v>
      </c>
      <c r="C6" s="31">
        <v>13107.415469999998</v>
      </c>
      <c r="D6" s="8"/>
      <c r="E6" s="118">
        <v>13543.17669000002</v>
      </c>
      <c r="F6" s="30">
        <v>13576.666666666668</v>
      </c>
      <c r="G6" s="119">
        <f>E6-F6</f>
        <v>-33.489976666647635</v>
      </c>
      <c r="H6" s="123">
        <f>IF(F6&lt;0.00000001,"",E6/F6)</f>
        <v>0.99753326958016342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10945.199490000001</v>
      </c>
      <c r="C7" s="31">
        <v>10050.662709999999</v>
      </c>
      <c r="D7" s="8"/>
      <c r="E7" s="118">
        <v>10072.654540000012</v>
      </c>
      <c r="F7" s="30">
        <v>10790</v>
      </c>
      <c r="G7" s="119">
        <f>E7-F7</f>
        <v>-717.34545999998772</v>
      </c>
      <c r="H7" s="123">
        <f>IF(F7&lt;0.00000001,"",E7/F7)</f>
        <v>0.93351756626506133</v>
      </c>
    </row>
    <row r="8" spans="1:8" ht="14.4" customHeight="1" thickBot="1" x14ac:dyDescent="0.35">
      <c r="A8" s="1" t="s">
        <v>76</v>
      </c>
      <c r="B8" s="11">
        <v>-11460.02918</v>
      </c>
      <c r="C8" s="33">
        <v>-14433.296709999997</v>
      </c>
      <c r="D8" s="8"/>
      <c r="E8" s="120">
        <v>-13771.684340000016</v>
      </c>
      <c r="F8" s="32">
        <v>-11199.333333333336</v>
      </c>
      <c r="G8" s="121">
        <f>E8-F8</f>
        <v>-2572.3510066666804</v>
      </c>
      <c r="H8" s="124" t="str">
        <f>IF(F8&lt;0.00000001,"",E8/F8)</f>
        <v/>
      </c>
    </row>
    <row r="9" spans="1:8" ht="14.4" customHeight="1" thickBot="1" x14ac:dyDescent="0.35">
      <c r="A9" s="2" t="s">
        <v>77</v>
      </c>
      <c r="B9" s="3">
        <v>11732.397500000001</v>
      </c>
      <c r="C9" s="35">
        <v>8787.67029</v>
      </c>
      <c r="D9" s="8"/>
      <c r="E9" s="3">
        <v>9908.7590900000159</v>
      </c>
      <c r="F9" s="34">
        <v>13233.666666666664</v>
      </c>
      <c r="G9" s="34">
        <f>E9-F9</f>
        <v>-3324.9075766666483</v>
      </c>
      <c r="H9" s="125">
        <f>IF(F9&lt;0.00000001,"",E9/F9)</f>
        <v>0.74875386690511703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5812.7020000000002</v>
      </c>
      <c r="C11" s="29">
        <f>IF(ISERROR(VLOOKUP("Celkem:",'ZV Vykáz.-A'!A:F,4,0)),0,VLOOKUP("Celkem:",'ZV Vykáz.-A'!A:F,4,0)/1000)</f>
        <v>5247.3530000000001</v>
      </c>
      <c r="D11" s="8"/>
      <c r="E11" s="117">
        <f>IF(ISERROR(VLOOKUP("Celkem:",'ZV Vykáz.-A'!A:F,6,0)),0,VLOOKUP("Celkem:",'ZV Vykáz.-A'!A:F,6,0)/1000)</f>
        <v>5213.0479999999998</v>
      </c>
      <c r="F11" s="28">
        <f>B11</f>
        <v>5812.7020000000002</v>
      </c>
      <c r="G11" s="116">
        <f>E11-F11</f>
        <v>-599.65400000000045</v>
      </c>
      <c r="H11" s="122">
        <f>IF(F11&lt;0.00000001,"",E11/F11)</f>
        <v>0.89683730561105657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5812.7020000000002</v>
      </c>
      <c r="C13" s="37">
        <f>SUM(C11:C12)</f>
        <v>5247.3530000000001</v>
      </c>
      <c r="D13" s="8"/>
      <c r="E13" s="5">
        <f>SUM(E11:E12)</f>
        <v>5213.0479999999998</v>
      </c>
      <c r="F13" s="36">
        <f>SUM(F11:F12)</f>
        <v>5812.7020000000002</v>
      </c>
      <c r="G13" s="36">
        <f>E13-F13</f>
        <v>-599.65400000000045</v>
      </c>
      <c r="H13" s="126">
        <f>IF(F13&lt;0.00000001,"",E13/F13)</f>
        <v>0.89683730561105657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0.49544025421913979</v>
      </c>
      <c r="C15" s="39">
        <f>IF(C9=0,"",C13/C9)</f>
        <v>0.59712674996139392</v>
      </c>
      <c r="D15" s="8"/>
      <c r="E15" s="6">
        <f>IF(E9=0,"",E13/E9)</f>
        <v>0.52610503017083554</v>
      </c>
      <c r="F15" s="38">
        <f>IF(F9=0,"",F13/F9)</f>
        <v>0.43923593864134414</v>
      </c>
      <c r="G15" s="38">
        <f>IF(ISERROR(F15-E15),"",E15-F15)</f>
        <v>8.6869091529491405E-2</v>
      </c>
      <c r="H15" s="127">
        <f>IF(ISERROR(F15-E15),"",IF(F15&lt;0.00000001,"",E15/F15))</f>
        <v>1.1977731872264303</v>
      </c>
    </row>
    <row r="17" spans="1:8" ht="14.4" customHeight="1" x14ac:dyDescent="0.3">
      <c r="A17" s="113" t="s">
        <v>158</v>
      </c>
    </row>
    <row r="18" spans="1:8" ht="14.4" customHeight="1" x14ac:dyDescent="0.3">
      <c r="A18" s="288" t="s">
        <v>221</v>
      </c>
      <c r="B18" s="289"/>
      <c r="C18" s="289"/>
      <c r="D18" s="289"/>
      <c r="E18" s="289"/>
      <c r="F18" s="289"/>
      <c r="G18" s="289"/>
      <c r="H18" s="289"/>
    </row>
    <row r="19" spans="1:8" x14ac:dyDescent="0.3">
      <c r="A19" s="287" t="s">
        <v>220</v>
      </c>
      <c r="B19" s="289"/>
      <c r="C19" s="289"/>
      <c r="D19" s="289"/>
      <c r="E19" s="289"/>
      <c r="F19" s="289"/>
      <c r="G19" s="289"/>
      <c r="H19" s="289"/>
    </row>
    <row r="20" spans="1:8" ht="14.4" customHeight="1" x14ac:dyDescent="0.3">
      <c r="A20" s="114" t="s">
        <v>159</v>
      </c>
    </row>
    <row r="21" spans="1:8" ht="14.4" customHeight="1" x14ac:dyDescent="0.3">
      <c r="A21" s="114" t="s">
        <v>160</v>
      </c>
    </row>
    <row r="22" spans="1:8" ht="14.4" customHeight="1" x14ac:dyDescent="0.3">
      <c r="A22" s="115" t="s">
        <v>161</v>
      </c>
    </row>
    <row r="23" spans="1:8" ht="14.4" customHeight="1" x14ac:dyDescent="0.3">
      <c r="A23" s="115" t="s">
        <v>162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3" priority="4" operator="greaterThan">
      <formula>0</formula>
    </cfRule>
  </conditionalFormatting>
  <conditionalFormatting sqref="G11:G13 G15">
    <cfRule type="cellIs" dxfId="52" priority="3" operator="lessThan">
      <formula>0</formula>
    </cfRule>
  </conditionalFormatting>
  <conditionalFormatting sqref="H5:H9">
    <cfRule type="cellIs" dxfId="51" priority="2" operator="greaterThan">
      <formula>1</formula>
    </cfRule>
  </conditionalFormatting>
  <conditionalFormatting sqref="H11:H13 H15">
    <cfRule type="cellIs" dxfId="5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05" t="s">
        <v>105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ht="14.4" customHeight="1" x14ac:dyDescent="0.3">
      <c r="A2" s="235" t="s">
        <v>264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9"/>
      <c r="B3" s="200" t="s">
        <v>82</v>
      </c>
      <c r="C3" s="201" t="s">
        <v>83</v>
      </c>
      <c r="D3" s="201" t="s">
        <v>84</v>
      </c>
      <c r="E3" s="200" t="s">
        <v>85</v>
      </c>
      <c r="F3" s="201" t="s">
        <v>86</v>
      </c>
      <c r="G3" s="201" t="s">
        <v>87</v>
      </c>
      <c r="H3" s="201" t="s">
        <v>88</v>
      </c>
      <c r="I3" s="201" t="s">
        <v>89</v>
      </c>
      <c r="J3" s="201" t="s">
        <v>90</v>
      </c>
      <c r="K3" s="201" t="s">
        <v>91</v>
      </c>
      <c r="L3" s="201" t="s">
        <v>92</v>
      </c>
      <c r="M3" s="201" t="s">
        <v>93</v>
      </c>
    </row>
    <row r="4" spans="1:13" ht="14.4" customHeight="1" x14ac:dyDescent="0.3">
      <c r="A4" s="199" t="s">
        <v>81</v>
      </c>
      <c r="B4" s="202">
        <f>(B10+B8)/B6</f>
        <v>0.73632667656841422</v>
      </c>
      <c r="C4" s="202">
        <f t="shared" ref="C4:M4" si="0">(C10+C8)/C6</f>
        <v>1.4026665820170408</v>
      </c>
      <c r="D4" s="202">
        <f t="shared" si="0"/>
        <v>0.58008280896645203</v>
      </c>
      <c r="E4" s="202">
        <f t="shared" si="0"/>
        <v>0.52610503017083576</v>
      </c>
      <c r="F4" s="202">
        <f t="shared" si="0"/>
        <v>0.52610503017083576</v>
      </c>
      <c r="G4" s="202">
        <f t="shared" si="0"/>
        <v>0.52610503017083576</v>
      </c>
      <c r="H4" s="202">
        <f t="shared" si="0"/>
        <v>0.52610503017083576</v>
      </c>
      <c r="I4" s="202">
        <f t="shared" si="0"/>
        <v>0.52610503017083576</v>
      </c>
      <c r="J4" s="202">
        <f t="shared" si="0"/>
        <v>0.52610503017083576</v>
      </c>
      <c r="K4" s="202">
        <f t="shared" si="0"/>
        <v>0.52610503017083576</v>
      </c>
      <c r="L4" s="202">
        <f t="shared" si="0"/>
        <v>0.52610503017083576</v>
      </c>
      <c r="M4" s="202">
        <f t="shared" si="0"/>
        <v>0.52610503017083576</v>
      </c>
    </row>
    <row r="5" spans="1:13" ht="14.4" customHeight="1" x14ac:dyDescent="0.3">
      <c r="A5" s="203" t="s">
        <v>53</v>
      </c>
      <c r="B5" s="202">
        <f>IF(ISERROR(VLOOKUP($A5,'Man Tab'!$A:$Q,COLUMN()+2,0)),0,VLOOKUP($A5,'Man Tab'!$A:$Q,COLUMN()+2,0))</f>
        <v>1991.5399600000101</v>
      </c>
      <c r="C5" s="202">
        <f>IF(ISERROR(VLOOKUP($A5,'Man Tab'!$A:$Q,COLUMN()+2,0)),0,VLOOKUP($A5,'Man Tab'!$A:$Q,COLUMN()+2,0))</f>
        <v>-60.442409999996997</v>
      </c>
      <c r="D5" s="202">
        <f>IF(ISERROR(VLOOKUP($A5,'Man Tab'!$A:$Q,COLUMN()+2,0)),0,VLOOKUP($A5,'Man Tab'!$A:$Q,COLUMN()+2,0))</f>
        <v>5112.4537099999998</v>
      </c>
      <c r="E5" s="202">
        <f>IF(ISERROR(VLOOKUP($A5,'Man Tab'!$A:$Q,COLUMN()+2,0)),0,VLOOKUP($A5,'Man Tab'!$A:$Q,COLUMN()+2,0))</f>
        <v>2865.2078299999998</v>
      </c>
      <c r="F5" s="202">
        <f>IF(ISERROR(VLOOKUP($A5,'Man Tab'!$A:$Q,COLUMN()+2,0)),0,VLOOKUP($A5,'Man Tab'!$A:$Q,COLUMN()+2,0))</f>
        <v>4.9406564584124654E-324</v>
      </c>
      <c r="G5" s="202">
        <f>IF(ISERROR(VLOOKUP($A5,'Man Tab'!$A:$Q,COLUMN()+2,0)),0,VLOOKUP($A5,'Man Tab'!$A:$Q,COLUMN()+2,0))</f>
        <v>4.9406564584124654E-324</v>
      </c>
      <c r="H5" s="202">
        <f>IF(ISERROR(VLOOKUP($A5,'Man Tab'!$A:$Q,COLUMN()+2,0)),0,VLOOKUP($A5,'Man Tab'!$A:$Q,COLUMN()+2,0))</f>
        <v>4.9406564584124654E-324</v>
      </c>
      <c r="I5" s="202">
        <f>IF(ISERROR(VLOOKUP($A5,'Man Tab'!$A:$Q,COLUMN()+2,0)),0,VLOOKUP($A5,'Man Tab'!$A:$Q,COLUMN()+2,0))</f>
        <v>4.9406564584124654E-324</v>
      </c>
      <c r="J5" s="202">
        <f>IF(ISERROR(VLOOKUP($A5,'Man Tab'!$A:$Q,COLUMN()+2,0)),0,VLOOKUP($A5,'Man Tab'!$A:$Q,COLUMN()+2,0))</f>
        <v>4.9406564584124654E-324</v>
      </c>
      <c r="K5" s="202">
        <f>IF(ISERROR(VLOOKUP($A5,'Man Tab'!$A:$Q,COLUMN()+2,0)),0,VLOOKUP($A5,'Man Tab'!$A:$Q,COLUMN()+2,0))</f>
        <v>4.9406564584124654E-324</v>
      </c>
      <c r="L5" s="202">
        <f>IF(ISERROR(VLOOKUP($A5,'Man Tab'!$A:$Q,COLUMN()+2,0)),0,VLOOKUP($A5,'Man Tab'!$A:$Q,COLUMN()+2,0))</f>
        <v>4.9406564584124654E-324</v>
      </c>
      <c r="M5" s="202">
        <f>IF(ISERROR(VLOOKUP($A5,'Man Tab'!$A:$Q,COLUMN()+2,0)),0,VLOOKUP($A5,'Man Tab'!$A:$Q,COLUMN()+2,0))</f>
        <v>4.9406564584124654E-324</v>
      </c>
    </row>
    <row r="6" spans="1:13" ht="14.4" customHeight="1" x14ac:dyDescent="0.3">
      <c r="A6" s="203" t="s">
        <v>77</v>
      </c>
      <c r="B6" s="204">
        <f>B5</f>
        <v>1991.5399600000101</v>
      </c>
      <c r="C6" s="204">
        <f t="shared" ref="C6:M6" si="1">C5+B6</f>
        <v>1931.0975500000131</v>
      </c>
      <c r="D6" s="204">
        <f t="shared" si="1"/>
        <v>7043.5512600000129</v>
      </c>
      <c r="E6" s="204">
        <f t="shared" si="1"/>
        <v>9908.7590900000123</v>
      </c>
      <c r="F6" s="204">
        <f t="shared" si="1"/>
        <v>9908.7590900000123</v>
      </c>
      <c r="G6" s="204">
        <f t="shared" si="1"/>
        <v>9908.7590900000123</v>
      </c>
      <c r="H6" s="204">
        <f t="shared" si="1"/>
        <v>9908.7590900000123</v>
      </c>
      <c r="I6" s="204">
        <f t="shared" si="1"/>
        <v>9908.7590900000123</v>
      </c>
      <c r="J6" s="204">
        <f t="shared" si="1"/>
        <v>9908.7590900000123</v>
      </c>
      <c r="K6" s="204">
        <f t="shared" si="1"/>
        <v>9908.7590900000123</v>
      </c>
      <c r="L6" s="204">
        <f t="shared" si="1"/>
        <v>9908.7590900000123</v>
      </c>
      <c r="M6" s="204">
        <f t="shared" si="1"/>
        <v>9908.7590900000123</v>
      </c>
    </row>
    <row r="7" spans="1:13" ht="14.4" customHeight="1" x14ac:dyDescent="0.3">
      <c r="A7" s="203" t="s">
        <v>103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</row>
    <row r="8" spans="1:13" ht="14.4" customHeight="1" x14ac:dyDescent="0.3">
      <c r="A8" s="203" t="s">
        <v>78</v>
      </c>
      <c r="B8" s="204">
        <f>B7*30</f>
        <v>0</v>
      </c>
      <c r="C8" s="204">
        <f t="shared" ref="C8:M8" si="2">C7*30</f>
        <v>0</v>
      </c>
      <c r="D8" s="204">
        <f t="shared" si="2"/>
        <v>0</v>
      </c>
      <c r="E8" s="204">
        <f t="shared" si="2"/>
        <v>0</v>
      </c>
      <c r="F8" s="204">
        <f t="shared" si="2"/>
        <v>0</v>
      </c>
      <c r="G8" s="204">
        <f t="shared" si="2"/>
        <v>0</v>
      </c>
      <c r="H8" s="204">
        <f t="shared" si="2"/>
        <v>0</v>
      </c>
      <c r="I8" s="204">
        <f t="shared" si="2"/>
        <v>0</v>
      </c>
      <c r="J8" s="204">
        <f t="shared" si="2"/>
        <v>0</v>
      </c>
      <c r="K8" s="204">
        <f t="shared" si="2"/>
        <v>0</v>
      </c>
      <c r="L8" s="204">
        <f t="shared" si="2"/>
        <v>0</v>
      </c>
      <c r="M8" s="204">
        <f t="shared" si="2"/>
        <v>0</v>
      </c>
    </row>
    <row r="9" spans="1:13" ht="14.4" customHeight="1" x14ac:dyDescent="0.3">
      <c r="A9" s="203" t="s">
        <v>104</v>
      </c>
      <c r="B9" s="203">
        <v>1466424</v>
      </c>
      <c r="C9" s="203">
        <v>1242262</v>
      </c>
      <c r="D9" s="203">
        <v>1377157</v>
      </c>
      <c r="E9" s="203">
        <v>1127205</v>
      </c>
      <c r="F9" s="203">
        <v>0</v>
      </c>
      <c r="G9" s="203">
        <v>0</v>
      </c>
      <c r="H9" s="203">
        <v>0</v>
      </c>
      <c r="I9" s="203">
        <v>0</v>
      </c>
      <c r="J9" s="203">
        <v>0</v>
      </c>
      <c r="K9" s="203">
        <v>0</v>
      </c>
      <c r="L9" s="203">
        <v>0</v>
      </c>
      <c r="M9" s="203">
        <v>0</v>
      </c>
    </row>
    <row r="10" spans="1:13" ht="14.4" customHeight="1" x14ac:dyDescent="0.3">
      <c r="A10" s="203" t="s">
        <v>79</v>
      </c>
      <c r="B10" s="204">
        <f>B9/1000</f>
        <v>1466.424</v>
      </c>
      <c r="C10" s="204">
        <f t="shared" ref="C10:M10" si="3">C9/1000+B10</f>
        <v>2708.6859999999997</v>
      </c>
      <c r="D10" s="204">
        <f t="shared" si="3"/>
        <v>4085.8429999999998</v>
      </c>
      <c r="E10" s="204">
        <f t="shared" si="3"/>
        <v>5213.0479999999998</v>
      </c>
      <c r="F10" s="204">
        <f t="shared" si="3"/>
        <v>5213.0479999999998</v>
      </c>
      <c r="G10" s="204">
        <f t="shared" si="3"/>
        <v>5213.0479999999998</v>
      </c>
      <c r="H10" s="204">
        <f t="shared" si="3"/>
        <v>5213.0479999999998</v>
      </c>
      <c r="I10" s="204">
        <f t="shared" si="3"/>
        <v>5213.0479999999998</v>
      </c>
      <c r="J10" s="204">
        <f t="shared" si="3"/>
        <v>5213.0479999999998</v>
      </c>
      <c r="K10" s="204">
        <f t="shared" si="3"/>
        <v>5213.0479999999998</v>
      </c>
      <c r="L10" s="204">
        <f t="shared" si="3"/>
        <v>5213.0479999999998</v>
      </c>
      <c r="M10" s="204">
        <f t="shared" si="3"/>
        <v>5213.0479999999998</v>
      </c>
    </row>
    <row r="11" spans="1:13" ht="14.4" customHeight="1" x14ac:dyDescent="0.3">
      <c r="A11" s="199"/>
      <c r="B11" s="199" t="s">
        <v>94</v>
      </c>
      <c r="C11" s="199">
        <f ca="1">IF(MONTH(TODAY())=1,12,MONTH(TODAY())-1)</f>
        <v>4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</row>
    <row r="12" spans="1:13" ht="14.4" customHeight="1" x14ac:dyDescent="0.3">
      <c r="A12" s="199">
        <v>0</v>
      </c>
      <c r="B12" s="202">
        <f>IF(ISERROR(HI!F15),#REF!,HI!F15)</f>
        <v>0.43923593864134414</v>
      </c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</row>
    <row r="13" spans="1:13" ht="14.4" customHeight="1" x14ac:dyDescent="0.3">
      <c r="A13" s="199">
        <v>1</v>
      </c>
      <c r="B13" s="202">
        <f>IF(ISERROR(HI!F15),#REF!,HI!F15)</f>
        <v>0.43923593864134414</v>
      </c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5" customFormat="1" ht="18.600000000000001" customHeight="1" thickBot="1" x14ac:dyDescent="0.4">
      <c r="A1" s="314" t="s">
        <v>266</v>
      </c>
      <c r="B1" s="314"/>
      <c r="C1" s="314"/>
      <c r="D1" s="314"/>
      <c r="E1" s="314"/>
      <c r="F1" s="314"/>
      <c r="G1" s="314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s="205" customFormat="1" ht="14.4" customHeight="1" thickBot="1" x14ac:dyDescent="0.3">
      <c r="A2" s="235" t="s">
        <v>264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</row>
    <row r="3" spans="1:17" ht="14.4" customHeight="1" x14ac:dyDescent="0.3">
      <c r="A3" s="76"/>
      <c r="B3" s="315" t="s">
        <v>29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138"/>
      <c r="Q3" s="140"/>
    </row>
    <row r="4" spans="1:17" ht="14.4" customHeight="1" x14ac:dyDescent="0.3">
      <c r="A4" s="77"/>
      <c r="B4" s="20">
        <v>2014</v>
      </c>
      <c r="C4" s="139" t="s">
        <v>30</v>
      </c>
      <c r="D4" s="129" t="s">
        <v>164</v>
      </c>
      <c r="E4" s="129" t="s">
        <v>165</v>
      </c>
      <c r="F4" s="129" t="s">
        <v>166</v>
      </c>
      <c r="G4" s="129" t="s">
        <v>167</v>
      </c>
      <c r="H4" s="129" t="s">
        <v>168</v>
      </c>
      <c r="I4" s="129" t="s">
        <v>169</v>
      </c>
      <c r="J4" s="129" t="s">
        <v>170</v>
      </c>
      <c r="K4" s="129" t="s">
        <v>171</v>
      </c>
      <c r="L4" s="129" t="s">
        <v>172</v>
      </c>
      <c r="M4" s="129" t="s">
        <v>173</v>
      </c>
      <c r="N4" s="129" t="s">
        <v>174</v>
      </c>
      <c r="O4" s="129" t="s">
        <v>175</v>
      </c>
      <c r="P4" s="317" t="s">
        <v>3</v>
      </c>
      <c r="Q4" s="318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4.9406564584124654E-324</v>
      </c>
      <c r="C6" s="49">
        <v>0</v>
      </c>
      <c r="D6" s="49">
        <v>4.9406564584124654E-324</v>
      </c>
      <c r="E6" s="49">
        <v>4.9406564584124654E-324</v>
      </c>
      <c r="F6" s="49">
        <v>4.9406564584124654E-324</v>
      </c>
      <c r="G6" s="49">
        <v>4.9406564584124654E-324</v>
      </c>
      <c r="H6" s="49">
        <v>4.9406564584124654E-324</v>
      </c>
      <c r="I6" s="49">
        <v>4.9406564584124654E-324</v>
      </c>
      <c r="J6" s="49">
        <v>4.9406564584124654E-324</v>
      </c>
      <c r="K6" s="49">
        <v>4.9406564584124654E-324</v>
      </c>
      <c r="L6" s="49">
        <v>4.9406564584124654E-324</v>
      </c>
      <c r="M6" s="49">
        <v>4.9406564584124654E-324</v>
      </c>
      <c r="N6" s="49">
        <v>4.9406564584124654E-324</v>
      </c>
      <c r="O6" s="49">
        <v>4.9406564584124654E-324</v>
      </c>
      <c r="P6" s="50">
        <v>1.9762625833649862E-323</v>
      </c>
      <c r="Q6" s="94" t="s">
        <v>265</v>
      </c>
    </row>
    <row r="7" spans="1:17" ht="14.4" customHeight="1" x14ac:dyDescent="0.3">
      <c r="A7" s="15" t="s">
        <v>35</v>
      </c>
      <c r="B7" s="51">
        <v>198.66503300038099</v>
      </c>
      <c r="C7" s="52">
        <v>16.555419416698001</v>
      </c>
      <c r="D7" s="52">
        <v>10.7058</v>
      </c>
      <c r="E7" s="52">
        <v>26.897269999999999</v>
      </c>
      <c r="F7" s="52">
        <v>20.531880000000001</v>
      </c>
      <c r="G7" s="52">
        <v>6.4772499999999997</v>
      </c>
      <c r="H7" s="52">
        <v>4.9406564584124654E-324</v>
      </c>
      <c r="I7" s="52">
        <v>4.9406564584124654E-324</v>
      </c>
      <c r="J7" s="52">
        <v>4.9406564584124654E-324</v>
      </c>
      <c r="K7" s="52">
        <v>4.9406564584124654E-324</v>
      </c>
      <c r="L7" s="52">
        <v>4.9406564584124654E-324</v>
      </c>
      <c r="M7" s="52">
        <v>4.9406564584124654E-324</v>
      </c>
      <c r="N7" s="52">
        <v>4.9406564584124654E-324</v>
      </c>
      <c r="O7" s="52">
        <v>4.9406564584124654E-324</v>
      </c>
      <c r="P7" s="53">
        <v>64.612200000000001</v>
      </c>
      <c r="Q7" s="95">
        <v>0.97569560718600001</v>
      </c>
    </row>
    <row r="8" spans="1:17" ht="14.4" customHeight="1" x14ac:dyDescent="0.3">
      <c r="A8" s="15" t="s">
        <v>36</v>
      </c>
      <c r="B8" s="51">
        <v>1254.9925639841499</v>
      </c>
      <c r="C8" s="52">
        <v>104.58271366534601</v>
      </c>
      <c r="D8" s="52">
        <v>124.871350000001</v>
      </c>
      <c r="E8" s="52">
        <v>109.90734999999999</v>
      </c>
      <c r="F8" s="52">
        <v>94.431060000000002</v>
      </c>
      <c r="G8" s="52">
        <v>90.865070000000003</v>
      </c>
      <c r="H8" s="52">
        <v>4.9406564584124654E-324</v>
      </c>
      <c r="I8" s="52">
        <v>4.9406564584124654E-324</v>
      </c>
      <c r="J8" s="52">
        <v>4.9406564584124654E-324</v>
      </c>
      <c r="K8" s="52">
        <v>4.9406564584124654E-324</v>
      </c>
      <c r="L8" s="52">
        <v>4.9406564584124654E-324</v>
      </c>
      <c r="M8" s="52">
        <v>4.9406564584124654E-324</v>
      </c>
      <c r="N8" s="52">
        <v>4.9406564584124654E-324</v>
      </c>
      <c r="O8" s="52">
        <v>4.9406564584124654E-324</v>
      </c>
      <c r="P8" s="53">
        <v>420.07483000000099</v>
      </c>
      <c r="Q8" s="95">
        <v>1.0041688900520001</v>
      </c>
    </row>
    <row r="9" spans="1:17" ht="14.4" customHeight="1" x14ac:dyDescent="0.3">
      <c r="A9" s="15" t="s">
        <v>37</v>
      </c>
      <c r="B9" s="51">
        <v>40729.015259770102</v>
      </c>
      <c r="C9" s="52">
        <v>3394.0846049808401</v>
      </c>
      <c r="D9" s="52">
        <v>3006.3785500000199</v>
      </c>
      <c r="E9" s="52">
        <v>3245.4625299999998</v>
      </c>
      <c r="F9" s="52">
        <v>3518.9162900000001</v>
      </c>
      <c r="G9" s="52">
        <v>3772.41932</v>
      </c>
      <c r="H9" s="52">
        <v>4.9406564584124654E-324</v>
      </c>
      <c r="I9" s="52">
        <v>4.9406564584124654E-324</v>
      </c>
      <c r="J9" s="52">
        <v>4.9406564584124654E-324</v>
      </c>
      <c r="K9" s="52">
        <v>4.9406564584124654E-324</v>
      </c>
      <c r="L9" s="52">
        <v>4.9406564584124654E-324</v>
      </c>
      <c r="M9" s="52">
        <v>4.9406564584124654E-324</v>
      </c>
      <c r="N9" s="52">
        <v>4.9406564584124654E-324</v>
      </c>
      <c r="O9" s="52">
        <v>4.9406564584124654E-324</v>
      </c>
      <c r="P9" s="53">
        <v>13543.17669</v>
      </c>
      <c r="Q9" s="95">
        <v>0.99755738779500003</v>
      </c>
    </row>
    <row r="10" spans="1:17" ht="14.4" customHeight="1" x14ac:dyDescent="0.3">
      <c r="A10" s="15" t="s">
        <v>38</v>
      </c>
      <c r="B10" s="51">
        <v>999.99647320872998</v>
      </c>
      <c r="C10" s="52">
        <v>83.333039434059998</v>
      </c>
      <c r="D10" s="52">
        <v>162.826920000001</v>
      </c>
      <c r="E10" s="52">
        <v>140.12162000000001</v>
      </c>
      <c r="F10" s="52">
        <v>153.45819</v>
      </c>
      <c r="G10" s="52">
        <v>136.77921000000001</v>
      </c>
      <c r="H10" s="52">
        <v>4.9406564584124654E-324</v>
      </c>
      <c r="I10" s="52">
        <v>4.9406564584124654E-324</v>
      </c>
      <c r="J10" s="52">
        <v>4.9406564584124654E-324</v>
      </c>
      <c r="K10" s="52">
        <v>4.9406564584124654E-324</v>
      </c>
      <c r="L10" s="52">
        <v>4.9406564584124654E-324</v>
      </c>
      <c r="M10" s="52">
        <v>4.9406564584124654E-324</v>
      </c>
      <c r="N10" s="52">
        <v>4.9406564584124654E-324</v>
      </c>
      <c r="O10" s="52">
        <v>4.9406564584124654E-324</v>
      </c>
      <c r="P10" s="53">
        <v>593.18594000000098</v>
      </c>
      <c r="Q10" s="95">
        <v>1.779564096151</v>
      </c>
    </row>
    <row r="11" spans="1:17" ht="14.4" customHeight="1" x14ac:dyDescent="0.3">
      <c r="A11" s="15" t="s">
        <v>39</v>
      </c>
      <c r="B11" s="51">
        <v>737.919746395988</v>
      </c>
      <c r="C11" s="52">
        <v>61.493312199664999</v>
      </c>
      <c r="D11" s="52">
        <v>49.56617</v>
      </c>
      <c r="E11" s="52">
        <v>70.980710000000002</v>
      </c>
      <c r="F11" s="52">
        <v>37.180979999999998</v>
      </c>
      <c r="G11" s="52">
        <v>50.146299999999997</v>
      </c>
      <c r="H11" s="52">
        <v>4.9406564584124654E-324</v>
      </c>
      <c r="I11" s="52">
        <v>4.9406564584124654E-324</v>
      </c>
      <c r="J11" s="52">
        <v>4.9406564584124654E-324</v>
      </c>
      <c r="K11" s="52">
        <v>4.9406564584124654E-324</v>
      </c>
      <c r="L11" s="52">
        <v>4.9406564584124654E-324</v>
      </c>
      <c r="M11" s="52">
        <v>4.9406564584124654E-324</v>
      </c>
      <c r="N11" s="52">
        <v>4.9406564584124654E-324</v>
      </c>
      <c r="O11" s="52">
        <v>4.9406564584124654E-324</v>
      </c>
      <c r="P11" s="53">
        <v>207.87415999999999</v>
      </c>
      <c r="Q11" s="95">
        <v>0.84510881168999996</v>
      </c>
    </row>
    <row r="12" spans="1:17" ht="14.4" customHeight="1" x14ac:dyDescent="0.3">
      <c r="A12" s="15" t="s">
        <v>40</v>
      </c>
      <c r="B12" s="51">
        <v>18.281094411110001</v>
      </c>
      <c r="C12" s="52">
        <v>1.523424534259</v>
      </c>
      <c r="D12" s="52">
        <v>0.14369999999999999</v>
      </c>
      <c r="E12" s="52">
        <v>64.831339999999997</v>
      </c>
      <c r="F12" s="52">
        <v>64.136259999999993</v>
      </c>
      <c r="G12" s="52">
        <v>0.26212000000000002</v>
      </c>
      <c r="H12" s="52">
        <v>4.9406564584124654E-324</v>
      </c>
      <c r="I12" s="52">
        <v>4.9406564584124654E-324</v>
      </c>
      <c r="J12" s="52">
        <v>4.9406564584124654E-324</v>
      </c>
      <c r="K12" s="52">
        <v>4.9406564584124654E-324</v>
      </c>
      <c r="L12" s="52">
        <v>4.9406564584124654E-324</v>
      </c>
      <c r="M12" s="52">
        <v>4.9406564584124654E-324</v>
      </c>
      <c r="N12" s="52">
        <v>4.9406564584124654E-324</v>
      </c>
      <c r="O12" s="52">
        <v>4.9406564584124654E-324</v>
      </c>
      <c r="P12" s="53">
        <v>129.37342000000001</v>
      </c>
      <c r="Q12" s="95">
        <v>21.230690639839999</v>
      </c>
    </row>
    <row r="13" spans="1:17" ht="14.4" customHeight="1" x14ac:dyDescent="0.3">
      <c r="A13" s="15" t="s">
        <v>41</v>
      </c>
      <c r="B13" s="51">
        <v>129.08926005445099</v>
      </c>
      <c r="C13" s="52">
        <v>10.757438337869999</v>
      </c>
      <c r="D13" s="52">
        <v>3.1866500000000002</v>
      </c>
      <c r="E13" s="52">
        <v>2.8101699999999998</v>
      </c>
      <c r="F13" s="52">
        <v>9.2426700000000004</v>
      </c>
      <c r="G13" s="52">
        <v>7.0181100000000001</v>
      </c>
      <c r="H13" s="52">
        <v>4.9406564584124654E-324</v>
      </c>
      <c r="I13" s="52">
        <v>4.9406564584124654E-324</v>
      </c>
      <c r="J13" s="52">
        <v>4.9406564584124654E-324</v>
      </c>
      <c r="K13" s="52">
        <v>4.9406564584124654E-324</v>
      </c>
      <c r="L13" s="52">
        <v>4.9406564584124654E-324</v>
      </c>
      <c r="M13" s="52">
        <v>4.9406564584124654E-324</v>
      </c>
      <c r="N13" s="52">
        <v>4.9406564584124654E-324</v>
      </c>
      <c r="O13" s="52">
        <v>4.9406564584124654E-324</v>
      </c>
      <c r="P13" s="53">
        <v>22.2576</v>
      </c>
      <c r="Q13" s="95">
        <v>0.51726069211199999</v>
      </c>
    </row>
    <row r="14" spans="1:17" ht="14.4" customHeight="1" x14ac:dyDescent="0.3">
      <c r="A14" s="15" t="s">
        <v>42</v>
      </c>
      <c r="B14" s="51">
        <v>1507.0553428726901</v>
      </c>
      <c r="C14" s="52">
        <v>125.587945239391</v>
      </c>
      <c r="D14" s="52">
        <v>144.33600000000101</v>
      </c>
      <c r="E14" s="52">
        <v>120.96299999999999</v>
      </c>
      <c r="F14" s="52">
        <v>113.821</v>
      </c>
      <c r="G14" s="52">
        <v>108.81100000000001</v>
      </c>
      <c r="H14" s="52">
        <v>4.9406564584124654E-324</v>
      </c>
      <c r="I14" s="52">
        <v>4.9406564584124654E-324</v>
      </c>
      <c r="J14" s="52">
        <v>4.9406564584124654E-324</v>
      </c>
      <c r="K14" s="52">
        <v>4.9406564584124654E-324</v>
      </c>
      <c r="L14" s="52">
        <v>4.9406564584124654E-324</v>
      </c>
      <c r="M14" s="52">
        <v>4.9406564584124654E-324</v>
      </c>
      <c r="N14" s="52">
        <v>4.9406564584124654E-324</v>
      </c>
      <c r="O14" s="52">
        <v>4.9406564584124654E-324</v>
      </c>
      <c r="P14" s="53">
        <v>487.93100000000101</v>
      </c>
      <c r="Q14" s="95">
        <v>0.97129346106799996</v>
      </c>
    </row>
    <row r="15" spans="1:17" ht="14.4" customHeight="1" x14ac:dyDescent="0.3">
      <c r="A15" s="15" t="s">
        <v>43</v>
      </c>
      <c r="B15" s="51">
        <v>4.9406564584124654E-324</v>
      </c>
      <c r="C15" s="52">
        <v>0</v>
      </c>
      <c r="D15" s="52">
        <v>4.9406564584124654E-324</v>
      </c>
      <c r="E15" s="52">
        <v>4.9406564584124654E-324</v>
      </c>
      <c r="F15" s="52">
        <v>4.9406564584124654E-324</v>
      </c>
      <c r="G15" s="52">
        <v>4.9406564584124654E-324</v>
      </c>
      <c r="H15" s="52">
        <v>4.9406564584124654E-324</v>
      </c>
      <c r="I15" s="52">
        <v>4.9406564584124654E-324</v>
      </c>
      <c r="J15" s="52">
        <v>4.9406564584124654E-324</v>
      </c>
      <c r="K15" s="52">
        <v>4.9406564584124654E-324</v>
      </c>
      <c r="L15" s="52">
        <v>4.9406564584124654E-324</v>
      </c>
      <c r="M15" s="52">
        <v>4.9406564584124654E-324</v>
      </c>
      <c r="N15" s="52">
        <v>4.9406564584124654E-324</v>
      </c>
      <c r="O15" s="52">
        <v>4.9406564584124654E-324</v>
      </c>
      <c r="P15" s="53">
        <v>1.9762625833649862E-323</v>
      </c>
      <c r="Q15" s="95" t="s">
        <v>265</v>
      </c>
    </row>
    <row r="16" spans="1:17" ht="14.4" customHeight="1" x14ac:dyDescent="0.3">
      <c r="A16" s="15" t="s">
        <v>44</v>
      </c>
      <c r="B16" s="51">
        <v>-95399.999999998297</v>
      </c>
      <c r="C16" s="52">
        <v>-7949.9999999998599</v>
      </c>
      <c r="D16" s="52">
        <v>-8843.8654500000393</v>
      </c>
      <c r="E16" s="52">
        <v>-7715.8639700000003</v>
      </c>
      <c r="F16" s="52">
        <v>-9101.4099800000004</v>
      </c>
      <c r="G16" s="52">
        <v>-8398.9455099999996</v>
      </c>
      <c r="H16" s="52">
        <v>4.9406564584124654E-324</v>
      </c>
      <c r="I16" s="52">
        <v>4.9406564584124654E-324</v>
      </c>
      <c r="J16" s="52">
        <v>4.9406564584124654E-324</v>
      </c>
      <c r="K16" s="52">
        <v>4.9406564584124654E-324</v>
      </c>
      <c r="L16" s="52">
        <v>4.9406564584124654E-324</v>
      </c>
      <c r="M16" s="52">
        <v>4.9406564584124654E-324</v>
      </c>
      <c r="N16" s="52">
        <v>4.9406564584124654E-324</v>
      </c>
      <c r="O16" s="52">
        <v>4.9406564584124654E-324</v>
      </c>
      <c r="P16" s="53">
        <v>-34060.084909999998</v>
      </c>
      <c r="Q16" s="95">
        <v>1.071071852515</v>
      </c>
    </row>
    <row r="17" spans="1:17" ht="14.4" customHeight="1" x14ac:dyDescent="0.3">
      <c r="A17" s="15" t="s">
        <v>45</v>
      </c>
      <c r="B17" s="51">
        <v>399.89706003019597</v>
      </c>
      <c r="C17" s="52">
        <v>33.324755002516</v>
      </c>
      <c r="D17" s="52">
        <v>9.2569999999999997</v>
      </c>
      <c r="E17" s="52">
        <v>37.324039999999997</v>
      </c>
      <c r="F17" s="52">
        <v>41.912190000000002</v>
      </c>
      <c r="G17" s="52">
        <v>63.291699999999999</v>
      </c>
      <c r="H17" s="52">
        <v>4.9406564584124654E-324</v>
      </c>
      <c r="I17" s="52">
        <v>4.9406564584124654E-324</v>
      </c>
      <c r="J17" s="52">
        <v>4.9406564584124654E-324</v>
      </c>
      <c r="K17" s="52">
        <v>4.9406564584124654E-324</v>
      </c>
      <c r="L17" s="52">
        <v>4.9406564584124654E-324</v>
      </c>
      <c r="M17" s="52">
        <v>4.9406564584124654E-324</v>
      </c>
      <c r="N17" s="52">
        <v>4.9406564584124654E-324</v>
      </c>
      <c r="O17" s="52">
        <v>4.9406564584124654E-324</v>
      </c>
      <c r="P17" s="53">
        <v>151.78493</v>
      </c>
      <c r="Q17" s="95">
        <v>1.138680014215</v>
      </c>
    </row>
    <row r="18" spans="1:17" ht="14.4" customHeight="1" x14ac:dyDescent="0.3">
      <c r="A18" s="15" t="s">
        <v>46</v>
      </c>
      <c r="B18" s="51">
        <v>649.99999999998795</v>
      </c>
      <c r="C18" s="52">
        <v>54.166666666665002</v>
      </c>
      <c r="D18" s="52">
        <v>56.401000000000003</v>
      </c>
      <c r="E18" s="52">
        <v>46.296999999999997</v>
      </c>
      <c r="F18" s="52">
        <v>72.372</v>
      </c>
      <c r="G18" s="52">
        <v>50.451999999999998</v>
      </c>
      <c r="H18" s="52">
        <v>4.9406564584124654E-324</v>
      </c>
      <c r="I18" s="52">
        <v>4.9406564584124654E-324</v>
      </c>
      <c r="J18" s="52">
        <v>4.9406564584124654E-324</v>
      </c>
      <c r="K18" s="52">
        <v>4.9406564584124654E-324</v>
      </c>
      <c r="L18" s="52">
        <v>4.9406564584124654E-324</v>
      </c>
      <c r="M18" s="52">
        <v>4.9406564584124654E-324</v>
      </c>
      <c r="N18" s="52">
        <v>4.9406564584124654E-324</v>
      </c>
      <c r="O18" s="52">
        <v>4.9406564584124654E-324</v>
      </c>
      <c r="P18" s="53">
        <v>225.52199999999999</v>
      </c>
      <c r="Q18" s="95">
        <v>1.0408707692300001</v>
      </c>
    </row>
    <row r="19" spans="1:17" ht="14.4" customHeight="1" x14ac:dyDescent="0.3">
      <c r="A19" s="15" t="s">
        <v>47</v>
      </c>
      <c r="B19" s="51">
        <v>1494.54069802649</v>
      </c>
      <c r="C19" s="52">
        <v>124.54505816887399</v>
      </c>
      <c r="D19" s="52">
        <v>91.112369999999999</v>
      </c>
      <c r="E19" s="52">
        <v>103.92917</v>
      </c>
      <c r="F19" s="52">
        <v>125.04612</v>
      </c>
      <c r="G19" s="52">
        <v>104.05783</v>
      </c>
      <c r="H19" s="52">
        <v>4.9406564584124654E-324</v>
      </c>
      <c r="I19" s="52">
        <v>4.9406564584124654E-324</v>
      </c>
      <c r="J19" s="52">
        <v>4.9406564584124654E-324</v>
      </c>
      <c r="K19" s="52">
        <v>4.9406564584124654E-324</v>
      </c>
      <c r="L19" s="52">
        <v>4.9406564584124654E-324</v>
      </c>
      <c r="M19" s="52">
        <v>4.9406564584124654E-324</v>
      </c>
      <c r="N19" s="52">
        <v>4.9406564584124654E-324</v>
      </c>
      <c r="O19" s="52">
        <v>4.9406564584124654E-324</v>
      </c>
      <c r="P19" s="53">
        <v>424.14549</v>
      </c>
      <c r="Q19" s="95">
        <v>0.85138964210199997</v>
      </c>
    </row>
    <row r="20" spans="1:17" ht="14.4" customHeight="1" x14ac:dyDescent="0.3">
      <c r="A20" s="15" t="s">
        <v>48</v>
      </c>
      <c r="B20" s="51">
        <v>32372.1600595011</v>
      </c>
      <c r="C20" s="52">
        <v>2697.6800049584199</v>
      </c>
      <c r="D20" s="52">
        <v>2502.3154600000098</v>
      </c>
      <c r="E20" s="52">
        <v>2455.8025699999998</v>
      </c>
      <c r="F20" s="52">
        <v>2575.1592900000001</v>
      </c>
      <c r="G20" s="52">
        <v>2539.3772199999999</v>
      </c>
      <c r="H20" s="52">
        <v>4.9406564584124654E-324</v>
      </c>
      <c r="I20" s="52">
        <v>4.9406564584124654E-324</v>
      </c>
      <c r="J20" s="52">
        <v>4.9406564584124654E-324</v>
      </c>
      <c r="K20" s="52">
        <v>4.9406564584124654E-324</v>
      </c>
      <c r="L20" s="52">
        <v>4.9406564584124654E-324</v>
      </c>
      <c r="M20" s="52">
        <v>4.9406564584124654E-324</v>
      </c>
      <c r="N20" s="52">
        <v>4.9406564584124654E-324</v>
      </c>
      <c r="O20" s="52">
        <v>4.9406564584124654E-324</v>
      </c>
      <c r="P20" s="53">
        <v>10072.65454</v>
      </c>
      <c r="Q20" s="95">
        <v>0.93345527652299998</v>
      </c>
    </row>
    <row r="21" spans="1:17" ht="14.4" customHeight="1" x14ac:dyDescent="0.3">
      <c r="A21" s="16" t="s">
        <v>49</v>
      </c>
      <c r="B21" s="51">
        <v>4565.9840702248403</v>
      </c>
      <c r="C21" s="52">
        <v>380.49867251873701</v>
      </c>
      <c r="D21" s="52">
        <v>384.60700000000202</v>
      </c>
      <c r="E21" s="52">
        <v>384.60599999999999</v>
      </c>
      <c r="F21" s="52">
        <v>380.1</v>
      </c>
      <c r="G21" s="52">
        <v>380.1</v>
      </c>
      <c r="H21" s="52">
        <v>1.4821969375237396E-323</v>
      </c>
      <c r="I21" s="52">
        <v>1.4821969375237396E-323</v>
      </c>
      <c r="J21" s="52">
        <v>1.4821969375237396E-323</v>
      </c>
      <c r="K21" s="52">
        <v>1.4821969375237396E-323</v>
      </c>
      <c r="L21" s="52">
        <v>1.4821969375237396E-323</v>
      </c>
      <c r="M21" s="52">
        <v>1.4821969375237396E-323</v>
      </c>
      <c r="N21" s="52">
        <v>1.4821969375237396E-323</v>
      </c>
      <c r="O21" s="52">
        <v>1.4821969375237396E-323</v>
      </c>
      <c r="P21" s="53">
        <v>1529.413</v>
      </c>
      <c r="Q21" s="95">
        <v>1.004874070831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4.9406564584124654E-324</v>
      </c>
      <c r="E22" s="52">
        <v>4.9406564584124654E-324</v>
      </c>
      <c r="F22" s="52">
        <v>4.9406564584124654E-324</v>
      </c>
      <c r="G22" s="52">
        <v>4.9406564584124654E-324</v>
      </c>
      <c r="H22" s="52">
        <v>4.9406564584124654E-324</v>
      </c>
      <c r="I22" s="52">
        <v>4.9406564584124654E-324</v>
      </c>
      <c r="J22" s="52">
        <v>4.9406564584124654E-324</v>
      </c>
      <c r="K22" s="52">
        <v>4.9406564584124654E-324</v>
      </c>
      <c r="L22" s="52">
        <v>4.9406564584124654E-324</v>
      </c>
      <c r="M22" s="52">
        <v>4.9406564584124654E-324</v>
      </c>
      <c r="N22" s="52">
        <v>4.9406564584124654E-324</v>
      </c>
      <c r="O22" s="52">
        <v>4.9406564584124654E-324</v>
      </c>
      <c r="P22" s="53">
        <v>1.9762625833649862E-323</v>
      </c>
      <c r="Q22" s="95" t="s">
        <v>265</v>
      </c>
    </row>
    <row r="23" spans="1:17" ht="14.4" customHeight="1" x14ac:dyDescent="0.3">
      <c r="A23" s="16" t="s">
        <v>51</v>
      </c>
      <c r="B23" s="51">
        <v>47399.999999999098</v>
      </c>
      <c r="C23" s="52">
        <v>3949.99999999993</v>
      </c>
      <c r="D23" s="52">
        <v>4262.8978200000201</v>
      </c>
      <c r="E23" s="52">
        <v>819.38900000000001</v>
      </c>
      <c r="F23" s="52">
        <v>6935.8980600000004</v>
      </c>
      <c r="G23" s="52">
        <v>3907.4337599999999</v>
      </c>
      <c r="H23" s="52">
        <v>1.9762625833649862E-323</v>
      </c>
      <c r="I23" s="52">
        <v>1.9762625833649862E-323</v>
      </c>
      <c r="J23" s="52">
        <v>1.9762625833649862E-323</v>
      </c>
      <c r="K23" s="52">
        <v>1.9762625833649862E-323</v>
      </c>
      <c r="L23" s="52">
        <v>1.9762625833649862E-323</v>
      </c>
      <c r="M23" s="52">
        <v>1.9762625833649862E-323</v>
      </c>
      <c r="N23" s="52">
        <v>1.9762625833649862E-323</v>
      </c>
      <c r="O23" s="52">
        <v>1.9762625833649862E-323</v>
      </c>
      <c r="P23" s="53">
        <v>15925.618640000001</v>
      </c>
      <c r="Q23" s="95">
        <v>1.0079505468350001</v>
      </c>
    </row>
    <row r="24" spans="1:17" ht="14.4" customHeight="1" x14ac:dyDescent="0.3">
      <c r="A24" s="16" t="s">
        <v>52</v>
      </c>
      <c r="B24" s="51">
        <v>476.121171094906</v>
      </c>
      <c r="C24" s="52">
        <v>39.676764257908999</v>
      </c>
      <c r="D24" s="52">
        <v>26.799620000000001</v>
      </c>
      <c r="E24" s="52">
        <v>26.099790000001001</v>
      </c>
      <c r="F24" s="52">
        <v>71.657699999998997</v>
      </c>
      <c r="G24" s="52">
        <v>46.662449999998998</v>
      </c>
      <c r="H24" s="52">
        <v>-1.0869444208507424E-322</v>
      </c>
      <c r="I24" s="52">
        <v>-1.0869444208507424E-322</v>
      </c>
      <c r="J24" s="52">
        <v>-1.0869444208507424E-322</v>
      </c>
      <c r="K24" s="52">
        <v>-1.0869444208507424E-322</v>
      </c>
      <c r="L24" s="52">
        <v>-1.0869444208507424E-322</v>
      </c>
      <c r="M24" s="52">
        <v>-1.0869444208507424E-322</v>
      </c>
      <c r="N24" s="52">
        <v>-1.0869444208507424E-322</v>
      </c>
      <c r="O24" s="52">
        <v>-1.0869444208507424E-322</v>
      </c>
      <c r="P24" s="53">
        <v>171.21956000000199</v>
      </c>
      <c r="Q24" s="95"/>
    </row>
    <row r="25" spans="1:17" ht="14.4" customHeight="1" x14ac:dyDescent="0.3">
      <c r="A25" s="17" t="s">
        <v>53</v>
      </c>
      <c r="B25" s="54">
        <v>37533.717832576003</v>
      </c>
      <c r="C25" s="55">
        <v>3127.8098193813298</v>
      </c>
      <c r="D25" s="55">
        <v>1991.5399600000101</v>
      </c>
      <c r="E25" s="55">
        <v>-60.442409999996997</v>
      </c>
      <c r="F25" s="55">
        <v>5112.4537099999998</v>
      </c>
      <c r="G25" s="55">
        <v>2865.2078299999998</v>
      </c>
      <c r="H25" s="55">
        <v>4.9406564584124654E-324</v>
      </c>
      <c r="I25" s="55">
        <v>4.9406564584124654E-324</v>
      </c>
      <c r="J25" s="55">
        <v>4.9406564584124654E-324</v>
      </c>
      <c r="K25" s="55">
        <v>4.9406564584124654E-324</v>
      </c>
      <c r="L25" s="55">
        <v>4.9406564584124654E-324</v>
      </c>
      <c r="M25" s="55">
        <v>4.9406564584124654E-324</v>
      </c>
      <c r="N25" s="55">
        <v>4.9406564584124654E-324</v>
      </c>
      <c r="O25" s="55">
        <v>4.9406564584124654E-324</v>
      </c>
      <c r="P25" s="56">
        <v>9908.7590900000105</v>
      </c>
      <c r="Q25" s="96">
        <v>0.79198861681099997</v>
      </c>
    </row>
    <row r="26" spans="1:17" ht="14.4" customHeight="1" x14ac:dyDescent="0.3">
      <c r="A26" s="15" t="s">
        <v>54</v>
      </c>
      <c r="B26" s="51">
        <v>4951.0340232492199</v>
      </c>
      <c r="C26" s="52">
        <v>412.586168604102</v>
      </c>
      <c r="D26" s="52">
        <v>381.46767999999997</v>
      </c>
      <c r="E26" s="52">
        <v>364.32168999999999</v>
      </c>
      <c r="F26" s="52">
        <v>392.24628000000001</v>
      </c>
      <c r="G26" s="52">
        <v>424.90194000000002</v>
      </c>
      <c r="H26" s="52">
        <v>4.9406564584124654E-324</v>
      </c>
      <c r="I26" s="52">
        <v>4.9406564584124654E-324</v>
      </c>
      <c r="J26" s="52">
        <v>4.9406564584124654E-324</v>
      </c>
      <c r="K26" s="52">
        <v>4.9406564584124654E-324</v>
      </c>
      <c r="L26" s="52">
        <v>4.9406564584124654E-324</v>
      </c>
      <c r="M26" s="52">
        <v>4.9406564584124654E-324</v>
      </c>
      <c r="N26" s="52">
        <v>4.9406564584124654E-324</v>
      </c>
      <c r="O26" s="52">
        <v>4.9406564584124654E-324</v>
      </c>
      <c r="P26" s="53">
        <v>1562.93759</v>
      </c>
      <c r="Q26" s="95">
        <v>0.94703707305999996</v>
      </c>
    </row>
    <row r="27" spans="1:17" ht="14.4" customHeight="1" x14ac:dyDescent="0.3">
      <c r="A27" s="18" t="s">
        <v>55</v>
      </c>
      <c r="B27" s="54">
        <v>42484.751855825198</v>
      </c>
      <c r="C27" s="55">
        <v>3540.3959879854301</v>
      </c>
      <c r="D27" s="55">
        <v>2373.0076400000098</v>
      </c>
      <c r="E27" s="55">
        <v>303.87928000000198</v>
      </c>
      <c r="F27" s="55">
        <v>5504.6999900000001</v>
      </c>
      <c r="G27" s="55">
        <v>3290.10977</v>
      </c>
      <c r="H27" s="55">
        <v>9.8813129168249309E-324</v>
      </c>
      <c r="I27" s="55">
        <v>9.8813129168249309E-324</v>
      </c>
      <c r="J27" s="55">
        <v>9.8813129168249309E-324</v>
      </c>
      <c r="K27" s="55">
        <v>9.8813129168249309E-324</v>
      </c>
      <c r="L27" s="55">
        <v>9.8813129168249309E-324</v>
      </c>
      <c r="M27" s="55">
        <v>9.8813129168249309E-324</v>
      </c>
      <c r="N27" s="55">
        <v>9.8813129168249309E-324</v>
      </c>
      <c r="O27" s="55">
        <v>9.8813129168249309E-324</v>
      </c>
      <c r="P27" s="56">
        <v>11471.696679999999</v>
      </c>
      <c r="Q27" s="96">
        <v>0.81005745677300001</v>
      </c>
    </row>
    <row r="28" spans="1:17" ht="14.4" customHeight="1" x14ac:dyDescent="0.3">
      <c r="A28" s="16" t="s">
        <v>56</v>
      </c>
      <c r="B28" s="51">
        <v>130.84553814617499</v>
      </c>
      <c r="C28" s="52">
        <v>10.903794845514</v>
      </c>
      <c r="D28" s="52">
        <v>12.2979</v>
      </c>
      <c r="E28" s="52">
        <v>32.037300000000002</v>
      </c>
      <c r="F28" s="52">
        <v>16.339289999999998</v>
      </c>
      <c r="G28" s="52">
        <v>19.524429999999999</v>
      </c>
      <c r="H28" s="52">
        <v>1.2351641146031164E-322</v>
      </c>
      <c r="I28" s="52">
        <v>1.2351641146031164E-322</v>
      </c>
      <c r="J28" s="52">
        <v>1.2351641146031164E-322</v>
      </c>
      <c r="K28" s="52">
        <v>1.2351641146031164E-322</v>
      </c>
      <c r="L28" s="52">
        <v>1.2351641146031164E-322</v>
      </c>
      <c r="M28" s="52">
        <v>1.2351641146031164E-322</v>
      </c>
      <c r="N28" s="52">
        <v>1.2351641146031164E-322</v>
      </c>
      <c r="O28" s="52">
        <v>1.2351641146031164E-322</v>
      </c>
      <c r="P28" s="53">
        <v>80.198920000000001</v>
      </c>
      <c r="Q28" s="95">
        <v>1.8387845960110001</v>
      </c>
    </row>
    <row r="29" spans="1:17" ht="14.4" customHeight="1" x14ac:dyDescent="0.3">
      <c r="A29" s="16" t="s">
        <v>57</v>
      </c>
      <c r="B29" s="51">
        <v>9.8813129168249309E-324</v>
      </c>
      <c r="C29" s="52">
        <v>0</v>
      </c>
      <c r="D29" s="52">
        <v>9.8813129168249309E-324</v>
      </c>
      <c r="E29" s="52">
        <v>9.8813129168249309E-324</v>
      </c>
      <c r="F29" s="52">
        <v>9.8813129168249309E-324</v>
      </c>
      <c r="G29" s="52">
        <v>9.8813129168249309E-324</v>
      </c>
      <c r="H29" s="52">
        <v>9.8813129168249309E-324</v>
      </c>
      <c r="I29" s="52">
        <v>9.8813129168249309E-324</v>
      </c>
      <c r="J29" s="52">
        <v>9.8813129168249309E-324</v>
      </c>
      <c r="K29" s="52">
        <v>9.8813129168249309E-324</v>
      </c>
      <c r="L29" s="52">
        <v>9.8813129168249309E-324</v>
      </c>
      <c r="M29" s="52">
        <v>9.8813129168249309E-324</v>
      </c>
      <c r="N29" s="52">
        <v>9.8813129168249309E-324</v>
      </c>
      <c r="O29" s="52">
        <v>9.8813129168249309E-324</v>
      </c>
      <c r="P29" s="53">
        <v>3.9525251667299724E-323</v>
      </c>
      <c r="Q29" s="95" t="s">
        <v>265</v>
      </c>
    </row>
    <row r="30" spans="1:17" ht="14.4" customHeight="1" x14ac:dyDescent="0.3">
      <c r="A30" s="16" t="s">
        <v>58</v>
      </c>
      <c r="B30" s="51">
        <v>51520</v>
      </c>
      <c r="C30" s="52">
        <v>4293.3333333333303</v>
      </c>
      <c r="D30" s="52">
        <v>4635.7265500000003</v>
      </c>
      <c r="E30" s="52">
        <v>867.76199999999994</v>
      </c>
      <c r="F30" s="52">
        <v>7576.6519500000004</v>
      </c>
      <c r="G30" s="52">
        <v>4207.5049200000003</v>
      </c>
      <c r="H30" s="52">
        <v>4.9406564584124654E-323</v>
      </c>
      <c r="I30" s="52">
        <v>4.9406564584124654E-323</v>
      </c>
      <c r="J30" s="52">
        <v>4.9406564584124654E-323</v>
      </c>
      <c r="K30" s="52">
        <v>4.9406564584124654E-323</v>
      </c>
      <c r="L30" s="52">
        <v>4.9406564584124654E-323</v>
      </c>
      <c r="M30" s="52">
        <v>4.9406564584124654E-323</v>
      </c>
      <c r="N30" s="52">
        <v>4.9406564584124654E-323</v>
      </c>
      <c r="O30" s="52">
        <v>4.9406564584124654E-323</v>
      </c>
      <c r="P30" s="53">
        <v>17287.645420000001</v>
      </c>
      <c r="Q30" s="95">
        <v>1.006656371506</v>
      </c>
    </row>
    <row r="31" spans="1:17" ht="14.4" customHeight="1" thickBot="1" x14ac:dyDescent="0.35">
      <c r="A31" s="19" t="s">
        <v>59</v>
      </c>
      <c r="B31" s="57">
        <v>1.9762625833649862E-323</v>
      </c>
      <c r="C31" s="58">
        <v>0</v>
      </c>
      <c r="D31" s="58">
        <v>2.4703282292062327E-323</v>
      </c>
      <c r="E31" s="58">
        <v>2.4703282292062327E-323</v>
      </c>
      <c r="F31" s="58">
        <v>2.4703282292062327E-323</v>
      </c>
      <c r="G31" s="58">
        <v>2.4703282292062327E-323</v>
      </c>
      <c r="H31" s="58">
        <v>2.4703282292062327E-323</v>
      </c>
      <c r="I31" s="58">
        <v>2.4703282292062327E-323</v>
      </c>
      <c r="J31" s="58">
        <v>2.4703282292062327E-323</v>
      </c>
      <c r="K31" s="58">
        <v>2.4703282292062327E-323</v>
      </c>
      <c r="L31" s="58">
        <v>2.4703282292062327E-323</v>
      </c>
      <c r="M31" s="58">
        <v>2.4703282292062327E-323</v>
      </c>
      <c r="N31" s="58">
        <v>2.4703282292062327E-323</v>
      </c>
      <c r="O31" s="58">
        <v>2.4703282292062327E-323</v>
      </c>
      <c r="P31" s="59">
        <v>9.8813129168249309E-323</v>
      </c>
      <c r="Q31" s="97" t="s">
        <v>265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158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184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4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14" t="s">
        <v>61</v>
      </c>
      <c r="B1" s="314"/>
      <c r="C1" s="314"/>
      <c r="D1" s="314"/>
      <c r="E1" s="314"/>
      <c r="F1" s="314"/>
      <c r="G1" s="314"/>
      <c r="H1" s="319"/>
      <c r="I1" s="319"/>
      <c r="J1" s="319"/>
      <c r="K1" s="319"/>
    </row>
    <row r="2" spans="1:11" s="60" customFormat="1" ht="14.4" customHeight="1" thickBot="1" x14ac:dyDescent="0.35">
      <c r="A2" s="235" t="s">
        <v>264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15" t="s">
        <v>62</v>
      </c>
      <c r="C3" s="316"/>
      <c r="D3" s="316"/>
      <c r="E3" s="316"/>
      <c r="F3" s="322" t="s">
        <v>63</v>
      </c>
      <c r="G3" s="316"/>
      <c r="H3" s="316"/>
      <c r="I3" s="316"/>
      <c r="J3" s="316"/>
      <c r="K3" s="323"/>
    </row>
    <row r="4" spans="1:11" ht="14.4" customHeight="1" x14ac:dyDescent="0.3">
      <c r="A4" s="77"/>
      <c r="B4" s="320"/>
      <c r="C4" s="321"/>
      <c r="D4" s="321"/>
      <c r="E4" s="321"/>
      <c r="F4" s="324" t="s">
        <v>180</v>
      </c>
      <c r="G4" s="326" t="s">
        <v>64</v>
      </c>
      <c r="H4" s="141" t="s">
        <v>142</v>
      </c>
      <c r="I4" s="324" t="s">
        <v>65</v>
      </c>
      <c r="J4" s="326" t="s">
        <v>182</v>
      </c>
      <c r="K4" s="327" t="s">
        <v>183</v>
      </c>
    </row>
    <row r="5" spans="1:11" ht="42" thickBot="1" x14ac:dyDescent="0.35">
      <c r="A5" s="78"/>
      <c r="B5" s="24" t="s">
        <v>176</v>
      </c>
      <c r="C5" s="25" t="s">
        <v>177</v>
      </c>
      <c r="D5" s="26" t="s">
        <v>178</v>
      </c>
      <c r="E5" s="26" t="s">
        <v>179</v>
      </c>
      <c r="F5" s="325"/>
      <c r="G5" s="325"/>
      <c r="H5" s="25" t="s">
        <v>181</v>
      </c>
      <c r="I5" s="325"/>
      <c r="J5" s="325"/>
      <c r="K5" s="328"/>
    </row>
    <row r="6" spans="1:11" ht="14.4" customHeight="1" thickBot="1" x14ac:dyDescent="0.35">
      <c r="A6" s="405" t="s">
        <v>267</v>
      </c>
      <c r="B6" s="387">
        <v>38785.365666930003</v>
      </c>
      <c r="C6" s="387">
        <v>37914.322670000001</v>
      </c>
      <c r="D6" s="388">
        <v>-871.04299692997301</v>
      </c>
      <c r="E6" s="389">
        <v>0.97754196764800005</v>
      </c>
      <c r="F6" s="387">
        <v>37533.717832576003</v>
      </c>
      <c r="G6" s="388">
        <v>12511.239277525299</v>
      </c>
      <c r="H6" s="390">
        <v>2865.2078299999998</v>
      </c>
      <c r="I6" s="387">
        <v>9908.7590900000105</v>
      </c>
      <c r="J6" s="388">
        <v>-2602.4801875253102</v>
      </c>
      <c r="K6" s="391">
        <v>0.26399620560300002</v>
      </c>
    </row>
    <row r="7" spans="1:11" ht="14.4" customHeight="1" thickBot="1" x14ac:dyDescent="0.35">
      <c r="A7" s="406" t="s">
        <v>268</v>
      </c>
      <c r="B7" s="387">
        <v>-40962.4292214382</v>
      </c>
      <c r="C7" s="387">
        <v>-48879.342129999997</v>
      </c>
      <c r="D7" s="388">
        <v>-7916.9129085618097</v>
      </c>
      <c r="E7" s="389">
        <v>1.1932725441100001</v>
      </c>
      <c r="F7" s="387">
        <v>-49824.985226300698</v>
      </c>
      <c r="G7" s="388">
        <v>-16608.328408766902</v>
      </c>
      <c r="H7" s="390">
        <v>-4226.16716</v>
      </c>
      <c r="I7" s="387">
        <v>-18591.599389999999</v>
      </c>
      <c r="J7" s="388">
        <v>-1983.27098123312</v>
      </c>
      <c r="K7" s="391">
        <v>0.37313808133699999</v>
      </c>
    </row>
    <row r="8" spans="1:11" ht="14.4" customHeight="1" thickBot="1" x14ac:dyDescent="0.35">
      <c r="A8" s="407" t="s">
        <v>269</v>
      </c>
      <c r="B8" s="387">
        <v>45317.9545520553</v>
      </c>
      <c r="C8" s="387">
        <v>44986.735719999997</v>
      </c>
      <c r="D8" s="388">
        <v>-331.218832055267</v>
      </c>
      <c r="E8" s="389">
        <v>0.99269122282</v>
      </c>
      <c r="F8" s="387">
        <v>44067.9594308249</v>
      </c>
      <c r="G8" s="388">
        <v>14689.319810274999</v>
      </c>
      <c r="H8" s="390">
        <v>4063.9673499999999</v>
      </c>
      <c r="I8" s="387">
        <v>14980.55452</v>
      </c>
      <c r="J8" s="388">
        <v>291.23470972505902</v>
      </c>
      <c r="K8" s="391">
        <v>0.33994209655899998</v>
      </c>
    </row>
    <row r="9" spans="1:11" ht="14.4" customHeight="1" thickBot="1" x14ac:dyDescent="0.35">
      <c r="A9" s="408" t="s">
        <v>270</v>
      </c>
      <c r="B9" s="392">
        <v>4.9406564584124654E-324</v>
      </c>
      <c r="C9" s="392">
        <v>-4.6000000000000001E-4</v>
      </c>
      <c r="D9" s="393">
        <v>-4.6000000000000001E-4</v>
      </c>
      <c r="E9" s="394" t="s">
        <v>271</v>
      </c>
      <c r="F9" s="392">
        <v>0</v>
      </c>
      <c r="G9" s="393">
        <v>0</v>
      </c>
      <c r="H9" s="395">
        <v>-3.0000000000000001E-5</v>
      </c>
      <c r="I9" s="392">
        <v>-3.2000000000000003E-4</v>
      </c>
      <c r="J9" s="393">
        <v>-3.2000000000000003E-4</v>
      </c>
      <c r="K9" s="396" t="s">
        <v>265</v>
      </c>
    </row>
    <row r="10" spans="1:11" ht="14.4" customHeight="1" thickBot="1" x14ac:dyDescent="0.35">
      <c r="A10" s="409" t="s">
        <v>272</v>
      </c>
      <c r="B10" s="387">
        <v>4.9406564584124654E-324</v>
      </c>
      <c r="C10" s="387">
        <v>-4.6000000000000001E-4</v>
      </c>
      <c r="D10" s="388">
        <v>-4.6000000000000001E-4</v>
      </c>
      <c r="E10" s="397" t="s">
        <v>271</v>
      </c>
      <c r="F10" s="387">
        <v>0</v>
      </c>
      <c r="G10" s="388">
        <v>0</v>
      </c>
      <c r="H10" s="390">
        <v>-3.0000000000000001E-5</v>
      </c>
      <c r="I10" s="387">
        <v>-3.2000000000000003E-4</v>
      </c>
      <c r="J10" s="388">
        <v>-3.2000000000000003E-4</v>
      </c>
      <c r="K10" s="398" t="s">
        <v>265</v>
      </c>
    </row>
    <row r="11" spans="1:11" ht="14.4" customHeight="1" thickBot="1" x14ac:dyDescent="0.35">
      <c r="A11" s="408" t="s">
        <v>273</v>
      </c>
      <c r="B11" s="392">
        <v>291.99944385508098</v>
      </c>
      <c r="C11" s="392">
        <v>198.51465999999999</v>
      </c>
      <c r="D11" s="393">
        <v>-93.484783855081005</v>
      </c>
      <c r="E11" s="399">
        <v>0.67984602086599999</v>
      </c>
      <c r="F11" s="392">
        <v>198.66503300038099</v>
      </c>
      <c r="G11" s="393">
        <v>66.221677666792999</v>
      </c>
      <c r="H11" s="395">
        <v>6.4772499999999997</v>
      </c>
      <c r="I11" s="392">
        <v>64.612200000000001</v>
      </c>
      <c r="J11" s="393">
        <v>-1.609477666793</v>
      </c>
      <c r="K11" s="400">
        <v>0.32523186906200002</v>
      </c>
    </row>
    <row r="12" spans="1:11" ht="14.4" customHeight="1" thickBot="1" x14ac:dyDescent="0.35">
      <c r="A12" s="409" t="s">
        <v>274</v>
      </c>
      <c r="B12" s="387">
        <v>291.99944385508098</v>
      </c>
      <c r="C12" s="387">
        <v>198.51465999999999</v>
      </c>
      <c r="D12" s="388">
        <v>-93.484783855081005</v>
      </c>
      <c r="E12" s="389">
        <v>0.67984602086599999</v>
      </c>
      <c r="F12" s="387">
        <v>198.66503300038099</v>
      </c>
      <c r="G12" s="388">
        <v>66.221677666792999</v>
      </c>
      <c r="H12" s="390">
        <v>6.4772499999999997</v>
      </c>
      <c r="I12" s="387">
        <v>64.612200000000001</v>
      </c>
      <c r="J12" s="388">
        <v>-1.609477666793</v>
      </c>
      <c r="K12" s="391">
        <v>0.32523186906200002</v>
      </c>
    </row>
    <row r="13" spans="1:11" ht="14.4" customHeight="1" thickBot="1" x14ac:dyDescent="0.35">
      <c r="A13" s="408" t="s">
        <v>275</v>
      </c>
      <c r="B13" s="392">
        <v>1582.02841592865</v>
      </c>
      <c r="C13" s="392">
        <v>1167.0083400000001</v>
      </c>
      <c r="D13" s="393">
        <v>-415.020075928648</v>
      </c>
      <c r="E13" s="399">
        <v>0.737665852427</v>
      </c>
      <c r="F13" s="392">
        <v>1254.9925639841499</v>
      </c>
      <c r="G13" s="393">
        <v>418.33085466138499</v>
      </c>
      <c r="H13" s="395">
        <v>90.865070000000003</v>
      </c>
      <c r="I13" s="392">
        <v>420.07483000000099</v>
      </c>
      <c r="J13" s="393">
        <v>1.7439753386150001</v>
      </c>
      <c r="K13" s="400">
        <v>0.33472296335000001</v>
      </c>
    </row>
    <row r="14" spans="1:11" ht="14.4" customHeight="1" thickBot="1" x14ac:dyDescent="0.35">
      <c r="A14" s="409" t="s">
        <v>276</v>
      </c>
      <c r="B14" s="387">
        <v>1582.02841592865</v>
      </c>
      <c r="C14" s="387">
        <v>1167.0083400000001</v>
      </c>
      <c r="D14" s="388">
        <v>-415.020075928648</v>
      </c>
      <c r="E14" s="389">
        <v>0.737665852427</v>
      </c>
      <c r="F14" s="387">
        <v>1254.9925639841499</v>
      </c>
      <c r="G14" s="388">
        <v>418.33085466138499</v>
      </c>
      <c r="H14" s="390">
        <v>90.865070000000003</v>
      </c>
      <c r="I14" s="387">
        <v>420.07483000000099</v>
      </c>
      <c r="J14" s="388">
        <v>1.7439753386150001</v>
      </c>
      <c r="K14" s="391">
        <v>0.33472296335000001</v>
      </c>
    </row>
    <row r="15" spans="1:11" ht="14.4" customHeight="1" thickBot="1" x14ac:dyDescent="0.35">
      <c r="A15" s="408" t="s">
        <v>277</v>
      </c>
      <c r="B15" s="392">
        <v>40999.107146035101</v>
      </c>
      <c r="C15" s="392">
        <v>41169.032579999999</v>
      </c>
      <c r="D15" s="393">
        <v>169.925433964912</v>
      </c>
      <c r="E15" s="399">
        <v>1.0041446130359999</v>
      </c>
      <c r="F15" s="392">
        <v>40729.015259770102</v>
      </c>
      <c r="G15" s="393">
        <v>13576.338419923401</v>
      </c>
      <c r="H15" s="395">
        <v>3772.41932</v>
      </c>
      <c r="I15" s="392">
        <v>13543.17669</v>
      </c>
      <c r="J15" s="393">
        <v>-33.161729923338001</v>
      </c>
      <c r="K15" s="400">
        <v>0.33251912926499999</v>
      </c>
    </row>
    <row r="16" spans="1:11" ht="14.4" customHeight="1" thickBot="1" x14ac:dyDescent="0.35">
      <c r="A16" s="409" t="s">
        <v>278</v>
      </c>
      <c r="B16" s="387">
        <v>18960.881695857599</v>
      </c>
      <c r="C16" s="387">
        <v>18707.046429999999</v>
      </c>
      <c r="D16" s="388">
        <v>-253.835265857579</v>
      </c>
      <c r="E16" s="389">
        <v>0.98661268658599999</v>
      </c>
      <c r="F16" s="387">
        <v>18707.026616397601</v>
      </c>
      <c r="G16" s="388">
        <v>6235.6755387992098</v>
      </c>
      <c r="H16" s="390">
        <v>1694.83168</v>
      </c>
      <c r="I16" s="387">
        <v>5871.4975700000095</v>
      </c>
      <c r="J16" s="388">
        <v>-364.17796879919803</v>
      </c>
      <c r="K16" s="391">
        <v>0.31386589062999998</v>
      </c>
    </row>
    <row r="17" spans="1:11" ht="14.4" customHeight="1" thickBot="1" x14ac:dyDescent="0.35">
      <c r="A17" s="409" t="s">
        <v>279</v>
      </c>
      <c r="B17" s="387">
        <v>283.513351277879</v>
      </c>
      <c r="C17" s="387">
        <v>356.73752000000002</v>
      </c>
      <c r="D17" s="388">
        <v>73.224168722119998</v>
      </c>
      <c r="E17" s="389">
        <v>1.258274146145</v>
      </c>
      <c r="F17" s="387">
        <v>359.02269534178401</v>
      </c>
      <c r="G17" s="388">
        <v>119.67423178059499</v>
      </c>
      <c r="H17" s="390">
        <v>1.6834</v>
      </c>
      <c r="I17" s="387">
        <v>86.746759999999995</v>
      </c>
      <c r="J17" s="388">
        <v>-32.927471780593997</v>
      </c>
      <c r="K17" s="391">
        <v>0.24161915423499999</v>
      </c>
    </row>
    <row r="18" spans="1:11" ht="14.4" customHeight="1" thickBot="1" x14ac:dyDescent="0.35">
      <c r="A18" s="409" t="s">
        <v>280</v>
      </c>
      <c r="B18" s="387">
        <v>192.92283506681599</v>
      </c>
      <c r="C18" s="387">
        <v>186.74610000000001</v>
      </c>
      <c r="D18" s="388">
        <v>-6.1767350668149996</v>
      </c>
      <c r="E18" s="389">
        <v>0.967983390537</v>
      </c>
      <c r="F18" s="387">
        <v>199.170763780708</v>
      </c>
      <c r="G18" s="388">
        <v>66.390254593568997</v>
      </c>
      <c r="H18" s="390">
        <v>21.396650000000001</v>
      </c>
      <c r="I18" s="387">
        <v>83.685360000000003</v>
      </c>
      <c r="J18" s="388">
        <v>17.29510540643</v>
      </c>
      <c r="K18" s="391">
        <v>0.42016889633499999</v>
      </c>
    </row>
    <row r="19" spans="1:11" ht="14.4" customHeight="1" thickBot="1" x14ac:dyDescent="0.35">
      <c r="A19" s="409" t="s">
        <v>281</v>
      </c>
      <c r="B19" s="387">
        <v>374.826793229072</v>
      </c>
      <c r="C19" s="387">
        <v>390.65859999999998</v>
      </c>
      <c r="D19" s="388">
        <v>15.831806770928001</v>
      </c>
      <c r="E19" s="389">
        <v>1.042237660319</v>
      </c>
      <c r="F19" s="387">
        <v>390.65565703586498</v>
      </c>
      <c r="G19" s="388">
        <v>130.218552345288</v>
      </c>
      <c r="H19" s="390">
        <v>37.195210000000003</v>
      </c>
      <c r="I19" s="387">
        <v>144.28910999999999</v>
      </c>
      <c r="J19" s="388">
        <v>14.070557654711999</v>
      </c>
      <c r="K19" s="391">
        <v>0.36935113417900001</v>
      </c>
    </row>
    <row r="20" spans="1:11" ht="14.4" customHeight="1" thickBot="1" x14ac:dyDescent="0.35">
      <c r="A20" s="409" t="s">
        <v>282</v>
      </c>
      <c r="B20" s="387">
        <v>21096.0343705839</v>
      </c>
      <c r="C20" s="387">
        <v>21444.129929999999</v>
      </c>
      <c r="D20" s="388">
        <v>348.095559416161</v>
      </c>
      <c r="E20" s="389">
        <v>1.01650052106</v>
      </c>
      <c r="F20" s="387">
        <v>20988.232873103701</v>
      </c>
      <c r="G20" s="388">
        <v>6996.0776243679102</v>
      </c>
      <c r="H20" s="390">
        <v>2006.10238</v>
      </c>
      <c r="I20" s="387">
        <v>7326.1418900000099</v>
      </c>
      <c r="J20" s="388">
        <v>330.06426563209499</v>
      </c>
      <c r="K20" s="391">
        <v>0.349059491301</v>
      </c>
    </row>
    <row r="21" spans="1:11" ht="14.4" customHeight="1" thickBot="1" x14ac:dyDescent="0.35">
      <c r="A21" s="409" t="s">
        <v>283</v>
      </c>
      <c r="B21" s="387">
        <v>0</v>
      </c>
      <c r="C21" s="387">
        <v>0.69099999999999995</v>
      </c>
      <c r="D21" s="388">
        <v>0.69099999999999995</v>
      </c>
      <c r="E21" s="397" t="s">
        <v>265</v>
      </c>
      <c r="F21" s="387">
        <v>0.70883869388700005</v>
      </c>
      <c r="G21" s="388">
        <v>0.23627956462899999</v>
      </c>
      <c r="H21" s="390">
        <v>4.2</v>
      </c>
      <c r="I21" s="387">
        <v>4.5410000000000004</v>
      </c>
      <c r="J21" s="388">
        <v>4.3047204353700002</v>
      </c>
      <c r="K21" s="391">
        <v>6.4062529869739997</v>
      </c>
    </row>
    <row r="22" spans="1:11" ht="14.4" customHeight="1" thickBot="1" x14ac:dyDescent="0.35">
      <c r="A22" s="409" t="s">
        <v>284</v>
      </c>
      <c r="B22" s="387">
        <v>90.928100019903994</v>
      </c>
      <c r="C22" s="387">
        <v>83.022999999999996</v>
      </c>
      <c r="D22" s="388">
        <v>-7.9051000199040002</v>
      </c>
      <c r="E22" s="389">
        <v>0.91306207851900001</v>
      </c>
      <c r="F22" s="387">
        <v>84.197815416449004</v>
      </c>
      <c r="G22" s="388">
        <v>28.065938472149</v>
      </c>
      <c r="H22" s="390">
        <v>7.01</v>
      </c>
      <c r="I22" s="387">
        <v>26.274999999999999</v>
      </c>
      <c r="J22" s="388">
        <v>-1.790938472149</v>
      </c>
      <c r="K22" s="391">
        <v>0.31206272834999998</v>
      </c>
    </row>
    <row r="23" spans="1:11" ht="14.4" customHeight="1" thickBot="1" x14ac:dyDescent="0.35">
      <c r="A23" s="408" t="s">
        <v>285</v>
      </c>
      <c r="B23" s="392">
        <v>1009.99999999994</v>
      </c>
      <c r="C23" s="392">
        <v>1080.7498499999999</v>
      </c>
      <c r="D23" s="393">
        <v>70.749850000055005</v>
      </c>
      <c r="E23" s="399">
        <v>1.070049356435</v>
      </c>
      <c r="F23" s="392">
        <v>999.99647320872998</v>
      </c>
      <c r="G23" s="393">
        <v>333.332157736243</v>
      </c>
      <c r="H23" s="395">
        <v>136.77921000000001</v>
      </c>
      <c r="I23" s="392">
        <v>593.18594000000098</v>
      </c>
      <c r="J23" s="393">
        <v>259.85378226375701</v>
      </c>
      <c r="K23" s="400">
        <v>0.59318803205000004</v>
      </c>
    </row>
    <row r="24" spans="1:11" ht="14.4" customHeight="1" thickBot="1" x14ac:dyDescent="0.35">
      <c r="A24" s="409" t="s">
        <v>286</v>
      </c>
      <c r="B24" s="387">
        <v>1009.99999999994</v>
      </c>
      <c r="C24" s="387">
        <v>1074.1421499999999</v>
      </c>
      <c r="D24" s="388">
        <v>64.142150000054997</v>
      </c>
      <c r="E24" s="389">
        <v>1.0635070792070001</v>
      </c>
      <c r="F24" s="387">
        <v>999.99647320872998</v>
      </c>
      <c r="G24" s="388">
        <v>333.332157736243</v>
      </c>
      <c r="H24" s="390">
        <v>136.77921000000001</v>
      </c>
      <c r="I24" s="387">
        <v>593.18594000000098</v>
      </c>
      <c r="J24" s="388">
        <v>259.85378226375701</v>
      </c>
      <c r="K24" s="391">
        <v>0.59318803205000004</v>
      </c>
    </row>
    <row r="25" spans="1:11" ht="14.4" customHeight="1" thickBot="1" x14ac:dyDescent="0.35">
      <c r="A25" s="409" t="s">
        <v>287</v>
      </c>
      <c r="B25" s="387">
        <v>0</v>
      </c>
      <c r="C25" s="387">
        <v>6.6077000000000004</v>
      </c>
      <c r="D25" s="388">
        <v>6.6077000000000004</v>
      </c>
      <c r="E25" s="397" t="s">
        <v>265</v>
      </c>
      <c r="F25" s="387">
        <v>0</v>
      </c>
      <c r="G25" s="388">
        <v>0</v>
      </c>
      <c r="H25" s="390">
        <v>4.9406564584124654E-324</v>
      </c>
      <c r="I25" s="387">
        <v>1.9762625833649862E-323</v>
      </c>
      <c r="J25" s="388">
        <v>1.9762625833649862E-323</v>
      </c>
      <c r="K25" s="398" t="s">
        <v>265</v>
      </c>
    </row>
    <row r="26" spans="1:11" ht="14.4" customHeight="1" thickBot="1" x14ac:dyDescent="0.35">
      <c r="A26" s="408" t="s">
        <v>288</v>
      </c>
      <c r="B26" s="392">
        <v>793.73183286609901</v>
      </c>
      <c r="C26" s="392">
        <v>737.75348000000099</v>
      </c>
      <c r="D26" s="393">
        <v>-55.978352866098</v>
      </c>
      <c r="E26" s="399">
        <v>0.92947447670799999</v>
      </c>
      <c r="F26" s="392">
        <v>737.919746395988</v>
      </c>
      <c r="G26" s="393">
        <v>245.97324879866301</v>
      </c>
      <c r="H26" s="395">
        <v>50.146299999999997</v>
      </c>
      <c r="I26" s="392">
        <v>207.87415999999999</v>
      </c>
      <c r="J26" s="393">
        <v>-38.099088798662002</v>
      </c>
      <c r="K26" s="400">
        <v>0.28170293723000001</v>
      </c>
    </row>
    <row r="27" spans="1:11" ht="14.4" customHeight="1" thickBot="1" x14ac:dyDescent="0.35">
      <c r="A27" s="409" t="s">
        <v>289</v>
      </c>
      <c r="B27" s="387">
        <v>218.30663374103199</v>
      </c>
      <c r="C27" s="387">
        <v>9.1024999999999991</v>
      </c>
      <c r="D27" s="388">
        <v>-209.204133741032</v>
      </c>
      <c r="E27" s="389">
        <v>4.1695938616000003E-2</v>
      </c>
      <c r="F27" s="387">
        <v>10.505242445286999</v>
      </c>
      <c r="G27" s="388">
        <v>3.501747481762</v>
      </c>
      <c r="H27" s="390">
        <v>4.9406564584124654E-324</v>
      </c>
      <c r="I27" s="387">
        <v>0.35199999999999998</v>
      </c>
      <c r="J27" s="388">
        <v>-3.1497474817620001</v>
      </c>
      <c r="K27" s="391">
        <v>3.3507080091000001E-2</v>
      </c>
    </row>
    <row r="28" spans="1:11" ht="14.4" customHeight="1" thickBot="1" x14ac:dyDescent="0.35">
      <c r="A28" s="409" t="s">
        <v>290</v>
      </c>
      <c r="B28" s="387">
        <v>23.972951812169001</v>
      </c>
      <c r="C28" s="387">
        <v>32.141120000000001</v>
      </c>
      <c r="D28" s="388">
        <v>8.1681681878310002</v>
      </c>
      <c r="E28" s="389">
        <v>1.3407243401569999</v>
      </c>
      <c r="F28" s="387">
        <v>32.351901273137997</v>
      </c>
      <c r="G28" s="388">
        <v>10.783967091046</v>
      </c>
      <c r="H28" s="390">
        <v>2.2963</v>
      </c>
      <c r="I28" s="387">
        <v>9.5419099999999997</v>
      </c>
      <c r="J28" s="388">
        <v>-1.242057091046</v>
      </c>
      <c r="K28" s="391">
        <v>0.29494124377499997</v>
      </c>
    </row>
    <row r="29" spans="1:11" ht="14.4" customHeight="1" thickBot="1" x14ac:dyDescent="0.35">
      <c r="A29" s="409" t="s">
        <v>291</v>
      </c>
      <c r="B29" s="387">
        <v>207.37985926904199</v>
      </c>
      <c r="C29" s="387">
        <v>269.05849000000001</v>
      </c>
      <c r="D29" s="388">
        <v>61.678630730957003</v>
      </c>
      <c r="E29" s="389">
        <v>1.297418616004</v>
      </c>
      <c r="F29" s="387">
        <v>276.76651818923602</v>
      </c>
      <c r="G29" s="388">
        <v>92.255506063078002</v>
      </c>
      <c r="H29" s="390">
        <v>20.20637</v>
      </c>
      <c r="I29" s="387">
        <v>55.611730000000001</v>
      </c>
      <c r="J29" s="388">
        <v>-36.643776063078001</v>
      </c>
      <c r="K29" s="391">
        <v>0.20093373419499999</v>
      </c>
    </row>
    <row r="30" spans="1:11" ht="14.4" customHeight="1" thickBot="1" x14ac:dyDescent="0.35">
      <c r="A30" s="409" t="s">
        <v>292</v>
      </c>
      <c r="B30" s="387">
        <v>223.004382349754</v>
      </c>
      <c r="C30" s="387">
        <v>202.4299</v>
      </c>
      <c r="D30" s="388">
        <v>-20.574482349754</v>
      </c>
      <c r="E30" s="389">
        <v>0.90773956039299997</v>
      </c>
      <c r="F30" s="387">
        <v>213.986330469829</v>
      </c>
      <c r="G30" s="388">
        <v>71.328776823276002</v>
      </c>
      <c r="H30" s="390">
        <v>4.7267799999999998</v>
      </c>
      <c r="I30" s="387">
        <v>57.488100000000003</v>
      </c>
      <c r="J30" s="388">
        <v>-13.840676823276</v>
      </c>
      <c r="K30" s="391">
        <v>0.26865314187900002</v>
      </c>
    </row>
    <row r="31" spans="1:11" ht="14.4" customHeight="1" thickBot="1" x14ac:dyDescent="0.35">
      <c r="A31" s="409" t="s">
        <v>293</v>
      </c>
      <c r="B31" s="387">
        <v>7.3337450484130002</v>
      </c>
      <c r="C31" s="387">
        <v>7.2154600000000002</v>
      </c>
      <c r="D31" s="388">
        <v>-0.118285048413</v>
      </c>
      <c r="E31" s="389">
        <v>0.98387112619299999</v>
      </c>
      <c r="F31" s="387">
        <v>11.999027686688001</v>
      </c>
      <c r="G31" s="388">
        <v>3.999675895562</v>
      </c>
      <c r="H31" s="390">
        <v>0.59631000000000001</v>
      </c>
      <c r="I31" s="387">
        <v>2.5051299999999999</v>
      </c>
      <c r="J31" s="388">
        <v>-1.4945458955619999</v>
      </c>
      <c r="K31" s="391">
        <v>0.208777749782</v>
      </c>
    </row>
    <row r="32" spans="1:11" ht="14.4" customHeight="1" thickBot="1" x14ac:dyDescent="0.35">
      <c r="A32" s="409" t="s">
        <v>294</v>
      </c>
      <c r="B32" s="387">
        <v>1.4104622948E-2</v>
      </c>
      <c r="C32" s="387">
        <v>7.6300000000000007E-2</v>
      </c>
      <c r="D32" s="388">
        <v>6.2195377050999999E-2</v>
      </c>
      <c r="E32" s="389">
        <v>5.4095738880050002</v>
      </c>
      <c r="F32" s="387">
        <v>4.2592248734999998E-2</v>
      </c>
      <c r="G32" s="388">
        <v>1.4197416245E-2</v>
      </c>
      <c r="H32" s="390">
        <v>4.9406564584124654E-324</v>
      </c>
      <c r="I32" s="387">
        <v>1.9762625833649862E-323</v>
      </c>
      <c r="J32" s="388">
        <v>-1.4197416245E-2</v>
      </c>
      <c r="K32" s="391">
        <v>4.6442170709077175E-322</v>
      </c>
    </row>
    <row r="33" spans="1:11" ht="14.4" customHeight="1" thickBot="1" x14ac:dyDescent="0.35">
      <c r="A33" s="409" t="s">
        <v>295</v>
      </c>
      <c r="B33" s="387">
        <v>63.714080231247003</v>
      </c>
      <c r="C33" s="387">
        <v>18.762</v>
      </c>
      <c r="D33" s="388">
        <v>-44.952080231247002</v>
      </c>
      <c r="E33" s="389">
        <v>0.29447180170999998</v>
      </c>
      <c r="F33" s="387">
        <v>16.998251381759999</v>
      </c>
      <c r="G33" s="388">
        <v>5.6660837939200004</v>
      </c>
      <c r="H33" s="390">
        <v>4.9406564584124654E-324</v>
      </c>
      <c r="I33" s="387">
        <v>19.326000000000001</v>
      </c>
      <c r="J33" s="388">
        <v>13.65991620608</v>
      </c>
      <c r="K33" s="391">
        <v>1.1369404749909999</v>
      </c>
    </row>
    <row r="34" spans="1:11" ht="14.4" customHeight="1" thickBot="1" x14ac:dyDescent="0.35">
      <c r="A34" s="409" t="s">
        <v>296</v>
      </c>
      <c r="B34" s="387">
        <v>50.006075791492002</v>
      </c>
      <c r="C34" s="387">
        <v>69.022350000000003</v>
      </c>
      <c r="D34" s="388">
        <v>19.016274208508001</v>
      </c>
      <c r="E34" s="389">
        <v>1.3802792742179999</v>
      </c>
      <c r="F34" s="387">
        <v>77.173259215534998</v>
      </c>
      <c r="G34" s="388">
        <v>25.724419738510999</v>
      </c>
      <c r="H34" s="390">
        <v>3.1255999999999999</v>
      </c>
      <c r="I34" s="387">
        <v>12.553509999999999</v>
      </c>
      <c r="J34" s="388">
        <v>-13.170909738511</v>
      </c>
      <c r="K34" s="391">
        <v>0.16266657813300001</v>
      </c>
    </row>
    <row r="35" spans="1:11" ht="14.4" customHeight="1" thickBot="1" x14ac:dyDescent="0.35">
      <c r="A35" s="409" t="s">
        <v>297</v>
      </c>
      <c r="B35" s="387">
        <v>4.9406564584124654E-324</v>
      </c>
      <c r="C35" s="387">
        <v>1.222</v>
      </c>
      <c r="D35" s="388">
        <v>1.222</v>
      </c>
      <c r="E35" s="397" t="s">
        <v>271</v>
      </c>
      <c r="F35" s="387">
        <v>0</v>
      </c>
      <c r="G35" s="388">
        <v>0</v>
      </c>
      <c r="H35" s="390">
        <v>4.9406564584124654E-324</v>
      </c>
      <c r="I35" s="387">
        <v>1.9762625833649862E-323</v>
      </c>
      <c r="J35" s="388">
        <v>1.9762625833649862E-323</v>
      </c>
      <c r="K35" s="398" t="s">
        <v>265</v>
      </c>
    </row>
    <row r="36" spans="1:11" ht="14.4" customHeight="1" thickBot="1" x14ac:dyDescent="0.35">
      <c r="A36" s="409" t="s">
        <v>298</v>
      </c>
      <c r="B36" s="387">
        <v>4.9406564584124654E-324</v>
      </c>
      <c r="C36" s="387">
        <v>0.1032</v>
      </c>
      <c r="D36" s="388">
        <v>0.1032</v>
      </c>
      <c r="E36" s="397" t="s">
        <v>271</v>
      </c>
      <c r="F36" s="387">
        <v>0.104943219813</v>
      </c>
      <c r="G36" s="388">
        <v>3.4981073271000002E-2</v>
      </c>
      <c r="H36" s="390">
        <v>4.9406564584124654E-324</v>
      </c>
      <c r="I36" s="387">
        <v>1.9762625833649862E-323</v>
      </c>
      <c r="J36" s="388">
        <v>-3.4981073271000002E-2</v>
      </c>
      <c r="K36" s="391">
        <v>1.8774494541967369E-322</v>
      </c>
    </row>
    <row r="37" spans="1:11" ht="14.4" customHeight="1" thickBot="1" x14ac:dyDescent="0.35">
      <c r="A37" s="409" t="s">
        <v>299</v>
      </c>
      <c r="B37" s="387">
        <v>4.9406564584124654E-324</v>
      </c>
      <c r="C37" s="387">
        <v>0.18335000000000001</v>
      </c>
      <c r="D37" s="388">
        <v>0.18335000000000001</v>
      </c>
      <c r="E37" s="397" t="s">
        <v>271</v>
      </c>
      <c r="F37" s="387">
        <v>0</v>
      </c>
      <c r="G37" s="388">
        <v>0</v>
      </c>
      <c r="H37" s="390">
        <v>4.9406564584124654E-324</v>
      </c>
      <c r="I37" s="387">
        <v>1.9762625833649862E-323</v>
      </c>
      <c r="J37" s="388">
        <v>1.9762625833649862E-323</v>
      </c>
      <c r="K37" s="398" t="s">
        <v>265</v>
      </c>
    </row>
    <row r="38" spans="1:11" ht="14.4" customHeight="1" thickBot="1" x14ac:dyDescent="0.35">
      <c r="A38" s="409" t="s">
        <v>300</v>
      </c>
      <c r="B38" s="387">
        <v>4.9406564584124654E-324</v>
      </c>
      <c r="C38" s="387">
        <v>128.43681000000001</v>
      </c>
      <c r="D38" s="388">
        <v>128.43681000000001</v>
      </c>
      <c r="E38" s="397" t="s">
        <v>271</v>
      </c>
      <c r="F38" s="387">
        <v>97.991680265964007</v>
      </c>
      <c r="G38" s="388">
        <v>32.663893421988</v>
      </c>
      <c r="H38" s="390">
        <v>19.194939999999999</v>
      </c>
      <c r="I38" s="387">
        <v>50.495780000000003</v>
      </c>
      <c r="J38" s="388">
        <v>17.831886578011002</v>
      </c>
      <c r="K38" s="391">
        <v>0.51530680832200004</v>
      </c>
    </row>
    <row r="39" spans="1:11" ht="14.4" customHeight="1" thickBot="1" x14ac:dyDescent="0.35">
      <c r="A39" s="408" t="s">
        <v>301</v>
      </c>
      <c r="B39" s="392">
        <v>516.68005548246697</v>
      </c>
      <c r="C39" s="392">
        <v>471.29793999999998</v>
      </c>
      <c r="D39" s="393">
        <v>-45.382115482467</v>
      </c>
      <c r="E39" s="399">
        <v>0.91216592357100001</v>
      </c>
      <c r="F39" s="392">
        <v>18.281094411110001</v>
      </c>
      <c r="G39" s="393">
        <v>6.0936981370360002</v>
      </c>
      <c r="H39" s="395">
        <v>0.26212000000000002</v>
      </c>
      <c r="I39" s="392">
        <v>129.37342000000001</v>
      </c>
      <c r="J39" s="393">
        <v>123.279721862963</v>
      </c>
      <c r="K39" s="400">
        <v>7.0768968799460001</v>
      </c>
    </row>
    <row r="40" spans="1:11" ht="14.4" customHeight="1" thickBot="1" x14ac:dyDescent="0.35">
      <c r="A40" s="409" t="s">
        <v>302</v>
      </c>
      <c r="B40" s="387">
        <v>0.66576489492199997</v>
      </c>
      <c r="C40" s="387">
        <v>1.4925999999999999</v>
      </c>
      <c r="D40" s="388">
        <v>0.82683510507699998</v>
      </c>
      <c r="E40" s="389">
        <v>2.2419325671610002</v>
      </c>
      <c r="F40" s="387">
        <v>2.3589210788699999</v>
      </c>
      <c r="G40" s="388">
        <v>0.78630702629000004</v>
      </c>
      <c r="H40" s="390">
        <v>4.9406564584124654E-324</v>
      </c>
      <c r="I40" s="387">
        <v>0.14499999999999999</v>
      </c>
      <c r="J40" s="388">
        <v>-0.64130702629000003</v>
      </c>
      <c r="K40" s="391">
        <v>6.1468779645999998E-2</v>
      </c>
    </row>
    <row r="41" spans="1:11" ht="14.4" customHeight="1" thickBot="1" x14ac:dyDescent="0.35">
      <c r="A41" s="409" t="s">
        <v>303</v>
      </c>
      <c r="B41" s="387">
        <v>495.47407827545402</v>
      </c>
      <c r="C41" s="387">
        <v>448.65523000000002</v>
      </c>
      <c r="D41" s="388">
        <v>-46.818848275454002</v>
      </c>
      <c r="E41" s="389">
        <v>0.90550696731000002</v>
      </c>
      <c r="F41" s="387">
        <v>0</v>
      </c>
      <c r="G41" s="388">
        <v>0</v>
      </c>
      <c r="H41" s="390">
        <v>4.9406564584124654E-324</v>
      </c>
      <c r="I41" s="387">
        <v>128.06605999999999</v>
      </c>
      <c r="J41" s="388">
        <v>128.06605999999999</v>
      </c>
      <c r="K41" s="398" t="s">
        <v>265</v>
      </c>
    </row>
    <row r="42" spans="1:11" ht="14.4" customHeight="1" thickBot="1" x14ac:dyDescent="0.35">
      <c r="A42" s="409" t="s">
        <v>304</v>
      </c>
      <c r="B42" s="387">
        <v>2.8343053545219998</v>
      </c>
      <c r="C42" s="387">
        <v>14.976699999999999</v>
      </c>
      <c r="D42" s="388">
        <v>12.142394645476999</v>
      </c>
      <c r="E42" s="389">
        <v>5.2840813274059997</v>
      </c>
      <c r="F42" s="387">
        <v>10.579279120954</v>
      </c>
      <c r="G42" s="388">
        <v>3.5264263736510002</v>
      </c>
      <c r="H42" s="390">
        <v>4.9406564584124654E-324</v>
      </c>
      <c r="I42" s="387">
        <v>1.9762625833649862E-323</v>
      </c>
      <c r="J42" s="388">
        <v>-3.5264263736510002</v>
      </c>
      <c r="K42" s="391">
        <v>0</v>
      </c>
    </row>
    <row r="43" spans="1:11" ht="14.4" customHeight="1" thickBot="1" x14ac:dyDescent="0.35">
      <c r="A43" s="409" t="s">
        <v>305</v>
      </c>
      <c r="B43" s="387">
        <v>5.9310227865270004</v>
      </c>
      <c r="C43" s="387">
        <v>0.51300000000000001</v>
      </c>
      <c r="D43" s="388">
        <v>-5.4180227865269996</v>
      </c>
      <c r="E43" s="389">
        <v>8.6494356615999995E-2</v>
      </c>
      <c r="F43" s="387">
        <v>0.34196172121000001</v>
      </c>
      <c r="G43" s="388">
        <v>0.113987240403</v>
      </c>
      <c r="H43" s="390">
        <v>4.9406564584124654E-324</v>
      </c>
      <c r="I43" s="387">
        <v>1.9762625833649862E-323</v>
      </c>
      <c r="J43" s="388">
        <v>-0.113987240403</v>
      </c>
      <c r="K43" s="391">
        <v>5.9287877500949585E-323</v>
      </c>
    </row>
    <row r="44" spans="1:11" ht="14.4" customHeight="1" thickBot="1" x14ac:dyDescent="0.35">
      <c r="A44" s="409" t="s">
        <v>306</v>
      </c>
      <c r="B44" s="387">
        <v>4.9406564584124654E-324</v>
      </c>
      <c r="C44" s="387">
        <v>0.82279999999999998</v>
      </c>
      <c r="D44" s="388">
        <v>0.82279999999999998</v>
      </c>
      <c r="E44" s="397" t="s">
        <v>271</v>
      </c>
      <c r="F44" s="387">
        <v>0</v>
      </c>
      <c r="G44" s="388">
        <v>0</v>
      </c>
      <c r="H44" s="390">
        <v>4.9406564584124654E-324</v>
      </c>
      <c r="I44" s="387">
        <v>1.9762625833649862E-323</v>
      </c>
      <c r="J44" s="388">
        <v>1.9762625833649862E-323</v>
      </c>
      <c r="K44" s="398" t="s">
        <v>265</v>
      </c>
    </row>
    <row r="45" spans="1:11" ht="14.4" customHeight="1" thickBot="1" x14ac:dyDescent="0.35">
      <c r="A45" s="409" t="s">
        <v>307</v>
      </c>
      <c r="B45" s="387">
        <v>11.77488417104</v>
      </c>
      <c r="C45" s="387">
        <v>4.8376099999999997</v>
      </c>
      <c r="D45" s="388">
        <v>-6.9372741710400003</v>
      </c>
      <c r="E45" s="389">
        <v>0.41084140869000002</v>
      </c>
      <c r="F45" s="387">
        <v>5.0009324900739998</v>
      </c>
      <c r="G45" s="388">
        <v>1.666977496691</v>
      </c>
      <c r="H45" s="390">
        <v>0.26212000000000002</v>
      </c>
      <c r="I45" s="387">
        <v>1.1623600000000001</v>
      </c>
      <c r="J45" s="388">
        <v>-0.50461749669099998</v>
      </c>
      <c r="K45" s="391">
        <v>0.23242865251700001</v>
      </c>
    </row>
    <row r="46" spans="1:11" ht="14.4" customHeight="1" thickBot="1" x14ac:dyDescent="0.35">
      <c r="A46" s="408" t="s">
        <v>308</v>
      </c>
      <c r="B46" s="392">
        <v>124.40765788794501</v>
      </c>
      <c r="C46" s="392">
        <v>132.73433</v>
      </c>
      <c r="D46" s="393">
        <v>8.3266721120550002</v>
      </c>
      <c r="E46" s="399">
        <v>1.06693054313</v>
      </c>
      <c r="F46" s="392">
        <v>129.08926005445099</v>
      </c>
      <c r="G46" s="393">
        <v>43.029753351483002</v>
      </c>
      <c r="H46" s="395">
        <v>7.0181100000000001</v>
      </c>
      <c r="I46" s="392">
        <v>22.2576</v>
      </c>
      <c r="J46" s="393">
        <v>-20.772153351482999</v>
      </c>
      <c r="K46" s="400">
        <v>0.172420230704</v>
      </c>
    </row>
    <row r="47" spans="1:11" ht="14.4" customHeight="1" thickBot="1" x14ac:dyDescent="0.35">
      <c r="A47" s="409" t="s">
        <v>309</v>
      </c>
      <c r="B47" s="387">
        <v>27.319717405429</v>
      </c>
      <c r="C47" s="387">
        <v>36.453180000000003</v>
      </c>
      <c r="D47" s="388">
        <v>9.1334625945700001</v>
      </c>
      <c r="E47" s="389">
        <v>1.3343176087440001</v>
      </c>
      <c r="F47" s="387">
        <v>33.082578573311999</v>
      </c>
      <c r="G47" s="388">
        <v>11.027526191104</v>
      </c>
      <c r="H47" s="390">
        <v>0.31407000000000002</v>
      </c>
      <c r="I47" s="387">
        <v>8.1827199999999998</v>
      </c>
      <c r="J47" s="388">
        <v>-2.8448061911039999</v>
      </c>
      <c r="K47" s="391">
        <v>0.24734226752800001</v>
      </c>
    </row>
    <row r="48" spans="1:11" ht="14.4" customHeight="1" thickBot="1" x14ac:dyDescent="0.35">
      <c r="A48" s="409" t="s">
        <v>310</v>
      </c>
      <c r="B48" s="387">
        <v>96.498787312274004</v>
      </c>
      <c r="C48" s="387">
        <v>96.281149999999997</v>
      </c>
      <c r="D48" s="388">
        <v>-0.21763731227399999</v>
      </c>
      <c r="E48" s="389">
        <v>0.99774466272200002</v>
      </c>
      <c r="F48" s="387">
        <v>0</v>
      </c>
      <c r="G48" s="388">
        <v>0</v>
      </c>
      <c r="H48" s="390">
        <v>4.9406564584124654E-324</v>
      </c>
      <c r="I48" s="387">
        <v>1.9762625833649862E-323</v>
      </c>
      <c r="J48" s="388">
        <v>1.9762625833649862E-323</v>
      </c>
      <c r="K48" s="398" t="s">
        <v>265</v>
      </c>
    </row>
    <row r="49" spans="1:11" ht="14.4" customHeight="1" thickBot="1" x14ac:dyDescent="0.35">
      <c r="A49" s="409" t="s">
        <v>311</v>
      </c>
      <c r="B49" s="387">
        <v>4.9406564584124654E-324</v>
      </c>
      <c r="C49" s="387">
        <v>4.9406564584124654E-324</v>
      </c>
      <c r="D49" s="388">
        <v>0</v>
      </c>
      <c r="E49" s="389">
        <v>1</v>
      </c>
      <c r="F49" s="387">
        <v>85.008176494870995</v>
      </c>
      <c r="G49" s="388">
        <v>28.336058831624001</v>
      </c>
      <c r="H49" s="390">
        <v>5.9096799999999998</v>
      </c>
      <c r="I49" s="387">
        <v>12.29848</v>
      </c>
      <c r="J49" s="388">
        <v>-16.037578831624</v>
      </c>
      <c r="K49" s="391">
        <v>0.14467408321200001</v>
      </c>
    </row>
    <row r="50" spans="1:11" ht="14.4" customHeight="1" thickBot="1" x14ac:dyDescent="0.35">
      <c r="A50" s="409" t="s">
        <v>312</v>
      </c>
      <c r="B50" s="387">
        <v>4.9406564584124654E-324</v>
      </c>
      <c r="C50" s="387">
        <v>4.9406564584124654E-324</v>
      </c>
      <c r="D50" s="388">
        <v>0</v>
      </c>
      <c r="E50" s="389">
        <v>1</v>
      </c>
      <c r="F50" s="387">
        <v>10.998504986265999</v>
      </c>
      <c r="G50" s="388">
        <v>3.666168328755</v>
      </c>
      <c r="H50" s="390">
        <v>0.79435999999999996</v>
      </c>
      <c r="I50" s="387">
        <v>1.7764</v>
      </c>
      <c r="J50" s="388">
        <v>-1.889768328755</v>
      </c>
      <c r="K50" s="391">
        <v>0.161512860358</v>
      </c>
    </row>
    <row r="51" spans="1:11" ht="14.4" customHeight="1" thickBot="1" x14ac:dyDescent="0.35">
      <c r="A51" s="408" t="s">
        <v>313</v>
      </c>
      <c r="B51" s="392">
        <v>0</v>
      </c>
      <c r="C51" s="392">
        <v>29.645</v>
      </c>
      <c r="D51" s="393">
        <v>29.645</v>
      </c>
      <c r="E51" s="394" t="s">
        <v>265</v>
      </c>
      <c r="F51" s="392">
        <v>0</v>
      </c>
      <c r="G51" s="393">
        <v>0</v>
      </c>
      <c r="H51" s="395">
        <v>4.9406564584124654E-324</v>
      </c>
      <c r="I51" s="392">
        <v>1.9762625833649862E-323</v>
      </c>
      <c r="J51" s="393">
        <v>1.9762625833649862E-323</v>
      </c>
      <c r="K51" s="396" t="s">
        <v>265</v>
      </c>
    </row>
    <row r="52" spans="1:11" ht="14.4" customHeight="1" thickBot="1" x14ac:dyDescent="0.35">
      <c r="A52" s="409" t="s">
        <v>314</v>
      </c>
      <c r="B52" s="387">
        <v>0</v>
      </c>
      <c r="C52" s="387">
        <v>29.645</v>
      </c>
      <c r="D52" s="388">
        <v>29.645</v>
      </c>
      <c r="E52" s="397" t="s">
        <v>265</v>
      </c>
      <c r="F52" s="387">
        <v>0</v>
      </c>
      <c r="G52" s="388">
        <v>0</v>
      </c>
      <c r="H52" s="390">
        <v>4.9406564584124654E-324</v>
      </c>
      <c r="I52" s="387">
        <v>1.9762625833649862E-323</v>
      </c>
      <c r="J52" s="388">
        <v>1.9762625833649862E-323</v>
      </c>
      <c r="K52" s="398" t="s">
        <v>265</v>
      </c>
    </row>
    <row r="53" spans="1:11" ht="14.4" customHeight="1" thickBot="1" x14ac:dyDescent="0.35">
      <c r="A53" s="407" t="s">
        <v>42</v>
      </c>
      <c r="B53" s="387">
        <v>1519.6162265016701</v>
      </c>
      <c r="C53" s="387">
        <v>1499.11293</v>
      </c>
      <c r="D53" s="388">
        <v>-20.503296501668999</v>
      </c>
      <c r="E53" s="389">
        <v>0.98650758254299997</v>
      </c>
      <c r="F53" s="387">
        <v>1507.0553428726901</v>
      </c>
      <c r="G53" s="388">
        <v>502.35178095756402</v>
      </c>
      <c r="H53" s="390">
        <v>108.81100000000001</v>
      </c>
      <c r="I53" s="387">
        <v>487.93100000000101</v>
      </c>
      <c r="J53" s="388">
        <v>-14.420780957563</v>
      </c>
      <c r="K53" s="391">
        <v>0.323764487022</v>
      </c>
    </row>
    <row r="54" spans="1:11" ht="14.4" customHeight="1" thickBot="1" x14ac:dyDescent="0.35">
      <c r="A54" s="408" t="s">
        <v>315</v>
      </c>
      <c r="B54" s="392">
        <v>1519.6162265016701</v>
      </c>
      <c r="C54" s="392">
        <v>1499.11293</v>
      </c>
      <c r="D54" s="393">
        <v>-20.503296501668999</v>
      </c>
      <c r="E54" s="399">
        <v>0.98650758254299997</v>
      </c>
      <c r="F54" s="392">
        <v>1507.0553428726901</v>
      </c>
      <c r="G54" s="393">
        <v>502.35178095756402</v>
      </c>
      <c r="H54" s="395">
        <v>108.81100000000001</v>
      </c>
      <c r="I54" s="392">
        <v>487.93100000000101</v>
      </c>
      <c r="J54" s="393">
        <v>-14.420780957563</v>
      </c>
      <c r="K54" s="400">
        <v>0.323764487022</v>
      </c>
    </row>
    <row r="55" spans="1:11" ht="14.4" customHeight="1" thickBot="1" x14ac:dyDescent="0.35">
      <c r="A55" s="409" t="s">
        <v>316</v>
      </c>
      <c r="B55" s="387">
        <v>762.10006450204298</v>
      </c>
      <c r="C55" s="387">
        <v>770.54100000000005</v>
      </c>
      <c r="D55" s="388">
        <v>8.4409354979569997</v>
      </c>
      <c r="E55" s="389">
        <v>1.0110758887060001</v>
      </c>
      <c r="F55" s="387">
        <v>764.78213950404597</v>
      </c>
      <c r="G55" s="388">
        <v>254.927379834682</v>
      </c>
      <c r="H55" s="390">
        <v>50.465000000000003</v>
      </c>
      <c r="I55" s="387">
        <v>208.08600000000001</v>
      </c>
      <c r="J55" s="388">
        <v>-46.841379834681</v>
      </c>
      <c r="K55" s="391">
        <v>0.27208532894699999</v>
      </c>
    </row>
    <row r="56" spans="1:11" ht="14.4" customHeight="1" thickBot="1" x14ac:dyDescent="0.35">
      <c r="A56" s="409" t="s">
        <v>317</v>
      </c>
      <c r="B56" s="387">
        <v>350.01504298074502</v>
      </c>
      <c r="C56" s="387">
        <v>342.67599999999999</v>
      </c>
      <c r="D56" s="388">
        <v>-7.3390429807439999</v>
      </c>
      <c r="E56" s="389">
        <v>0.97903220696299997</v>
      </c>
      <c r="F56" s="387">
        <v>350.01325431992001</v>
      </c>
      <c r="G56" s="388">
        <v>116.671084773307</v>
      </c>
      <c r="H56" s="390">
        <v>31.471</v>
      </c>
      <c r="I56" s="387">
        <v>114.598</v>
      </c>
      <c r="J56" s="388">
        <v>-2.0730847733059998</v>
      </c>
      <c r="K56" s="391">
        <v>0.32741045827699999</v>
      </c>
    </row>
    <row r="57" spans="1:11" ht="14.4" customHeight="1" thickBot="1" x14ac:dyDescent="0.35">
      <c r="A57" s="409" t="s">
        <v>318</v>
      </c>
      <c r="B57" s="387">
        <v>400.03060581897398</v>
      </c>
      <c r="C57" s="387">
        <v>380.51400000000001</v>
      </c>
      <c r="D57" s="388">
        <v>-19.516605818973002</v>
      </c>
      <c r="E57" s="389">
        <v>0.95121221842699999</v>
      </c>
      <c r="F57" s="387">
        <v>385.83415808927901</v>
      </c>
      <c r="G57" s="388">
        <v>128.61138602976001</v>
      </c>
      <c r="H57" s="390">
        <v>27.286000000000001</v>
      </c>
      <c r="I57" s="387">
        <v>164.15799999999999</v>
      </c>
      <c r="J57" s="388">
        <v>35.546613970240003</v>
      </c>
      <c r="K57" s="391">
        <v>0.425462589452</v>
      </c>
    </row>
    <row r="58" spans="1:11" ht="14.4" customHeight="1" thickBot="1" x14ac:dyDescent="0.35">
      <c r="A58" s="409" t="s">
        <v>319</v>
      </c>
      <c r="B58" s="387">
        <v>7.4705131999079999</v>
      </c>
      <c r="C58" s="387">
        <v>5.3819299999999997</v>
      </c>
      <c r="D58" s="388">
        <v>-2.0885831999079998</v>
      </c>
      <c r="E58" s="389">
        <v>0.72042306277699997</v>
      </c>
      <c r="F58" s="387">
        <v>6.4257909594470002</v>
      </c>
      <c r="G58" s="388">
        <v>2.1419303198150001</v>
      </c>
      <c r="H58" s="390">
        <v>-0.41099999999999998</v>
      </c>
      <c r="I58" s="387">
        <v>1.089</v>
      </c>
      <c r="J58" s="388">
        <v>-1.052930319815</v>
      </c>
      <c r="K58" s="391">
        <v>0.169473300154</v>
      </c>
    </row>
    <row r="59" spans="1:11" ht="14.4" customHeight="1" thickBot="1" x14ac:dyDescent="0.35">
      <c r="A59" s="410" t="s">
        <v>320</v>
      </c>
      <c r="B59" s="392">
        <v>-87799.999999995198</v>
      </c>
      <c r="C59" s="392">
        <v>-95365.190780000004</v>
      </c>
      <c r="D59" s="393">
        <v>-7565.1907800048803</v>
      </c>
      <c r="E59" s="399">
        <v>1.0861639041</v>
      </c>
      <c r="F59" s="392">
        <v>-95399.999999998297</v>
      </c>
      <c r="G59" s="393">
        <v>-31799.9999999994</v>
      </c>
      <c r="H59" s="395">
        <v>-8398.9455099999996</v>
      </c>
      <c r="I59" s="392">
        <v>-34060.084909999998</v>
      </c>
      <c r="J59" s="393">
        <v>-2260.0849100006199</v>
      </c>
      <c r="K59" s="400">
        <v>0.35702395083799998</v>
      </c>
    </row>
    <row r="60" spans="1:11" ht="14.4" customHeight="1" thickBot="1" x14ac:dyDescent="0.35">
      <c r="A60" s="408" t="s">
        <v>321</v>
      </c>
      <c r="B60" s="392">
        <v>-87799.999999995198</v>
      </c>
      <c r="C60" s="392">
        <v>-95365.190780000004</v>
      </c>
      <c r="D60" s="393">
        <v>-7565.1907800048803</v>
      </c>
      <c r="E60" s="399">
        <v>1.0861639041</v>
      </c>
      <c r="F60" s="392">
        <v>-95399.999999998297</v>
      </c>
      <c r="G60" s="393">
        <v>-31799.9999999994</v>
      </c>
      <c r="H60" s="395">
        <v>-8398.9455099999996</v>
      </c>
      <c r="I60" s="392">
        <v>-34060.084909999998</v>
      </c>
      <c r="J60" s="393">
        <v>-2260.0849100006199</v>
      </c>
      <c r="K60" s="400">
        <v>0.35702395083799998</v>
      </c>
    </row>
    <row r="61" spans="1:11" ht="14.4" customHeight="1" thickBot="1" x14ac:dyDescent="0.35">
      <c r="A61" s="409" t="s">
        <v>322</v>
      </c>
      <c r="B61" s="387">
        <v>-87799.999999995198</v>
      </c>
      <c r="C61" s="387">
        <v>-95365.190780000004</v>
      </c>
      <c r="D61" s="388">
        <v>-7565.1907800048803</v>
      </c>
      <c r="E61" s="389">
        <v>1.0861639041</v>
      </c>
      <c r="F61" s="387">
        <v>-95399.999999998297</v>
      </c>
      <c r="G61" s="388">
        <v>-31799.9999999994</v>
      </c>
      <c r="H61" s="390">
        <v>-8398.9455099999996</v>
      </c>
      <c r="I61" s="387">
        <v>-34060.084909999998</v>
      </c>
      <c r="J61" s="388">
        <v>-2260.0849100006199</v>
      </c>
      <c r="K61" s="391">
        <v>0.35702395083799998</v>
      </c>
    </row>
    <row r="62" spans="1:11" ht="14.4" customHeight="1" thickBot="1" x14ac:dyDescent="0.35">
      <c r="A62" s="411" t="s">
        <v>323</v>
      </c>
      <c r="B62" s="392">
        <v>2185.8027239094799</v>
      </c>
      <c r="C62" s="392">
        <v>2435.7479600000001</v>
      </c>
      <c r="D62" s="393">
        <v>249.94523609052101</v>
      </c>
      <c r="E62" s="399">
        <v>1.114349402787</v>
      </c>
      <c r="F62" s="392">
        <v>2544.4377580566702</v>
      </c>
      <c r="G62" s="393">
        <v>848.14591935222302</v>
      </c>
      <c r="H62" s="395">
        <v>217.80153000000001</v>
      </c>
      <c r="I62" s="392">
        <v>801.45242000000098</v>
      </c>
      <c r="J62" s="393">
        <v>-46.693499352221998</v>
      </c>
      <c r="K62" s="400">
        <v>0.31498212815799997</v>
      </c>
    </row>
    <row r="63" spans="1:11" ht="14.4" customHeight="1" thickBot="1" x14ac:dyDescent="0.35">
      <c r="A63" s="407" t="s">
        <v>45</v>
      </c>
      <c r="B63" s="387">
        <v>399.59008242379502</v>
      </c>
      <c r="C63" s="387">
        <v>435.153580000001</v>
      </c>
      <c r="D63" s="388">
        <v>35.563497576205002</v>
      </c>
      <c r="E63" s="389">
        <v>1.0889999505500001</v>
      </c>
      <c r="F63" s="387">
        <v>399.89706003019597</v>
      </c>
      <c r="G63" s="388">
        <v>133.29902001006499</v>
      </c>
      <c r="H63" s="390">
        <v>63.291699999999999</v>
      </c>
      <c r="I63" s="387">
        <v>151.78493</v>
      </c>
      <c r="J63" s="388">
        <v>18.485909989934001</v>
      </c>
      <c r="K63" s="391">
        <v>0.379560004738</v>
      </c>
    </row>
    <row r="64" spans="1:11" ht="14.4" customHeight="1" thickBot="1" x14ac:dyDescent="0.35">
      <c r="A64" s="412" t="s">
        <v>324</v>
      </c>
      <c r="B64" s="387">
        <v>399.59008242379502</v>
      </c>
      <c r="C64" s="387">
        <v>435.153580000001</v>
      </c>
      <c r="D64" s="388">
        <v>35.563497576205002</v>
      </c>
      <c r="E64" s="389">
        <v>1.0889999505500001</v>
      </c>
      <c r="F64" s="387">
        <v>399.89706003019597</v>
      </c>
      <c r="G64" s="388">
        <v>133.29902001006499</v>
      </c>
      <c r="H64" s="390">
        <v>63.291699999999999</v>
      </c>
      <c r="I64" s="387">
        <v>151.78493</v>
      </c>
      <c r="J64" s="388">
        <v>18.485909989934001</v>
      </c>
      <c r="K64" s="391">
        <v>0.379560004738</v>
      </c>
    </row>
    <row r="65" spans="1:11" ht="14.4" customHeight="1" thickBot="1" x14ac:dyDescent="0.35">
      <c r="A65" s="409" t="s">
        <v>325</v>
      </c>
      <c r="B65" s="387">
        <v>96.435886723756994</v>
      </c>
      <c r="C65" s="387">
        <v>215.56733000000099</v>
      </c>
      <c r="D65" s="388">
        <v>119.131443276243</v>
      </c>
      <c r="E65" s="389">
        <v>2.2353434735079998</v>
      </c>
      <c r="F65" s="387">
        <v>198.783227886872</v>
      </c>
      <c r="G65" s="388">
        <v>66.261075962289993</v>
      </c>
      <c r="H65" s="390">
        <v>5.7480000000000002</v>
      </c>
      <c r="I65" s="387">
        <v>18.319800000000001</v>
      </c>
      <c r="J65" s="388">
        <v>-47.94127596229</v>
      </c>
      <c r="K65" s="391">
        <v>9.2159686682999994E-2</v>
      </c>
    </row>
    <row r="66" spans="1:11" ht="14.4" customHeight="1" thickBot="1" x14ac:dyDescent="0.35">
      <c r="A66" s="409" t="s">
        <v>326</v>
      </c>
      <c r="B66" s="387">
        <v>167.164605477712</v>
      </c>
      <c r="C66" s="387">
        <v>50.001899999999999</v>
      </c>
      <c r="D66" s="388">
        <v>-117.162705477712</v>
      </c>
      <c r="E66" s="389">
        <v>0.29911774599099999</v>
      </c>
      <c r="F66" s="387">
        <v>58.266082635075001</v>
      </c>
      <c r="G66" s="388">
        <v>19.422027545024999</v>
      </c>
      <c r="H66" s="390">
        <v>48.426000000000002</v>
      </c>
      <c r="I66" s="387">
        <v>81.208039999999997</v>
      </c>
      <c r="J66" s="388">
        <v>61.786012454975001</v>
      </c>
      <c r="K66" s="391">
        <v>1.393744633711</v>
      </c>
    </row>
    <row r="67" spans="1:11" ht="14.4" customHeight="1" thickBot="1" x14ac:dyDescent="0.35">
      <c r="A67" s="409" t="s">
        <v>327</v>
      </c>
      <c r="B67" s="387">
        <v>54.995564748789</v>
      </c>
      <c r="C67" s="387">
        <v>125.62905000000001</v>
      </c>
      <c r="D67" s="388">
        <v>70.633485251210999</v>
      </c>
      <c r="E67" s="389">
        <v>2.2843487574650001</v>
      </c>
      <c r="F67" s="387">
        <v>98.999832857960001</v>
      </c>
      <c r="G67" s="388">
        <v>32.999944285985997</v>
      </c>
      <c r="H67" s="390">
        <v>9.1176999999999992</v>
      </c>
      <c r="I67" s="387">
        <v>33.44191</v>
      </c>
      <c r="J67" s="388">
        <v>0.441965714013</v>
      </c>
      <c r="K67" s="391">
        <v>0.33779764101100002</v>
      </c>
    </row>
    <row r="68" spans="1:11" ht="14.4" customHeight="1" thickBot="1" x14ac:dyDescent="0.35">
      <c r="A68" s="409" t="s">
        <v>328</v>
      </c>
      <c r="B68" s="387">
        <v>80.994025473535999</v>
      </c>
      <c r="C68" s="387">
        <v>43.955300000000001</v>
      </c>
      <c r="D68" s="388">
        <v>-37.038725473535997</v>
      </c>
      <c r="E68" s="389">
        <v>0.54269805387500003</v>
      </c>
      <c r="F68" s="387">
        <v>43.847916650287999</v>
      </c>
      <c r="G68" s="388">
        <v>14.615972216762</v>
      </c>
      <c r="H68" s="390">
        <v>4.9406564584124654E-324</v>
      </c>
      <c r="I68" s="387">
        <v>18.815180000000002</v>
      </c>
      <c r="J68" s="388">
        <v>4.1992077832370001</v>
      </c>
      <c r="K68" s="391">
        <v>0.42910088864700002</v>
      </c>
    </row>
    <row r="69" spans="1:11" ht="14.4" customHeight="1" thickBot="1" x14ac:dyDescent="0.35">
      <c r="A69" s="410" t="s">
        <v>46</v>
      </c>
      <c r="B69" s="392">
        <v>569.99999999996896</v>
      </c>
      <c r="C69" s="392">
        <v>695.18100000000004</v>
      </c>
      <c r="D69" s="393">
        <v>125.181000000032</v>
      </c>
      <c r="E69" s="399">
        <v>1.219615789473</v>
      </c>
      <c r="F69" s="392">
        <v>649.99999999998795</v>
      </c>
      <c r="G69" s="393">
        <v>216.66666666666299</v>
      </c>
      <c r="H69" s="395">
        <v>50.451999999999998</v>
      </c>
      <c r="I69" s="392">
        <v>225.52199999999999</v>
      </c>
      <c r="J69" s="393">
        <v>8.8553333333370006</v>
      </c>
      <c r="K69" s="400">
        <v>0.34695692307600001</v>
      </c>
    </row>
    <row r="70" spans="1:11" ht="14.4" customHeight="1" thickBot="1" x14ac:dyDescent="0.35">
      <c r="A70" s="408" t="s">
        <v>329</v>
      </c>
      <c r="B70" s="392">
        <v>0</v>
      </c>
      <c r="C70" s="392">
        <v>58.167999999999999</v>
      </c>
      <c r="D70" s="393">
        <v>58.167999999999999</v>
      </c>
      <c r="E70" s="394" t="s">
        <v>265</v>
      </c>
      <c r="F70" s="392">
        <v>0</v>
      </c>
      <c r="G70" s="393">
        <v>0</v>
      </c>
      <c r="H70" s="395">
        <v>6.0819999999999999</v>
      </c>
      <c r="I70" s="392">
        <v>16.244</v>
      </c>
      <c r="J70" s="393">
        <v>16.244</v>
      </c>
      <c r="K70" s="396" t="s">
        <v>265</v>
      </c>
    </row>
    <row r="71" spans="1:11" ht="14.4" customHeight="1" thickBot="1" x14ac:dyDescent="0.35">
      <c r="A71" s="409" t="s">
        <v>330</v>
      </c>
      <c r="B71" s="387">
        <v>0</v>
      </c>
      <c r="C71" s="387">
        <v>35.247999999999998</v>
      </c>
      <c r="D71" s="388">
        <v>35.247999999999998</v>
      </c>
      <c r="E71" s="397" t="s">
        <v>265</v>
      </c>
      <c r="F71" s="387">
        <v>0</v>
      </c>
      <c r="G71" s="388">
        <v>0</v>
      </c>
      <c r="H71" s="390">
        <v>6.0819999999999999</v>
      </c>
      <c r="I71" s="387">
        <v>12.779</v>
      </c>
      <c r="J71" s="388">
        <v>12.779</v>
      </c>
      <c r="K71" s="398" t="s">
        <v>265</v>
      </c>
    </row>
    <row r="72" spans="1:11" ht="14.4" customHeight="1" thickBot="1" x14ac:dyDescent="0.35">
      <c r="A72" s="409" t="s">
        <v>331</v>
      </c>
      <c r="B72" s="387">
        <v>0</v>
      </c>
      <c r="C72" s="387">
        <v>22.92</v>
      </c>
      <c r="D72" s="388">
        <v>22.92</v>
      </c>
      <c r="E72" s="397" t="s">
        <v>265</v>
      </c>
      <c r="F72" s="387">
        <v>0</v>
      </c>
      <c r="G72" s="388">
        <v>0</v>
      </c>
      <c r="H72" s="390">
        <v>4.9406564584124654E-324</v>
      </c>
      <c r="I72" s="387">
        <v>3.4649999999999999</v>
      </c>
      <c r="J72" s="388">
        <v>3.4649999999999999</v>
      </c>
      <c r="K72" s="398" t="s">
        <v>265</v>
      </c>
    </row>
    <row r="73" spans="1:11" ht="14.4" customHeight="1" thickBot="1" x14ac:dyDescent="0.35">
      <c r="A73" s="408" t="s">
        <v>332</v>
      </c>
      <c r="B73" s="392">
        <v>569.99999999996896</v>
      </c>
      <c r="C73" s="392">
        <v>637.01300000000003</v>
      </c>
      <c r="D73" s="393">
        <v>67.013000000030999</v>
      </c>
      <c r="E73" s="399">
        <v>1.117566666666</v>
      </c>
      <c r="F73" s="392">
        <v>649.99999999998795</v>
      </c>
      <c r="G73" s="393">
        <v>216.66666666666299</v>
      </c>
      <c r="H73" s="395">
        <v>44.37</v>
      </c>
      <c r="I73" s="392">
        <v>209.27799999999999</v>
      </c>
      <c r="J73" s="393">
        <v>-7.388666666662</v>
      </c>
      <c r="K73" s="400">
        <v>0.32196615384600002</v>
      </c>
    </row>
    <row r="74" spans="1:11" ht="14.4" customHeight="1" thickBot="1" x14ac:dyDescent="0.35">
      <c r="A74" s="409" t="s">
        <v>333</v>
      </c>
      <c r="B74" s="387">
        <v>569.99999999996896</v>
      </c>
      <c r="C74" s="387">
        <v>637.01300000000003</v>
      </c>
      <c r="D74" s="388">
        <v>67.013000000030999</v>
      </c>
      <c r="E74" s="389">
        <v>1.117566666666</v>
      </c>
      <c r="F74" s="387">
        <v>649.99999999998795</v>
      </c>
      <c r="G74" s="388">
        <v>216.66666666666299</v>
      </c>
      <c r="H74" s="390">
        <v>44.37</v>
      </c>
      <c r="I74" s="387">
        <v>209.27799999999999</v>
      </c>
      <c r="J74" s="388">
        <v>-7.388666666662</v>
      </c>
      <c r="K74" s="391">
        <v>0.32196615384600002</v>
      </c>
    </row>
    <row r="75" spans="1:11" ht="14.4" customHeight="1" thickBot="1" x14ac:dyDescent="0.35">
      <c r="A75" s="407" t="s">
        <v>47</v>
      </c>
      <c r="B75" s="387">
        <v>1216.21264148572</v>
      </c>
      <c r="C75" s="387">
        <v>1305.41338</v>
      </c>
      <c r="D75" s="388">
        <v>89.200738514283003</v>
      </c>
      <c r="E75" s="389">
        <v>1.073343045016</v>
      </c>
      <c r="F75" s="387">
        <v>1494.54069802649</v>
      </c>
      <c r="G75" s="388">
        <v>498.18023267549501</v>
      </c>
      <c r="H75" s="390">
        <v>104.05783</v>
      </c>
      <c r="I75" s="387">
        <v>424.14549</v>
      </c>
      <c r="J75" s="388">
        <v>-74.034742675494002</v>
      </c>
      <c r="K75" s="391">
        <v>0.283796547367</v>
      </c>
    </row>
    <row r="76" spans="1:11" ht="14.4" customHeight="1" thickBot="1" x14ac:dyDescent="0.35">
      <c r="A76" s="408" t="s">
        <v>334</v>
      </c>
      <c r="B76" s="392">
        <v>30.663210182676998</v>
      </c>
      <c r="C76" s="392">
        <v>4.8663499999999997</v>
      </c>
      <c r="D76" s="393">
        <v>-25.796860182677001</v>
      </c>
      <c r="E76" s="399">
        <v>0.15870321375300001</v>
      </c>
      <c r="F76" s="392">
        <v>1.945074184314</v>
      </c>
      <c r="G76" s="393">
        <v>0.64835806143800001</v>
      </c>
      <c r="H76" s="395">
        <v>0.68969999999999998</v>
      </c>
      <c r="I76" s="392">
        <v>1.8391999999999999</v>
      </c>
      <c r="J76" s="393">
        <v>1.1908419385610001</v>
      </c>
      <c r="K76" s="400">
        <v>0.94556804816499995</v>
      </c>
    </row>
    <row r="77" spans="1:11" ht="14.4" customHeight="1" thickBot="1" x14ac:dyDescent="0.35">
      <c r="A77" s="409" t="s">
        <v>335</v>
      </c>
      <c r="B77" s="387">
        <v>30.663210182676998</v>
      </c>
      <c r="C77" s="387">
        <v>4.8663499999999997</v>
      </c>
      <c r="D77" s="388">
        <v>-25.796860182677001</v>
      </c>
      <c r="E77" s="389">
        <v>0.15870321375300001</v>
      </c>
      <c r="F77" s="387">
        <v>1.945074184314</v>
      </c>
      <c r="G77" s="388">
        <v>0.64835806143800001</v>
      </c>
      <c r="H77" s="390">
        <v>0.68969999999999998</v>
      </c>
      <c r="I77" s="387">
        <v>1.8391999999999999</v>
      </c>
      <c r="J77" s="388">
        <v>1.1908419385610001</v>
      </c>
      <c r="K77" s="391">
        <v>0.94556804816499995</v>
      </c>
    </row>
    <row r="78" spans="1:11" ht="14.4" customHeight="1" thickBot="1" x14ac:dyDescent="0.35">
      <c r="A78" s="408" t="s">
        <v>336</v>
      </c>
      <c r="B78" s="392">
        <v>163.35402960048</v>
      </c>
      <c r="C78" s="392">
        <v>165.42293000000001</v>
      </c>
      <c r="D78" s="393">
        <v>2.0689003995189998</v>
      </c>
      <c r="E78" s="399">
        <v>1.0126651323169999</v>
      </c>
      <c r="F78" s="392">
        <v>159.175216607745</v>
      </c>
      <c r="G78" s="393">
        <v>53.058405535915</v>
      </c>
      <c r="H78" s="395">
        <v>12.863989999999999</v>
      </c>
      <c r="I78" s="392">
        <v>63.048630000000003</v>
      </c>
      <c r="J78" s="393">
        <v>9.9902244640839992</v>
      </c>
      <c r="K78" s="400">
        <v>0.39609577008000002</v>
      </c>
    </row>
    <row r="79" spans="1:11" ht="14.4" customHeight="1" thickBot="1" x14ac:dyDescent="0.35">
      <c r="A79" s="409" t="s">
        <v>337</v>
      </c>
      <c r="B79" s="387">
        <v>50.591833555511997</v>
      </c>
      <c r="C79" s="387">
        <v>45.484699999999997</v>
      </c>
      <c r="D79" s="388">
        <v>-5.1071335555120001</v>
      </c>
      <c r="E79" s="389">
        <v>0.89905221462399998</v>
      </c>
      <c r="F79" s="387">
        <v>46.530221672930999</v>
      </c>
      <c r="G79" s="388">
        <v>15.510073890977001</v>
      </c>
      <c r="H79" s="390">
        <v>4.0168999999999997</v>
      </c>
      <c r="I79" s="387">
        <v>19.1387</v>
      </c>
      <c r="J79" s="388">
        <v>3.628626109022</v>
      </c>
      <c r="K79" s="391">
        <v>0.41131761921299997</v>
      </c>
    </row>
    <row r="80" spans="1:11" ht="14.4" customHeight="1" thickBot="1" x14ac:dyDescent="0.35">
      <c r="A80" s="409" t="s">
        <v>338</v>
      </c>
      <c r="B80" s="387">
        <v>111.741170349415</v>
      </c>
      <c r="C80" s="387">
        <v>119.93823</v>
      </c>
      <c r="D80" s="388">
        <v>8.1970596505840003</v>
      </c>
      <c r="E80" s="389">
        <v>1.073357560377</v>
      </c>
      <c r="F80" s="387">
        <v>112.64499493481399</v>
      </c>
      <c r="G80" s="388">
        <v>37.548331644937001</v>
      </c>
      <c r="H80" s="390">
        <v>8.8470899999999997</v>
      </c>
      <c r="I80" s="387">
        <v>43.909930000000003</v>
      </c>
      <c r="J80" s="388">
        <v>6.3615983550620001</v>
      </c>
      <c r="K80" s="391">
        <v>0.38980808712699999</v>
      </c>
    </row>
    <row r="81" spans="1:11" ht="14.4" customHeight="1" thickBot="1" x14ac:dyDescent="0.35">
      <c r="A81" s="408" t="s">
        <v>339</v>
      </c>
      <c r="B81" s="392">
        <v>8.3126051466819995</v>
      </c>
      <c r="C81" s="392">
        <v>9.3149999999999995</v>
      </c>
      <c r="D81" s="393">
        <v>1.002394853317</v>
      </c>
      <c r="E81" s="399">
        <v>1.120587329198</v>
      </c>
      <c r="F81" s="392">
        <v>9.6485751906269996</v>
      </c>
      <c r="G81" s="393">
        <v>3.2161917302090002</v>
      </c>
      <c r="H81" s="395">
        <v>2.4300000000000002</v>
      </c>
      <c r="I81" s="392">
        <v>4.8600000000000003</v>
      </c>
      <c r="J81" s="393">
        <v>1.6438082697900001</v>
      </c>
      <c r="K81" s="400">
        <v>0.50370131381799998</v>
      </c>
    </row>
    <row r="82" spans="1:11" ht="14.4" customHeight="1" thickBot="1" x14ac:dyDescent="0.35">
      <c r="A82" s="409" t="s">
        <v>340</v>
      </c>
      <c r="B82" s="387">
        <v>8.3126051466819995</v>
      </c>
      <c r="C82" s="387">
        <v>9.3149999999999995</v>
      </c>
      <c r="D82" s="388">
        <v>1.002394853317</v>
      </c>
      <c r="E82" s="389">
        <v>1.120587329198</v>
      </c>
      <c r="F82" s="387">
        <v>9.6485751906269996</v>
      </c>
      <c r="G82" s="388">
        <v>3.2161917302090002</v>
      </c>
      <c r="H82" s="390">
        <v>2.4300000000000002</v>
      </c>
      <c r="I82" s="387">
        <v>4.8600000000000003</v>
      </c>
      <c r="J82" s="388">
        <v>1.6438082697900001</v>
      </c>
      <c r="K82" s="391">
        <v>0.50370131381799998</v>
      </c>
    </row>
    <row r="83" spans="1:11" ht="14.4" customHeight="1" thickBot="1" x14ac:dyDescent="0.35">
      <c r="A83" s="408" t="s">
        <v>341</v>
      </c>
      <c r="B83" s="392">
        <v>240.29240664519401</v>
      </c>
      <c r="C83" s="392">
        <v>238.58993000000001</v>
      </c>
      <c r="D83" s="393">
        <v>-1.702476645193</v>
      </c>
      <c r="E83" s="399">
        <v>0.99291497942399998</v>
      </c>
      <c r="F83" s="392">
        <v>240.51846424889899</v>
      </c>
      <c r="G83" s="393">
        <v>80.172821416299001</v>
      </c>
      <c r="H83" s="395">
        <v>16.000080000000001</v>
      </c>
      <c r="I83" s="392">
        <v>73.613619999999997</v>
      </c>
      <c r="J83" s="393">
        <v>-6.5592014162990004</v>
      </c>
      <c r="K83" s="400">
        <v>0.306062240293</v>
      </c>
    </row>
    <row r="84" spans="1:11" ht="14.4" customHeight="1" thickBot="1" x14ac:dyDescent="0.35">
      <c r="A84" s="409" t="s">
        <v>342</v>
      </c>
      <c r="B84" s="387">
        <v>37.000037570532001</v>
      </c>
      <c r="C84" s="387">
        <v>33.206310000000002</v>
      </c>
      <c r="D84" s="388">
        <v>-3.7937275705319999</v>
      </c>
      <c r="E84" s="389">
        <v>0.897466926532</v>
      </c>
      <c r="F84" s="387">
        <v>33.945698530954999</v>
      </c>
      <c r="G84" s="388">
        <v>11.315232843651</v>
      </c>
      <c r="H84" s="390">
        <v>4.9406564584124654E-324</v>
      </c>
      <c r="I84" s="387">
        <v>5.2240200000000003</v>
      </c>
      <c r="J84" s="388">
        <v>-6.0912128436510002</v>
      </c>
      <c r="K84" s="391">
        <v>0.15389343056900001</v>
      </c>
    </row>
    <row r="85" spans="1:11" ht="14.4" customHeight="1" thickBot="1" x14ac:dyDescent="0.35">
      <c r="A85" s="409" t="s">
        <v>343</v>
      </c>
      <c r="B85" s="387">
        <v>0.23809013443099999</v>
      </c>
      <c r="C85" s="387">
        <v>0.48599999999999999</v>
      </c>
      <c r="D85" s="388">
        <v>0.24790986556799999</v>
      </c>
      <c r="E85" s="389">
        <v>2.0412437548510001</v>
      </c>
      <c r="F85" s="387">
        <v>0.41625940052400001</v>
      </c>
      <c r="G85" s="388">
        <v>0.138753133508</v>
      </c>
      <c r="H85" s="390">
        <v>4.9406564584124654E-324</v>
      </c>
      <c r="I85" s="387">
        <v>0.48499999999999999</v>
      </c>
      <c r="J85" s="388">
        <v>0.346246866491</v>
      </c>
      <c r="K85" s="391">
        <v>1.165138851851</v>
      </c>
    </row>
    <row r="86" spans="1:11" ht="14.4" customHeight="1" thickBot="1" x14ac:dyDescent="0.35">
      <c r="A86" s="409" t="s">
        <v>344</v>
      </c>
      <c r="B86" s="387">
        <v>203.05427894023001</v>
      </c>
      <c r="C86" s="387">
        <v>204.89761999999999</v>
      </c>
      <c r="D86" s="388">
        <v>1.84334105977</v>
      </c>
      <c r="E86" s="389">
        <v>1.0090780705010001</v>
      </c>
      <c r="F86" s="387">
        <v>206.156506317419</v>
      </c>
      <c r="G86" s="388">
        <v>68.718835439138999</v>
      </c>
      <c r="H86" s="390">
        <v>16.000080000000001</v>
      </c>
      <c r="I86" s="387">
        <v>67.904600000000002</v>
      </c>
      <c r="J86" s="388">
        <v>-0.81423543913899998</v>
      </c>
      <c r="K86" s="391">
        <v>0.32938373477900001</v>
      </c>
    </row>
    <row r="87" spans="1:11" ht="14.4" customHeight="1" thickBot="1" x14ac:dyDescent="0.35">
      <c r="A87" s="408" t="s">
        <v>345</v>
      </c>
      <c r="B87" s="392">
        <v>743.54439403958497</v>
      </c>
      <c r="C87" s="392">
        <v>803.13643000000002</v>
      </c>
      <c r="D87" s="393">
        <v>59.592035960414997</v>
      </c>
      <c r="E87" s="399">
        <v>1.0801459017620001</v>
      </c>
      <c r="F87" s="392">
        <v>753.25336779490601</v>
      </c>
      <c r="G87" s="393">
        <v>251.08445593163501</v>
      </c>
      <c r="H87" s="395">
        <v>71.083060000000003</v>
      </c>
      <c r="I87" s="392">
        <v>241.73004</v>
      </c>
      <c r="J87" s="393">
        <v>-9.3544159316349997</v>
      </c>
      <c r="K87" s="400">
        <v>0.32091464882199999</v>
      </c>
    </row>
    <row r="88" spans="1:11" ht="14.4" customHeight="1" thickBot="1" x14ac:dyDescent="0.35">
      <c r="A88" s="409" t="s">
        <v>346</v>
      </c>
      <c r="B88" s="387">
        <v>6.0078406763640002</v>
      </c>
      <c r="C88" s="387">
        <v>4.9406564584124654E-324</v>
      </c>
      <c r="D88" s="388">
        <v>-6.0078406763640002</v>
      </c>
      <c r="E88" s="389">
        <v>0</v>
      </c>
      <c r="F88" s="387">
        <v>4.9406564584124654E-324</v>
      </c>
      <c r="G88" s="388">
        <v>0</v>
      </c>
      <c r="H88" s="390">
        <v>4.9406564584124654E-324</v>
      </c>
      <c r="I88" s="387">
        <v>2.6357400000000002</v>
      </c>
      <c r="J88" s="388">
        <v>2.6357400000000002</v>
      </c>
      <c r="K88" s="398" t="s">
        <v>271</v>
      </c>
    </row>
    <row r="89" spans="1:11" ht="14.4" customHeight="1" thickBot="1" x14ac:dyDescent="0.35">
      <c r="A89" s="409" t="s">
        <v>347</v>
      </c>
      <c r="B89" s="387">
        <v>593.99285423983895</v>
      </c>
      <c r="C89" s="387">
        <v>558.97145</v>
      </c>
      <c r="D89" s="388">
        <v>-35.021404239837999</v>
      </c>
      <c r="E89" s="389">
        <v>0.94104069772900001</v>
      </c>
      <c r="F89" s="387">
        <v>523.994106905335</v>
      </c>
      <c r="G89" s="388">
        <v>174.66470230177799</v>
      </c>
      <c r="H89" s="390">
        <v>63.036059999999999</v>
      </c>
      <c r="I89" s="387">
        <v>204.74545000000001</v>
      </c>
      <c r="J89" s="388">
        <v>30.080747698221</v>
      </c>
      <c r="K89" s="391">
        <v>0.390739986007</v>
      </c>
    </row>
    <row r="90" spans="1:11" ht="14.4" customHeight="1" thickBot="1" x14ac:dyDescent="0.35">
      <c r="A90" s="409" t="s">
        <v>348</v>
      </c>
      <c r="B90" s="387">
        <v>14.992266854885999</v>
      </c>
      <c r="C90" s="387">
        <v>19.774460000000001</v>
      </c>
      <c r="D90" s="388">
        <v>4.7821931451130002</v>
      </c>
      <c r="E90" s="389">
        <v>1.318977322869</v>
      </c>
      <c r="F90" s="387">
        <v>16.005830667849001</v>
      </c>
      <c r="G90" s="388">
        <v>5.3352768892829996</v>
      </c>
      <c r="H90" s="390">
        <v>4.9406564584124654E-324</v>
      </c>
      <c r="I90" s="387">
        <v>1.9762625833649862E-323</v>
      </c>
      <c r="J90" s="388">
        <v>-5.3352768892829996</v>
      </c>
      <c r="K90" s="391">
        <v>0</v>
      </c>
    </row>
    <row r="91" spans="1:11" ht="14.4" customHeight="1" thickBot="1" x14ac:dyDescent="0.35">
      <c r="A91" s="409" t="s">
        <v>349</v>
      </c>
      <c r="B91" s="387">
        <v>123.662877391476</v>
      </c>
      <c r="C91" s="387">
        <v>219.03989999999999</v>
      </c>
      <c r="D91" s="388">
        <v>95.377022608523006</v>
      </c>
      <c r="E91" s="389">
        <v>1.7712664028230001</v>
      </c>
      <c r="F91" s="387">
        <v>206.94248673776801</v>
      </c>
      <c r="G91" s="388">
        <v>68.980828912589004</v>
      </c>
      <c r="H91" s="390">
        <v>8.0470000000000006</v>
      </c>
      <c r="I91" s="387">
        <v>29.33785</v>
      </c>
      <c r="J91" s="388">
        <v>-39.642978912589001</v>
      </c>
      <c r="K91" s="391">
        <v>0.141768133081</v>
      </c>
    </row>
    <row r="92" spans="1:11" ht="14.4" customHeight="1" thickBot="1" x14ac:dyDescent="0.35">
      <c r="A92" s="409" t="s">
        <v>350</v>
      </c>
      <c r="B92" s="387">
        <v>4.8885548770179996</v>
      </c>
      <c r="C92" s="387">
        <v>5.3506200000000002</v>
      </c>
      <c r="D92" s="388">
        <v>0.462065122981</v>
      </c>
      <c r="E92" s="389">
        <v>1.0945197782580001</v>
      </c>
      <c r="F92" s="387">
        <v>6.3109434839530003</v>
      </c>
      <c r="G92" s="388">
        <v>2.1036478279840001</v>
      </c>
      <c r="H92" s="390">
        <v>4.9406564584124654E-324</v>
      </c>
      <c r="I92" s="387">
        <v>5.0110000000000001</v>
      </c>
      <c r="J92" s="388">
        <v>2.907352172015</v>
      </c>
      <c r="K92" s="391">
        <v>0.79401756848899996</v>
      </c>
    </row>
    <row r="93" spans="1:11" ht="14.4" customHeight="1" thickBot="1" x14ac:dyDescent="0.35">
      <c r="A93" s="408" t="s">
        <v>351</v>
      </c>
      <c r="B93" s="392">
        <v>30.045995871098</v>
      </c>
      <c r="C93" s="392">
        <v>74.282740000000004</v>
      </c>
      <c r="D93" s="393">
        <v>44.236744128901002</v>
      </c>
      <c r="E93" s="399">
        <v>2.4723008123499999</v>
      </c>
      <c r="F93" s="392">
        <v>329.99999999999397</v>
      </c>
      <c r="G93" s="393">
        <v>109.999999999998</v>
      </c>
      <c r="H93" s="395">
        <v>0.99099999999999999</v>
      </c>
      <c r="I93" s="392">
        <v>39.054000000000002</v>
      </c>
      <c r="J93" s="393">
        <v>-70.945999999997994</v>
      </c>
      <c r="K93" s="400">
        <v>0.11834545454500001</v>
      </c>
    </row>
    <row r="94" spans="1:11" ht="14.4" customHeight="1" thickBot="1" x14ac:dyDescent="0.35">
      <c r="A94" s="409" t="s">
        <v>352</v>
      </c>
      <c r="B94" s="387">
        <v>4.9406564584124654E-324</v>
      </c>
      <c r="C94" s="387">
        <v>9.3774999999999995</v>
      </c>
      <c r="D94" s="388">
        <v>9.3774999999999995</v>
      </c>
      <c r="E94" s="397" t="s">
        <v>271</v>
      </c>
      <c r="F94" s="387">
        <v>0</v>
      </c>
      <c r="G94" s="388">
        <v>0</v>
      </c>
      <c r="H94" s="390">
        <v>4.9406564584124654E-324</v>
      </c>
      <c r="I94" s="387">
        <v>1.9762625833649862E-323</v>
      </c>
      <c r="J94" s="388">
        <v>1.9762625833649862E-323</v>
      </c>
      <c r="K94" s="398" t="s">
        <v>265</v>
      </c>
    </row>
    <row r="95" spans="1:11" ht="14.4" customHeight="1" thickBot="1" x14ac:dyDescent="0.35">
      <c r="A95" s="409" t="s">
        <v>353</v>
      </c>
      <c r="B95" s="387">
        <v>0</v>
      </c>
      <c r="C95" s="387">
        <v>64.905240000000006</v>
      </c>
      <c r="D95" s="388">
        <v>64.905240000000006</v>
      </c>
      <c r="E95" s="397" t="s">
        <v>265</v>
      </c>
      <c r="F95" s="387">
        <v>99.999999999997996</v>
      </c>
      <c r="G95" s="388">
        <v>33.333333333332</v>
      </c>
      <c r="H95" s="390">
        <v>0.99099999999999999</v>
      </c>
      <c r="I95" s="387">
        <v>39.054000000000002</v>
      </c>
      <c r="J95" s="388">
        <v>5.7206666666670003</v>
      </c>
      <c r="K95" s="391">
        <v>0.39054</v>
      </c>
    </row>
    <row r="96" spans="1:11" ht="14.4" customHeight="1" thickBot="1" x14ac:dyDescent="0.35">
      <c r="A96" s="409" t="s">
        <v>354</v>
      </c>
      <c r="B96" s="387">
        <v>4.9406564584124654E-324</v>
      </c>
      <c r="C96" s="387">
        <v>4.9406564584124654E-324</v>
      </c>
      <c r="D96" s="388">
        <v>0</v>
      </c>
      <c r="E96" s="389">
        <v>1</v>
      </c>
      <c r="F96" s="387">
        <v>229.99999999999599</v>
      </c>
      <c r="G96" s="388">
        <v>76.666666666664995</v>
      </c>
      <c r="H96" s="390">
        <v>4.9406564584124654E-324</v>
      </c>
      <c r="I96" s="387">
        <v>1.9762625833649862E-323</v>
      </c>
      <c r="J96" s="388">
        <v>-76.666666666664995</v>
      </c>
      <c r="K96" s="391">
        <v>0</v>
      </c>
    </row>
    <row r="97" spans="1:11" ht="14.4" customHeight="1" thickBot="1" x14ac:dyDescent="0.35">
      <c r="A97" s="408" t="s">
        <v>355</v>
      </c>
      <c r="B97" s="392">
        <v>4.9406564584124654E-324</v>
      </c>
      <c r="C97" s="392">
        <v>9.8000000000000007</v>
      </c>
      <c r="D97" s="393">
        <v>9.8000000000000007</v>
      </c>
      <c r="E97" s="394" t="s">
        <v>271</v>
      </c>
      <c r="F97" s="392">
        <v>0</v>
      </c>
      <c r="G97" s="393">
        <v>0</v>
      </c>
      <c r="H97" s="395">
        <v>4.9406564584124654E-324</v>
      </c>
      <c r="I97" s="392">
        <v>1.9762625833649862E-323</v>
      </c>
      <c r="J97" s="393">
        <v>1.9762625833649862E-323</v>
      </c>
      <c r="K97" s="396" t="s">
        <v>265</v>
      </c>
    </row>
    <row r="98" spans="1:11" ht="14.4" customHeight="1" thickBot="1" x14ac:dyDescent="0.35">
      <c r="A98" s="409" t="s">
        <v>356</v>
      </c>
      <c r="B98" s="387">
        <v>4.9406564584124654E-324</v>
      </c>
      <c r="C98" s="387">
        <v>9.8000000000000007</v>
      </c>
      <c r="D98" s="388">
        <v>9.8000000000000007</v>
      </c>
      <c r="E98" s="397" t="s">
        <v>271</v>
      </c>
      <c r="F98" s="387">
        <v>0</v>
      </c>
      <c r="G98" s="388">
        <v>0</v>
      </c>
      <c r="H98" s="390">
        <v>4.9406564584124654E-324</v>
      </c>
      <c r="I98" s="387">
        <v>1.9762625833649862E-323</v>
      </c>
      <c r="J98" s="388">
        <v>1.9762625833649862E-323</v>
      </c>
      <c r="K98" s="398" t="s">
        <v>265</v>
      </c>
    </row>
    <row r="99" spans="1:11" ht="14.4" customHeight="1" thickBot="1" x14ac:dyDescent="0.35">
      <c r="A99" s="406" t="s">
        <v>48</v>
      </c>
      <c r="B99" s="387">
        <v>29085.992164461401</v>
      </c>
      <c r="C99" s="387">
        <v>32524.021809999998</v>
      </c>
      <c r="D99" s="388">
        <v>3438.0296455386301</v>
      </c>
      <c r="E99" s="389">
        <v>1.1182022475319999</v>
      </c>
      <c r="F99" s="387">
        <v>32372.1600595011</v>
      </c>
      <c r="G99" s="388">
        <v>10790.7200198337</v>
      </c>
      <c r="H99" s="390">
        <v>2539.3772199999999</v>
      </c>
      <c r="I99" s="387">
        <v>10072.65454</v>
      </c>
      <c r="J99" s="388">
        <v>-718.06547983368398</v>
      </c>
      <c r="K99" s="391">
        <v>0.31115175884099999</v>
      </c>
    </row>
    <row r="100" spans="1:11" ht="14.4" customHeight="1" thickBot="1" x14ac:dyDescent="0.35">
      <c r="A100" s="410" t="s">
        <v>357</v>
      </c>
      <c r="B100" s="392">
        <v>21570.999999998799</v>
      </c>
      <c r="C100" s="392">
        <v>24162.235000000001</v>
      </c>
      <c r="D100" s="393">
        <v>2591.2350000011902</v>
      </c>
      <c r="E100" s="399">
        <v>1.1201258634269999</v>
      </c>
      <c r="F100" s="392">
        <v>23998.9999999996</v>
      </c>
      <c r="G100" s="393">
        <v>7999.6666666665296</v>
      </c>
      <c r="H100" s="395">
        <v>1881.8440000000001</v>
      </c>
      <c r="I100" s="392">
        <v>7468.3340000000098</v>
      </c>
      <c r="J100" s="393">
        <v>-531.33266666651605</v>
      </c>
      <c r="K100" s="400">
        <v>0.311193549731</v>
      </c>
    </row>
    <row r="101" spans="1:11" ht="14.4" customHeight="1" thickBot="1" x14ac:dyDescent="0.35">
      <c r="A101" s="408" t="s">
        <v>358</v>
      </c>
      <c r="B101" s="392">
        <v>21470.999999998799</v>
      </c>
      <c r="C101" s="392">
        <v>24076.379000000001</v>
      </c>
      <c r="D101" s="393">
        <v>2605.37900000119</v>
      </c>
      <c r="E101" s="399">
        <v>1.1213440920310001</v>
      </c>
      <c r="F101" s="392">
        <v>23922.9999999996</v>
      </c>
      <c r="G101" s="393">
        <v>7974.3333333331902</v>
      </c>
      <c r="H101" s="395">
        <v>1877.672</v>
      </c>
      <c r="I101" s="392">
        <v>7438.5100000000102</v>
      </c>
      <c r="J101" s="393">
        <v>-535.82333333318195</v>
      </c>
      <c r="K101" s="400">
        <v>0.31093550139999998</v>
      </c>
    </row>
    <row r="102" spans="1:11" ht="14.4" customHeight="1" thickBot="1" x14ac:dyDescent="0.35">
      <c r="A102" s="409" t="s">
        <v>359</v>
      </c>
      <c r="B102" s="387">
        <v>21470.999999998799</v>
      </c>
      <c r="C102" s="387">
        <v>24076.379000000001</v>
      </c>
      <c r="D102" s="388">
        <v>2605.37900000119</v>
      </c>
      <c r="E102" s="389">
        <v>1.1213440920310001</v>
      </c>
      <c r="F102" s="387">
        <v>23922.9999999996</v>
      </c>
      <c r="G102" s="388">
        <v>7974.3333333331902</v>
      </c>
      <c r="H102" s="390">
        <v>1877.672</v>
      </c>
      <c r="I102" s="387">
        <v>7438.5100000000102</v>
      </c>
      <c r="J102" s="388">
        <v>-535.82333333318195</v>
      </c>
      <c r="K102" s="391">
        <v>0.31093550139999998</v>
      </c>
    </row>
    <row r="103" spans="1:11" ht="14.4" customHeight="1" thickBot="1" x14ac:dyDescent="0.35">
      <c r="A103" s="408" t="s">
        <v>360</v>
      </c>
      <c r="B103" s="392">
        <v>99.999999999994003</v>
      </c>
      <c r="C103" s="392">
        <v>4.9406564584124654E-324</v>
      </c>
      <c r="D103" s="393">
        <v>-99.999999999994003</v>
      </c>
      <c r="E103" s="399">
        <v>0</v>
      </c>
      <c r="F103" s="392">
        <v>4.9406564584124654E-324</v>
      </c>
      <c r="G103" s="393">
        <v>0</v>
      </c>
      <c r="H103" s="395">
        <v>1.3</v>
      </c>
      <c r="I103" s="392">
        <v>2.2999999999999998</v>
      </c>
      <c r="J103" s="393">
        <v>2.2999999999999998</v>
      </c>
      <c r="K103" s="396" t="s">
        <v>271</v>
      </c>
    </row>
    <row r="104" spans="1:11" ht="14.4" customHeight="1" thickBot="1" x14ac:dyDescent="0.35">
      <c r="A104" s="409" t="s">
        <v>361</v>
      </c>
      <c r="B104" s="387">
        <v>99.999999999994003</v>
      </c>
      <c r="C104" s="387">
        <v>4.9406564584124654E-324</v>
      </c>
      <c r="D104" s="388">
        <v>-99.999999999994003</v>
      </c>
      <c r="E104" s="389">
        <v>0</v>
      </c>
      <c r="F104" s="387">
        <v>4.9406564584124654E-324</v>
      </c>
      <c r="G104" s="388">
        <v>0</v>
      </c>
      <c r="H104" s="390">
        <v>1.3</v>
      </c>
      <c r="I104" s="387">
        <v>2.2999999999999998</v>
      </c>
      <c r="J104" s="388">
        <v>2.2999999999999998</v>
      </c>
      <c r="K104" s="398" t="s">
        <v>271</v>
      </c>
    </row>
    <row r="105" spans="1:11" ht="14.4" customHeight="1" thickBot="1" x14ac:dyDescent="0.35">
      <c r="A105" s="408" t="s">
        <v>362</v>
      </c>
      <c r="B105" s="392">
        <v>0</v>
      </c>
      <c r="C105" s="392">
        <v>85.855999999999995</v>
      </c>
      <c r="D105" s="393">
        <v>85.855999999999995</v>
      </c>
      <c r="E105" s="394" t="s">
        <v>265</v>
      </c>
      <c r="F105" s="392">
        <v>75.999999999997996</v>
      </c>
      <c r="G105" s="393">
        <v>25.333333333332</v>
      </c>
      <c r="H105" s="395">
        <v>2.8719999999999999</v>
      </c>
      <c r="I105" s="392">
        <v>27.524000000000001</v>
      </c>
      <c r="J105" s="393">
        <v>2.1906666666670001</v>
      </c>
      <c r="K105" s="400">
        <v>0.36215789473600002</v>
      </c>
    </row>
    <row r="106" spans="1:11" ht="14.4" customHeight="1" thickBot="1" x14ac:dyDescent="0.35">
      <c r="A106" s="409" t="s">
        <v>363</v>
      </c>
      <c r="B106" s="387">
        <v>0</v>
      </c>
      <c r="C106" s="387">
        <v>85.855999999999995</v>
      </c>
      <c r="D106" s="388">
        <v>85.855999999999995</v>
      </c>
      <c r="E106" s="397" t="s">
        <v>265</v>
      </c>
      <c r="F106" s="387">
        <v>75.999999999997996</v>
      </c>
      <c r="G106" s="388">
        <v>25.333333333332</v>
      </c>
      <c r="H106" s="390">
        <v>2.8719999999999999</v>
      </c>
      <c r="I106" s="387">
        <v>27.524000000000001</v>
      </c>
      <c r="J106" s="388">
        <v>2.1906666666670001</v>
      </c>
      <c r="K106" s="391">
        <v>0.36215789473600002</v>
      </c>
    </row>
    <row r="107" spans="1:11" ht="14.4" customHeight="1" thickBot="1" x14ac:dyDescent="0.35">
      <c r="A107" s="407" t="s">
        <v>364</v>
      </c>
      <c r="B107" s="387">
        <v>7299.9921644625701</v>
      </c>
      <c r="C107" s="387">
        <v>8120.1598400000003</v>
      </c>
      <c r="D107" s="388">
        <v>820.16767553742795</v>
      </c>
      <c r="E107" s="389">
        <v>1.1123518569690001</v>
      </c>
      <c r="F107" s="387">
        <v>8134.1600595015198</v>
      </c>
      <c r="G107" s="388">
        <v>2711.3866865005102</v>
      </c>
      <c r="H107" s="390">
        <v>638.72799999999995</v>
      </c>
      <c r="I107" s="387">
        <v>2529.6604000000002</v>
      </c>
      <c r="J107" s="388">
        <v>-181.72628650050299</v>
      </c>
      <c r="K107" s="391">
        <v>0.31099220835199998</v>
      </c>
    </row>
    <row r="108" spans="1:11" ht="14.4" customHeight="1" thickBot="1" x14ac:dyDescent="0.35">
      <c r="A108" s="408" t="s">
        <v>365</v>
      </c>
      <c r="B108" s="392">
        <v>1931.9999851295599</v>
      </c>
      <c r="C108" s="392">
        <v>2166.9425900000001</v>
      </c>
      <c r="D108" s="393">
        <v>234.942604870444</v>
      </c>
      <c r="E108" s="399">
        <v>1.121605904078</v>
      </c>
      <c r="F108" s="392">
        <v>2152.1600595016398</v>
      </c>
      <c r="G108" s="393">
        <v>717.38668650054603</v>
      </c>
      <c r="H108" s="395">
        <v>168.98500000000001</v>
      </c>
      <c r="I108" s="392">
        <v>669.45790000000102</v>
      </c>
      <c r="J108" s="393">
        <v>-47.928786500545002</v>
      </c>
      <c r="K108" s="400">
        <v>0.31106324877800001</v>
      </c>
    </row>
    <row r="109" spans="1:11" ht="14.4" customHeight="1" thickBot="1" x14ac:dyDescent="0.35">
      <c r="A109" s="409" t="s">
        <v>366</v>
      </c>
      <c r="B109" s="387">
        <v>1931.9999851295599</v>
      </c>
      <c r="C109" s="387">
        <v>2166.9425900000001</v>
      </c>
      <c r="D109" s="388">
        <v>234.942604870444</v>
      </c>
      <c r="E109" s="389">
        <v>1.121605904078</v>
      </c>
      <c r="F109" s="387">
        <v>2152.1600595016398</v>
      </c>
      <c r="G109" s="388">
        <v>717.38668650054603</v>
      </c>
      <c r="H109" s="390">
        <v>168.98500000000001</v>
      </c>
      <c r="I109" s="387">
        <v>669.45790000000102</v>
      </c>
      <c r="J109" s="388">
        <v>-47.928786500545002</v>
      </c>
      <c r="K109" s="391">
        <v>0.31106324877800001</v>
      </c>
    </row>
    <row r="110" spans="1:11" ht="14.4" customHeight="1" thickBot="1" x14ac:dyDescent="0.35">
      <c r="A110" s="408" t="s">
        <v>367</v>
      </c>
      <c r="B110" s="392">
        <v>5367.9921793330204</v>
      </c>
      <c r="C110" s="392">
        <v>5953.2172499999997</v>
      </c>
      <c r="D110" s="393">
        <v>585.22507066698404</v>
      </c>
      <c r="E110" s="399">
        <v>1.1090212226680001</v>
      </c>
      <c r="F110" s="392">
        <v>5981.9999999998799</v>
      </c>
      <c r="G110" s="393">
        <v>1993.99999999996</v>
      </c>
      <c r="H110" s="395">
        <v>469.74299999999999</v>
      </c>
      <c r="I110" s="392">
        <v>1860.2025000000001</v>
      </c>
      <c r="J110" s="393">
        <v>-133.79749999995801</v>
      </c>
      <c r="K110" s="400">
        <v>0.31096664994899997</v>
      </c>
    </row>
    <row r="111" spans="1:11" ht="14.4" customHeight="1" thickBot="1" x14ac:dyDescent="0.35">
      <c r="A111" s="409" t="s">
        <v>368</v>
      </c>
      <c r="B111" s="387">
        <v>5367.9921793330204</v>
      </c>
      <c r="C111" s="387">
        <v>5953.2172499999997</v>
      </c>
      <c r="D111" s="388">
        <v>585.22507066698404</v>
      </c>
      <c r="E111" s="389">
        <v>1.1090212226680001</v>
      </c>
      <c r="F111" s="387">
        <v>5981.9999999998799</v>
      </c>
      <c r="G111" s="388">
        <v>1993.99999999996</v>
      </c>
      <c r="H111" s="390">
        <v>469.74299999999999</v>
      </c>
      <c r="I111" s="387">
        <v>1860.2025000000001</v>
      </c>
      <c r="J111" s="388">
        <v>-133.79749999995801</v>
      </c>
      <c r="K111" s="391">
        <v>0.31096664994899997</v>
      </c>
    </row>
    <row r="112" spans="1:11" ht="14.4" customHeight="1" thickBot="1" x14ac:dyDescent="0.35">
      <c r="A112" s="407" t="s">
        <v>369</v>
      </c>
      <c r="B112" s="387">
        <v>214.99999999998801</v>
      </c>
      <c r="C112" s="387">
        <v>241.62697</v>
      </c>
      <c r="D112" s="388">
        <v>26.626970000010999</v>
      </c>
      <c r="E112" s="389">
        <v>1.1238463720930001</v>
      </c>
      <c r="F112" s="387">
        <v>238.999999999995</v>
      </c>
      <c r="G112" s="388">
        <v>79.666666666664995</v>
      </c>
      <c r="H112" s="390">
        <v>18.805219999999998</v>
      </c>
      <c r="I112" s="387">
        <v>74.660139999999998</v>
      </c>
      <c r="J112" s="388">
        <v>-5.0065266666649997</v>
      </c>
      <c r="K112" s="391">
        <v>0.31238552301200001</v>
      </c>
    </row>
    <row r="113" spans="1:11" ht="14.4" customHeight="1" thickBot="1" x14ac:dyDescent="0.35">
      <c r="A113" s="408" t="s">
        <v>370</v>
      </c>
      <c r="B113" s="392">
        <v>214.99999999998801</v>
      </c>
      <c r="C113" s="392">
        <v>241.62697</v>
      </c>
      <c r="D113" s="393">
        <v>26.626970000010999</v>
      </c>
      <c r="E113" s="399">
        <v>1.1238463720930001</v>
      </c>
      <c r="F113" s="392">
        <v>238.999999999995</v>
      </c>
      <c r="G113" s="393">
        <v>79.666666666664995</v>
      </c>
      <c r="H113" s="395">
        <v>18.805219999999998</v>
      </c>
      <c r="I113" s="392">
        <v>74.660139999999998</v>
      </c>
      <c r="J113" s="393">
        <v>-5.0065266666649997</v>
      </c>
      <c r="K113" s="400">
        <v>0.31238552301200001</v>
      </c>
    </row>
    <row r="114" spans="1:11" ht="14.4" customHeight="1" thickBot="1" x14ac:dyDescent="0.35">
      <c r="A114" s="409" t="s">
        <v>371</v>
      </c>
      <c r="B114" s="387">
        <v>214.99999999998801</v>
      </c>
      <c r="C114" s="387">
        <v>241.62697</v>
      </c>
      <c r="D114" s="388">
        <v>26.626970000010999</v>
      </c>
      <c r="E114" s="389">
        <v>1.1238463720930001</v>
      </c>
      <c r="F114" s="387">
        <v>238.999999999995</v>
      </c>
      <c r="G114" s="388">
        <v>79.666666666664995</v>
      </c>
      <c r="H114" s="390">
        <v>18.805219999999998</v>
      </c>
      <c r="I114" s="387">
        <v>74.660139999999998</v>
      </c>
      <c r="J114" s="388">
        <v>-5.0065266666649997</v>
      </c>
      <c r="K114" s="391">
        <v>0.31238552301200001</v>
      </c>
    </row>
    <row r="115" spans="1:11" ht="14.4" customHeight="1" thickBot="1" x14ac:dyDescent="0.35">
      <c r="A115" s="406" t="s">
        <v>372</v>
      </c>
      <c r="B115" s="387">
        <v>0</v>
      </c>
      <c r="C115" s="387">
        <v>11</v>
      </c>
      <c r="D115" s="388">
        <v>11</v>
      </c>
      <c r="E115" s="397" t="s">
        <v>265</v>
      </c>
      <c r="F115" s="387">
        <v>0</v>
      </c>
      <c r="G115" s="388">
        <v>0</v>
      </c>
      <c r="H115" s="390">
        <v>4.9406564584124654E-324</v>
      </c>
      <c r="I115" s="387">
        <v>1.9762625833649862E-323</v>
      </c>
      <c r="J115" s="388">
        <v>1.9762625833649862E-323</v>
      </c>
      <c r="K115" s="398" t="s">
        <v>265</v>
      </c>
    </row>
    <row r="116" spans="1:11" ht="14.4" customHeight="1" thickBot="1" x14ac:dyDescent="0.35">
      <c r="A116" s="407" t="s">
        <v>373</v>
      </c>
      <c r="B116" s="387">
        <v>0</v>
      </c>
      <c r="C116" s="387">
        <v>11</v>
      </c>
      <c r="D116" s="388">
        <v>11</v>
      </c>
      <c r="E116" s="397" t="s">
        <v>265</v>
      </c>
      <c r="F116" s="387">
        <v>0</v>
      </c>
      <c r="G116" s="388">
        <v>0</v>
      </c>
      <c r="H116" s="390">
        <v>4.9406564584124654E-324</v>
      </c>
      <c r="I116" s="387">
        <v>1.9762625833649862E-323</v>
      </c>
      <c r="J116" s="388">
        <v>1.9762625833649862E-323</v>
      </c>
      <c r="K116" s="398" t="s">
        <v>265</v>
      </c>
    </row>
    <row r="117" spans="1:11" ht="14.4" customHeight="1" thickBot="1" x14ac:dyDescent="0.35">
      <c r="A117" s="408" t="s">
        <v>374</v>
      </c>
      <c r="B117" s="392">
        <v>0</v>
      </c>
      <c r="C117" s="392">
        <v>11</v>
      </c>
      <c r="D117" s="393">
        <v>11</v>
      </c>
      <c r="E117" s="394" t="s">
        <v>265</v>
      </c>
      <c r="F117" s="392">
        <v>0</v>
      </c>
      <c r="G117" s="393">
        <v>0</v>
      </c>
      <c r="H117" s="395">
        <v>4.9406564584124654E-324</v>
      </c>
      <c r="I117" s="392">
        <v>1.9762625833649862E-323</v>
      </c>
      <c r="J117" s="393">
        <v>1.9762625833649862E-323</v>
      </c>
      <c r="K117" s="396" t="s">
        <v>265</v>
      </c>
    </row>
    <row r="118" spans="1:11" ht="14.4" customHeight="1" thickBot="1" x14ac:dyDescent="0.35">
      <c r="A118" s="409" t="s">
        <v>375</v>
      </c>
      <c r="B118" s="387">
        <v>0</v>
      </c>
      <c r="C118" s="387">
        <v>11</v>
      </c>
      <c r="D118" s="388">
        <v>11</v>
      </c>
      <c r="E118" s="397" t="s">
        <v>265</v>
      </c>
      <c r="F118" s="387">
        <v>0</v>
      </c>
      <c r="G118" s="388">
        <v>0</v>
      </c>
      <c r="H118" s="390">
        <v>4.9406564584124654E-324</v>
      </c>
      <c r="I118" s="387">
        <v>1.9762625833649862E-323</v>
      </c>
      <c r="J118" s="388">
        <v>1.9762625833649862E-323</v>
      </c>
      <c r="K118" s="398" t="s">
        <v>265</v>
      </c>
    </row>
    <row r="119" spans="1:11" ht="14.4" customHeight="1" thickBot="1" x14ac:dyDescent="0.35">
      <c r="A119" s="406" t="s">
        <v>376</v>
      </c>
      <c r="B119" s="387">
        <v>44149.999999997599</v>
      </c>
      <c r="C119" s="387">
        <v>47162.858260000001</v>
      </c>
      <c r="D119" s="388">
        <v>3012.8582600024502</v>
      </c>
      <c r="E119" s="389">
        <v>1.0682414101919999</v>
      </c>
      <c r="F119" s="387">
        <v>47876.121171094099</v>
      </c>
      <c r="G119" s="388">
        <v>15958.707057031401</v>
      </c>
      <c r="H119" s="390">
        <v>3954.0962399999999</v>
      </c>
      <c r="I119" s="387">
        <v>16096.838519999999</v>
      </c>
      <c r="J119" s="388">
        <v>138.13146296866401</v>
      </c>
      <c r="K119" s="391">
        <v>0.33621851825600002</v>
      </c>
    </row>
    <row r="120" spans="1:11" ht="14.4" customHeight="1" thickBot="1" x14ac:dyDescent="0.35">
      <c r="A120" s="407" t="s">
        <v>377</v>
      </c>
      <c r="B120" s="387">
        <v>4.9406564584124654E-324</v>
      </c>
      <c r="C120" s="387">
        <v>1.37</v>
      </c>
      <c r="D120" s="388">
        <v>1.37</v>
      </c>
      <c r="E120" s="397" t="s">
        <v>271</v>
      </c>
      <c r="F120" s="387">
        <v>0</v>
      </c>
      <c r="G120" s="388">
        <v>0</v>
      </c>
      <c r="H120" s="390">
        <v>4.9406564584124654E-324</v>
      </c>
      <c r="I120" s="387">
        <v>1.9762625833649862E-323</v>
      </c>
      <c r="J120" s="388">
        <v>1.9762625833649862E-323</v>
      </c>
      <c r="K120" s="398" t="s">
        <v>265</v>
      </c>
    </row>
    <row r="121" spans="1:11" ht="14.4" customHeight="1" thickBot="1" x14ac:dyDescent="0.35">
      <c r="A121" s="408" t="s">
        <v>378</v>
      </c>
      <c r="B121" s="392">
        <v>4.9406564584124654E-324</v>
      </c>
      <c r="C121" s="392">
        <v>1.37</v>
      </c>
      <c r="D121" s="393">
        <v>1.37</v>
      </c>
      <c r="E121" s="394" t="s">
        <v>271</v>
      </c>
      <c r="F121" s="392">
        <v>0</v>
      </c>
      <c r="G121" s="393">
        <v>0</v>
      </c>
      <c r="H121" s="395">
        <v>4.9406564584124654E-324</v>
      </c>
      <c r="I121" s="392">
        <v>1.9762625833649862E-323</v>
      </c>
      <c r="J121" s="393">
        <v>1.9762625833649862E-323</v>
      </c>
      <c r="K121" s="396" t="s">
        <v>265</v>
      </c>
    </row>
    <row r="122" spans="1:11" ht="14.4" customHeight="1" thickBot="1" x14ac:dyDescent="0.35">
      <c r="A122" s="409" t="s">
        <v>379</v>
      </c>
      <c r="B122" s="387">
        <v>4.9406564584124654E-324</v>
      </c>
      <c r="C122" s="387">
        <v>1.37</v>
      </c>
      <c r="D122" s="388">
        <v>1.37</v>
      </c>
      <c r="E122" s="397" t="s">
        <v>271</v>
      </c>
      <c r="F122" s="387">
        <v>0</v>
      </c>
      <c r="G122" s="388">
        <v>0</v>
      </c>
      <c r="H122" s="390">
        <v>4.9406564584124654E-324</v>
      </c>
      <c r="I122" s="387">
        <v>1.9762625833649862E-323</v>
      </c>
      <c r="J122" s="388">
        <v>1.9762625833649862E-323</v>
      </c>
      <c r="K122" s="398" t="s">
        <v>265</v>
      </c>
    </row>
    <row r="123" spans="1:11" ht="14.4" customHeight="1" thickBot="1" x14ac:dyDescent="0.35">
      <c r="A123" s="407" t="s">
        <v>380</v>
      </c>
      <c r="B123" s="387">
        <v>43899.999999997599</v>
      </c>
      <c r="C123" s="387">
        <v>46589.411209999998</v>
      </c>
      <c r="D123" s="388">
        <v>2689.4112100024299</v>
      </c>
      <c r="E123" s="389">
        <v>1.0612622143499999</v>
      </c>
      <c r="F123" s="387">
        <v>47399.999999999098</v>
      </c>
      <c r="G123" s="388">
        <v>15799.9999999997</v>
      </c>
      <c r="H123" s="390">
        <v>3907.4337599999999</v>
      </c>
      <c r="I123" s="387">
        <v>15925.618640000001</v>
      </c>
      <c r="J123" s="388">
        <v>125.618640000304</v>
      </c>
      <c r="K123" s="391">
        <v>0.33598351561099998</v>
      </c>
    </row>
    <row r="124" spans="1:11" ht="14.4" customHeight="1" thickBot="1" x14ac:dyDescent="0.35">
      <c r="A124" s="408" t="s">
        <v>381</v>
      </c>
      <c r="B124" s="392">
        <v>43899.999999997599</v>
      </c>
      <c r="C124" s="392">
        <v>46589.411209999998</v>
      </c>
      <c r="D124" s="393">
        <v>2689.4112100024299</v>
      </c>
      <c r="E124" s="399">
        <v>1.0612622143499999</v>
      </c>
      <c r="F124" s="392">
        <v>47399.999999999098</v>
      </c>
      <c r="G124" s="393">
        <v>15799.9999999997</v>
      </c>
      <c r="H124" s="395">
        <v>3907.4337599999999</v>
      </c>
      <c r="I124" s="392">
        <v>15925.618640000001</v>
      </c>
      <c r="J124" s="393">
        <v>125.618640000304</v>
      </c>
      <c r="K124" s="400">
        <v>0.33598351561099998</v>
      </c>
    </row>
    <row r="125" spans="1:11" ht="14.4" customHeight="1" thickBot="1" x14ac:dyDescent="0.35">
      <c r="A125" s="409" t="s">
        <v>382</v>
      </c>
      <c r="B125" s="387">
        <v>13999.9999999992</v>
      </c>
      <c r="C125" s="387">
        <v>12184.049000000001</v>
      </c>
      <c r="D125" s="388">
        <v>-1815.9509999992199</v>
      </c>
      <c r="E125" s="389">
        <v>0.87028921428499995</v>
      </c>
      <c r="F125" s="387">
        <v>12299.9999999998</v>
      </c>
      <c r="G125" s="388">
        <v>4099.99999999993</v>
      </c>
      <c r="H125" s="390">
        <v>1577.672</v>
      </c>
      <c r="I125" s="387">
        <v>4798.3140000000103</v>
      </c>
      <c r="J125" s="388">
        <v>698.31400000007898</v>
      </c>
      <c r="K125" s="391">
        <v>0.390106829268</v>
      </c>
    </row>
    <row r="126" spans="1:11" ht="14.4" customHeight="1" thickBot="1" x14ac:dyDescent="0.35">
      <c r="A126" s="409" t="s">
        <v>383</v>
      </c>
      <c r="B126" s="387">
        <v>29799.999999998399</v>
      </c>
      <c r="C126" s="387">
        <v>34379.611120000001</v>
      </c>
      <c r="D126" s="388">
        <v>4579.6111200016403</v>
      </c>
      <c r="E126" s="389">
        <v>1.153678225503</v>
      </c>
      <c r="F126" s="387">
        <v>34999.999999999403</v>
      </c>
      <c r="G126" s="388">
        <v>11666.666666666501</v>
      </c>
      <c r="H126" s="390">
        <v>2318.2356399999999</v>
      </c>
      <c r="I126" s="387">
        <v>11115.77852</v>
      </c>
      <c r="J126" s="388">
        <v>-550.88814666643896</v>
      </c>
      <c r="K126" s="391">
        <v>0.31759367199999999</v>
      </c>
    </row>
    <row r="127" spans="1:11" ht="14.4" customHeight="1" thickBot="1" x14ac:dyDescent="0.35">
      <c r="A127" s="409" t="s">
        <v>384</v>
      </c>
      <c r="B127" s="387">
        <v>99.999999999994003</v>
      </c>
      <c r="C127" s="387">
        <v>25.751090000000001</v>
      </c>
      <c r="D127" s="388">
        <v>-74.248909999993998</v>
      </c>
      <c r="E127" s="389">
        <v>0.25751089999999999</v>
      </c>
      <c r="F127" s="387">
        <v>99.999999999997996</v>
      </c>
      <c r="G127" s="388">
        <v>33.333333333332</v>
      </c>
      <c r="H127" s="390">
        <v>11.526120000000001</v>
      </c>
      <c r="I127" s="387">
        <v>11.526120000000001</v>
      </c>
      <c r="J127" s="388">
        <v>-21.807213333332001</v>
      </c>
      <c r="K127" s="391">
        <v>0.11526119999999999</v>
      </c>
    </row>
    <row r="128" spans="1:11" ht="14.4" customHeight="1" thickBot="1" x14ac:dyDescent="0.35">
      <c r="A128" s="407" t="s">
        <v>385</v>
      </c>
      <c r="B128" s="387">
        <v>249.99999999998599</v>
      </c>
      <c r="C128" s="387">
        <v>572.07704999999999</v>
      </c>
      <c r="D128" s="388">
        <v>322.07705000001403</v>
      </c>
      <c r="E128" s="389">
        <v>2.2883081999999999</v>
      </c>
      <c r="F128" s="387">
        <v>476.12117109493101</v>
      </c>
      <c r="G128" s="388">
        <v>158.70705703164401</v>
      </c>
      <c r="H128" s="390">
        <v>46.662480000000002</v>
      </c>
      <c r="I128" s="387">
        <v>171.21987999999999</v>
      </c>
      <c r="J128" s="388">
        <v>12.512822968356</v>
      </c>
      <c r="K128" s="391">
        <v>0.35961408648600002</v>
      </c>
    </row>
    <row r="129" spans="1:11" ht="14.4" customHeight="1" thickBot="1" x14ac:dyDescent="0.35">
      <c r="A129" s="408" t="s">
        <v>386</v>
      </c>
      <c r="B129" s="392">
        <v>0</v>
      </c>
      <c r="C129" s="392">
        <v>70.620050000000006</v>
      </c>
      <c r="D129" s="393">
        <v>70.620050000000006</v>
      </c>
      <c r="E129" s="394" t="s">
        <v>265</v>
      </c>
      <c r="F129" s="392">
        <v>0</v>
      </c>
      <c r="G129" s="393">
        <v>0</v>
      </c>
      <c r="H129" s="395">
        <v>6.2480000000000001E-2</v>
      </c>
      <c r="I129" s="392">
        <v>16.169879999999999</v>
      </c>
      <c r="J129" s="393">
        <v>16.169879999999999</v>
      </c>
      <c r="K129" s="396" t="s">
        <v>265</v>
      </c>
    </row>
    <row r="130" spans="1:11" ht="14.4" customHeight="1" thickBot="1" x14ac:dyDescent="0.35">
      <c r="A130" s="409" t="s">
        <v>387</v>
      </c>
      <c r="B130" s="387">
        <v>0</v>
      </c>
      <c r="C130" s="387">
        <v>0.80705000000000005</v>
      </c>
      <c r="D130" s="388">
        <v>0.80705000000000005</v>
      </c>
      <c r="E130" s="397" t="s">
        <v>265</v>
      </c>
      <c r="F130" s="387">
        <v>0</v>
      </c>
      <c r="G130" s="388">
        <v>0</v>
      </c>
      <c r="H130" s="390">
        <v>6.2480000000000001E-2</v>
      </c>
      <c r="I130" s="387">
        <v>0.21578</v>
      </c>
      <c r="J130" s="388">
        <v>0.21578</v>
      </c>
      <c r="K130" s="398" t="s">
        <v>265</v>
      </c>
    </row>
    <row r="131" spans="1:11" ht="14.4" customHeight="1" thickBot="1" x14ac:dyDescent="0.35">
      <c r="A131" s="409" t="s">
        <v>388</v>
      </c>
      <c r="B131" s="387">
        <v>4.9406564584124654E-324</v>
      </c>
      <c r="C131" s="387">
        <v>29.504999999999999</v>
      </c>
      <c r="D131" s="388">
        <v>29.504999999999999</v>
      </c>
      <c r="E131" s="397" t="s">
        <v>271</v>
      </c>
      <c r="F131" s="387">
        <v>0</v>
      </c>
      <c r="G131" s="388">
        <v>0</v>
      </c>
      <c r="H131" s="390">
        <v>4.9406564584124654E-324</v>
      </c>
      <c r="I131" s="387">
        <v>1.9762625833649862E-323</v>
      </c>
      <c r="J131" s="388">
        <v>1.9762625833649862E-323</v>
      </c>
      <c r="K131" s="398" t="s">
        <v>265</v>
      </c>
    </row>
    <row r="132" spans="1:11" ht="14.4" customHeight="1" thickBot="1" x14ac:dyDescent="0.35">
      <c r="A132" s="409" t="s">
        <v>389</v>
      </c>
      <c r="B132" s="387">
        <v>0</v>
      </c>
      <c r="C132" s="387">
        <v>39.908000000000001</v>
      </c>
      <c r="D132" s="388">
        <v>39.908000000000001</v>
      </c>
      <c r="E132" s="397" t="s">
        <v>265</v>
      </c>
      <c r="F132" s="387">
        <v>0</v>
      </c>
      <c r="G132" s="388">
        <v>0</v>
      </c>
      <c r="H132" s="390">
        <v>5.3049999999999997</v>
      </c>
      <c r="I132" s="387">
        <v>15.6541</v>
      </c>
      <c r="J132" s="388">
        <v>15.6541</v>
      </c>
      <c r="K132" s="398" t="s">
        <v>265</v>
      </c>
    </row>
    <row r="133" spans="1:11" ht="14.4" customHeight="1" thickBot="1" x14ac:dyDescent="0.35">
      <c r="A133" s="409" t="s">
        <v>390</v>
      </c>
      <c r="B133" s="387">
        <v>4.9406564584124654E-324</v>
      </c>
      <c r="C133" s="387">
        <v>0.4</v>
      </c>
      <c r="D133" s="388">
        <v>0.4</v>
      </c>
      <c r="E133" s="397" t="s">
        <v>271</v>
      </c>
      <c r="F133" s="387">
        <v>0</v>
      </c>
      <c r="G133" s="388">
        <v>0</v>
      </c>
      <c r="H133" s="390">
        <v>4.9406564584124654E-324</v>
      </c>
      <c r="I133" s="387">
        <v>0.3</v>
      </c>
      <c r="J133" s="388">
        <v>0.3</v>
      </c>
      <c r="K133" s="398" t="s">
        <v>265</v>
      </c>
    </row>
    <row r="134" spans="1:11" ht="14.4" customHeight="1" thickBot="1" x14ac:dyDescent="0.35">
      <c r="A134" s="408" t="s">
        <v>391</v>
      </c>
      <c r="B134" s="392">
        <v>249.99999999998599</v>
      </c>
      <c r="C134" s="392">
        <v>475.2</v>
      </c>
      <c r="D134" s="393">
        <v>225.200000000014</v>
      </c>
      <c r="E134" s="399">
        <v>1.9008</v>
      </c>
      <c r="F134" s="392">
        <v>476.12117109493101</v>
      </c>
      <c r="G134" s="393">
        <v>158.70705703164401</v>
      </c>
      <c r="H134" s="395">
        <v>45.9</v>
      </c>
      <c r="I134" s="392">
        <v>154.35</v>
      </c>
      <c r="J134" s="393">
        <v>-4.3570570316430004</v>
      </c>
      <c r="K134" s="400">
        <v>0.32418218170099999</v>
      </c>
    </row>
    <row r="135" spans="1:11" ht="14.4" customHeight="1" thickBot="1" x14ac:dyDescent="0.35">
      <c r="A135" s="409" t="s">
        <v>392</v>
      </c>
      <c r="B135" s="387">
        <v>249.99999999998599</v>
      </c>
      <c r="C135" s="387">
        <v>475.2</v>
      </c>
      <c r="D135" s="388">
        <v>225.200000000014</v>
      </c>
      <c r="E135" s="389">
        <v>1.9008</v>
      </c>
      <c r="F135" s="387">
        <v>476.12117109493101</v>
      </c>
      <c r="G135" s="388">
        <v>158.70705703164401</v>
      </c>
      <c r="H135" s="390">
        <v>45.9</v>
      </c>
      <c r="I135" s="387">
        <v>154.35</v>
      </c>
      <c r="J135" s="388">
        <v>-4.3570570316430004</v>
      </c>
      <c r="K135" s="391">
        <v>0.32418218170099999</v>
      </c>
    </row>
    <row r="136" spans="1:11" ht="14.4" customHeight="1" thickBot="1" x14ac:dyDescent="0.35">
      <c r="A136" s="408" t="s">
        <v>393</v>
      </c>
      <c r="B136" s="392">
        <v>4.9406564584124654E-324</v>
      </c>
      <c r="C136" s="392">
        <v>5.2039999999999997</v>
      </c>
      <c r="D136" s="393">
        <v>5.2039999999999997</v>
      </c>
      <c r="E136" s="394" t="s">
        <v>271</v>
      </c>
      <c r="F136" s="392">
        <v>0</v>
      </c>
      <c r="G136" s="393">
        <v>0</v>
      </c>
      <c r="H136" s="395">
        <v>4.9406564584124654E-324</v>
      </c>
      <c r="I136" s="392">
        <v>1.9762625833649862E-323</v>
      </c>
      <c r="J136" s="393">
        <v>1.9762625833649862E-323</v>
      </c>
      <c r="K136" s="396" t="s">
        <v>265</v>
      </c>
    </row>
    <row r="137" spans="1:11" ht="14.4" customHeight="1" thickBot="1" x14ac:dyDescent="0.35">
      <c r="A137" s="409" t="s">
        <v>394</v>
      </c>
      <c r="B137" s="387">
        <v>4.9406564584124654E-324</v>
      </c>
      <c r="C137" s="387">
        <v>5.2039999999999997</v>
      </c>
      <c r="D137" s="388">
        <v>5.2039999999999997</v>
      </c>
      <c r="E137" s="397" t="s">
        <v>271</v>
      </c>
      <c r="F137" s="387">
        <v>0</v>
      </c>
      <c r="G137" s="388">
        <v>0</v>
      </c>
      <c r="H137" s="390">
        <v>4.9406564584124654E-324</v>
      </c>
      <c r="I137" s="387">
        <v>1.9762625833649862E-323</v>
      </c>
      <c r="J137" s="388">
        <v>1.9762625833649862E-323</v>
      </c>
      <c r="K137" s="398" t="s">
        <v>265</v>
      </c>
    </row>
    <row r="138" spans="1:11" ht="14.4" customHeight="1" thickBot="1" x14ac:dyDescent="0.35">
      <c r="A138" s="412" t="s">
        <v>395</v>
      </c>
      <c r="B138" s="387">
        <v>4.9406564584124654E-324</v>
      </c>
      <c r="C138" s="387">
        <v>18.742000000000001</v>
      </c>
      <c r="D138" s="388">
        <v>18.742000000000001</v>
      </c>
      <c r="E138" s="397" t="s">
        <v>271</v>
      </c>
      <c r="F138" s="387">
        <v>0</v>
      </c>
      <c r="G138" s="388">
        <v>0</v>
      </c>
      <c r="H138" s="390">
        <v>4.9406564584124654E-324</v>
      </c>
      <c r="I138" s="387">
        <v>1.9762625833649862E-323</v>
      </c>
      <c r="J138" s="388">
        <v>1.9762625833649862E-323</v>
      </c>
      <c r="K138" s="398" t="s">
        <v>265</v>
      </c>
    </row>
    <row r="139" spans="1:11" ht="14.4" customHeight="1" thickBot="1" x14ac:dyDescent="0.35">
      <c r="A139" s="409" t="s">
        <v>396</v>
      </c>
      <c r="B139" s="387">
        <v>4.9406564584124654E-324</v>
      </c>
      <c r="C139" s="387">
        <v>18.742000000000001</v>
      </c>
      <c r="D139" s="388">
        <v>18.742000000000001</v>
      </c>
      <c r="E139" s="397" t="s">
        <v>271</v>
      </c>
      <c r="F139" s="387">
        <v>0</v>
      </c>
      <c r="G139" s="388">
        <v>0</v>
      </c>
      <c r="H139" s="390">
        <v>4.9406564584124654E-324</v>
      </c>
      <c r="I139" s="387">
        <v>1.9762625833649862E-323</v>
      </c>
      <c r="J139" s="388">
        <v>1.9762625833649862E-323</v>
      </c>
      <c r="K139" s="398" t="s">
        <v>265</v>
      </c>
    </row>
    <row r="140" spans="1:11" ht="14.4" customHeight="1" thickBot="1" x14ac:dyDescent="0.35">
      <c r="A140" s="412" t="s">
        <v>397</v>
      </c>
      <c r="B140" s="387">
        <v>4.9406564584124654E-324</v>
      </c>
      <c r="C140" s="387">
        <v>4.9406564584124654E-324</v>
      </c>
      <c r="D140" s="388">
        <v>0</v>
      </c>
      <c r="E140" s="389">
        <v>1</v>
      </c>
      <c r="F140" s="387">
        <v>4.9406564584124654E-324</v>
      </c>
      <c r="G140" s="388">
        <v>0</v>
      </c>
      <c r="H140" s="390">
        <v>0.7</v>
      </c>
      <c r="I140" s="387">
        <v>0.7</v>
      </c>
      <c r="J140" s="388">
        <v>0.7</v>
      </c>
      <c r="K140" s="398" t="s">
        <v>271</v>
      </c>
    </row>
    <row r="141" spans="1:11" ht="14.4" customHeight="1" thickBot="1" x14ac:dyDescent="0.35">
      <c r="A141" s="409" t="s">
        <v>398</v>
      </c>
      <c r="B141" s="387">
        <v>4.9406564584124654E-324</v>
      </c>
      <c r="C141" s="387">
        <v>4.9406564584124654E-324</v>
      </c>
      <c r="D141" s="388">
        <v>0</v>
      </c>
      <c r="E141" s="389">
        <v>1</v>
      </c>
      <c r="F141" s="387">
        <v>4.9406564584124654E-324</v>
      </c>
      <c r="G141" s="388">
        <v>0</v>
      </c>
      <c r="H141" s="390">
        <v>0.7</v>
      </c>
      <c r="I141" s="387">
        <v>0.7</v>
      </c>
      <c r="J141" s="388">
        <v>0.7</v>
      </c>
      <c r="K141" s="398" t="s">
        <v>271</v>
      </c>
    </row>
    <row r="142" spans="1:11" ht="14.4" customHeight="1" thickBot="1" x14ac:dyDescent="0.35">
      <c r="A142" s="412" t="s">
        <v>399</v>
      </c>
      <c r="B142" s="387">
        <v>0</v>
      </c>
      <c r="C142" s="387">
        <v>0.5</v>
      </c>
      <c r="D142" s="388">
        <v>0.5</v>
      </c>
      <c r="E142" s="397" t="s">
        <v>265</v>
      </c>
      <c r="F142" s="387">
        <v>0</v>
      </c>
      <c r="G142" s="388">
        <v>0</v>
      </c>
      <c r="H142" s="390">
        <v>4.9406564584124654E-324</v>
      </c>
      <c r="I142" s="387">
        <v>1.9762625833649862E-323</v>
      </c>
      <c r="J142" s="388">
        <v>1.9762625833649862E-323</v>
      </c>
      <c r="K142" s="398" t="s">
        <v>265</v>
      </c>
    </row>
    <row r="143" spans="1:11" ht="14.4" customHeight="1" thickBot="1" x14ac:dyDescent="0.35">
      <c r="A143" s="409" t="s">
        <v>400</v>
      </c>
      <c r="B143" s="387">
        <v>0</v>
      </c>
      <c r="C143" s="387">
        <v>0.5</v>
      </c>
      <c r="D143" s="388">
        <v>0.5</v>
      </c>
      <c r="E143" s="397" t="s">
        <v>265</v>
      </c>
      <c r="F143" s="387">
        <v>0</v>
      </c>
      <c r="G143" s="388">
        <v>0</v>
      </c>
      <c r="H143" s="390">
        <v>4.9406564584124654E-324</v>
      </c>
      <c r="I143" s="387">
        <v>1.9762625833649862E-323</v>
      </c>
      <c r="J143" s="388">
        <v>1.9762625833649862E-323</v>
      </c>
      <c r="K143" s="398" t="s">
        <v>265</v>
      </c>
    </row>
    <row r="144" spans="1:11" ht="14.4" customHeight="1" thickBot="1" x14ac:dyDescent="0.35">
      <c r="A144" s="412" t="s">
        <v>401</v>
      </c>
      <c r="B144" s="387">
        <v>0</v>
      </c>
      <c r="C144" s="387">
        <v>1.8109999999999999</v>
      </c>
      <c r="D144" s="388">
        <v>1.8109999999999999</v>
      </c>
      <c r="E144" s="397" t="s">
        <v>265</v>
      </c>
      <c r="F144" s="387">
        <v>0</v>
      </c>
      <c r="G144" s="388">
        <v>0</v>
      </c>
      <c r="H144" s="390">
        <v>4.9406564584124654E-324</v>
      </c>
      <c r="I144" s="387">
        <v>1.9762625833649862E-323</v>
      </c>
      <c r="J144" s="388">
        <v>1.9762625833649862E-323</v>
      </c>
      <c r="K144" s="398" t="s">
        <v>265</v>
      </c>
    </row>
    <row r="145" spans="1:11" ht="14.4" customHeight="1" thickBot="1" x14ac:dyDescent="0.35">
      <c r="A145" s="409" t="s">
        <v>402</v>
      </c>
      <c r="B145" s="387">
        <v>0</v>
      </c>
      <c r="C145" s="387">
        <v>1.8109999999999999</v>
      </c>
      <c r="D145" s="388">
        <v>1.8109999999999999</v>
      </c>
      <c r="E145" s="397" t="s">
        <v>265</v>
      </c>
      <c r="F145" s="387">
        <v>0</v>
      </c>
      <c r="G145" s="388">
        <v>0</v>
      </c>
      <c r="H145" s="390">
        <v>4.9406564584124654E-324</v>
      </c>
      <c r="I145" s="387">
        <v>1.9762625833649862E-323</v>
      </c>
      <c r="J145" s="388">
        <v>1.9762625833649862E-323</v>
      </c>
      <c r="K145" s="398" t="s">
        <v>265</v>
      </c>
    </row>
    <row r="146" spans="1:11" ht="14.4" customHeight="1" thickBot="1" x14ac:dyDescent="0.35">
      <c r="A146" s="406" t="s">
        <v>403</v>
      </c>
      <c r="B146" s="387">
        <v>4325.9999999997599</v>
      </c>
      <c r="C146" s="387">
        <v>4660.0367699999997</v>
      </c>
      <c r="D146" s="388">
        <v>334.03677000023799</v>
      </c>
      <c r="E146" s="389">
        <v>1.0772160818300001</v>
      </c>
      <c r="F146" s="387">
        <v>4565.9840702248403</v>
      </c>
      <c r="G146" s="388">
        <v>1521.9946900749501</v>
      </c>
      <c r="H146" s="390">
        <v>380.1</v>
      </c>
      <c r="I146" s="387">
        <v>1529.413</v>
      </c>
      <c r="J146" s="388">
        <v>7.4183099250550004</v>
      </c>
      <c r="K146" s="391">
        <v>0.33495802360999999</v>
      </c>
    </row>
    <row r="147" spans="1:11" ht="14.4" customHeight="1" thickBot="1" x14ac:dyDescent="0.35">
      <c r="A147" s="407" t="s">
        <v>404</v>
      </c>
      <c r="B147" s="387">
        <v>4325.9999999997599</v>
      </c>
      <c r="C147" s="387">
        <v>4408.1109999999999</v>
      </c>
      <c r="D147" s="388">
        <v>82.111000000236999</v>
      </c>
      <c r="E147" s="389">
        <v>1.018980813684</v>
      </c>
      <c r="F147" s="387">
        <v>4565.9840702248403</v>
      </c>
      <c r="G147" s="388">
        <v>1521.9946900749501</v>
      </c>
      <c r="H147" s="390">
        <v>380.1</v>
      </c>
      <c r="I147" s="387">
        <v>1529.413</v>
      </c>
      <c r="J147" s="388">
        <v>7.4183099250550004</v>
      </c>
      <c r="K147" s="391">
        <v>0.33495802360999999</v>
      </c>
    </row>
    <row r="148" spans="1:11" ht="14.4" customHeight="1" thickBot="1" x14ac:dyDescent="0.35">
      <c r="A148" s="408" t="s">
        <v>405</v>
      </c>
      <c r="B148" s="392">
        <v>4325.9999999997599</v>
      </c>
      <c r="C148" s="392">
        <v>4262.9009999999998</v>
      </c>
      <c r="D148" s="393">
        <v>-63.098999999762</v>
      </c>
      <c r="E148" s="399">
        <v>0.98541400832100001</v>
      </c>
      <c r="F148" s="392">
        <v>4565.9840702248403</v>
      </c>
      <c r="G148" s="393">
        <v>1521.9946900749501</v>
      </c>
      <c r="H148" s="395">
        <v>380.1</v>
      </c>
      <c r="I148" s="392">
        <v>1529.413</v>
      </c>
      <c r="J148" s="393">
        <v>7.4183099250550004</v>
      </c>
      <c r="K148" s="400">
        <v>0.33495802360999999</v>
      </c>
    </row>
    <row r="149" spans="1:11" ht="14.4" customHeight="1" thickBot="1" x14ac:dyDescent="0.35">
      <c r="A149" s="409" t="s">
        <v>406</v>
      </c>
      <c r="B149" s="387">
        <v>722.99999999995998</v>
      </c>
      <c r="C149" s="387">
        <v>742.96500000000003</v>
      </c>
      <c r="D149" s="388">
        <v>19.965000000039002</v>
      </c>
      <c r="E149" s="389">
        <v>1.0276141078829999</v>
      </c>
      <c r="F149" s="387">
        <v>958.99999999998204</v>
      </c>
      <c r="G149" s="388">
        <v>319.666666666661</v>
      </c>
      <c r="H149" s="390">
        <v>79.94</v>
      </c>
      <c r="I149" s="387">
        <v>319.76</v>
      </c>
      <c r="J149" s="388">
        <v>9.3333333338999999E-2</v>
      </c>
      <c r="K149" s="391">
        <v>0.33343065693399998</v>
      </c>
    </row>
    <row r="150" spans="1:11" ht="14.4" customHeight="1" thickBot="1" x14ac:dyDescent="0.35">
      <c r="A150" s="409" t="s">
        <v>407</v>
      </c>
      <c r="B150" s="387">
        <v>531.99999999997101</v>
      </c>
      <c r="C150" s="387">
        <v>534.38599999999997</v>
      </c>
      <c r="D150" s="388">
        <v>2.386000000029</v>
      </c>
      <c r="E150" s="389">
        <v>1.0044849624059999</v>
      </c>
      <c r="F150" s="387">
        <v>550.97810889208597</v>
      </c>
      <c r="G150" s="388">
        <v>183.65936963069501</v>
      </c>
      <c r="H150" s="390">
        <v>45.895000000000003</v>
      </c>
      <c r="I150" s="387">
        <v>183.58</v>
      </c>
      <c r="J150" s="388">
        <v>-7.9369630694999999E-2</v>
      </c>
      <c r="K150" s="391">
        <v>0.333189281093</v>
      </c>
    </row>
    <row r="151" spans="1:11" ht="14.4" customHeight="1" thickBot="1" x14ac:dyDescent="0.35">
      <c r="A151" s="409" t="s">
        <v>408</v>
      </c>
      <c r="B151" s="387">
        <v>2253.9999999998799</v>
      </c>
      <c r="C151" s="387">
        <v>2184.0740000000001</v>
      </c>
      <c r="D151" s="388">
        <v>-69.925999999875003</v>
      </c>
      <c r="E151" s="389">
        <v>0.96897692990200002</v>
      </c>
      <c r="F151" s="387">
        <v>2296.99999999996</v>
      </c>
      <c r="G151" s="388">
        <v>765.66666666665196</v>
      </c>
      <c r="H151" s="390">
        <v>191.77099999999999</v>
      </c>
      <c r="I151" s="387">
        <v>767.08600000000104</v>
      </c>
      <c r="J151" s="388">
        <v>1.419333333348</v>
      </c>
      <c r="K151" s="391">
        <v>0.33395124074799998</v>
      </c>
    </row>
    <row r="152" spans="1:11" ht="14.4" customHeight="1" thickBot="1" x14ac:dyDescent="0.35">
      <c r="A152" s="409" t="s">
        <v>409</v>
      </c>
      <c r="B152" s="387">
        <v>771.99999999995805</v>
      </c>
      <c r="C152" s="387">
        <v>756.31799999999998</v>
      </c>
      <c r="D152" s="388">
        <v>-15.681999999957</v>
      </c>
      <c r="E152" s="389">
        <v>0.979686528497</v>
      </c>
      <c r="F152" s="387">
        <v>714.00597365066403</v>
      </c>
      <c r="G152" s="388">
        <v>238.001991216888</v>
      </c>
      <c r="H152" s="390">
        <v>58.73</v>
      </c>
      <c r="I152" s="387">
        <v>243.93100000000001</v>
      </c>
      <c r="J152" s="388">
        <v>5.9290087831119997</v>
      </c>
      <c r="K152" s="391">
        <v>0.34163719772899998</v>
      </c>
    </row>
    <row r="153" spans="1:11" ht="14.4" customHeight="1" thickBot="1" x14ac:dyDescent="0.35">
      <c r="A153" s="409" t="s">
        <v>410</v>
      </c>
      <c r="B153" s="387">
        <v>0.99999999999900002</v>
      </c>
      <c r="C153" s="387">
        <v>0.92600000000000005</v>
      </c>
      <c r="D153" s="388">
        <v>-7.3999999999000005E-2</v>
      </c>
      <c r="E153" s="389">
        <v>0.92600000000000005</v>
      </c>
      <c r="F153" s="387">
        <v>0.99998768215</v>
      </c>
      <c r="G153" s="388">
        <v>0.33332922738300003</v>
      </c>
      <c r="H153" s="390">
        <v>7.8E-2</v>
      </c>
      <c r="I153" s="387">
        <v>0.312</v>
      </c>
      <c r="J153" s="388">
        <v>-2.1329227382999999E-2</v>
      </c>
      <c r="K153" s="391">
        <v>0.312003843216</v>
      </c>
    </row>
    <row r="154" spans="1:11" ht="14.4" customHeight="1" thickBot="1" x14ac:dyDescent="0.35">
      <c r="A154" s="409" t="s">
        <v>411</v>
      </c>
      <c r="B154" s="387">
        <v>43.999999999997002</v>
      </c>
      <c r="C154" s="387">
        <v>44.231999999999999</v>
      </c>
      <c r="D154" s="388">
        <v>0.232000000002</v>
      </c>
      <c r="E154" s="389">
        <v>1.0052727272719999</v>
      </c>
      <c r="F154" s="387">
        <v>43.999999999998998</v>
      </c>
      <c r="G154" s="388">
        <v>14.666666666666</v>
      </c>
      <c r="H154" s="390">
        <v>3.6859999999999999</v>
      </c>
      <c r="I154" s="387">
        <v>14.744</v>
      </c>
      <c r="J154" s="388">
        <v>7.7333333333000007E-2</v>
      </c>
      <c r="K154" s="391">
        <v>0.33509090909</v>
      </c>
    </row>
    <row r="155" spans="1:11" ht="14.4" customHeight="1" thickBot="1" x14ac:dyDescent="0.35">
      <c r="A155" s="408" t="s">
        <v>412</v>
      </c>
      <c r="B155" s="392">
        <v>0</v>
      </c>
      <c r="C155" s="392">
        <v>145.21</v>
      </c>
      <c r="D155" s="393">
        <v>145.21</v>
      </c>
      <c r="E155" s="394" t="s">
        <v>265</v>
      </c>
      <c r="F155" s="392">
        <v>0</v>
      </c>
      <c r="G155" s="393">
        <v>0</v>
      </c>
      <c r="H155" s="395">
        <v>4.9406564584124654E-324</v>
      </c>
      <c r="I155" s="392">
        <v>1.9762625833649862E-323</v>
      </c>
      <c r="J155" s="393">
        <v>1.9762625833649862E-323</v>
      </c>
      <c r="K155" s="396" t="s">
        <v>265</v>
      </c>
    </row>
    <row r="156" spans="1:11" ht="14.4" customHeight="1" thickBot="1" x14ac:dyDescent="0.35">
      <c r="A156" s="409" t="s">
        <v>413</v>
      </c>
      <c r="B156" s="387">
        <v>0</v>
      </c>
      <c r="C156" s="387">
        <v>145.21</v>
      </c>
      <c r="D156" s="388">
        <v>145.21</v>
      </c>
      <c r="E156" s="397" t="s">
        <v>265</v>
      </c>
      <c r="F156" s="387">
        <v>0</v>
      </c>
      <c r="G156" s="388">
        <v>0</v>
      </c>
      <c r="H156" s="390">
        <v>4.9406564584124654E-324</v>
      </c>
      <c r="I156" s="387">
        <v>1.9762625833649862E-323</v>
      </c>
      <c r="J156" s="388">
        <v>1.9762625833649862E-323</v>
      </c>
      <c r="K156" s="398" t="s">
        <v>265</v>
      </c>
    </row>
    <row r="157" spans="1:11" ht="14.4" customHeight="1" thickBot="1" x14ac:dyDescent="0.35">
      <c r="A157" s="407" t="s">
        <v>414</v>
      </c>
      <c r="B157" s="387">
        <v>0</v>
      </c>
      <c r="C157" s="387">
        <v>251.92577000000099</v>
      </c>
      <c r="D157" s="388">
        <v>251.92577000000099</v>
      </c>
      <c r="E157" s="397" t="s">
        <v>265</v>
      </c>
      <c r="F157" s="387">
        <v>0</v>
      </c>
      <c r="G157" s="388">
        <v>0</v>
      </c>
      <c r="H157" s="390">
        <v>4.9406564584124654E-324</v>
      </c>
      <c r="I157" s="387">
        <v>1.9762625833649862E-323</v>
      </c>
      <c r="J157" s="388">
        <v>1.9762625833649862E-323</v>
      </c>
      <c r="K157" s="398" t="s">
        <v>265</v>
      </c>
    </row>
    <row r="158" spans="1:11" ht="14.4" customHeight="1" thickBot="1" x14ac:dyDescent="0.35">
      <c r="A158" s="408" t="s">
        <v>415</v>
      </c>
      <c r="B158" s="392">
        <v>0</v>
      </c>
      <c r="C158" s="392">
        <v>163.17190000000099</v>
      </c>
      <c r="D158" s="393">
        <v>163.17190000000099</v>
      </c>
      <c r="E158" s="394" t="s">
        <v>265</v>
      </c>
      <c r="F158" s="392">
        <v>0</v>
      </c>
      <c r="G158" s="393">
        <v>0</v>
      </c>
      <c r="H158" s="395">
        <v>4.9406564584124654E-324</v>
      </c>
      <c r="I158" s="392">
        <v>1.9762625833649862E-323</v>
      </c>
      <c r="J158" s="393">
        <v>1.9762625833649862E-323</v>
      </c>
      <c r="K158" s="396" t="s">
        <v>265</v>
      </c>
    </row>
    <row r="159" spans="1:11" ht="14.4" customHeight="1" thickBot="1" x14ac:dyDescent="0.35">
      <c r="A159" s="409" t="s">
        <v>416</v>
      </c>
      <c r="B159" s="387">
        <v>0</v>
      </c>
      <c r="C159" s="387">
        <v>163.17190000000099</v>
      </c>
      <c r="D159" s="388">
        <v>163.17190000000099</v>
      </c>
      <c r="E159" s="397" t="s">
        <v>265</v>
      </c>
      <c r="F159" s="387">
        <v>0</v>
      </c>
      <c r="G159" s="388">
        <v>0</v>
      </c>
      <c r="H159" s="390">
        <v>4.9406564584124654E-324</v>
      </c>
      <c r="I159" s="387">
        <v>1.9762625833649862E-323</v>
      </c>
      <c r="J159" s="388">
        <v>1.9762625833649862E-323</v>
      </c>
      <c r="K159" s="398" t="s">
        <v>265</v>
      </c>
    </row>
    <row r="160" spans="1:11" ht="14.4" customHeight="1" thickBot="1" x14ac:dyDescent="0.35">
      <c r="A160" s="408" t="s">
        <v>417</v>
      </c>
      <c r="B160" s="392">
        <v>0</v>
      </c>
      <c r="C160" s="392">
        <v>7.8010000000000002</v>
      </c>
      <c r="D160" s="393">
        <v>7.8010000000000002</v>
      </c>
      <c r="E160" s="394" t="s">
        <v>265</v>
      </c>
      <c r="F160" s="392">
        <v>0</v>
      </c>
      <c r="G160" s="393">
        <v>0</v>
      </c>
      <c r="H160" s="395">
        <v>4.9406564584124654E-324</v>
      </c>
      <c r="I160" s="392">
        <v>1.9762625833649862E-323</v>
      </c>
      <c r="J160" s="393">
        <v>1.9762625833649862E-323</v>
      </c>
      <c r="K160" s="396" t="s">
        <v>265</v>
      </c>
    </row>
    <row r="161" spans="1:11" ht="14.4" customHeight="1" thickBot="1" x14ac:dyDescent="0.35">
      <c r="A161" s="409" t="s">
        <v>418</v>
      </c>
      <c r="B161" s="387">
        <v>0</v>
      </c>
      <c r="C161" s="387">
        <v>7.8010000000000002</v>
      </c>
      <c r="D161" s="388">
        <v>7.8010000000000002</v>
      </c>
      <c r="E161" s="397" t="s">
        <v>265</v>
      </c>
      <c r="F161" s="387">
        <v>0</v>
      </c>
      <c r="G161" s="388">
        <v>0</v>
      </c>
      <c r="H161" s="390">
        <v>4.9406564584124654E-324</v>
      </c>
      <c r="I161" s="387">
        <v>1.9762625833649862E-323</v>
      </c>
      <c r="J161" s="388">
        <v>1.9762625833649862E-323</v>
      </c>
      <c r="K161" s="398" t="s">
        <v>265</v>
      </c>
    </row>
    <row r="162" spans="1:11" ht="14.4" customHeight="1" thickBot="1" x14ac:dyDescent="0.35">
      <c r="A162" s="408" t="s">
        <v>419</v>
      </c>
      <c r="B162" s="392">
        <v>0</v>
      </c>
      <c r="C162" s="392">
        <v>65.251000000000005</v>
      </c>
      <c r="D162" s="393">
        <v>65.251000000000005</v>
      </c>
      <c r="E162" s="394" t="s">
        <v>265</v>
      </c>
      <c r="F162" s="392">
        <v>0</v>
      </c>
      <c r="G162" s="393">
        <v>0</v>
      </c>
      <c r="H162" s="395">
        <v>4.9406564584124654E-324</v>
      </c>
      <c r="I162" s="392">
        <v>1.9762625833649862E-323</v>
      </c>
      <c r="J162" s="393">
        <v>1.9762625833649862E-323</v>
      </c>
      <c r="K162" s="396" t="s">
        <v>265</v>
      </c>
    </row>
    <row r="163" spans="1:11" ht="14.4" customHeight="1" thickBot="1" x14ac:dyDescent="0.35">
      <c r="A163" s="409" t="s">
        <v>420</v>
      </c>
      <c r="B163" s="387">
        <v>0</v>
      </c>
      <c r="C163" s="387">
        <v>65.251000000000005</v>
      </c>
      <c r="D163" s="388">
        <v>65.251000000000005</v>
      </c>
      <c r="E163" s="397" t="s">
        <v>265</v>
      </c>
      <c r="F163" s="387">
        <v>0</v>
      </c>
      <c r="G163" s="388">
        <v>0</v>
      </c>
      <c r="H163" s="390">
        <v>4.9406564584124654E-324</v>
      </c>
      <c r="I163" s="387">
        <v>1.9762625833649862E-323</v>
      </c>
      <c r="J163" s="388">
        <v>1.9762625833649862E-323</v>
      </c>
      <c r="K163" s="398" t="s">
        <v>265</v>
      </c>
    </row>
    <row r="164" spans="1:11" ht="14.4" customHeight="1" thickBot="1" x14ac:dyDescent="0.35">
      <c r="A164" s="408" t="s">
        <v>421</v>
      </c>
      <c r="B164" s="392">
        <v>0</v>
      </c>
      <c r="C164" s="392">
        <v>15.70187</v>
      </c>
      <c r="D164" s="393">
        <v>15.70187</v>
      </c>
      <c r="E164" s="394" t="s">
        <v>265</v>
      </c>
      <c r="F164" s="392">
        <v>0</v>
      </c>
      <c r="G164" s="393">
        <v>0</v>
      </c>
      <c r="H164" s="395">
        <v>4.9406564584124654E-324</v>
      </c>
      <c r="I164" s="392">
        <v>1.9762625833649862E-323</v>
      </c>
      <c r="J164" s="393">
        <v>1.9762625833649862E-323</v>
      </c>
      <c r="K164" s="396" t="s">
        <v>265</v>
      </c>
    </row>
    <row r="165" spans="1:11" ht="14.4" customHeight="1" thickBot="1" x14ac:dyDescent="0.35">
      <c r="A165" s="409" t="s">
        <v>422</v>
      </c>
      <c r="B165" s="387">
        <v>0</v>
      </c>
      <c r="C165" s="387">
        <v>15.70187</v>
      </c>
      <c r="D165" s="388">
        <v>15.70187</v>
      </c>
      <c r="E165" s="397" t="s">
        <v>265</v>
      </c>
      <c r="F165" s="387">
        <v>0</v>
      </c>
      <c r="G165" s="388">
        <v>0</v>
      </c>
      <c r="H165" s="390">
        <v>4.9406564584124654E-324</v>
      </c>
      <c r="I165" s="387">
        <v>1.9762625833649862E-323</v>
      </c>
      <c r="J165" s="388">
        <v>1.9762625833649862E-323</v>
      </c>
      <c r="K165" s="398" t="s">
        <v>265</v>
      </c>
    </row>
    <row r="166" spans="1:11" ht="14.4" customHeight="1" thickBot="1" x14ac:dyDescent="0.35">
      <c r="A166" s="405" t="s">
        <v>423</v>
      </c>
      <c r="B166" s="387">
        <v>75918.400029254801</v>
      </c>
      <c r="C166" s="387">
        <v>77077.283739999999</v>
      </c>
      <c r="D166" s="388">
        <v>1158.88371074517</v>
      </c>
      <c r="E166" s="389">
        <v>1.01526485951</v>
      </c>
      <c r="F166" s="387">
        <v>81288.901101309501</v>
      </c>
      <c r="G166" s="388">
        <v>27096.300367103198</v>
      </c>
      <c r="H166" s="390">
        <v>6350.65301</v>
      </c>
      <c r="I166" s="387">
        <v>26466.235100000002</v>
      </c>
      <c r="J166" s="388">
        <v>-630.06526710316405</v>
      </c>
      <c r="K166" s="391">
        <v>0.32558239490699997</v>
      </c>
    </row>
    <row r="167" spans="1:11" ht="14.4" customHeight="1" thickBot="1" x14ac:dyDescent="0.35">
      <c r="A167" s="406" t="s">
        <v>424</v>
      </c>
      <c r="B167" s="387">
        <v>27372.743057936499</v>
      </c>
      <c r="C167" s="387">
        <v>25720.979810000001</v>
      </c>
      <c r="D167" s="388">
        <v>-1651.76324793651</v>
      </c>
      <c r="E167" s="389">
        <v>0.93965664148299999</v>
      </c>
      <c r="F167" s="387">
        <v>29297.845518110898</v>
      </c>
      <c r="G167" s="388">
        <v>9765.9485060369607</v>
      </c>
      <c r="H167" s="390">
        <v>2116.4697200000001</v>
      </c>
      <c r="I167" s="387">
        <v>9020.5670399999999</v>
      </c>
      <c r="J167" s="388">
        <v>-745.38146603695895</v>
      </c>
      <c r="K167" s="391">
        <v>0.30789182209400001</v>
      </c>
    </row>
    <row r="168" spans="1:11" ht="14.4" customHeight="1" thickBot="1" x14ac:dyDescent="0.35">
      <c r="A168" s="407" t="s">
        <v>425</v>
      </c>
      <c r="B168" s="387">
        <v>27372.743057936499</v>
      </c>
      <c r="C168" s="387">
        <v>25720.979810000001</v>
      </c>
      <c r="D168" s="388">
        <v>-1651.76324793651</v>
      </c>
      <c r="E168" s="389">
        <v>0.93965664148299999</v>
      </c>
      <c r="F168" s="387">
        <v>29297.845518110898</v>
      </c>
      <c r="G168" s="388">
        <v>9765.9485060369607</v>
      </c>
      <c r="H168" s="390">
        <v>2116.4697200000001</v>
      </c>
      <c r="I168" s="387">
        <v>9020.5670399999999</v>
      </c>
      <c r="J168" s="388">
        <v>-745.38146603695895</v>
      </c>
      <c r="K168" s="391">
        <v>0.30789182209400001</v>
      </c>
    </row>
    <row r="169" spans="1:11" ht="14.4" customHeight="1" thickBot="1" x14ac:dyDescent="0.35">
      <c r="A169" s="408" t="s">
        <v>426</v>
      </c>
      <c r="B169" s="392">
        <v>145.74050737788701</v>
      </c>
      <c r="C169" s="392">
        <v>142.03309999999999</v>
      </c>
      <c r="D169" s="393">
        <v>-3.7074073778860002</v>
      </c>
      <c r="E169" s="399">
        <v>0.97456158589899999</v>
      </c>
      <c r="F169" s="392">
        <v>130.84553814617499</v>
      </c>
      <c r="G169" s="393">
        <v>43.615179382058002</v>
      </c>
      <c r="H169" s="395">
        <v>19.524429999999999</v>
      </c>
      <c r="I169" s="392">
        <v>80.198920000000001</v>
      </c>
      <c r="J169" s="393">
        <v>36.583740617940997</v>
      </c>
      <c r="K169" s="400">
        <v>0.61292819867000004</v>
      </c>
    </row>
    <row r="170" spans="1:11" ht="14.4" customHeight="1" thickBot="1" x14ac:dyDescent="0.35">
      <c r="A170" s="409" t="s">
        <v>427</v>
      </c>
      <c r="B170" s="387">
        <v>74.370645601611002</v>
      </c>
      <c r="C170" s="387">
        <v>106.93899999999999</v>
      </c>
      <c r="D170" s="388">
        <v>32.568354398388003</v>
      </c>
      <c r="E170" s="389">
        <v>1.437919479317</v>
      </c>
      <c r="F170" s="387">
        <v>104.835023986358</v>
      </c>
      <c r="G170" s="388">
        <v>34.945007995452002</v>
      </c>
      <c r="H170" s="390">
        <v>4.9406564584124654E-324</v>
      </c>
      <c r="I170" s="387">
        <v>40.055999999999997</v>
      </c>
      <c r="J170" s="388">
        <v>5.1109920045469996</v>
      </c>
      <c r="K170" s="391">
        <v>0.38208604793299999</v>
      </c>
    </row>
    <row r="171" spans="1:11" ht="14.4" customHeight="1" thickBot="1" x14ac:dyDescent="0.35">
      <c r="A171" s="409" t="s">
        <v>428</v>
      </c>
      <c r="B171" s="387">
        <v>35.762921049606</v>
      </c>
      <c r="C171" s="387">
        <v>11.552099999999999</v>
      </c>
      <c r="D171" s="388">
        <v>-24.210821049606</v>
      </c>
      <c r="E171" s="389">
        <v>0.32301891626700002</v>
      </c>
      <c r="F171" s="387">
        <v>7.4834112058639999</v>
      </c>
      <c r="G171" s="388">
        <v>2.494470401954</v>
      </c>
      <c r="H171" s="390">
        <v>18</v>
      </c>
      <c r="I171" s="387">
        <v>20.895199999999999</v>
      </c>
      <c r="J171" s="388">
        <v>18.400729598045</v>
      </c>
      <c r="K171" s="391">
        <v>2.7922025698150001</v>
      </c>
    </row>
    <row r="172" spans="1:11" ht="14.4" customHeight="1" thickBot="1" x14ac:dyDescent="0.35">
      <c r="A172" s="409" t="s">
        <v>429</v>
      </c>
      <c r="B172" s="387">
        <v>35.606940726668</v>
      </c>
      <c r="C172" s="387">
        <v>23.542000000000002</v>
      </c>
      <c r="D172" s="388">
        <v>-12.064940726668</v>
      </c>
      <c r="E172" s="389">
        <v>0.66116323164900004</v>
      </c>
      <c r="F172" s="387">
        <v>18.527102953951999</v>
      </c>
      <c r="G172" s="388">
        <v>6.1757009846499997</v>
      </c>
      <c r="H172" s="390">
        <v>1.52443</v>
      </c>
      <c r="I172" s="387">
        <v>19.247720000000001</v>
      </c>
      <c r="J172" s="388">
        <v>13.072019015348999</v>
      </c>
      <c r="K172" s="391">
        <v>1.0388952902040001</v>
      </c>
    </row>
    <row r="173" spans="1:11" ht="14.4" customHeight="1" thickBot="1" x14ac:dyDescent="0.35">
      <c r="A173" s="408" t="s">
        <v>430</v>
      </c>
      <c r="B173" s="392">
        <v>66.000678538138004</v>
      </c>
      <c r="C173" s="392">
        <v>25.253699999999998</v>
      </c>
      <c r="D173" s="393">
        <v>-40.746978538138002</v>
      </c>
      <c r="E173" s="399">
        <v>0.38262788443000001</v>
      </c>
      <c r="F173" s="392">
        <v>0</v>
      </c>
      <c r="G173" s="393">
        <v>0</v>
      </c>
      <c r="H173" s="395">
        <v>1.16401</v>
      </c>
      <c r="I173" s="392">
        <v>10.636340000000001</v>
      </c>
      <c r="J173" s="393">
        <v>10.636340000000001</v>
      </c>
      <c r="K173" s="396" t="s">
        <v>265</v>
      </c>
    </row>
    <row r="174" spans="1:11" ht="14.4" customHeight="1" thickBot="1" x14ac:dyDescent="0.35">
      <c r="A174" s="409" t="s">
        <v>431</v>
      </c>
      <c r="B174" s="387">
        <v>49.000683456254002</v>
      </c>
      <c r="C174" s="387">
        <v>17.852900000000002</v>
      </c>
      <c r="D174" s="388">
        <v>-31.147783456254</v>
      </c>
      <c r="E174" s="389">
        <v>0.36433981611499999</v>
      </c>
      <c r="F174" s="387">
        <v>0</v>
      </c>
      <c r="G174" s="388">
        <v>0</v>
      </c>
      <c r="H174" s="390">
        <v>1.16401</v>
      </c>
      <c r="I174" s="387">
        <v>7.2043400000000002</v>
      </c>
      <c r="J174" s="388">
        <v>7.2043400000000002</v>
      </c>
      <c r="K174" s="398" t="s">
        <v>265</v>
      </c>
    </row>
    <row r="175" spans="1:11" ht="14.4" customHeight="1" thickBot="1" x14ac:dyDescent="0.35">
      <c r="A175" s="409" t="s">
        <v>432</v>
      </c>
      <c r="B175" s="387">
        <v>16.999995081883</v>
      </c>
      <c r="C175" s="387">
        <v>7.4008000000000003</v>
      </c>
      <c r="D175" s="388">
        <v>-9.5991950818829999</v>
      </c>
      <c r="E175" s="389">
        <v>0.43534130241500002</v>
      </c>
      <c r="F175" s="387">
        <v>0</v>
      </c>
      <c r="G175" s="388">
        <v>0</v>
      </c>
      <c r="H175" s="390">
        <v>4.9406564584124654E-324</v>
      </c>
      <c r="I175" s="387">
        <v>3.4319999999999999</v>
      </c>
      <c r="J175" s="388">
        <v>3.4319999999999999</v>
      </c>
      <c r="K175" s="398" t="s">
        <v>265</v>
      </c>
    </row>
    <row r="176" spans="1:11" ht="14.4" customHeight="1" thickBot="1" x14ac:dyDescent="0.35">
      <c r="A176" s="408" t="s">
        <v>433</v>
      </c>
      <c r="B176" s="392">
        <v>31.001963380496001</v>
      </c>
      <c r="C176" s="392">
        <v>43.165349999999997</v>
      </c>
      <c r="D176" s="393">
        <v>12.163386619502999</v>
      </c>
      <c r="E176" s="399">
        <v>1.392342461353</v>
      </c>
      <c r="F176" s="392">
        <v>2.9999799647069998</v>
      </c>
      <c r="G176" s="393">
        <v>0.999993321569</v>
      </c>
      <c r="H176" s="395">
        <v>4.9406564584124654E-324</v>
      </c>
      <c r="I176" s="392">
        <v>1.2689999999999999</v>
      </c>
      <c r="J176" s="393">
        <v>0.26900667842999998</v>
      </c>
      <c r="K176" s="400">
        <v>0.42300282499500003</v>
      </c>
    </row>
    <row r="177" spans="1:11" ht="14.4" customHeight="1" thickBot="1" x14ac:dyDescent="0.35">
      <c r="A177" s="409" t="s">
        <v>434</v>
      </c>
      <c r="B177" s="387">
        <v>17.999391100537</v>
      </c>
      <c r="C177" s="387">
        <v>4.9406564584124654E-324</v>
      </c>
      <c r="D177" s="388">
        <v>-17.999391100537</v>
      </c>
      <c r="E177" s="389">
        <v>0</v>
      </c>
      <c r="F177" s="387">
        <v>2.9999799647069998</v>
      </c>
      <c r="G177" s="388">
        <v>0.999993321569</v>
      </c>
      <c r="H177" s="390">
        <v>4.9406564584124654E-324</v>
      </c>
      <c r="I177" s="387">
        <v>1.9762625833649862E-323</v>
      </c>
      <c r="J177" s="388">
        <v>-0.999993321569</v>
      </c>
      <c r="K177" s="391">
        <v>4.9406564584124654E-324</v>
      </c>
    </row>
    <row r="178" spans="1:11" ht="14.4" customHeight="1" thickBot="1" x14ac:dyDescent="0.35">
      <c r="A178" s="409" t="s">
        <v>435</v>
      </c>
      <c r="B178" s="387">
        <v>13.002572279958001</v>
      </c>
      <c r="C178" s="387">
        <v>43.165349999999997</v>
      </c>
      <c r="D178" s="388">
        <v>30.162777720040999</v>
      </c>
      <c r="E178" s="389">
        <v>3.3197546662769999</v>
      </c>
      <c r="F178" s="387">
        <v>0</v>
      </c>
      <c r="G178" s="388">
        <v>0</v>
      </c>
      <c r="H178" s="390">
        <v>4.9406564584124654E-324</v>
      </c>
      <c r="I178" s="387">
        <v>1.2689999999999999</v>
      </c>
      <c r="J178" s="388">
        <v>1.2689999999999999</v>
      </c>
      <c r="K178" s="398" t="s">
        <v>265</v>
      </c>
    </row>
    <row r="179" spans="1:11" ht="14.4" customHeight="1" thickBot="1" x14ac:dyDescent="0.35">
      <c r="A179" s="408" t="s">
        <v>436</v>
      </c>
      <c r="B179" s="392">
        <v>4.9406564584124654E-324</v>
      </c>
      <c r="C179" s="392">
        <v>-0.74490999999999996</v>
      </c>
      <c r="D179" s="393">
        <v>-0.74490999999999996</v>
      </c>
      <c r="E179" s="394" t="s">
        <v>271</v>
      </c>
      <c r="F179" s="392">
        <v>0</v>
      </c>
      <c r="G179" s="393">
        <v>0</v>
      </c>
      <c r="H179" s="395">
        <v>4.9406564584124654E-324</v>
      </c>
      <c r="I179" s="392">
        <v>1.9762625833649862E-323</v>
      </c>
      <c r="J179" s="393">
        <v>1.9762625833649862E-323</v>
      </c>
      <c r="K179" s="396" t="s">
        <v>265</v>
      </c>
    </row>
    <row r="180" spans="1:11" ht="14.4" customHeight="1" thickBot="1" x14ac:dyDescent="0.35">
      <c r="A180" s="409" t="s">
        <v>437</v>
      </c>
      <c r="B180" s="387">
        <v>4.9406564584124654E-324</v>
      </c>
      <c r="C180" s="387">
        <v>-0.74490999999999996</v>
      </c>
      <c r="D180" s="388">
        <v>-0.74490999999999996</v>
      </c>
      <c r="E180" s="397" t="s">
        <v>271</v>
      </c>
      <c r="F180" s="387">
        <v>0</v>
      </c>
      <c r="G180" s="388">
        <v>0</v>
      </c>
      <c r="H180" s="390">
        <v>4.9406564584124654E-324</v>
      </c>
      <c r="I180" s="387">
        <v>1.9762625833649862E-323</v>
      </c>
      <c r="J180" s="388">
        <v>1.9762625833649862E-323</v>
      </c>
      <c r="K180" s="398" t="s">
        <v>265</v>
      </c>
    </row>
    <row r="181" spans="1:11" ht="14.4" customHeight="1" thickBot="1" x14ac:dyDescent="0.35">
      <c r="A181" s="408" t="s">
        <v>438</v>
      </c>
      <c r="B181" s="392">
        <v>27129.999908639998</v>
      </c>
      <c r="C181" s="392">
        <v>23888.483789999998</v>
      </c>
      <c r="D181" s="393">
        <v>-3241.5161186399901</v>
      </c>
      <c r="E181" s="399">
        <v>0.88051912533800003</v>
      </c>
      <c r="F181" s="392">
        <v>29164</v>
      </c>
      <c r="G181" s="393">
        <v>9721.3333333333303</v>
      </c>
      <c r="H181" s="395">
        <v>2095.7812800000002</v>
      </c>
      <c r="I181" s="392">
        <v>8773.9753600000004</v>
      </c>
      <c r="J181" s="393">
        <v>-947.35797333333403</v>
      </c>
      <c r="K181" s="400">
        <v>0.300849518584</v>
      </c>
    </row>
    <row r="182" spans="1:11" ht="14.4" customHeight="1" thickBot="1" x14ac:dyDescent="0.35">
      <c r="A182" s="409" t="s">
        <v>439</v>
      </c>
      <c r="B182" s="387">
        <v>11392.9999656529</v>
      </c>
      <c r="C182" s="387">
        <v>10582.150180000001</v>
      </c>
      <c r="D182" s="388">
        <v>-810.84978565292101</v>
      </c>
      <c r="E182" s="389">
        <v>0.92882912418999997</v>
      </c>
      <c r="F182" s="387">
        <v>13678</v>
      </c>
      <c r="G182" s="388">
        <v>4559.3333333333303</v>
      </c>
      <c r="H182" s="390">
        <v>1032.3623299999999</v>
      </c>
      <c r="I182" s="387">
        <v>4238.3060800000003</v>
      </c>
      <c r="J182" s="388">
        <v>-321.02725333333399</v>
      </c>
      <c r="K182" s="391">
        <v>0.30986299751399998</v>
      </c>
    </row>
    <row r="183" spans="1:11" ht="14.4" customHeight="1" thickBot="1" x14ac:dyDescent="0.35">
      <c r="A183" s="409" t="s">
        <v>440</v>
      </c>
      <c r="B183" s="387">
        <v>15736.9999429871</v>
      </c>
      <c r="C183" s="387">
        <v>13306.33361</v>
      </c>
      <c r="D183" s="388">
        <v>-2430.6663329870698</v>
      </c>
      <c r="E183" s="389">
        <v>0.84554449121200004</v>
      </c>
      <c r="F183" s="387">
        <v>15486</v>
      </c>
      <c r="G183" s="388">
        <v>5162</v>
      </c>
      <c r="H183" s="390">
        <v>1063.41895</v>
      </c>
      <c r="I183" s="387">
        <v>4535.6692800000001</v>
      </c>
      <c r="J183" s="388">
        <v>-626.33072000000004</v>
      </c>
      <c r="K183" s="391">
        <v>0.29288836884899999</v>
      </c>
    </row>
    <row r="184" spans="1:11" ht="14.4" customHeight="1" thickBot="1" x14ac:dyDescent="0.35">
      <c r="A184" s="408" t="s">
        <v>441</v>
      </c>
      <c r="B184" s="392">
        <v>0</v>
      </c>
      <c r="C184" s="392">
        <v>1622.7887800000001</v>
      </c>
      <c r="D184" s="393">
        <v>1622.7887800000001</v>
      </c>
      <c r="E184" s="394" t="s">
        <v>265</v>
      </c>
      <c r="F184" s="392">
        <v>0</v>
      </c>
      <c r="G184" s="393">
        <v>0</v>
      </c>
      <c r="H184" s="395">
        <v>4.9406564584124654E-324</v>
      </c>
      <c r="I184" s="392">
        <v>154.48741999999999</v>
      </c>
      <c r="J184" s="393">
        <v>154.48741999999999</v>
      </c>
      <c r="K184" s="396" t="s">
        <v>265</v>
      </c>
    </row>
    <row r="185" spans="1:11" ht="14.4" customHeight="1" thickBot="1" x14ac:dyDescent="0.35">
      <c r="A185" s="409" t="s">
        <v>442</v>
      </c>
      <c r="B185" s="387">
        <v>4.9406564584124654E-324</v>
      </c>
      <c r="C185" s="387">
        <v>1070.95748</v>
      </c>
      <c r="D185" s="388">
        <v>1070.95748</v>
      </c>
      <c r="E185" s="397" t="s">
        <v>271</v>
      </c>
      <c r="F185" s="387">
        <v>0</v>
      </c>
      <c r="G185" s="388">
        <v>0</v>
      </c>
      <c r="H185" s="390">
        <v>4.9406564584124654E-324</v>
      </c>
      <c r="I185" s="387">
        <v>75.565790000000007</v>
      </c>
      <c r="J185" s="388">
        <v>75.565790000000007</v>
      </c>
      <c r="K185" s="398" t="s">
        <v>265</v>
      </c>
    </row>
    <row r="186" spans="1:11" ht="14.4" customHeight="1" thickBot="1" x14ac:dyDescent="0.35">
      <c r="A186" s="409" t="s">
        <v>443</v>
      </c>
      <c r="B186" s="387">
        <v>0</v>
      </c>
      <c r="C186" s="387">
        <v>551.83130000000006</v>
      </c>
      <c r="D186" s="388">
        <v>551.83130000000006</v>
      </c>
      <c r="E186" s="397" t="s">
        <v>265</v>
      </c>
      <c r="F186" s="387">
        <v>0</v>
      </c>
      <c r="G186" s="388">
        <v>0</v>
      </c>
      <c r="H186" s="390">
        <v>4.9406564584124654E-324</v>
      </c>
      <c r="I186" s="387">
        <v>78.921629999999993</v>
      </c>
      <c r="J186" s="388">
        <v>78.921629999999993</v>
      </c>
      <c r="K186" s="398" t="s">
        <v>265</v>
      </c>
    </row>
    <row r="187" spans="1:11" ht="14.4" customHeight="1" thickBot="1" x14ac:dyDescent="0.35">
      <c r="A187" s="406" t="s">
        <v>444</v>
      </c>
      <c r="B187" s="387">
        <v>48545.656971318298</v>
      </c>
      <c r="C187" s="387">
        <v>51223.883930000004</v>
      </c>
      <c r="D187" s="388">
        <v>2678.2269586816901</v>
      </c>
      <c r="E187" s="389">
        <v>1.05516923914</v>
      </c>
      <c r="F187" s="387">
        <v>51889.055583198598</v>
      </c>
      <c r="G187" s="388">
        <v>17296.351861066199</v>
      </c>
      <c r="H187" s="390">
        <v>4234.1832899999999</v>
      </c>
      <c r="I187" s="387">
        <v>17445.66806</v>
      </c>
      <c r="J187" s="388">
        <v>149.3161989338</v>
      </c>
      <c r="K187" s="391">
        <v>0.33621093820100001</v>
      </c>
    </row>
    <row r="188" spans="1:11" ht="14.4" customHeight="1" thickBot="1" x14ac:dyDescent="0.35">
      <c r="A188" s="407" t="s">
        <v>445</v>
      </c>
      <c r="B188" s="387">
        <v>47579.9999999996</v>
      </c>
      <c r="C188" s="387">
        <v>50554.195090000001</v>
      </c>
      <c r="D188" s="388">
        <v>2974.1950900004099</v>
      </c>
      <c r="E188" s="389">
        <v>1.06250935456</v>
      </c>
      <c r="F188" s="387">
        <v>51520</v>
      </c>
      <c r="G188" s="388">
        <v>17173.333333333299</v>
      </c>
      <c r="H188" s="390">
        <v>4207.5049200000003</v>
      </c>
      <c r="I188" s="387">
        <v>17287.645420000001</v>
      </c>
      <c r="J188" s="388">
        <v>114.312086666665</v>
      </c>
      <c r="K188" s="391">
        <v>0.33555212383499999</v>
      </c>
    </row>
    <row r="189" spans="1:11" ht="14.4" customHeight="1" thickBot="1" x14ac:dyDescent="0.35">
      <c r="A189" s="408" t="s">
        <v>446</v>
      </c>
      <c r="B189" s="392">
        <v>47579.9999999996</v>
      </c>
      <c r="C189" s="392">
        <v>50554.195090000001</v>
      </c>
      <c r="D189" s="393">
        <v>2974.1950900004099</v>
      </c>
      <c r="E189" s="399">
        <v>1.06250935456</v>
      </c>
      <c r="F189" s="392">
        <v>51520</v>
      </c>
      <c r="G189" s="393">
        <v>17173.333333333299</v>
      </c>
      <c r="H189" s="395">
        <v>4207.5049200000003</v>
      </c>
      <c r="I189" s="392">
        <v>17287.645420000001</v>
      </c>
      <c r="J189" s="393">
        <v>114.312086666665</v>
      </c>
      <c r="K189" s="400">
        <v>0.33555212383499999</v>
      </c>
    </row>
    <row r="190" spans="1:11" ht="14.4" customHeight="1" thickBot="1" x14ac:dyDescent="0.35">
      <c r="A190" s="409" t="s">
        <v>447</v>
      </c>
      <c r="B190" s="387">
        <v>14699.9999999999</v>
      </c>
      <c r="C190" s="387">
        <v>12801.2088</v>
      </c>
      <c r="D190" s="388">
        <v>-1898.7911999998801</v>
      </c>
      <c r="E190" s="389">
        <v>0.870830530612</v>
      </c>
      <c r="F190" s="387">
        <v>12920</v>
      </c>
      <c r="G190" s="388">
        <v>4306.6666666666697</v>
      </c>
      <c r="H190" s="390">
        <v>1689.367</v>
      </c>
      <c r="I190" s="387">
        <v>5082.3190000000004</v>
      </c>
      <c r="J190" s="388">
        <v>775.65233333333299</v>
      </c>
      <c r="K190" s="391">
        <v>0.393368343653</v>
      </c>
    </row>
    <row r="191" spans="1:11" ht="14.4" customHeight="1" thickBot="1" x14ac:dyDescent="0.35">
      <c r="A191" s="409" t="s">
        <v>448</v>
      </c>
      <c r="B191" s="387">
        <v>32779.999999999702</v>
      </c>
      <c r="C191" s="387">
        <v>37727.234450000004</v>
      </c>
      <c r="D191" s="388">
        <v>4947.2344500002901</v>
      </c>
      <c r="E191" s="389">
        <v>1.150922344417</v>
      </c>
      <c r="F191" s="387">
        <v>38500</v>
      </c>
      <c r="G191" s="388">
        <v>12833.333333333299</v>
      </c>
      <c r="H191" s="390">
        <v>2506.6118000000001</v>
      </c>
      <c r="I191" s="387">
        <v>12193.800300000001</v>
      </c>
      <c r="J191" s="388">
        <v>-639.53303333333497</v>
      </c>
      <c r="K191" s="391">
        <v>0.31672208571400001</v>
      </c>
    </row>
    <row r="192" spans="1:11" ht="14.4" customHeight="1" thickBot="1" x14ac:dyDescent="0.35">
      <c r="A192" s="409" t="s">
        <v>449</v>
      </c>
      <c r="B192" s="387">
        <v>99.999999999999005</v>
      </c>
      <c r="C192" s="387">
        <v>25.751840000000001</v>
      </c>
      <c r="D192" s="388">
        <v>-74.248159999999004</v>
      </c>
      <c r="E192" s="389">
        <v>0.25751839999999998</v>
      </c>
      <c r="F192" s="387">
        <v>100</v>
      </c>
      <c r="G192" s="388">
        <v>33.333333333333002</v>
      </c>
      <c r="H192" s="390">
        <v>11.526120000000001</v>
      </c>
      <c r="I192" s="387">
        <v>11.526120000000001</v>
      </c>
      <c r="J192" s="388">
        <v>-21.807213333332999</v>
      </c>
      <c r="K192" s="391">
        <v>0.11526119999999999</v>
      </c>
    </row>
    <row r="193" spans="1:11" ht="14.4" customHeight="1" thickBot="1" x14ac:dyDescent="0.35">
      <c r="A193" s="407" t="s">
        <v>450</v>
      </c>
      <c r="B193" s="387">
        <v>399.605521661578</v>
      </c>
      <c r="C193" s="387">
        <v>265.07188000000002</v>
      </c>
      <c r="D193" s="388">
        <v>-134.533641661578</v>
      </c>
      <c r="E193" s="389">
        <v>0.66333387711400005</v>
      </c>
      <c r="F193" s="387">
        <v>0</v>
      </c>
      <c r="G193" s="388">
        <v>0</v>
      </c>
      <c r="H193" s="390">
        <v>4.9406564584124654E-324</v>
      </c>
      <c r="I193" s="387">
        <v>1.9762625833649862E-323</v>
      </c>
      <c r="J193" s="388">
        <v>1.9762625833649862E-323</v>
      </c>
      <c r="K193" s="398" t="s">
        <v>265</v>
      </c>
    </row>
    <row r="194" spans="1:11" ht="14.4" customHeight="1" thickBot="1" x14ac:dyDescent="0.35">
      <c r="A194" s="408" t="s">
        <v>451</v>
      </c>
      <c r="B194" s="392">
        <v>399.605521661578</v>
      </c>
      <c r="C194" s="392">
        <v>265.07188000000002</v>
      </c>
      <c r="D194" s="393">
        <v>-134.533641661578</v>
      </c>
      <c r="E194" s="399">
        <v>0.66333387711400005</v>
      </c>
      <c r="F194" s="392">
        <v>0</v>
      </c>
      <c r="G194" s="393">
        <v>0</v>
      </c>
      <c r="H194" s="395">
        <v>4.9406564584124654E-324</v>
      </c>
      <c r="I194" s="392">
        <v>1.9762625833649862E-323</v>
      </c>
      <c r="J194" s="393">
        <v>1.9762625833649862E-323</v>
      </c>
      <c r="K194" s="396" t="s">
        <v>265</v>
      </c>
    </row>
    <row r="195" spans="1:11" ht="14.4" customHeight="1" thickBot="1" x14ac:dyDescent="0.35">
      <c r="A195" s="409" t="s">
        <v>452</v>
      </c>
      <c r="B195" s="387">
        <v>0</v>
      </c>
      <c r="C195" s="387">
        <v>56.345329999999997</v>
      </c>
      <c r="D195" s="388">
        <v>56.345329999999997</v>
      </c>
      <c r="E195" s="397" t="s">
        <v>265</v>
      </c>
      <c r="F195" s="387">
        <v>0</v>
      </c>
      <c r="G195" s="388">
        <v>0</v>
      </c>
      <c r="H195" s="390">
        <v>4.9406564584124654E-324</v>
      </c>
      <c r="I195" s="387">
        <v>1.9762625833649862E-323</v>
      </c>
      <c r="J195" s="388">
        <v>1.9762625833649862E-323</v>
      </c>
      <c r="K195" s="398" t="s">
        <v>265</v>
      </c>
    </row>
    <row r="196" spans="1:11" ht="14.4" customHeight="1" thickBot="1" x14ac:dyDescent="0.35">
      <c r="A196" s="409" t="s">
        <v>453</v>
      </c>
      <c r="B196" s="387">
        <v>0</v>
      </c>
      <c r="C196" s="387">
        <v>44.809899999999999</v>
      </c>
      <c r="D196" s="388">
        <v>44.809899999999999</v>
      </c>
      <c r="E196" s="397" t="s">
        <v>265</v>
      </c>
      <c r="F196" s="387">
        <v>0</v>
      </c>
      <c r="G196" s="388">
        <v>0</v>
      </c>
      <c r="H196" s="390">
        <v>4.9406564584124654E-324</v>
      </c>
      <c r="I196" s="387">
        <v>1.9762625833649862E-323</v>
      </c>
      <c r="J196" s="388">
        <v>1.9762625833649862E-323</v>
      </c>
      <c r="K196" s="398" t="s">
        <v>265</v>
      </c>
    </row>
    <row r="197" spans="1:11" ht="14.4" customHeight="1" thickBot="1" x14ac:dyDescent="0.35">
      <c r="A197" s="409" t="s">
        <v>454</v>
      </c>
      <c r="B197" s="387">
        <v>0</v>
      </c>
      <c r="C197" s="387">
        <v>123.76564999999999</v>
      </c>
      <c r="D197" s="388">
        <v>123.76564999999999</v>
      </c>
      <c r="E197" s="397" t="s">
        <v>265</v>
      </c>
      <c r="F197" s="387">
        <v>0</v>
      </c>
      <c r="G197" s="388">
        <v>0</v>
      </c>
      <c r="H197" s="390">
        <v>4.9406564584124654E-324</v>
      </c>
      <c r="I197" s="387">
        <v>1.9762625833649862E-323</v>
      </c>
      <c r="J197" s="388">
        <v>1.9762625833649862E-323</v>
      </c>
      <c r="K197" s="398" t="s">
        <v>265</v>
      </c>
    </row>
    <row r="198" spans="1:11" ht="14.4" customHeight="1" thickBot="1" x14ac:dyDescent="0.35">
      <c r="A198" s="409" t="s">
        <v>455</v>
      </c>
      <c r="B198" s="387">
        <v>0</v>
      </c>
      <c r="C198" s="387">
        <v>40.151000000000003</v>
      </c>
      <c r="D198" s="388">
        <v>40.151000000000003</v>
      </c>
      <c r="E198" s="397" t="s">
        <v>265</v>
      </c>
      <c r="F198" s="387">
        <v>0</v>
      </c>
      <c r="G198" s="388">
        <v>0</v>
      </c>
      <c r="H198" s="390">
        <v>4.9406564584124654E-324</v>
      </c>
      <c r="I198" s="387">
        <v>1.9762625833649862E-323</v>
      </c>
      <c r="J198" s="388">
        <v>1.9762625833649862E-323</v>
      </c>
      <c r="K198" s="398" t="s">
        <v>265</v>
      </c>
    </row>
    <row r="199" spans="1:11" ht="14.4" customHeight="1" thickBot="1" x14ac:dyDescent="0.35">
      <c r="A199" s="410" t="s">
        <v>456</v>
      </c>
      <c r="B199" s="392">
        <v>566.05144965713703</v>
      </c>
      <c r="C199" s="392">
        <v>404.61696000000001</v>
      </c>
      <c r="D199" s="393">
        <v>-161.43448965713699</v>
      </c>
      <c r="E199" s="399">
        <v>0.714805977875</v>
      </c>
      <c r="F199" s="392">
        <v>369.05558319859102</v>
      </c>
      <c r="G199" s="393">
        <v>123.018527732864</v>
      </c>
      <c r="H199" s="395">
        <v>26.678370000000001</v>
      </c>
      <c r="I199" s="392">
        <v>158.02264</v>
      </c>
      <c r="J199" s="393">
        <v>35.004112267136001</v>
      </c>
      <c r="K199" s="400">
        <v>0.428181139085</v>
      </c>
    </row>
    <row r="200" spans="1:11" ht="14.4" customHeight="1" thickBot="1" x14ac:dyDescent="0.35">
      <c r="A200" s="408" t="s">
        <v>457</v>
      </c>
      <c r="B200" s="392">
        <v>0</v>
      </c>
      <c r="C200" s="392">
        <v>23.944569999999999</v>
      </c>
      <c r="D200" s="393">
        <v>23.944569999999999</v>
      </c>
      <c r="E200" s="394" t="s">
        <v>265</v>
      </c>
      <c r="F200" s="392">
        <v>0</v>
      </c>
      <c r="G200" s="393">
        <v>0</v>
      </c>
      <c r="H200" s="395">
        <v>-6.3000000000000003E-4</v>
      </c>
      <c r="I200" s="392">
        <v>6.4000000000000005E-4</v>
      </c>
      <c r="J200" s="393">
        <v>6.4000000000000005E-4</v>
      </c>
      <c r="K200" s="396" t="s">
        <v>265</v>
      </c>
    </row>
    <row r="201" spans="1:11" ht="14.4" customHeight="1" thickBot="1" x14ac:dyDescent="0.35">
      <c r="A201" s="409" t="s">
        <v>458</v>
      </c>
      <c r="B201" s="387">
        <v>0</v>
      </c>
      <c r="C201" s="387">
        <v>-1.4300000000000001E-3</v>
      </c>
      <c r="D201" s="388">
        <v>-1.4300000000000001E-3</v>
      </c>
      <c r="E201" s="397" t="s">
        <v>265</v>
      </c>
      <c r="F201" s="387">
        <v>0</v>
      </c>
      <c r="G201" s="388">
        <v>0</v>
      </c>
      <c r="H201" s="390">
        <v>-6.3000000000000003E-4</v>
      </c>
      <c r="I201" s="387">
        <v>6.4000000000000005E-4</v>
      </c>
      <c r="J201" s="388">
        <v>6.4000000000000005E-4</v>
      </c>
      <c r="K201" s="398" t="s">
        <v>265</v>
      </c>
    </row>
    <row r="202" spans="1:11" ht="14.4" customHeight="1" thickBot="1" x14ac:dyDescent="0.35">
      <c r="A202" s="409" t="s">
        <v>459</v>
      </c>
      <c r="B202" s="387">
        <v>4.9406564584124654E-324</v>
      </c>
      <c r="C202" s="387">
        <v>15.57</v>
      </c>
      <c r="D202" s="388">
        <v>15.57</v>
      </c>
      <c r="E202" s="397" t="s">
        <v>271</v>
      </c>
      <c r="F202" s="387">
        <v>0</v>
      </c>
      <c r="G202" s="388">
        <v>0</v>
      </c>
      <c r="H202" s="390">
        <v>4.9406564584124654E-324</v>
      </c>
      <c r="I202" s="387">
        <v>1.9762625833649862E-323</v>
      </c>
      <c r="J202" s="388">
        <v>1.9762625833649862E-323</v>
      </c>
      <c r="K202" s="398" t="s">
        <v>265</v>
      </c>
    </row>
    <row r="203" spans="1:11" ht="14.4" customHeight="1" thickBot="1" x14ac:dyDescent="0.35">
      <c r="A203" s="409" t="s">
        <v>460</v>
      </c>
      <c r="B203" s="387">
        <v>4.9406564584124654E-324</v>
      </c>
      <c r="C203" s="387">
        <v>8.3759999999999994</v>
      </c>
      <c r="D203" s="388">
        <v>8.3759999999999994</v>
      </c>
      <c r="E203" s="397" t="s">
        <v>271</v>
      </c>
      <c r="F203" s="387">
        <v>0</v>
      </c>
      <c r="G203" s="388">
        <v>0</v>
      </c>
      <c r="H203" s="390">
        <v>4.9406564584124654E-324</v>
      </c>
      <c r="I203" s="387">
        <v>1.9762625833649862E-323</v>
      </c>
      <c r="J203" s="388">
        <v>1.9762625833649862E-323</v>
      </c>
      <c r="K203" s="398" t="s">
        <v>265</v>
      </c>
    </row>
    <row r="204" spans="1:11" ht="14.4" customHeight="1" thickBot="1" x14ac:dyDescent="0.35">
      <c r="A204" s="408" t="s">
        <v>461</v>
      </c>
      <c r="B204" s="392">
        <v>566.05144965713703</v>
      </c>
      <c r="C204" s="392">
        <v>341.22739000000001</v>
      </c>
      <c r="D204" s="393">
        <v>-224.82405965713701</v>
      </c>
      <c r="E204" s="399">
        <v>0.60282045069599999</v>
      </c>
      <c r="F204" s="392">
        <v>369.05558319859102</v>
      </c>
      <c r="G204" s="393">
        <v>123.018527732864</v>
      </c>
      <c r="H204" s="395">
        <v>26.678999999999998</v>
      </c>
      <c r="I204" s="392">
        <v>158.02199999999999</v>
      </c>
      <c r="J204" s="393">
        <v>35.003472267135997</v>
      </c>
      <c r="K204" s="400">
        <v>0.42817940492899997</v>
      </c>
    </row>
    <row r="205" spans="1:11" ht="14.4" customHeight="1" thickBot="1" x14ac:dyDescent="0.35">
      <c r="A205" s="409" t="s">
        <v>462</v>
      </c>
      <c r="B205" s="387">
        <v>500</v>
      </c>
      <c r="C205" s="387">
        <v>271.572</v>
      </c>
      <c r="D205" s="388">
        <v>-228.428</v>
      </c>
      <c r="E205" s="389">
        <v>0.54314399999999996</v>
      </c>
      <c r="F205" s="387">
        <v>300</v>
      </c>
      <c r="G205" s="388">
        <v>100</v>
      </c>
      <c r="H205" s="390">
        <v>22.361000000000001</v>
      </c>
      <c r="I205" s="387">
        <v>135.97999999999999</v>
      </c>
      <c r="J205" s="388">
        <v>35.979999999999002</v>
      </c>
      <c r="K205" s="391">
        <v>0.45326666666600002</v>
      </c>
    </row>
    <row r="206" spans="1:11" ht="14.4" customHeight="1" thickBot="1" x14ac:dyDescent="0.35">
      <c r="A206" s="409" t="s">
        <v>463</v>
      </c>
      <c r="B206" s="387">
        <v>0</v>
      </c>
      <c r="C206" s="387">
        <v>9.1660000000000004</v>
      </c>
      <c r="D206" s="388">
        <v>9.1660000000000004</v>
      </c>
      <c r="E206" s="397" t="s">
        <v>265</v>
      </c>
      <c r="F206" s="387">
        <v>0</v>
      </c>
      <c r="G206" s="388">
        <v>0</v>
      </c>
      <c r="H206" s="390">
        <v>0.92800000000000005</v>
      </c>
      <c r="I206" s="387">
        <v>7.7110000000000003</v>
      </c>
      <c r="J206" s="388">
        <v>7.7110000000000003</v>
      </c>
      <c r="K206" s="398" t="s">
        <v>265</v>
      </c>
    </row>
    <row r="207" spans="1:11" ht="14.4" customHeight="1" thickBot="1" x14ac:dyDescent="0.35">
      <c r="A207" s="409" t="s">
        <v>464</v>
      </c>
      <c r="B207" s="387">
        <v>45.062003121815003</v>
      </c>
      <c r="C207" s="387">
        <v>53.499000000000002</v>
      </c>
      <c r="D207" s="388">
        <v>8.4369968781840008</v>
      </c>
      <c r="E207" s="389">
        <v>1.1872308440299999</v>
      </c>
      <c r="F207" s="387">
        <v>48.066136663268999</v>
      </c>
      <c r="G207" s="388">
        <v>16.022045554422998</v>
      </c>
      <c r="H207" s="390">
        <v>3.39</v>
      </c>
      <c r="I207" s="387">
        <v>14.331</v>
      </c>
      <c r="J207" s="388">
        <v>-1.6910455544230001</v>
      </c>
      <c r="K207" s="391">
        <v>0.29815169253899998</v>
      </c>
    </row>
    <row r="208" spans="1:11" ht="14.4" customHeight="1" thickBot="1" x14ac:dyDescent="0.35">
      <c r="A208" s="409" t="s">
        <v>465</v>
      </c>
      <c r="B208" s="387">
        <v>20.989446535321001</v>
      </c>
      <c r="C208" s="387">
        <v>6.9903899999999997</v>
      </c>
      <c r="D208" s="388">
        <v>-13.999056535320999</v>
      </c>
      <c r="E208" s="389">
        <v>0.33304308373399999</v>
      </c>
      <c r="F208" s="387">
        <v>20.989446535321001</v>
      </c>
      <c r="G208" s="388">
        <v>6.99648217844</v>
      </c>
      <c r="H208" s="390">
        <v>4.9406564584124654E-324</v>
      </c>
      <c r="I208" s="387">
        <v>1.9762625833649862E-323</v>
      </c>
      <c r="J208" s="388">
        <v>-6.99648217844</v>
      </c>
      <c r="K208" s="391">
        <v>0</v>
      </c>
    </row>
    <row r="209" spans="1:11" ht="14.4" customHeight="1" thickBot="1" x14ac:dyDescent="0.35">
      <c r="A209" s="408" t="s">
        <v>466</v>
      </c>
      <c r="B209" s="392">
        <v>0</v>
      </c>
      <c r="C209" s="392">
        <v>39.445</v>
      </c>
      <c r="D209" s="393">
        <v>39.445</v>
      </c>
      <c r="E209" s="394" t="s">
        <v>265</v>
      </c>
      <c r="F209" s="392">
        <v>0</v>
      </c>
      <c r="G209" s="393">
        <v>0</v>
      </c>
      <c r="H209" s="395">
        <v>4.9406564584124654E-324</v>
      </c>
      <c r="I209" s="392">
        <v>1.9762625833649862E-323</v>
      </c>
      <c r="J209" s="393">
        <v>1.9762625833649862E-323</v>
      </c>
      <c r="K209" s="396" t="s">
        <v>265</v>
      </c>
    </row>
    <row r="210" spans="1:11" ht="14.4" customHeight="1" thickBot="1" x14ac:dyDescent="0.35">
      <c r="A210" s="409" t="s">
        <v>467</v>
      </c>
      <c r="B210" s="387">
        <v>0</v>
      </c>
      <c r="C210" s="387">
        <v>39.445</v>
      </c>
      <c r="D210" s="388">
        <v>39.445</v>
      </c>
      <c r="E210" s="397" t="s">
        <v>265</v>
      </c>
      <c r="F210" s="387">
        <v>0</v>
      </c>
      <c r="G210" s="388">
        <v>0</v>
      </c>
      <c r="H210" s="390">
        <v>4.9406564584124654E-324</v>
      </c>
      <c r="I210" s="387">
        <v>1.9762625833649862E-323</v>
      </c>
      <c r="J210" s="388">
        <v>1.9762625833649862E-323</v>
      </c>
      <c r="K210" s="398" t="s">
        <v>265</v>
      </c>
    </row>
    <row r="211" spans="1:11" ht="14.4" customHeight="1" thickBot="1" x14ac:dyDescent="0.35">
      <c r="A211" s="406" t="s">
        <v>468</v>
      </c>
      <c r="B211" s="387">
        <v>0</v>
      </c>
      <c r="C211" s="387">
        <v>132.41999999999999</v>
      </c>
      <c r="D211" s="388">
        <v>132.41999999999999</v>
      </c>
      <c r="E211" s="397" t="s">
        <v>265</v>
      </c>
      <c r="F211" s="387">
        <v>102</v>
      </c>
      <c r="G211" s="388">
        <v>34</v>
      </c>
      <c r="H211" s="390">
        <v>4.9406564584124654E-324</v>
      </c>
      <c r="I211" s="387">
        <v>1.9762625833649862E-323</v>
      </c>
      <c r="J211" s="388">
        <v>-34</v>
      </c>
      <c r="K211" s="391">
        <v>0</v>
      </c>
    </row>
    <row r="212" spans="1:11" ht="14.4" customHeight="1" thickBot="1" x14ac:dyDescent="0.35">
      <c r="A212" s="410" t="s">
        <v>469</v>
      </c>
      <c r="B212" s="392">
        <v>0</v>
      </c>
      <c r="C212" s="392">
        <v>132.41999999999999</v>
      </c>
      <c r="D212" s="393">
        <v>132.41999999999999</v>
      </c>
      <c r="E212" s="394" t="s">
        <v>265</v>
      </c>
      <c r="F212" s="392">
        <v>102</v>
      </c>
      <c r="G212" s="393">
        <v>34</v>
      </c>
      <c r="H212" s="395">
        <v>4.9406564584124654E-324</v>
      </c>
      <c r="I212" s="392">
        <v>1.9762625833649862E-323</v>
      </c>
      <c r="J212" s="393">
        <v>-34</v>
      </c>
      <c r="K212" s="400">
        <v>0</v>
      </c>
    </row>
    <row r="213" spans="1:11" ht="14.4" customHeight="1" thickBot="1" x14ac:dyDescent="0.35">
      <c r="A213" s="408" t="s">
        <v>470</v>
      </c>
      <c r="B213" s="392">
        <v>0</v>
      </c>
      <c r="C213" s="392">
        <v>132.41999999999999</v>
      </c>
      <c r="D213" s="393">
        <v>132.41999999999999</v>
      </c>
      <c r="E213" s="394" t="s">
        <v>265</v>
      </c>
      <c r="F213" s="392">
        <v>102</v>
      </c>
      <c r="G213" s="393">
        <v>34</v>
      </c>
      <c r="H213" s="395">
        <v>4.9406564584124654E-324</v>
      </c>
      <c r="I213" s="392">
        <v>1.9762625833649862E-323</v>
      </c>
      <c r="J213" s="393">
        <v>-34</v>
      </c>
      <c r="K213" s="400">
        <v>0</v>
      </c>
    </row>
    <row r="214" spans="1:11" ht="14.4" customHeight="1" thickBot="1" x14ac:dyDescent="0.35">
      <c r="A214" s="409" t="s">
        <v>471</v>
      </c>
      <c r="B214" s="387">
        <v>0</v>
      </c>
      <c r="C214" s="387">
        <v>115</v>
      </c>
      <c r="D214" s="388">
        <v>115</v>
      </c>
      <c r="E214" s="397" t="s">
        <v>265</v>
      </c>
      <c r="F214" s="387">
        <v>0</v>
      </c>
      <c r="G214" s="388">
        <v>0</v>
      </c>
      <c r="H214" s="390">
        <v>4.9406564584124654E-324</v>
      </c>
      <c r="I214" s="387">
        <v>1.9762625833649862E-323</v>
      </c>
      <c r="J214" s="388">
        <v>1.9762625833649862E-323</v>
      </c>
      <c r="K214" s="398" t="s">
        <v>265</v>
      </c>
    </row>
    <row r="215" spans="1:11" ht="14.4" customHeight="1" thickBot="1" x14ac:dyDescent="0.35">
      <c r="A215" s="409" t="s">
        <v>472</v>
      </c>
      <c r="B215" s="387">
        <v>4.9406564584124654E-324</v>
      </c>
      <c r="C215" s="387">
        <v>17.420000000000002</v>
      </c>
      <c r="D215" s="388">
        <v>17.420000000000002</v>
      </c>
      <c r="E215" s="397" t="s">
        <v>271</v>
      </c>
      <c r="F215" s="387">
        <v>102</v>
      </c>
      <c r="G215" s="388">
        <v>34</v>
      </c>
      <c r="H215" s="390">
        <v>4.9406564584124654E-324</v>
      </c>
      <c r="I215" s="387">
        <v>1.9762625833649862E-323</v>
      </c>
      <c r="J215" s="388">
        <v>-34</v>
      </c>
      <c r="K215" s="391">
        <v>0</v>
      </c>
    </row>
    <row r="216" spans="1:11" ht="14.4" customHeight="1" thickBot="1" x14ac:dyDescent="0.35">
      <c r="A216" s="405" t="s">
        <v>473</v>
      </c>
      <c r="B216" s="387">
        <v>5248.1590039108596</v>
      </c>
      <c r="C216" s="387">
        <v>4843.0664800000004</v>
      </c>
      <c r="D216" s="388">
        <v>-405.09252391085698</v>
      </c>
      <c r="E216" s="389">
        <v>0.92281245221200003</v>
      </c>
      <c r="F216" s="387">
        <v>4951.0340232492199</v>
      </c>
      <c r="G216" s="388">
        <v>1650.34467441641</v>
      </c>
      <c r="H216" s="390">
        <v>424.90194000000002</v>
      </c>
      <c r="I216" s="387">
        <v>1562.93759</v>
      </c>
      <c r="J216" s="388">
        <v>-87.407084416405993</v>
      </c>
      <c r="K216" s="391">
        <v>0.31567902435299999</v>
      </c>
    </row>
    <row r="217" spans="1:11" ht="14.4" customHeight="1" thickBot="1" x14ac:dyDescent="0.35">
      <c r="A217" s="411" t="s">
        <v>474</v>
      </c>
      <c r="B217" s="392">
        <v>5248.1590039108596</v>
      </c>
      <c r="C217" s="392">
        <v>4843.0664800000004</v>
      </c>
      <c r="D217" s="393">
        <v>-405.09252391085698</v>
      </c>
      <c r="E217" s="399">
        <v>0.92281245221200003</v>
      </c>
      <c r="F217" s="392">
        <v>4951.0340232492199</v>
      </c>
      <c r="G217" s="393">
        <v>1650.34467441641</v>
      </c>
      <c r="H217" s="395">
        <v>424.90194000000002</v>
      </c>
      <c r="I217" s="392">
        <v>1562.93759</v>
      </c>
      <c r="J217" s="393">
        <v>-87.407084416405993</v>
      </c>
      <c r="K217" s="400">
        <v>0.31567902435299999</v>
      </c>
    </row>
    <row r="218" spans="1:11" ht="14.4" customHeight="1" thickBot="1" x14ac:dyDescent="0.35">
      <c r="A218" s="410" t="s">
        <v>54</v>
      </c>
      <c r="B218" s="392">
        <v>5248.1590039108596</v>
      </c>
      <c r="C218" s="392">
        <v>4843.0664800000004</v>
      </c>
      <c r="D218" s="393">
        <v>-405.09252391085698</v>
      </c>
      <c r="E218" s="399">
        <v>0.92281245221200003</v>
      </c>
      <c r="F218" s="392">
        <v>4951.0340232492199</v>
      </c>
      <c r="G218" s="393">
        <v>1650.34467441641</v>
      </c>
      <c r="H218" s="395">
        <v>424.90194000000002</v>
      </c>
      <c r="I218" s="392">
        <v>1562.93759</v>
      </c>
      <c r="J218" s="393">
        <v>-87.407084416405993</v>
      </c>
      <c r="K218" s="400">
        <v>0.31567902435299999</v>
      </c>
    </row>
    <row r="219" spans="1:11" ht="14.4" customHeight="1" thickBot="1" x14ac:dyDescent="0.35">
      <c r="A219" s="408" t="s">
        <v>475</v>
      </c>
      <c r="B219" s="392">
        <v>49.999999999998998</v>
      </c>
      <c r="C219" s="392">
        <v>52.040999999999997</v>
      </c>
      <c r="D219" s="393">
        <v>2.0409999999999999</v>
      </c>
      <c r="E219" s="399">
        <v>1.0408200000000001</v>
      </c>
      <c r="F219" s="392">
        <v>42</v>
      </c>
      <c r="G219" s="393">
        <v>14</v>
      </c>
      <c r="H219" s="395">
        <v>4.5677500000000002</v>
      </c>
      <c r="I219" s="392">
        <v>17.809000000000001</v>
      </c>
      <c r="J219" s="393">
        <v>3.8090000000000002</v>
      </c>
      <c r="K219" s="400">
        <v>0.42402380952300001</v>
      </c>
    </row>
    <row r="220" spans="1:11" ht="14.4" customHeight="1" thickBot="1" x14ac:dyDescent="0.35">
      <c r="A220" s="409" t="s">
        <v>476</v>
      </c>
      <c r="B220" s="387">
        <v>49.999999999998998</v>
      </c>
      <c r="C220" s="387">
        <v>52.040999999999997</v>
      </c>
      <c r="D220" s="388">
        <v>2.0409999999999999</v>
      </c>
      <c r="E220" s="389">
        <v>1.0408200000000001</v>
      </c>
      <c r="F220" s="387">
        <v>42</v>
      </c>
      <c r="G220" s="388">
        <v>14</v>
      </c>
      <c r="H220" s="390">
        <v>4.5677500000000002</v>
      </c>
      <c r="I220" s="387">
        <v>17.809000000000001</v>
      </c>
      <c r="J220" s="388">
        <v>3.8090000000000002</v>
      </c>
      <c r="K220" s="391">
        <v>0.42402380952300001</v>
      </c>
    </row>
    <row r="221" spans="1:11" ht="14.4" customHeight="1" thickBot="1" x14ac:dyDescent="0.35">
      <c r="A221" s="408" t="s">
        <v>477</v>
      </c>
      <c r="B221" s="392">
        <v>342.08054622072399</v>
      </c>
      <c r="C221" s="392">
        <v>235.14500000000001</v>
      </c>
      <c r="D221" s="393">
        <v>-106.93554622072401</v>
      </c>
      <c r="E221" s="399">
        <v>0.68739658714200003</v>
      </c>
      <c r="F221" s="392">
        <v>240.03402324922001</v>
      </c>
      <c r="G221" s="393">
        <v>80.011341083073006</v>
      </c>
      <c r="H221" s="395">
        <v>19.399999999999999</v>
      </c>
      <c r="I221" s="392">
        <v>84.01</v>
      </c>
      <c r="J221" s="393">
        <v>3.9986589169259998</v>
      </c>
      <c r="K221" s="400">
        <v>0.34999205055499999</v>
      </c>
    </row>
    <row r="222" spans="1:11" ht="14.4" customHeight="1" thickBot="1" x14ac:dyDescent="0.35">
      <c r="A222" s="409" t="s">
        <v>478</v>
      </c>
      <c r="B222" s="387">
        <v>342.08054622072399</v>
      </c>
      <c r="C222" s="387">
        <v>235.14500000000001</v>
      </c>
      <c r="D222" s="388">
        <v>-106.93554622072401</v>
      </c>
      <c r="E222" s="389">
        <v>0.68739658714200003</v>
      </c>
      <c r="F222" s="387">
        <v>240.03402324922001</v>
      </c>
      <c r="G222" s="388">
        <v>80.011341083073006</v>
      </c>
      <c r="H222" s="390">
        <v>19.399999999999999</v>
      </c>
      <c r="I222" s="387">
        <v>84.01</v>
      </c>
      <c r="J222" s="388">
        <v>3.9986589169259998</v>
      </c>
      <c r="K222" s="391">
        <v>0.34999205055499999</v>
      </c>
    </row>
    <row r="223" spans="1:11" ht="14.4" customHeight="1" thickBot="1" x14ac:dyDescent="0.35">
      <c r="A223" s="408" t="s">
        <v>479</v>
      </c>
      <c r="B223" s="392">
        <v>200.07845769019301</v>
      </c>
      <c r="C223" s="392">
        <v>201.8434</v>
      </c>
      <c r="D223" s="393">
        <v>1.764942309806</v>
      </c>
      <c r="E223" s="399">
        <v>1.008821251074</v>
      </c>
      <c r="F223" s="392">
        <v>217</v>
      </c>
      <c r="G223" s="393">
        <v>72.333333333333002</v>
      </c>
      <c r="H223" s="395">
        <v>12.7752</v>
      </c>
      <c r="I223" s="392">
        <v>46.494799999999998</v>
      </c>
      <c r="J223" s="393">
        <v>-25.838533333333</v>
      </c>
      <c r="K223" s="400">
        <v>0.214261751152</v>
      </c>
    </row>
    <row r="224" spans="1:11" ht="14.4" customHeight="1" thickBot="1" x14ac:dyDescent="0.35">
      <c r="A224" s="409" t="s">
        <v>480</v>
      </c>
      <c r="B224" s="387">
        <v>200.07845769019301</v>
      </c>
      <c r="C224" s="387">
        <v>201.8434</v>
      </c>
      <c r="D224" s="388">
        <v>1.764942309806</v>
      </c>
      <c r="E224" s="389">
        <v>1.008821251074</v>
      </c>
      <c r="F224" s="387">
        <v>217</v>
      </c>
      <c r="G224" s="388">
        <v>72.333333333333002</v>
      </c>
      <c r="H224" s="390">
        <v>12.7752</v>
      </c>
      <c r="I224" s="387">
        <v>46.494799999999998</v>
      </c>
      <c r="J224" s="388">
        <v>-25.838533333333</v>
      </c>
      <c r="K224" s="391">
        <v>0.214261751152</v>
      </c>
    </row>
    <row r="225" spans="1:11" ht="14.4" customHeight="1" thickBot="1" x14ac:dyDescent="0.35">
      <c r="A225" s="408" t="s">
        <v>481</v>
      </c>
      <c r="B225" s="392">
        <v>0</v>
      </c>
      <c r="C225" s="392">
        <v>13.131</v>
      </c>
      <c r="D225" s="393">
        <v>13.131</v>
      </c>
      <c r="E225" s="394" t="s">
        <v>265</v>
      </c>
      <c r="F225" s="392">
        <v>4.9406564584124654E-324</v>
      </c>
      <c r="G225" s="393">
        <v>0</v>
      </c>
      <c r="H225" s="395">
        <v>0.14000000000000001</v>
      </c>
      <c r="I225" s="392">
        <v>1.96</v>
      </c>
      <c r="J225" s="393">
        <v>1.96</v>
      </c>
      <c r="K225" s="396" t="s">
        <v>271</v>
      </c>
    </row>
    <row r="226" spans="1:11" ht="14.4" customHeight="1" thickBot="1" x14ac:dyDescent="0.35">
      <c r="A226" s="409" t="s">
        <v>482</v>
      </c>
      <c r="B226" s="387">
        <v>0</v>
      </c>
      <c r="C226" s="387">
        <v>13.131</v>
      </c>
      <c r="D226" s="388">
        <v>13.131</v>
      </c>
      <c r="E226" s="397" t="s">
        <v>265</v>
      </c>
      <c r="F226" s="387">
        <v>4.9406564584124654E-324</v>
      </c>
      <c r="G226" s="388">
        <v>0</v>
      </c>
      <c r="H226" s="390">
        <v>0.14000000000000001</v>
      </c>
      <c r="I226" s="387">
        <v>1.96</v>
      </c>
      <c r="J226" s="388">
        <v>1.96</v>
      </c>
      <c r="K226" s="398" t="s">
        <v>271</v>
      </c>
    </row>
    <row r="227" spans="1:11" ht="14.4" customHeight="1" thickBot="1" x14ac:dyDescent="0.35">
      <c r="A227" s="408" t="s">
        <v>483</v>
      </c>
      <c r="B227" s="392">
        <v>714.99999999999102</v>
      </c>
      <c r="C227" s="392">
        <v>634.39757999999995</v>
      </c>
      <c r="D227" s="393">
        <v>-80.602419999990005</v>
      </c>
      <c r="E227" s="399">
        <v>0.88726934265699997</v>
      </c>
      <c r="F227" s="392">
        <v>881</v>
      </c>
      <c r="G227" s="393">
        <v>293.66666666666703</v>
      </c>
      <c r="H227" s="395">
        <v>62.563119999999998</v>
      </c>
      <c r="I227" s="392">
        <v>202.0753</v>
      </c>
      <c r="J227" s="393">
        <v>-91.591366666666005</v>
      </c>
      <c r="K227" s="400">
        <v>0.229370374574</v>
      </c>
    </row>
    <row r="228" spans="1:11" ht="14.4" customHeight="1" thickBot="1" x14ac:dyDescent="0.35">
      <c r="A228" s="409" t="s">
        <v>484</v>
      </c>
      <c r="B228" s="387">
        <v>714.99999999999102</v>
      </c>
      <c r="C228" s="387">
        <v>634.39757999999995</v>
      </c>
      <c r="D228" s="388">
        <v>-80.602419999990005</v>
      </c>
      <c r="E228" s="389">
        <v>0.88726934265699997</v>
      </c>
      <c r="F228" s="387">
        <v>881</v>
      </c>
      <c r="G228" s="388">
        <v>293.66666666666703</v>
      </c>
      <c r="H228" s="390">
        <v>62.563119999999998</v>
      </c>
      <c r="I228" s="387">
        <v>202.0753</v>
      </c>
      <c r="J228" s="388">
        <v>-91.591366666666005</v>
      </c>
      <c r="K228" s="391">
        <v>0.229370374574</v>
      </c>
    </row>
    <row r="229" spans="1:11" ht="14.4" customHeight="1" thickBot="1" x14ac:dyDescent="0.35">
      <c r="A229" s="408" t="s">
        <v>485</v>
      </c>
      <c r="B229" s="392">
        <v>0</v>
      </c>
      <c r="C229" s="392">
        <v>255.25620000000001</v>
      </c>
      <c r="D229" s="393">
        <v>255.25620000000001</v>
      </c>
      <c r="E229" s="394" t="s">
        <v>265</v>
      </c>
      <c r="F229" s="392">
        <v>4.9406564584124654E-324</v>
      </c>
      <c r="G229" s="393">
        <v>0</v>
      </c>
      <c r="H229" s="395">
        <v>64.075999999999993</v>
      </c>
      <c r="I229" s="392">
        <v>74.759200000000007</v>
      </c>
      <c r="J229" s="393">
        <v>74.759200000000007</v>
      </c>
      <c r="K229" s="396" t="s">
        <v>271</v>
      </c>
    </row>
    <row r="230" spans="1:11" ht="14.4" customHeight="1" thickBot="1" x14ac:dyDescent="0.35">
      <c r="A230" s="409" t="s">
        <v>486</v>
      </c>
      <c r="B230" s="387">
        <v>0</v>
      </c>
      <c r="C230" s="387">
        <v>255.25620000000001</v>
      </c>
      <c r="D230" s="388">
        <v>255.25620000000001</v>
      </c>
      <c r="E230" s="397" t="s">
        <v>265</v>
      </c>
      <c r="F230" s="387">
        <v>4.9406564584124654E-324</v>
      </c>
      <c r="G230" s="388">
        <v>0</v>
      </c>
      <c r="H230" s="390">
        <v>64.075999999999993</v>
      </c>
      <c r="I230" s="387">
        <v>74.759200000000007</v>
      </c>
      <c r="J230" s="388">
        <v>74.759200000000007</v>
      </c>
      <c r="K230" s="398" t="s">
        <v>271</v>
      </c>
    </row>
    <row r="231" spans="1:11" ht="14.4" customHeight="1" thickBot="1" x14ac:dyDescent="0.35">
      <c r="A231" s="408" t="s">
        <v>487</v>
      </c>
      <c r="B231" s="392">
        <v>3940.99999999995</v>
      </c>
      <c r="C231" s="392">
        <v>3451.2523000000001</v>
      </c>
      <c r="D231" s="393">
        <v>-489.74769999994999</v>
      </c>
      <c r="E231" s="399">
        <v>0.87573009388400003</v>
      </c>
      <c r="F231" s="392">
        <v>3571</v>
      </c>
      <c r="G231" s="393">
        <v>1190.3333333333301</v>
      </c>
      <c r="H231" s="395">
        <v>261.37986999999998</v>
      </c>
      <c r="I231" s="392">
        <v>1135.8292899999999</v>
      </c>
      <c r="J231" s="393">
        <v>-54.504043333333001</v>
      </c>
      <c r="K231" s="400">
        <v>0.31807036964399998</v>
      </c>
    </row>
    <row r="232" spans="1:11" ht="14.4" customHeight="1" thickBot="1" x14ac:dyDescent="0.35">
      <c r="A232" s="409" t="s">
        <v>488</v>
      </c>
      <c r="B232" s="387">
        <v>3940.99999999995</v>
      </c>
      <c r="C232" s="387">
        <v>3451.2523000000001</v>
      </c>
      <c r="D232" s="388">
        <v>-489.74769999994999</v>
      </c>
      <c r="E232" s="389">
        <v>0.87573009388400003</v>
      </c>
      <c r="F232" s="387">
        <v>3571</v>
      </c>
      <c r="G232" s="388">
        <v>1190.3333333333301</v>
      </c>
      <c r="H232" s="390">
        <v>261.37986999999998</v>
      </c>
      <c r="I232" s="387">
        <v>1135.8292899999999</v>
      </c>
      <c r="J232" s="388">
        <v>-54.504043333333001</v>
      </c>
      <c r="K232" s="391">
        <v>0.31807036964399998</v>
      </c>
    </row>
    <row r="233" spans="1:11" ht="14.4" customHeight="1" thickBot="1" x14ac:dyDescent="0.35">
      <c r="A233" s="413" t="s">
        <v>489</v>
      </c>
      <c r="B233" s="392">
        <v>0</v>
      </c>
      <c r="C233" s="392">
        <v>471.93561</v>
      </c>
      <c r="D233" s="393">
        <v>471.93561</v>
      </c>
      <c r="E233" s="394" t="s">
        <v>265</v>
      </c>
      <c r="F233" s="392">
        <v>4.9406564584124654E-324</v>
      </c>
      <c r="G233" s="393">
        <v>0</v>
      </c>
      <c r="H233" s="395">
        <v>56.254689999999997</v>
      </c>
      <c r="I233" s="392">
        <v>197.71296000000001</v>
      </c>
      <c r="J233" s="393">
        <v>197.71296000000001</v>
      </c>
      <c r="K233" s="396" t="s">
        <v>271</v>
      </c>
    </row>
    <row r="234" spans="1:11" ht="14.4" customHeight="1" thickBot="1" x14ac:dyDescent="0.35">
      <c r="A234" s="411" t="s">
        <v>490</v>
      </c>
      <c r="B234" s="392">
        <v>0</v>
      </c>
      <c r="C234" s="392">
        <v>471.93561</v>
      </c>
      <c r="D234" s="393">
        <v>471.93561</v>
      </c>
      <c r="E234" s="394" t="s">
        <v>265</v>
      </c>
      <c r="F234" s="392">
        <v>4.9406564584124654E-324</v>
      </c>
      <c r="G234" s="393">
        <v>0</v>
      </c>
      <c r="H234" s="395">
        <v>56.254689999999997</v>
      </c>
      <c r="I234" s="392">
        <v>197.71296000000001</v>
      </c>
      <c r="J234" s="393">
        <v>197.71296000000001</v>
      </c>
      <c r="K234" s="396" t="s">
        <v>271</v>
      </c>
    </row>
    <row r="235" spans="1:11" ht="14.4" customHeight="1" thickBot="1" x14ac:dyDescent="0.35">
      <c r="A235" s="410" t="s">
        <v>491</v>
      </c>
      <c r="B235" s="392">
        <v>0</v>
      </c>
      <c r="C235" s="392">
        <v>471.93561</v>
      </c>
      <c r="D235" s="393">
        <v>471.93561</v>
      </c>
      <c r="E235" s="394" t="s">
        <v>265</v>
      </c>
      <c r="F235" s="392">
        <v>4.9406564584124654E-324</v>
      </c>
      <c r="G235" s="393">
        <v>0</v>
      </c>
      <c r="H235" s="395">
        <v>56.254689999999997</v>
      </c>
      <c r="I235" s="392">
        <v>197.71296000000001</v>
      </c>
      <c r="J235" s="393">
        <v>197.71296000000001</v>
      </c>
      <c r="K235" s="396" t="s">
        <v>271</v>
      </c>
    </row>
    <row r="236" spans="1:11" ht="14.4" customHeight="1" thickBot="1" x14ac:dyDescent="0.35">
      <c r="A236" s="408" t="s">
        <v>492</v>
      </c>
      <c r="B236" s="392">
        <v>0</v>
      </c>
      <c r="C236" s="392">
        <v>471.93561</v>
      </c>
      <c r="D236" s="393">
        <v>471.93561</v>
      </c>
      <c r="E236" s="394" t="s">
        <v>265</v>
      </c>
      <c r="F236" s="392">
        <v>4.9406564584124654E-324</v>
      </c>
      <c r="G236" s="393">
        <v>0</v>
      </c>
      <c r="H236" s="395">
        <v>56.254689999999997</v>
      </c>
      <c r="I236" s="392">
        <v>197.71296000000001</v>
      </c>
      <c r="J236" s="393">
        <v>197.71296000000001</v>
      </c>
      <c r="K236" s="396" t="s">
        <v>271</v>
      </c>
    </row>
    <row r="237" spans="1:11" ht="14.4" customHeight="1" thickBot="1" x14ac:dyDescent="0.35">
      <c r="A237" s="409" t="s">
        <v>493</v>
      </c>
      <c r="B237" s="387">
        <v>0</v>
      </c>
      <c r="C237" s="387">
        <v>4.9406564584124654E-324</v>
      </c>
      <c r="D237" s="388">
        <v>4.9406564584124654E-324</v>
      </c>
      <c r="E237" s="397" t="s">
        <v>265</v>
      </c>
      <c r="F237" s="387">
        <v>4.9406564584124654E-324</v>
      </c>
      <c r="G237" s="388">
        <v>0</v>
      </c>
      <c r="H237" s="390">
        <v>3.339</v>
      </c>
      <c r="I237" s="387">
        <v>3.339</v>
      </c>
      <c r="J237" s="388">
        <v>3.339</v>
      </c>
      <c r="K237" s="398" t="s">
        <v>271</v>
      </c>
    </row>
    <row r="238" spans="1:11" ht="14.4" customHeight="1" thickBot="1" x14ac:dyDescent="0.35">
      <c r="A238" s="409" t="s">
        <v>494</v>
      </c>
      <c r="B238" s="387">
        <v>0</v>
      </c>
      <c r="C238" s="387">
        <v>459.92781000000002</v>
      </c>
      <c r="D238" s="388">
        <v>459.92781000000002</v>
      </c>
      <c r="E238" s="397" t="s">
        <v>265</v>
      </c>
      <c r="F238" s="387">
        <v>4.9406564584124654E-324</v>
      </c>
      <c r="G238" s="388">
        <v>0</v>
      </c>
      <c r="H238" s="390">
        <v>52.915689999999998</v>
      </c>
      <c r="I238" s="387">
        <v>194.13856000000001</v>
      </c>
      <c r="J238" s="388">
        <v>194.13856000000001</v>
      </c>
      <c r="K238" s="398" t="s">
        <v>271</v>
      </c>
    </row>
    <row r="239" spans="1:11" ht="14.4" customHeight="1" thickBot="1" x14ac:dyDescent="0.35">
      <c r="A239" s="409" t="s">
        <v>495</v>
      </c>
      <c r="B239" s="387">
        <v>0</v>
      </c>
      <c r="C239" s="387">
        <v>12.0078</v>
      </c>
      <c r="D239" s="388">
        <v>12.0078</v>
      </c>
      <c r="E239" s="397" t="s">
        <v>265</v>
      </c>
      <c r="F239" s="387">
        <v>4.9406564584124654E-324</v>
      </c>
      <c r="G239" s="388">
        <v>0</v>
      </c>
      <c r="H239" s="390">
        <v>4.9406564584124654E-324</v>
      </c>
      <c r="I239" s="387">
        <v>0.2354</v>
      </c>
      <c r="J239" s="388">
        <v>0.2354</v>
      </c>
      <c r="K239" s="398" t="s">
        <v>271</v>
      </c>
    </row>
    <row r="240" spans="1:11" ht="14.4" customHeight="1" thickBot="1" x14ac:dyDescent="0.35">
      <c r="A240" s="414"/>
      <c r="B240" s="387">
        <v>31884.875358413999</v>
      </c>
      <c r="C240" s="387">
        <v>34791.830199999997</v>
      </c>
      <c r="D240" s="388">
        <v>2906.9548415859799</v>
      </c>
      <c r="E240" s="389">
        <v>1.0911703373120001</v>
      </c>
      <c r="F240" s="387">
        <v>38804.149245484303</v>
      </c>
      <c r="G240" s="388">
        <v>12934.7164151614</v>
      </c>
      <c r="H240" s="390">
        <v>3116.7979300000002</v>
      </c>
      <c r="I240" s="387">
        <v>15192.25138</v>
      </c>
      <c r="J240" s="388">
        <v>2257.53496483855</v>
      </c>
      <c r="K240" s="391">
        <v>0.39151100269900002</v>
      </c>
    </row>
    <row r="241" spans="1:11" ht="14.4" customHeight="1" thickBot="1" x14ac:dyDescent="0.35">
      <c r="A241" s="415" t="s">
        <v>66</v>
      </c>
      <c r="B241" s="401">
        <v>31884.875358413999</v>
      </c>
      <c r="C241" s="401">
        <v>34791.830199999997</v>
      </c>
      <c r="D241" s="402">
        <v>2906.9548415859999</v>
      </c>
      <c r="E241" s="403" t="s">
        <v>265</v>
      </c>
      <c r="F241" s="401">
        <v>38804.149245484303</v>
      </c>
      <c r="G241" s="402">
        <v>12934.7164151614</v>
      </c>
      <c r="H241" s="401">
        <v>3116.7979300000002</v>
      </c>
      <c r="I241" s="401">
        <v>15192.25138</v>
      </c>
      <c r="J241" s="402">
        <v>2257.53496483855</v>
      </c>
      <c r="K241" s="404">
        <v>0.39151100269900002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34" t="s">
        <v>138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35" t="s">
        <v>264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2012</v>
      </c>
      <c r="D3" s="294">
        <v>2013</v>
      </c>
      <c r="E3" s="7"/>
      <c r="F3" s="329">
        <v>2014</v>
      </c>
      <c r="G3" s="330"/>
      <c r="H3" s="330"/>
      <c r="I3" s="331"/>
    </row>
    <row r="4" spans="1:10" ht="14.4" customHeight="1" thickBot="1" x14ac:dyDescent="0.35">
      <c r="A4" s="298" t="s">
        <v>0</v>
      </c>
      <c r="B4" s="299" t="s">
        <v>263</v>
      </c>
      <c r="C4" s="332" t="s">
        <v>73</v>
      </c>
      <c r="D4" s="333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16" t="s">
        <v>496</v>
      </c>
      <c r="B5" s="417" t="s">
        <v>497</v>
      </c>
      <c r="C5" s="418" t="s">
        <v>498</v>
      </c>
      <c r="D5" s="418" t="s">
        <v>498</v>
      </c>
      <c r="E5" s="418"/>
      <c r="F5" s="418" t="s">
        <v>498</v>
      </c>
      <c r="G5" s="418" t="s">
        <v>498</v>
      </c>
      <c r="H5" s="418" t="s">
        <v>498</v>
      </c>
      <c r="I5" s="419" t="s">
        <v>498</v>
      </c>
      <c r="J5" s="420" t="s">
        <v>69</v>
      </c>
    </row>
    <row r="6" spans="1:10" ht="14.4" customHeight="1" x14ac:dyDescent="0.3">
      <c r="A6" s="416" t="s">
        <v>496</v>
      </c>
      <c r="B6" s="417" t="s">
        <v>274</v>
      </c>
      <c r="C6" s="418">
        <v>108.05103000000001</v>
      </c>
      <c r="D6" s="418">
        <v>62.888819999999996</v>
      </c>
      <c r="E6" s="418"/>
      <c r="F6" s="418">
        <v>64.612200000000001</v>
      </c>
      <c r="G6" s="418">
        <v>66.333333333333329</v>
      </c>
      <c r="H6" s="418">
        <v>-1.7211333333333272</v>
      </c>
      <c r="I6" s="419">
        <v>0.97405326633165834</v>
      </c>
      <c r="J6" s="420" t="s">
        <v>1</v>
      </c>
    </row>
    <row r="7" spans="1:10" ht="14.4" customHeight="1" x14ac:dyDescent="0.3">
      <c r="A7" s="416" t="s">
        <v>496</v>
      </c>
      <c r="B7" s="417" t="s">
        <v>499</v>
      </c>
      <c r="C7" s="418">
        <v>0</v>
      </c>
      <c r="D7" s="418">
        <v>0</v>
      </c>
      <c r="E7" s="418"/>
      <c r="F7" s="418" t="s">
        <v>498</v>
      </c>
      <c r="G7" s="418" t="s">
        <v>498</v>
      </c>
      <c r="H7" s="418" t="s">
        <v>498</v>
      </c>
      <c r="I7" s="419" t="s">
        <v>498</v>
      </c>
      <c r="J7" s="420" t="s">
        <v>1</v>
      </c>
    </row>
    <row r="8" spans="1:10" ht="14.4" customHeight="1" x14ac:dyDescent="0.3">
      <c r="A8" s="416" t="s">
        <v>496</v>
      </c>
      <c r="B8" s="417" t="s">
        <v>500</v>
      </c>
      <c r="C8" s="418">
        <v>108.05103000000001</v>
      </c>
      <c r="D8" s="418">
        <v>62.888819999999996</v>
      </c>
      <c r="E8" s="418"/>
      <c r="F8" s="418">
        <v>64.612200000000001</v>
      </c>
      <c r="G8" s="418">
        <v>66.333333333333329</v>
      </c>
      <c r="H8" s="418">
        <v>-1.7211333333333272</v>
      </c>
      <c r="I8" s="419">
        <v>0.97405326633165834</v>
      </c>
      <c r="J8" s="420" t="s">
        <v>501</v>
      </c>
    </row>
    <row r="10" spans="1:10" ht="14.4" customHeight="1" x14ac:dyDescent="0.3">
      <c r="A10" s="416" t="s">
        <v>496</v>
      </c>
      <c r="B10" s="417" t="s">
        <v>497</v>
      </c>
      <c r="C10" s="418" t="s">
        <v>498</v>
      </c>
      <c r="D10" s="418" t="s">
        <v>498</v>
      </c>
      <c r="E10" s="418"/>
      <c r="F10" s="418" t="s">
        <v>498</v>
      </c>
      <c r="G10" s="418" t="s">
        <v>498</v>
      </c>
      <c r="H10" s="418" t="s">
        <v>498</v>
      </c>
      <c r="I10" s="419" t="s">
        <v>498</v>
      </c>
      <c r="J10" s="420" t="s">
        <v>69</v>
      </c>
    </row>
    <row r="11" spans="1:10" ht="14.4" customHeight="1" x14ac:dyDescent="0.3">
      <c r="A11" s="416" t="s">
        <v>502</v>
      </c>
      <c r="B11" s="417" t="s">
        <v>503</v>
      </c>
      <c r="C11" s="418" t="s">
        <v>498</v>
      </c>
      <c r="D11" s="418" t="s">
        <v>498</v>
      </c>
      <c r="E11" s="418"/>
      <c r="F11" s="418" t="s">
        <v>498</v>
      </c>
      <c r="G11" s="418" t="s">
        <v>498</v>
      </c>
      <c r="H11" s="418" t="s">
        <v>498</v>
      </c>
      <c r="I11" s="419" t="s">
        <v>498</v>
      </c>
      <c r="J11" s="420" t="s">
        <v>0</v>
      </c>
    </row>
    <row r="12" spans="1:10" ht="14.4" customHeight="1" x14ac:dyDescent="0.3">
      <c r="A12" s="416" t="s">
        <v>502</v>
      </c>
      <c r="B12" s="417" t="s">
        <v>274</v>
      </c>
      <c r="C12" s="418">
        <v>3.8194900000000001</v>
      </c>
      <c r="D12" s="418">
        <v>0</v>
      </c>
      <c r="E12" s="418"/>
      <c r="F12" s="418">
        <v>7.8619999999999995E-2</v>
      </c>
      <c r="G12" s="418">
        <v>0</v>
      </c>
      <c r="H12" s="418">
        <v>7.8619999999999995E-2</v>
      </c>
      <c r="I12" s="419" t="s">
        <v>498</v>
      </c>
      <c r="J12" s="420" t="s">
        <v>1</v>
      </c>
    </row>
    <row r="13" spans="1:10" ht="14.4" customHeight="1" x14ac:dyDescent="0.3">
      <c r="A13" s="416" t="s">
        <v>502</v>
      </c>
      <c r="B13" s="417" t="s">
        <v>504</v>
      </c>
      <c r="C13" s="418">
        <v>3.8194900000000001</v>
      </c>
      <c r="D13" s="418">
        <v>0</v>
      </c>
      <c r="E13" s="418"/>
      <c r="F13" s="418">
        <v>7.8619999999999995E-2</v>
      </c>
      <c r="G13" s="418">
        <v>0</v>
      </c>
      <c r="H13" s="418">
        <v>7.8619999999999995E-2</v>
      </c>
      <c r="I13" s="419" t="s">
        <v>498</v>
      </c>
      <c r="J13" s="420" t="s">
        <v>505</v>
      </c>
    </row>
    <row r="14" spans="1:10" ht="14.4" customHeight="1" x14ac:dyDescent="0.3">
      <c r="A14" s="416" t="s">
        <v>498</v>
      </c>
      <c r="B14" s="417" t="s">
        <v>498</v>
      </c>
      <c r="C14" s="418" t="s">
        <v>498</v>
      </c>
      <c r="D14" s="418" t="s">
        <v>498</v>
      </c>
      <c r="E14" s="418"/>
      <c r="F14" s="418" t="s">
        <v>498</v>
      </c>
      <c r="G14" s="418" t="s">
        <v>498</v>
      </c>
      <c r="H14" s="418" t="s">
        <v>498</v>
      </c>
      <c r="I14" s="419" t="s">
        <v>498</v>
      </c>
      <c r="J14" s="420" t="s">
        <v>506</v>
      </c>
    </row>
    <row r="15" spans="1:10" ht="14.4" customHeight="1" x14ac:dyDescent="0.3">
      <c r="A15" s="416" t="s">
        <v>507</v>
      </c>
      <c r="B15" s="417" t="s">
        <v>508</v>
      </c>
      <c r="C15" s="418" t="s">
        <v>498</v>
      </c>
      <c r="D15" s="418" t="s">
        <v>498</v>
      </c>
      <c r="E15" s="418"/>
      <c r="F15" s="418" t="s">
        <v>498</v>
      </c>
      <c r="G15" s="418" t="s">
        <v>498</v>
      </c>
      <c r="H15" s="418" t="s">
        <v>498</v>
      </c>
      <c r="I15" s="419" t="s">
        <v>498</v>
      </c>
      <c r="J15" s="420" t="s">
        <v>0</v>
      </c>
    </row>
    <row r="16" spans="1:10" ht="14.4" customHeight="1" x14ac:dyDescent="0.3">
      <c r="A16" s="416" t="s">
        <v>507</v>
      </c>
      <c r="B16" s="417" t="s">
        <v>274</v>
      </c>
      <c r="C16" s="418">
        <v>104.23154000000001</v>
      </c>
      <c r="D16" s="418">
        <v>62.888819999999996</v>
      </c>
      <c r="E16" s="418"/>
      <c r="F16" s="418">
        <v>64.533580000000001</v>
      </c>
      <c r="G16" s="418">
        <v>66.333333333333329</v>
      </c>
      <c r="H16" s="418">
        <v>-1.799753333333328</v>
      </c>
      <c r="I16" s="419">
        <v>0.97286804020100515</v>
      </c>
      <c r="J16" s="420" t="s">
        <v>1</v>
      </c>
    </row>
    <row r="17" spans="1:10" ht="14.4" customHeight="1" x14ac:dyDescent="0.3">
      <c r="A17" s="416" t="s">
        <v>507</v>
      </c>
      <c r="B17" s="417" t="s">
        <v>499</v>
      </c>
      <c r="C17" s="418">
        <v>0</v>
      </c>
      <c r="D17" s="418">
        <v>0</v>
      </c>
      <c r="E17" s="418"/>
      <c r="F17" s="418" t="s">
        <v>498</v>
      </c>
      <c r="G17" s="418" t="s">
        <v>498</v>
      </c>
      <c r="H17" s="418" t="s">
        <v>498</v>
      </c>
      <c r="I17" s="419" t="s">
        <v>498</v>
      </c>
      <c r="J17" s="420" t="s">
        <v>1</v>
      </c>
    </row>
    <row r="18" spans="1:10" ht="14.4" customHeight="1" x14ac:dyDescent="0.3">
      <c r="A18" s="416" t="s">
        <v>507</v>
      </c>
      <c r="B18" s="417" t="s">
        <v>509</v>
      </c>
      <c r="C18" s="418">
        <v>104.23154000000001</v>
      </c>
      <c r="D18" s="418">
        <v>62.888819999999996</v>
      </c>
      <c r="E18" s="418"/>
      <c r="F18" s="418">
        <v>64.533580000000001</v>
      </c>
      <c r="G18" s="418">
        <v>66.333333333333329</v>
      </c>
      <c r="H18" s="418">
        <v>-1.799753333333328</v>
      </c>
      <c r="I18" s="419">
        <v>0.97286804020100515</v>
      </c>
      <c r="J18" s="420" t="s">
        <v>505</v>
      </c>
    </row>
    <row r="19" spans="1:10" ht="14.4" customHeight="1" x14ac:dyDescent="0.3">
      <c r="A19" s="416" t="s">
        <v>498</v>
      </c>
      <c r="B19" s="417" t="s">
        <v>498</v>
      </c>
      <c r="C19" s="418" t="s">
        <v>498</v>
      </c>
      <c r="D19" s="418" t="s">
        <v>498</v>
      </c>
      <c r="E19" s="418"/>
      <c r="F19" s="418" t="s">
        <v>498</v>
      </c>
      <c r="G19" s="418" t="s">
        <v>498</v>
      </c>
      <c r="H19" s="418" t="s">
        <v>498</v>
      </c>
      <c r="I19" s="419" t="s">
        <v>498</v>
      </c>
      <c r="J19" s="420" t="s">
        <v>506</v>
      </c>
    </row>
    <row r="20" spans="1:10" ht="14.4" customHeight="1" x14ac:dyDescent="0.3">
      <c r="A20" s="416" t="s">
        <v>510</v>
      </c>
      <c r="B20" s="417" t="s">
        <v>511</v>
      </c>
      <c r="C20" s="418" t="s">
        <v>498</v>
      </c>
      <c r="D20" s="418" t="s">
        <v>498</v>
      </c>
      <c r="E20" s="418"/>
      <c r="F20" s="418" t="s">
        <v>498</v>
      </c>
      <c r="G20" s="418" t="s">
        <v>498</v>
      </c>
      <c r="H20" s="418" t="s">
        <v>498</v>
      </c>
      <c r="I20" s="419" t="s">
        <v>498</v>
      </c>
      <c r="J20" s="420" t="s">
        <v>0</v>
      </c>
    </row>
    <row r="21" spans="1:10" ht="14.4" customHeight="1" x14ac:dyDescent="0.3">
      <c r="A21" s="416" t="s">
        <v>510</v>
      </c>
      <c r="B21" s="417" t="s">
        <v>499</v>
      </c>
      <c r="C21" s="418">
        <v>0</v>
      </c>
      <c r="D21" s="418" t="s">
        <v>498</v>
      </c>
      <c r="E21" s="418"/>
      <c r="F21" s="418" t="s">
        <v>498</v>
      </c>
      <c r="G21" s="418" t="s">
        <v>498</v>
      </c>
      <c r="H21" s="418" t="s">
        <v>498</v>
      </c>
      <c r="I21" s="419" t="s">
        <v>498</v>
      </c>
      <c r="J21" s="420" t="s">
        <v>1</v>
      </c>
    </row>
    <row r="22" spans="1:10" ht="14.4" customHeight="1" x14ac:dyDescent="0.3">
      <c r="A22" s="416" t="s">
        <v>510</v>
      </c>
      <c r="B22" s="417" t="s">
        <v>512</v>
      </c>
      <c r="C22" s="418">
        <v>0</v>
      </c>
      <c r="D22" s="418" t="s">
        <v>498</v>
      </c>
      <c r="E22" s="418"/>
      <c r="F22" s="418" t="s">
        <v>498</v>
      </c>
      <c r="G22" s="418" t="s">
        <v>498</v>
      </c>
      <c r="H22" s="418" t="s">
        <v>498</v>
      </c>
      <c r="I22" s="419" t="s">
        <v>498</v>
      </c>
      <c r="J22" s="420" t="s">
        <v>505</v>
      </c>
    </row>
    <row r="23" spans="1:10" ht="14.4" customHeight="1" x14ac:dyDescent="0.3">
      <c r="A23" s="416" t="s">
        <v>498</v>
      </c>
      <c r="B23" s="417" t="s">
        <v>498</v>
      </c>
      <c r="C23" s="418" t="s">
        <v>498</v>
      </c>
      <c r="D23" s="418" t="s">
        <v>498</v>
      </c>
      <c r="E23" s="418"/>
      <c r="F23" s="418" t="s">
        <v>498</v>
      </c>
      <c r="G23" s="418" t="s">
        <v>498</v>
      </c>
      <c r="H23" s="418" t="s">
        <v>498</v>
      </c>
      <c r="I23" s="419" t="s">
        <v>498</v>
      </c>
      <c r="J23" s="420" t="s">
        <v>506</v>
      </c>
    </row>
    <row r="24" spans="1:10" ht="14.4" customHeight="1" x14ac:dyDescent="0.3">
      <c r="A24" s="416" t="s">
        <v>496</v>
      </c>
      <c r="B24" s="417" t="s">
        <v>500</v>
      </c>
      <c r="C24" s="418">
        <v>108.05103000000001</v>
      </c>
      <c r="D24" s="418">
        <v>62.888819999999996</v>
      </c>
      <c r="E24" s="418"/>
      <c r="F24" s="418">
        <v>64.612200000000001</v>
      </c>
      <c r="G24" s="418">
        <v>66.333333333333329</v>
      </c>
      <c r="H24" s="418">
        <v>-1.7211333333333272</v>
      </c>
      <c r="I24" s="419">
        <v>0.97405326633165834</v>
      </c>
      <c r="J24" s="420" t="s">
        <v>501</v>
      </c>
    </row>
  </sheetData>
  <mergeCells count="3">
    <mergeCell ref="F3:I3"/>
    <mergeCell ref="C4:D4"/>
    <mergeCell ref="A1:I1"/>
  </mergeCells>
  <conditionalFormatting sqref="F9 F25:F65537">
    <cfRule type="cellIs" dxfId="49" priority="18" stopIfTrue="1" operator="greaterThan">
      <formula>1</formula>
    </cfRule>
  </conditionalFormatting>
  <conditionalFormatting sqref="H5:H8">
    <cfRule type="expression" dxfId="48" priority="14">
      <formula>$H5&gt;0</formula>
    </cfRule>
  </conditionalFormatting>
  <conditionalFormatting sqref="I5:I8">
    <cfRule type="expression" dxfId="47" priority="15">
      <formula>$I5&gt;1</formula>
    </cfRule>
  </conditionalFormatting>
  <conditionalFormatting sqref="B5:B8">
    <cfRule type="expression" dxfId="46" priority="11">
      <formula>OR($J5="NS",$J5="SumaNS",$J5="Účet")</formula>
    </cfRule>
  </conditionalFormatting>
  <conditionalFormatting sqref="B5:D8 F5:I8">
    <cfRule type="expression" dxfId="45" priority="17">
      <formula>AND($J5&lt;&gt;"",$J5&lt;&gt;"mezeraKL")</formula>
    </cfRule>
  </conditionalFormatting>
  <conditionalFormatting sqref="B5:D8 F5:I8">
    <cfRule type="expression" dxfId="44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3" priority="13">
      <formula>OR($J5="SumaNS",$J5="NS")</formula>
    </cfRule>
  </conditionalFormatting>
  <conditionalFormatting sqref="A5:A8">
    <cfRule type="expression" dxfId="42" priority="9">
      <formula>AND($J5&lt;&gt;"mezeraKL",$J5&lt;&gt;"")</formula>
    </cfRule>
  </conditionalFormatting>
  <conditionalFormatting sqref="A5:A8">
    <cfRule type="expression" dxfId="41" priority="10">
      <formula>AND($J5&lt;&gt;"",$J5&lt;&gt;"mezeraKL")</formula>
    </cfRule>
  </conditionalFormatting>
  <conditionalFormatting sqref="H10:H24">
    <cfRule type="expression" dxfId="40" priority="5">
      <formula>$H10&gt;0</formula>
    </cfRule>
  </conditionalFormatting>
  <conditionalFormatting sqref="A10:A24">
    <cfRule type="expression" dxfId="39" priority="2">
      <formula>AND($J10&lt;&gt;"mezeraKL",$J10&lt;&gt;"")</formula>
    </cfRule>
  </conditionalFormatting>
  <conditionalFormatting sqref="I10:I24">
    <cfRule type="expression" dxfId="38" priority="6">
      <formula>$I10&gt;1</formula>
    </cfRule>
  </conditionalFormatting>
  <conditionalFormatting sqref="B10:B24">
    <cfRule type="expression" dxfId="37" priority="1">
      <formula>OR($J10="NS",$J10="SumaNS",$J10="Účet")</formula>
    </cfRule>
  </conditionalFormatting>
  <conditionalFormatting sqref="A10:D24 F10:I24">
    <cfRule type="expression" dxfId="36" priority="8">
      <formula>AND($J10&lt;&gt;"",$J10&lt;&gt;"mezeraKL")</formula>
    </cfRule>
  </conditionalFormatting>
  <conditionalFormatting sqref="B10:D24 F10:I24">
    <cfRule type="expression" dxfId="35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4 F10:I24">
    <cfRule type="expression" dxfId="34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5" style="210" customWidth="1"/>
    <col min="8" max="8" width="12.44140625" style="210" hidden="1" customWidth="1" outlineLevel="1"/>
    <col min="9" max="9" width="8.5546875" style="210" hidden="1" customWidth="1" outlineLevel="1"/>
    <col min="10" max="10" width="25.77734375" style="210" customWidth="1" collapsed="1"/>
    <col min="11" max="11" width="8.77734375" style="210" customWidth="1"/>
    <col min="12" max="13" width="7.77734375" style="208" customWidth="1"/>
    <col min="14" max="14" width="11.109375" style="208" customWidth="1"/>
    <col min="15" max="16384" width="8.88671875" style="130"/>
  </cols>
  <sheetData>
    <row r="1" spans="1:14" ht="18.600000000000001" customHeight="1" thickBot="1" x14ac:dyDescent="0.4">
      <c r="A1" s="341" t="s">
        <v>163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</row>
    <row r="2" spans="1:14" ht="14.4" customHeight="1" thickBot="1" x14ac:dyDescent="0.35">
      <c r="A2" s="235" t="s">
        <v>264</v>
      </c>
      <c r="B2" s="62"/>
      <c r="C2" s="212"/>
      <c r="D2" s="212"/>
      <c r="E2" s="212"/>
      <c r="F2" s="212"/>
      <c r="G2" s="212"/>
      <c r="H2" s="212"/>
      <c r="I2" s="212"/>
      <c r="J2" s="212"/>
      <c r="K2" s="212"/>
      <c r="L2" s="213"/>
      <c r="M2" s="213"/>
      <c r="N2" s="213"/>
    </row>
    <row r="3" spans="1:14" ht="14.4" customHeight="1" thickBot="1" x14ac:dyDescent="0.35">
      <c r="A3" s="62"/>
      <c r="B3" s="62"/>
      <c r="C3" s="337"/>
      <c r="D3" s="338"/>
      <c r="E3" s="338"/>
      <c r="F3" s="338"/>
      <c r="G3" s="338"/>
      <c r="H3" s="338"/>
      <c r="I3" s="338"/>
      <c r="J3" s="339" t="s">
        <v>129</v>
      </c>
      <c r="K3" s="340"/>
      <c r="L3" s="98">
        <f>IF(M3&lt;&gt;0,N3/M3,0)</f>
        <v>48.521477428200726</v>
      </c>
      <c r="M3" s="98">
        <f>SUBTOTAL(9,M5:M1048576)</f>
        <v>1330</v>
      </c>
      <c r="N3" s="99">
        <f>SUBTOTAL(9,N5:N1048576)</f>
        <v>64533.564979506962</v>
      </c>
    </row>
    <row r="4" spans="1:14" s="209" customFormat="1" ht="14.4" customHeight="1" thickBot="1" x14ac:dyDescent="0.35">
      <c r="A4" s="421" t="s">
        <v>4</v>
      </c>
      <c r="B4" s="422" t="s">
        <v>5</v>
      </c>
      <c r="C4" s="422" t="s">
        <v>0</v>
      </c>
      <c r="D4" s="422" t="s">
        <v>6</v>
      </c>
      <c r="E4" s="422" t="s">
        <v>7</v>
      </c>
      <c r="F4" s="422" t="s">
        <v>1</v>
      </c>
      <c r="G4" s="422" t="s">
        <v>8</v>
      </c>
      <c r="H4" s="422" t="s">
        <v>9</v>
      </c>
      <c r="I4" s="422" t="s">
        <v>10</v>
      </c>
      <c r="J4" s="423" t="s">
        <v>11</v>
      </c>
      <c r="K4" s="423" t="s">
        <v>12</v>
      </c>
      <c r="L4" s="424" t="s">
        <v>143</v>
      </c>
      <c r="M4" s="424" t="s">
        <v>13</v>
      </c>
      <c r="N4" s="425" t="s">
        <v>157</v>
      </c>
    </row>
    <row r="5" spans="1:14" ht="14.4" customHeight="1" x14ac:dyDescent="0.3">
      <c r="A5" s="426" t="s">
        <v>496</v>
      </c>
      <c r="B5" s="427" t="s">
        <v>572</v>
      </c>
      <c r="C5" s="428" t="s">
        <v>507</v>
      </c>
      <c r="D5" s="429" t="s">
        <v>573</v>
      </c>
      <c r="E5" s="428" t="s">
        <v>513</v>
      </c>
      <c r="F5" s="429" t="s">
        <v>574</v>
      </c>
      <c r="G5" s="428" t="s">
        <v>514</v>
      </c>
      <c r="H5" s="428" t="s">
        <v>515</v>
      </c>
      <c r="I5" s="428" t="s">
        <v>516</v>
      </c>
      <c r="J5" s="428" t="s">
        <v>517</v>
      </c>
      <c r="K5" s="428" t="s">
        <v>518</v>
      </c>
      <c r="L5" s="430">
        <v>84.569999999999965</v>
      </c>
      <c r="M5" s="430">
        <v>1</v>
      </c>
      <c r="N5" s="431">
        <v>84.569999999999965</v>
      </c>
    </row>
    <row r="6" spans="1:14" ht="14.4" customHeight="1" x14ac:dyDescent="0.3">
      <c r="A6" s="432" t="s">
        <v>496</v>
      </c>
      <c r="B6" s="433" t="s">
        <v>572</v>
      </c>
      <c r="C6" s="434" t="s">
        <v>507</v>
      </c>
      <c r="D6" s="435" t="s">
        <v>573</v>
      </c>
      <c r="E6" s="434" t="s">
        <v>513</v>
      </c>
      <c r="F6" s="435" t="s">
        <v>574</v>
      </c>
      <c r="G6" s="434" t="s">
        <v>514</v>
      </c>
      <c r="H6" s="434" t="s">
        <v>519</v>
      </c>
      <c r="I6" s="434" t="s">
        <v>520</v>
      </c>
      <c r="J6" s="434" t="s">
        <v>521</v>
      </c>
      <c r="K6" s="434" t="s">
        <v>522</v>
      </c>
      <c r="L6" s="436">
        <v>101.89977939356874</v>
      </c>
      <c r="M6" s="436">
        <v>1</v>
      </c>
      <c r="N6" s="437">
        <v>101.89977939356874</v>
      </c>
    </row>
    <row r="7" spans="1:14" ht="14.4" customHeight="1" x14ac:dyDescent="0.3">
      <c r="A7" s="432" t="s">
        <v>496</v>
      </c>
      <c r="B7" s="433" t="s">
        <v>572</v>
      </c>
      <c r="C7" s="434" t="s">
        <v>507</v>
      </c>
      <c r="D7" s="435" t="s">
        <v>573</v>
      </c>
      <c r="E7" s="434" t="s">
        <v>513</v>
      </c>
      <c r="F7" s="435" t="s">
        <v>574</v>
      </c>
      <c r="G7" s="434" t="s">
        <v>514</v>
      </c>
      <c r="H7" s="434" t="s">
        <v>523</v>
      </c>
      <c r="I7" s="434" t="s">
        <v>524</v>
      </c>
      <c r="J7" s="434" t="s">
        <v>525</v>
      </c>
      <c r="K7" s="434" t="s">
        <v>526</v>
      </c>
      <c r="L7" s="436">
        <v>60.26</v>
      </c>
      <c r="M7" s="436">
        <v>2</v>
      </c>
      <c r="N7" s="437">
        <v>120.52</v>
      </c>
    </row>
    <row r="8" spans="1:14" ht="14.4" customHeight="1" x14ac:dyDescent="0.3">
      <c r="A8" s="432" t="s">
        <v>496</v>
      </c>
      <c r="B8" s="433" t="s">
        <v>572</v>
      </c>
      <c r="C8" s="434" t="s">
        <v>507</v>
      </c>
      <c r="D8" s="435" t="s">
        <v>573</v>
      </c>
      <c r="E8" s="434" t="s">
        <v>513</v>
      </c>
      <c r="F8" s="435" t="s">
        <v>574</v>
      </c>
      <c r="G8" s="434" t="s">
        <v>514</v>
      </c>
      <c r="H8" s="434" t="s">
        <v>527</v>
      </c>
      <c r="I8" s="434" t="s">
        <v>528</v>
      </c>
      <c r="J8" s="434" t="s">
        <v>529</v>
      </c>
      <c r="K8" s="434" t="s">
        <v>530</v>
      </c>
      <c r="L8" s="436">
        <v>28.22</v>
      </c>
      <c r="M8" s="436">
        <v>3</v>
      </c>
      <c r="N8" s="437">
        <v>84.66</v>
      </c>
    </row>
    <row r="9" spans="1:14" ht="14.4" customHeight="1" x14ac:dyDescent="0.3">
      <c r="A9" s="432" t="s">
        <v>496</v>
      </c>
      <c r="B9" s="433" t="s">
        <v>572</v>
      </c>
      <c r="C9" s="434" t="s">
        <v>507</v>
      </c>
      <c r="D9" s="435" t="s">
        <v>573</v>
      </c>
      <c r="E9" s="434" t="s">
        <v>513</v>
      </c>
      <c r="F9" s="435" t="s">
        <v>574</v>
      </c>
      <c r="G9" s="434" t="s">
        <v>514</v>
      </c>
      <c r="H9" s="434" t="s">
        <v>531</v>
      </c>
      <c r="I9" s="434" t="s">
        <v>187</v>
      </c>
      <c r="J9" s="434" t="s">
        <v>532</v>
      </c>
      <c r="K9" s="434"/>
      <c r="L9" s="436">
        <v>81.909894480911504</v>
      </c>
      <c r="M9" s="436">
        <v>1</v>
      </c>
      <c r="N9" s="437">
        <v>81.909894480911504</v>
      </c>
    </row>
    <row r="10" spans="1:14" ht="14.4" customHeight="1" x14ac:dyDescent="0.3">
      <c r="A10" s="432" t="s">
        <v>496</v>
      </c>
      <c r="B10" s="433" t="s">
        <v>572</v>
      </c>
      <c r="C10" s="434" t="s">
        <v>507</v>
      </c>
      <c r="D10" s="435" t="s">
        <v>573</v>
      </c>
      <c r="E10" s="434" t="s">
        <v>513</v>
      </c>
      <c r="F10" s="435" t="s">
        <v>574</v>
      </c>
      <c r="G10" s="434" t="s">
        <v>514</v>
      </c>
      <c r="H10" s="434" t="s">
        <v>533</v>
      </c>
      <c r="I10" s="434" t="s">
        <v>534</v>
      </c>
      <c r="J10" s="434" t="s">
        <v>535</v>
      </c>
      <c r="K10" s="434" t="s">
        <v>536</v>
      </c>
      <c r="L10" s="436">
        <v>246.32861196550925</v>
      </c>
      <c r="M10" s="436">
        <v>8</v>
      </c>
      <c r="N10" s="437">
        <v>1970.628895724074</v>
      </c>
    </row>
    <row r="11" spans="1:14" ht="14.4" customHeight="1" x14ac:dyDescent="0.3">
      <c r="A11" s="432" t="s">
        <v>496</v>
      </c>
      <c r="B11" s="433" t="s">
        <v>572</v>
      </c>
      <c r="C11" s="434" t="s">
        <v>507</v>
      </c>
      <c r="D11" s="435" t="s">
        <v>573</v>
      </c>
      <c r="E11" s="434" t="s">
        <v>513</v>
      </c>
      <c r="F11" s="435" t="s">
        <v>574</v>
      </c>
      <c r="G11" s="434" t="s">
        <v>514</v>
      </c>
      <c r="H11" s="434" t="s">
        <v>537</v>
      </c>
      <c r="I11" s="434" t="s">
        <v>538</v>
      </c>
      <c r="J11" s="434" t="s">
        <v>539</v>
      </c>
      <c r="K11" s="434" t="s">
        <v>540</v>
      </c>
      <c r="L11" s="436">
        <v>79.896688194019234</v>
      </c>
      <c r="M11" s="436">
        <v>3</v>
      </c>
      <c r="N11" s="437">
        <v>239.69006458205769</v>
      </c>
    </row>
    <row r="12" spans="1:14" ht="14.4" customHeight="1" x14ac:dyDescent="0.3">
      <c r="A12" s="432" t="s">
        <v>496</v>
      </c>
      <c r="B12" s="433" t="s">
        <v>572</v>
      </c>
      <c r="C12" s="434" t="s">
        <v>507</v>
      </c>
      <c r="D12" s="435" t="s">
        <v>573</v>
      </c>
      <c r="E12" s="434" t="s">
        <v>513</v>
      </c>
      <c r="F12" s="435" t="s">
        <v>574</v>
      </c>
      <c r="G12" s="434" t="s">
        <v>514</v>
      </c>
      <c r="H12" s="434" t="s">
        <v>541</v>
      </c>
      <c r="I12" s="434" t="s">
        <v>542</v>
      </c>
      <c r="J12" s="434" t="s">
        <v>539</v>
      </c>
      <c r="K12" s="434" t="s">
        <v>543</v>
      </c>
      <c r="L12" s="436">
        <v>145.56000000000003</v>
      </c>
      <c r="M12" s="436">
        <v>2</v>
      </c>
      <c r="N12" s="437">
        <v>291.12000000000006</v>
      </c>
    </row>
    <row r="13" spans="1:14" ht="14.4" customHeight="1" x14ac:dyDescent="0.3">
      <c r="A13" s="432" t="s">
        <v>496</v>
      </c>
      <c r="B13" s="433" t="s">
        <v>572</v>
      </c>
      <c r="C13" s="434" t="s">
        <v>507</v>
      </c>
      <c r="D13" s="435" t="s">
        <v>573</v>
      </c>
      <c r="E13" s="434" t="s">
        <v>513</v>
      </c>
      <c r="F13" s="435" t="s">
        <v>574</v>
      </c>
      <c r="G13" s="434" t="s">
        <v>514</v>
      </c>
      <c r="H13" s="434" t="s">
        <v>544</v>
      </c>
      <c r="I13" s="434" t="s">
        <v>545</v>
      </c>
      <c r="J13" s="434" t="s">
        <v>535</v>
      </c>
      <c r="K13" s="434" t="s">
        <v>546</v>
      </c>
      <c r="L13" s="436">
        <v>210.45</v>
      </c>
      <c r="M13" s="436">
        <v>1</v>
      </c>
      <c r="N13" s="437">
        <v>210.45</v>
      </c>
    </row>
    <row r="14" spans="1:14" ht="14.4" customHeight="1" x14ac:dyDescent="0.3">
      <c r="A14" s="432" t="s">
        <v>496</v>
      </c>
      <c r="B14" s="433" t="s">
        <v>572</v>
      </c>
      <c r="C14" s="434" t="s">
        <v>507</v>
      </c>
      <c r="D14" s="435" t="s">
        <v>573</v>
      </c>
      <c r="E14" s="434" t="s">
        <v>513</v>
      </c>
      <c r="F14" s="435" t="s">
        <v>574</v>
      </c>
      <c r="G14" s="434" t="s">
        <v>514</v>
      </c>
      <c r="H14" s="434" t="s">
        <v>547</v>
      </c>
      <c r="I14" s="434" t="s">
        <v>187</v>
      </c>
      <c r="J14" s="434" t="s">
        <v>548</v>
      </c>
      <c r="K14" s="434"/>
      <c r="L14" s="436">
        <v>150.01146764719601</v>
      </c>
      <c r="M14" s="436">
        <v>27</v>
      </c>
      <c r="N14" s="437">
        <v>4050.3096264742926</v>
      </c>
    </row>
    <row r="15" spans="1:14" ht="14.4" customHeight="1" x14ac:dyDescent="0.3">
      <c r="A15" s="432" t="s">
        <v>496</v>
      </c>
      <c r="B15" s="433" t="s">
        <v>572</v>
      </c>
      <c r="C15" s="434" t="s">
        <v>507</v>
      </c>
      <c r="D15" s="435" t="s">
        <v>573</v>
      </c>
      <c r="E15" s="434" t="s">
        <v>513</v>
      </c>
      <c r="F15" s="435" t="s">
        <v>574</v>
      </c>
      <c r="G15" s="434" t="s">
        <v>514</v>
      </c>
      <c r="H15" s="434" t="s">
        <v>549</v>
      </c>
      <c r="I15" s="434" t="s">
        <v>187</v>
      </c>
      <c r="J15" s="434" t="s">
        <v>550</v>
      </c>
      <c r="K15" s="434"/>
      <c r="L15" s="436">
        <v>604.67069953404871</v>
      </c>
      <c r="M15" s="436">
        <v>45</v>
      </c>
      <c r="N15" s="437">
        <v>27210.181479032191</v>
      </c>
    </row>
    <row r="16" spans="1:14" ht="14.4" customHeight="1" x14ac:dyDescent="0.3">
      <c r="A16" s="432" t="s">
        <v>496</v>
      </c>
      <c r="B16" s="433" t="s">
        <v>572</v>
      </c>
      <c r="C16" s="434" t="s">
        <v>507</v>
      </c>
      <c r="D16" s="435" t="s">
        <v>573</v>
      </c>
      <c r="E16" s="434" t="s">
        <v>513</v>
      </c>
      <c r="F16" s="435" t="s">
        <v>574</v>
      </c>
      <c r="G16" s="434" t="s">
        <v>514</v>
      </c>
      <c r="H16" s="434" t="s">
        <v>551</v>
      </c>
      <c r="I16" s="434" t="s">
        <v>552</v>
      </c>
      <c r="J16" s="434" t="s">
        <v>553</v>
      </c>
      <c r="K16" s="434"/>
      <c r="L16" s="436">
        <v>61.71</v>
      </c>
      <c r="M16" s="436">
        <v>1</v>
      </c>
      <c r="N16" s="437">
        <v>61.71</v>
      </c>
    </row>
    <row r="17" spans="1:14" ht="14.4" customHeight="1" x14ac:dyDescent="0.3">
      <c r="A17" s="432" t="s">
        <v>496</v>
      </c>
      <c r="B17" s="433" t="s">
        <v>572</v>
      </c>
      <c r="C17" s="434" t="s">
        <v>507</v>
      </c>
      <c r="D17" s="435" t="s">
        <v>573</v>
      </c>
      <c r="E17" s="434" t="s">
        <v>513</v>
      </c>
      <c r="F17" s="435" t="s">
        <v>574</v>
      </c>
      <c r="G17" s="434" t="s">
        <v>514</v>
      </c>
      <c r="H17" s="434" t="s">
        <v>554</v>
      </c>
      <c r="I17" s="434" t="s">
        <v>187</v>
      </c>
      <c r="J17" s="434" t="s">
        <v>555</v>
      </c>
      <c r="K17" s="434" t="s">
        <v>556</v>
      </c>
      <c r="L17" s="436">
        <v>85.873632568194211</v>
      </c>
      <c r="M17" s="436">
        <v>1</v>
      </c>
      <c r="N17" s="437">
        <v>85.873632568194211</v>
      </c>
    </row>
    <row r="18" spans="1:14" ht="14.4" customHeight="1" x14ac:dyDescent="0.3">
      <c r="A18" s="432" t="s">
        <v>496</v>
      </c>
      <c r="B18" s="433" t="s">
        <v>572</v>
      </c>
      <c r="C18" s="434" t="s">
        <v>507</v>
      </c>
      <c r="D18" s="435" t="s">
        <v>573</v>
      </c>
      <c r="E18" s="434" t="s">
        <v>513</v>
      </c>
      <c r="F18" s="435" t="s">
        <v>574</v>
      </c>
      <c r="G18" s="434" t="s">
        <v>514</v>
      </c>
      <c r="H18" s="434" t="s">
        <v>557</v>
      </c>
      <c r="I18" s="434" t="s">
        <v>187</v>
      </c>
      <c r="J18" s="434" t="s">
        <v>558</v>
      </c>
      <c r="K18" s="434" t="s">
        <v>559</v>
      </c>
      <c r="L18" s="436">
        <v>206.99</v>
      </c>
      <c r="M18" s="436">
        <v>5</v>
      </c>
      <c r="N18" s="437">
        <v>1034.95</v>
      </c>
    </row>
    <row r="19" spans="1:14" ht="14.4" customHeight="1" x14ac:dyDescent="0.3">
      <c r="A19" s="432" t="s">
        <v>496</v>
      </c>
      <c r="B19" s="433" t="s">
        <v>572</v>
      </c>
      <c r="C19" s="434" t="s">
        <v>507</v>
      </c>
      <c r="D19" s="435" t="s">
        <v>573</v>
      </c>
      <c r="E19" s="434" t="s">
        <v>513</v>
      </c>
      <c r="F19" s="435" t="s">
        <v>574</v>
      </c>
      <c r="G19" s="434" t="s">
        <v>514</v>
      </c>
      <c r="H19" s="434" t="s">
        <v>560</v>
      </c>
      <c r="I19" s="434" t="s">
        <v>561</v>
      </c>
      <c r="J19" s="434" t="s">
        <v>562</v>
      </c>
      <c r="K19" s="434" t="s">
        <v>563</v>
      </c>
      <c r="L19" s="436">
        <v>57.218968231044258</v>
      </c>
      <c r="M19" s="436">
        <v>20</v>
      </c>
      <c r="N19" s="437">
        <v>1144.3793646208851</v>
      </c>
    </row>
    <row r="20" spans="1:14" ht="14.4" customHeight="1" x14ac:dyDescent="0.3">
      <c r="A20" s="432" t="s">
        <v>496</v>
      </c>
      <c r="B20" s="433" t="s">
        <v>572</v>
      </c>
      <c r="C20" s="434" t="s">
        <v>507</v>
      </c>
      <c r="D20" s="435" t="s">
        <v>573</v>
      </c>
      <c r="E20" s="434" t="s">
        <v>513</v>
      </c>
      <c r="F20" s="435" t="s">
        <v>574</v>
      </c>
      <c r="G20" s="434" t="s">
        <v>514</v>
      </c>
      <c r="H20" s="434" t="s">
        <v>564</v>
      </c>
      <c r="I20" s="434" t="s">
        <v>187</v>
      </c>
      <c r="J20" s="434" t="s">
        <v>565</v>
      </c>
      <c r="K20" s="434" t="s">
        <v>566</v>
      </c>
      <c r="L20" s="436">
        <v>211.87087281186845</v>
      </c>
      <c r="M20" s="436">
        <v>8</v>
      </c>
      <c r="N20" s="437">
        <v>1694.9669824949476</v>
      </c>
    </row>
    <row r="21" spans="1:14" ht="14.4" customHeight="1" x14ac:dyDescent="0.3">
      <c r="A21" s="432" t="s">
        <v>496</v>
      </c>
      <c r="B21" s="433" t="s">
        <v>572</v>
      </c>
      <c r="C21" s="434" t="s">
        <v>507</v>
      </c>
      <c r="D21" s="435" t="s">
        <v>573</v>
      </c>
      <c r="E21" s="434" t="s">
        <v>513</v>
      </c>
      <c r="F21" s="435" t="s">
        <v>574</v>
      </c>
      <c r="G21" s="434" t="s">
        <v>514</v>
      </c>
      <c r="H21" s="434" t="s">
        <v>567</v>
      </c>
      <c r="I21" s="434" t="s">
        <v>567</v>
      </c>
      <c r="J21" s="434" t="s">
        <v>525</v>
      </c>
      <c r="K21" s="434" t="s">
        <v>568</v>
      </c>
      <c r="L21" s="436">
        <v>60.260000000000012</v>
      </c>
      <c r="M21" s="436">
        <v>1</v>
      </c>
      <c r="N21" s="437">
        <v>60.260000000000012</v>
      </c>
    </row>
    <row r="22" spans="1:14" ht="14.4" customHeight="1" thickBot="1" x14ac:dyDescent="0.35">
      <c r="A22" s="438" t="s">
        <v>496</v>
      </c>
      <c r="B22" s="439" t="s">
        <v>572</v>
      </c>
      <c r="C22" s="440" t="s">
        <v>507</v>
      </c>
      <c r="D22" s="441" t="s">
        <v>573</v>
      </c>
      <c r="E22" s="440" t="s">
        <v>513</v>
      </c>
      <c r="F22" s="441" t="s">
        <v>574</v>
      </c>
      <c r="G22" s="440" t="s">
        <v>514</v>
      </c>
      <c r="H22" s="440" t="s">
        <v>569</v>
      </c>
      <c r="I22" s="440" t="s">
        <v>569</v>
      </c>
      <c r="J22" s="440" t="s">
        <v>570</v>
      </c>
      <c r="K22" s="440" t="s">
        <v>571</v>
      </c>
      <c r="L22" s="442">
        <v>21.671237716779871</v>
      </c>
      <c r="M22" s="442">
        <v>1200</v>
      </c>
      <c r="N22" s="443">
        <v>26005.485260135843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5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43" t="s">
        <v>139</v>
      </c>
      <c r="B1" s="343"/>
      <c r="C1" s="343"/>
      <c r="D1" s="343"/>
      <c r="E1" s="343"/>
      <c r="F1" s="343"/>
      <c r="G1" s="343"/>
      <c r="H1" s="343"/>
      <c r="I1" s="306"/>
      <c r="J1" s="306"/>
      <c r="K1" s="306"/>
      <c r="L1" s="306"/>
    </row>
    <row r="2" spans="1:14" ht="14.4" customHeight="1" thickBot="1" x14ac:dyDescent="0.35">
      <c r="A2" s="235" t="s">
        <v>264</v>
      </c>
      <c r="B2" s="207"/>
      <c r="C2" s="207"/>
      <c r="D2" s="207"/>
      <c r="E2" s="207"/>
      <c r="F2" s="207"/>
      <c r="G2" s="207"/>
      <c r="H2" s="207"/>
    </row>
    <row r="3" spans="1:14" ht="14.4" customHeight="1" thickBot="1" x14ac:dyDescent="0.35">
      <c r="A3" s="144"/>
      <c r="B3" s="144"/>
      <c r="C3" s="354" t="s">
        <v>15</v>
      </c>
      <c r="D3" s="353"/>
      <c r="E3" s="353" t="s">
        <v>16</v>
      </c>
      <c r="F3" s="353"/>
      <c r="G3" s="353"/>
      <c r="H3" s="353"/>
      <c r="I3" s="353" t="s">
        <v>146</v>
      </c>
      <c r="J3" s="353"/>
      <c r="K3" s="353"/>
      <c r="L3" s="355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16">
        <v>35</v>
      </c>
      <c r="B5" s="417" t="s">
        <v>572</v>
      </c>
      <c r="C5" s="420">
        <v>13612.099999999997</v>
      </c>
      <c r="D5" s="420">
        <v>43</v>
      </c>
      <c r="E5" s="420">
        <v>13020.299999999997</v>
      </c>
      <c r="F5" s="444">
        <v>0.95652397499283726</v>
      </c>
      <c r="G5" s="420">
        <v>40</v>
      </c>
      <c r="H5" s="444">
        <v>0.93023255813953487</v>
      </c>
      <c r="I5" s="420">
        <v>591.79999999999995</v>
      </c>
      <c r="J5" s="444">
        <v>4.3476025007162751E-2</v>
      </c>
      <c r="K5" s="420">
        <v>3</v>
      </c>
      <c r="L5" s="444">
        <v>6.9767441860465115E-2</v>
      </c>
      <c r="M5" s="420" t="s">
        <v>69</v>
      </c>
      <c r="N5" s="151"/>
    </row>
    <row r="6" spans="1:14" ht="14.4" customHeight="1" x14ac:dyDescent="0.3">
      <c r="A6" s="416">
        <v>35</v>
      </c>
      <c r="B6" s="417" t="s">
        <v>575</v>
      </c>
      <c r="C6" s="420">
        <v>13612.099999999997</v>
      </c>
      <c r="D6" s="420">
        <v>41</v>
      </c>
      <c r="E6" s="420">
        <v>13020.299999999997</v>
      </c>
      <c r="F6" s="444">
        <v>0.95652397499283726</v>
      </c>
      <c r="G6" s="420">
        <v>38</v>
      </c>
      <c r="H6" s="444">
        <v>0.92682926829268297</v>
      </c>
      <c r="I6" s="420">
        <v>591.79999999999995</v>
      </c>
      <c r="J6" s="444">
        <v>4.3476025007162751E-2</v>
      </c>
      <c r="K6" s="420">
        <v>3</v>
      </c>
      <c r="L6" s="444">
        <v>7.3170731707317069E-2</v>
      </c>
      <c r="M6" s="420" t="s">
        <v>1</v>
      </c>
      <c r="N6" s="151"/>
    </row>
    <row r="7" spans="1:14" ht="14.4" customHeight="1" x14ac:dyDescent="0.3">
      <c r="A7" s="416">
        <v>35</v>
      </c>
      <c r="B7" s="417" t="s">
        <v>576</v>
      </c>
      <c r="C7" s="420">
        <v>0</v>
      </c>
      <c r="D7" s="420">
        <v>2</v>
      </c>
      <c r="E7" s="420">
        <v>0</v>
      </c>
      <c r="F7" s="444" t="s">
        <v>498</v>
      </c>
      <c r="G7" s="420">
        <v>2</v>
      </c>
      <c r="H7" s="444">
        <v>1</v>
      </c>
      <c r="I7" s="420" t="s">
        <v>498</v>
      </c>
      <c r="J7" s="444" t="s">
        <v>498</v>
      </c>
      <c r="K7" s="420" t="s">
        <v>498</v>
      </c>
      <c r="L7" s="444">
        <v>0</v>
      </c>
      <c r="M7" s="420" t="s">
        <v>1</v>
      </c>
      <c r="N7" s="151"/>
    </row>
    <row r="8" spans="1:14" ht="14.4" customHeight="1" x14ac:dyDescent="0.3">
      <c r="A8" s="416" t="s">
        <v>496</v>
      </c>
      <c r="B8" s="417" t="s">
        <v>3</v>
      </c>
      <c r="C8" s="420">
        <v>13612.099999999997</v>
      </c>
      <c r="D8" s="420">
        <v>43</v>
      </c>
      <c r="E8" s="420">
        <v>13020.299999999997</v>
      </c>
      <c r="F8" s="444">
        <v>0.95652397499283726</v>
      </c>
      <c r="G8" s="420">
        <v>40</v>
      </c>
      <c r="H8" s="444">
        <v>0.93023255813953487</v>
      </c>
      <c r="I8" s="420">
        <v>591.79999999999995</v>
      </c>
      <c r="J8" s="444">
        <v>4.3476025007162751E-2</v>
      </c>
      <c r="K8" s="420">
        <v>3</v>
      </c>
      <c r="L8" s="444">
        <v>6.9767441860465115E-2</v>
      </c>
      <c r="M8" s="420" t="s">
        <v>501</v>
      </c>
      <c r="N8" s="151"/>
    </row>
    <row r="10" spans="1:14" ht="14.4" customHeight="1" x14ac:dyDescent="0.3">
      <c r="A10" s="416">
        <v>35</v>
      </c>
      <c r="B10" s="417" t="s">
        <v>572</v>
      </c>
      <c r="C10" s="420" t="s">
        <v>498</v>
      </c>
      <c r="D10" s="420" t="s">
        <v>498</v>
      </c>
      <c r="E10" s="420" t="s">
        <v>498</v>
      </c>
      <c r="F10" s="444" t="s">
        <v>498</v>
      </c>
      <c r="G10" s="420" t="s">
        <v>498</v>
      </c>
      <c r="H10" s="444" t="s">
        <v>498</v>
      </c>
      <c r="I10" s="420" t="s">
        <v>498</v>
      </c>
      <c r="J10" s="444" t="s">
        <v>498</v>
      </c>
      <c r="K10" s="420" t="s">
        <v>498</v>
      </c>
      <c r="L10" s="444" t="s">
        <v>498</v>
      </c>
      <c r="M10" s="420" t="s">
        <v>69</v>
      </c>
      <c r="N10" s="151"/>
    </row>
    <row r="11" spans="1:14" ht="14.4" customHeight="1" x14ac:dyDescent="0.3">
      <c r="A11" s="416">
        <v>89301356</v>
      </c>
      <c r="B11" s="417" t="s">
        <v>575</v>
      </c>
      <c r="C11" s="420">
        <v>13612.099999999997</v>
      </c>
      <c r="D11" s="420">
        <v>41</v>
      </c>
      <c r="E11" s="420">
        <v>13020.299999999997</v>
      </c>
      <c r="F11" s="444">
        <v>0.95652397499283726</v>
      </c>
      <c r="G11" s="420">
        <v>38</v>
      </c>
      <c r="H11" s="444">
        <v>0.92682926829268297</v>
      </c>
      <c r="I11" s="420">
        <v>591.79999999999995</v>
      </c>
      <c r="J11" s="444">
        <v>4.3476025007162751E-2</v>
      </c>
      <c r="K11" s="420">
        <v>3</v>
      </c>
      <c r="L11" s="444">
        <v>7.3170731707317069E-2</v>
      </c>
      <c r="M11" s="420" t="s">
        <v>1</v>
      </c>
      <c r="N11" s="151"/>
    </row>
    <row r="12" spans="1:14" ht="14.4" customHeight="1" x14ac:dyDescent="0.3">
      <c r="A12" s="416">
        <v>89301356</v>
      </c>
      <c r="B12" s="417" t="s">
        <v>576</v>
      </c>
      <c r="C12" s="420">
        <v>0</v>
      </c>
      <c r="D12" s="420">
        <v>2</v>
      </c>
      <c r="E12" s="420">
        <v>0</v>
      </c>
      <c r="F12" s="444" t="s">
        <v>498</v>
      </c>
      <c r="G12" s="420">
        <v>2</v>
      </c>
      <c r="H12" s="444">
        <v>1</v>
      </c>
      <c r="I12" s="420" t="s">
        <v>498</v>
      </c>
      <c r="J12" s="444" t="s">
        <v>498</v>
      </c>
      <c r="K12" s="420" t="s">
        <v>498</v>
      </c>
      <c r="L12" s="444">
        <v>0</v>
      </c>
      <c r="M12" s="420" t="s">
        <v>1</v>
      </c>
      <c r="N12" s="151"/>
    </row>
    <row r="13" spans="1:14" ht="14.4" customHeight="1" x14ac:dyDescent="0.3">
      <c r="A13" s="416" t="s">
        <v>577</v>
      </c>
      <c r="B13" s="417" t="s">
        <v>578</v>
      </c>
      <c r="C13" s="420">
        <v>13612.099999999997</v>
      </c>
      <c r="D13" s="420">
        <v>43</v>
      </c>
      <c r="E13" s="420">
        <v>13020.299999999997</v>
      </c>
      <c r="F13" s="444">
        <v>0.95652397499283726</v>
      </c>
      <c r="G13" s="420">
        <v>40</v>
      </c>
      <c r="H13" s="444">
        <v>0.93023255813953487</v>
      </c>
      <c r="I13" s="420">
        <v>591.79999999999995</v>
      </c>
      <c r="J13" s="444">
        <v>4.3476025007162751E-2</v>
      </c>
      <c r="K13" s="420">
        <v>3</v>
      </c>
      <c r="L13" s="444">
        <v>6.9767441860465115E-2</v>
      </c>
      <c r="M13" s="420" t="s">
        <v>505</v>
      </c>
      <c r="N13" s="151"/>
    </row>
    <row r="14" spans="1:14" ht="14.4" customHeight="1" x14ac:dyDescent="0.3">
      <c r="A14" s="416" t="s">
        <v>498</v>
      </c>
      <c r="B14" s="417" t="s">
        <v>498</v>
      </c>
      <c r="C14" s="420" t="s">
        <v>498</v>
      </c>
      <c r="D14" s="420" t="s">
        <v>498</v>
      </c>
      <c r="E14" s="420" t="s">
        <v>498</v>
      </c>
      <c r="F14" s="444" t="s">
        <v>498</v>
      </c>
      <c r="G14" s="420" t="s">
        <v>498</v>
      </c>
      <c r="H14" s="444" t="s">
        <v>498</v>
      </c>
      <c r="I14" s="420" t="s">
        <v>498</v>
      </c>
      <c r="J14" s="444" t="s">
        <v>498</v>
      </c>
      <c r="K14" s="420" t="s">
        <v>498</v>
      </c>
      <c r="L14" s="444" t="s">
        <v>498</v>
      </c>
      <c r="M14" s="420" t="s">
        <v>506</v>
      </c>
      <c r="N14" s="151"/>
    </row>
    <row r="15" spans="1:14" ht="14.4" customHeight="1" x14ac:dyDescent="0.3">
      <c r="A15" s="416" t="s">
        <v>496</v>
      </c>
      <c r="B15" s="417" t="s">
        <v>579</v>
      </c>
      <c r="C15" s="420">
        <v>13612.099999999997</v>
      </c>
      <c r="D15" s="420">
        <v>43</v>
      </c>
      <c r="E15" s="420">
        <v>13020.299999999997</v>
      </c>
      <c r="F15" s="444">
        <v>0.95652397499283726</v>
      </c>
      <c r="G15" s="420">
        <v>40</v>
      </c>
      <c r="H15" s="444">
        <v>0.93023255813953487</v>
      </c>
      <c r="I15" s="420">
        <v>591.79999999999995</v>
      </c>
      <c r="J15" s="444">
        <v>4.3476025007162751E-2</v>
      </c>
      <c r="K15" s="420">
        <v>3</v>
      </c>
      <c r="L15" s="444">
        <v>6.9767441860465115E-2</v>
      </c>
      <c r="M15" s="420" t="s">
        <v>501</v>
      </c>
      <c r="N15" s="151"/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33" priority="15" stopIfTrue="1" operator="lessThan">
      <formula>0.6</formula>
    </cfRule>
  </conditionalFormatting>
  <conditionalFormatting sqref="B5:B8">
    <cfRule type="expression" dxfId="32" priority="10">
      <formula>AND(LEFT(M5,6)&lt;&gt;"mezera",M5&lt;&gt;"")</formula>
    </cfRule>
  </conditionalFormatting>
  <conditionalFormatting sqref="A5:A8">
    <cfRule type="expression" dxfId="31" priority="8">
      <formula>AND(M5&lt;&gt;"",M5&lt;&gt;"mezeraKL")</formula>
    </cfRule>
  </conditionalFormatting>
  <conditionalFormatting sqref="F5:F8">
    <cfRule type="cellIs" dxfId="30" priority="7" operator="lessThan">
      <formula>0.6</formula>
    </cfRule>
  </conditionalFormatting>
  <conditionalFormatting sqref="B5:L8">
    <cfRule type="expression" dxfId="29" priority="9">
      <formula>OR($M5="KL",$M5="SumaKL")</formula>
    </cfRule>
    <cfRule type="expression" dxfId="28" priority="11">
      <formula>$M5="SumaNS"</formula>
    </cfRule>
  </conditionalFormatting>
  <conditionalFormatting sqref="A5:L8">
    <cfRule type="expression" dxfId="27" priority="12">
      <formula>$M5&lt;&gt;""</formula>
    </cfRule>
  </conditionalFormatting>
  <conditionalFormatting sqref="B10:B15">
    <cfRule type="expression" dxfId="26" priority="4">
      <formula>AND(LEFT(M10,6)&lt;&gt;"mezera",M10&lt;&gt;"")</formula>
    </cfRule>
  </conditionalFormatting>
  <conditionalFormatting sqref="A10:A15">
    <cfRule type="expression" dxfId="25" priority="2">
      <formula>AND(M10&lt;&gt;"",M10&lt;&gt;"mezeraKL")</formula>
    </cfRule>
  </conditionalFormatting>
  <conditionalFormatting sqref="F10:F15">
    <cfRule type="cellIs" dxfId="24" priority="1" operator="lessThan">
      <formula>0.6</formula>
    </cfRule>
  </conditionalFormatting>
  <conditionalFormatting sqref="B10:L15">
    <cfRule type="expression" dxfId="23" priority="3">
      <formula>OR($M10="KL",$M10="SumaKL")</formula>
    </cfRule>
    <cfRule type="expression" dxfId="22" priority="5">
      <formula>$M10="SumaNS"</formula>
    </cfRule>
  </conditionalFormatting>
  <conditionalFormatting sqref="A10:L15">
    <cfRule type="expression" dxfId="21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1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2014-04-11T12:47:33Z</cp:lastPrinted>
  <dcterms:created xsi:type="dcterms:W3CDTF">2013-04-17T20:15:29Z</dcterms:created>
  <dcterms:modified xsi:type="dcterms:W3CDTF">2014-05-22T10:03:21Z</dcterms:modified>
</cp:coreProperties>
</file>