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Detail" sheetId="345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19" hidden="1">'ZV Vykáz.-A Detail'!$A$5:$P$5</definedName>
    <definedName name="_xlnm._FilterDatabase" localSheetId="21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C11" i="340" l="1"/>
  <c r="A19" i="383" l="1"/>
  <c r="A11" i="383"/>
  <c r="C15" i="414"/>
  <c r="D15" i="414"/>
  <c r="AH20" i="419" l="1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D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AH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0" i="414"/>
  <c r="A19" i="414"/>
  <c r="A14" i="414"/>
  <c r="A11" i="414"/>
  <c r="A10" i="414"/>
  <c r="A7" i="414"/>
  <c r="A15" i="414"/>
  <c r="A4" i="414"/>
  <c r="A6" i="339" l="1"/>
  <c r="A5" i="339"/>
  <c r="C18" i="414"/>
  <c r="D18" i="414"/>
  <c r="D4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1" i="414"/>
  <c r="D21" i="414"/>
  <c r="Q3" i="347" l="1"/>
  <c r="S3" i="347"/>
  <c r="U3" i="347"/>
  <c r="F13" i="339"/>
  <c r="E13" i="339"/>
  <c r="E15" i="339" s="1"/>
  <c r="H12" i="339"/>
  <c r="G12" i="339"/>
  <c r="K3" i="390"/>
  <c r="A4" i="383"/>
  <c r="A27" i="383"/>
  <c r="A26" i="383"/>
  <c r="A25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7" i="414"/>
  <c r="C4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<sst xmlns="http://schemas.openxmlformats.org/spreadsheetml/2006/main" count="7191" uniqueCount="1531">
  <si>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</si>
  <si>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</si>
  <si>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</si>
  <si>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</si>
  <si>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</si>
  <si>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</si>
  <si>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</si>
  <si>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</si>
  <si>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</si>
  <si>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</si>
  <si>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</si>
  <si>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</si>
  <si>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</si>
  <si>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</si>
  <si>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</si>
  <si>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</si>
  <si>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</si>
  <si>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</si>
  <si>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</si>
  <si>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</si>
  <si>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</si>
  <si>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</si>
  <si>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</si>
  <si>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</si>
  <si>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</si>
  <si>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</si>
  <si>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</si>
  <si>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</si>
  <si>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</si>
  <si>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</si>
  <si>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</si>
  <si>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</si>
  <si>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</si>
  <si>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</si>
  <si>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</si>
  <si>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</si>
  <si>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</si>
  <si>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</si>
  <si>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</si>
  <si>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</si>
  <si>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</si>
  <si>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</si>
  <si>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</si>
  <si>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</si>
  <si>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</si>
  <si>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</si>
  <si>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</si>
  <si>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</si>
  <si>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</si>
  <si>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</si>
  <si>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</si>
  <si>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</si>
  <si>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</si>
  <si>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</si>
  <si>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</si>
  <si>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</si>
  <si>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</si>
  <si>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</si>
  <si>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</si>
  <si>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</si>
  <si>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</si>
  <si>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</si>
  <si>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</si>
  <si>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</si>
  <si>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</si>
  <si>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</si>
  <si>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</si>
  <si>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</si>
  <si>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</si>
  <si>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</si>
  <si>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</si>
  <si>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</si>
  <si>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</si>
  <si>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</si>
  <si>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</si>
  <si>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</si>
  <si>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</si>
  <si>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</si>
  <si>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</si>
  <si>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</si>
  <si>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</si>
  <si>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</si>
  <si>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</si>
  <si>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</si>
  <si>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</si>
  <si>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</si>
  <si>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</si>
  <si>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</si>
  <si>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</si>
  <si>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</si>
  <si>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</si>
  <si>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</si>
  <si>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</si>
  <si>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</si>
  <si>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</si>
  <si>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</si>
  <si>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</si>
  <si>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</si>
  <si>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</si>
  <si>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</si>
  <si>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</si>
  <si>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</si>
  <si>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</si>
  <si>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</si>
  <si>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</si>
  <si>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</si>
  <si>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</si>
  <si>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</si>
  <si>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</si>
  <si>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</si>
  <si>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</si>
  <si>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</si>
  <si>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</si>
  <si>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</si>
  <si>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</si>
  <si>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</si>
  <si>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</si>
  <si>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</si>
  <si>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</si>
  <si>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</si>
  <si>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</si>
  <si>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</si>
  <si>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</si>
  <si>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</si>
  <si>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</si>
  <si>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</si>
  <si>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</si>
  <si>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</si>
  <si>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</si>
  <si>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</si>
  <si>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</si>
  <si>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</si>
  <si>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</si>
  <si>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</si>
  <si>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</si>
  <si>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</si>
  <si>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</si>
  <si>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</si>
  <si>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</si>
  <si>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</si>
  <si>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</si>
  <si>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</si>
  <si>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</si>
  <si>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</si>
  <si>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</si>
  <si>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</si>
  <si>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</si>
  <si>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</si>
  <si>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</si>
  <si>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</si>
  <si>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</si>
  <si>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</si>
  <si>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</si>
  <si>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</si>
  <si>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</si>
  <si>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</si>
  <si>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</si>
  <si>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</si>
  <si>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</si>
  <si>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</si>
  <si>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</si>
  <si>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</si>
  <si>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</si>
  <si>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</si>
  <si>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</si>
  <si>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</si>
  <si>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</si>
  <si>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</si>
  <si>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</si>
  <si>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</si>
  <si>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</si>
  <si>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</si>
  <si>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</si>
  <si>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</si>
  <si>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</si>
  <si>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</si>
  <si>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</si>
  <si>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</si>
  <si>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</si>
  <si>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</si>
  <si>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</si>
  <si>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</si>
  <si>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</si>
  <si>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</si>
  <si>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</si>
  <si>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</si>
  <si>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</si>
  <si>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</si>
  <si>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</si>
  <si>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</si>
  <si>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</si>
  <si>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</si>
  <si>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</si>
  <si>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</si>
  <si>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</si>
  <si>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</si>
  <si>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</si>
  <si>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</si>
  <si>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</si>
  <si>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</si>
  <si>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</si>
  <si>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</si>
  <si>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</si>
  <si>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</si>
  <si>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</si>
  <si>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</si>
  <si>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</si>
  <si>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</si>
  <si>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</si>
  <si>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</si>
  <si>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</si>
  <si>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</si>
  <si>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</si>
  <si>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</si>
  <si>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</si>
  <si>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</si>
  <si>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</si>
  <si>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</si>
  <si>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</si>
  <si>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</si>
  <si>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</si>
  <si>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</si>
  <si>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</si>
  <si>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</si>
  <si>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</si>
  <si>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</si>
  <si>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</si>
  <si>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</si>
  <si>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</si>
  <si>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</si>
  <si>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</si>
  <si>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</si>
  <si>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</si>
  <si>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</si>
  <si>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</si>
  <si>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</si>
  <si>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</si>
  <si>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</si>
  <si>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</si>
  <si>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</si>
  <si>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</si>
  <si>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</si>
  <si>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</si>
  <si>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</si>
  <si>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</si>
  <si>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</si>
  <si>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</si>
  <si>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</si>
  <si>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</si>
  <si>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</si>
  <si>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</si>
  <si>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</si>
  <si>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</si>
  <si>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</si>
  <si>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</si>
  <si>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</si>
  <si>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</si>
  <si>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</si>
  <si>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</si>
  <si>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</si>
  <si>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</si>
  <si>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</si>
  <si>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</si>
  <si>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</si>
  <si>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</si>
  <si>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</si>
  <si>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</si>
  <si>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</si>
  <si>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</si>
  <si>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</si>
  <si>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</si>
  <si>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</si>
  <si>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</si>
  <si>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</si>
  <si>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</si>
  <si>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</si>
  <si>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</si>
  <si>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</si>
  <si>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</si>
  <si>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</si>
  <si>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</si>
  <si>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</si>
  <si>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</si>
  <si>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</si>
  <si>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</si>
  <si>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</si>
  <si>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</si>
  <si>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</si>
  <si>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</si>
  <si>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</si>
  <si>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</si>
  <si>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</si>
  <si>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</si>
  <si>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</si>
  <si>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</si>
  <si>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</si>
  <si>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</si>
  <si>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</si>
  <si>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</si>
  <si>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</si>
  <si>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</si>
  <si>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</si>
  <si>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</si>
  <si>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</si>
  <si>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</si>
  <si>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</si>
  <si>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</si>
  <si>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</si>
  <si>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</si>
  <si>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</si>
  <si>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</si>
  <si>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</si>
  <si>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</si>
  <si>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</si>
  <si>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</si>
  <si>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</si>
  <si>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</si>
  <si>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</si>
  <si>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</si>
  <si>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</si>
  <si>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</si>
  <si>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</si>
  <si>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</si>
  <si>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</si>
  <si>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</si>
  <si>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</si>
  <si>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</si>
  <si>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</si>
  <si>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</si>
  <si>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</si>
  <si>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</si>
  <si>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</si>
  <si>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</si>
  <si>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</si>
  <si>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</si>
  <si>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krevní přípravky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</si>
  <si>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</si>
  <si>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</si>
  <si>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</si>
  <si>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</si>
  <si>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</si>
  <si>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</si>
  <si>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</si>
  <si>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</si>
  <si>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</si>
  <si>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</si>
  <si>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</si>
  <si>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</si>
  <si>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</si>
  <si>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</si>
  <si>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</si>
  <si>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</si>
  <si>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</si>
  <si>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</si>
  <si>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</si>
  <si>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</si>
  <si>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</si>
  <si>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</si>
  <si>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</si>
  <si>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</si>
  <si>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</si>
  <si>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</si>
  <si>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</si>
  <si>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</si>
  <si>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</si>
  <si>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</si>
  <si>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</si>
  <si>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</si>
  <si>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</si>
  <si>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</si>
  <si>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51880     Služby z darů, FKSP</t>
  </si>
  <si>
    <t>51880001     služby z bonusů, věc.darů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</si>
  <si>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</si>
  <si>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</si>
  <si>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</si>
  <si>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</si>
  <si>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</si>
  <si>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</si>
  <si>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</si>
  <si>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</si>
  <si>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</si>
  <si>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</si>
  <si>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</si>
  <si>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</si>
  <si>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</si>
  <si>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</si>
  <si>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</si>
  <si>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</si>
  <si>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</si>
  <si>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</si>
  <si>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</si>
  <si>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</si>
  <si>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</si>
  <si>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</si>
  <si>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</si>
  <si>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</si>
  <si>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</si>
  <si>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</si>
  <si>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</si>
  <si>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</si>
  <si>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</si>
  <si>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</si>
  <si>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</si>
  <si>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</si>
  <si>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</si>
  <si>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</si>
  <si>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</si>
  <si>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</si>
  <si>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</si>
  <si>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</si>
  <si>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</si>
  <si>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</si>
  <si>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</si>
  <si>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</si>
  <si>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</si>
  <si>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</si>
  <si>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</si>
  <si>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</si>
  <si>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</si>
  <si>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</si>
  <si>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</si>
  <si>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</si>
  <si>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</si>
  <si>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</si>
  <si>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</si>
  <si>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</si>
  <si>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</si>
  <si>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</si>
  <si>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</si>
  <si>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</si>
  <si>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</si>
  <si>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</si>
  <si>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</si>
  <si>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</si>
  <si>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</si>
  <si>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</si>
  <si>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</si>
  <si>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</si>
  <si>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</si>
  <si>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</si>
  <si>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</si>
  <si>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</si>
  <si>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</si>
  <si>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</si>
  <si>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</si>
  <si>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</si>
  <si>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</si>
  <si>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</si>
  <si>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</si>
  <si>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</si>
  <si>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</si>
  <si>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</si>
  <si>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</si>
  <si>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</si>
  <si>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</si>
  <si>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</si>
  <si>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</si>
  <si>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</si>
  <si>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</si>
  <si>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</si>
  <si>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</si>
  <si>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</si>
  <si>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</si>
  <si>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</si>
  <si>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</si>
  <si>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</si>
  <si>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</si>
  <si>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</si>
  <si>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</si>
  <si>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</si>
  <si>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</si>
  <si>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</si>
  <si>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</si>
  <si>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</si>
  <si>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</si>
  <si>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</si>
  <si>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</si>
  <si>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</si>
  <si>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</si>
  <si>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</si>
  <si>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64908050     náhrady od pojišť. (zaměstn.)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</si>
  <si>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</si>
  <si>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</si>
  <si>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</si>
  <si>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</si>
  <si>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</si>
  <si>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</si>
  <si>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</si>
  <si>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</si>
  <si>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</si>
  <si>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</si>
  <si>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</si>
  <si>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</si>
  <si>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</si>
  <si>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</si>
  <si>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</si>
  <si>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</si>
  <si>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</si>
  <si>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</si>
  <si>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</si>
  <si>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</si>
  <si>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</si>
  <si>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</si>
  <si>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</si>
  <si>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</si>
  <si>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</si>
  <si>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</si>
  <si>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</si>
  <si>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</si>
  <si>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</si>
  <si>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</si>
  <si>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</si>
  <si>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</si>
  <si>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</si>
  <si>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</si>
  <si>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</si>
  <si>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</si>
  <si>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</si>
  <si>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</si>
  <si>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50113008     léky - krev.deriváty ZUL (TO)</t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</si>
  <si>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</si>
  <si>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</si>
  <si>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</si>
  <si>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</si>
  <si>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</si>
  <si>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</si>
  <si>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</si>
  <si>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</si>
  <si>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</si>
  <si>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</si>
  <si>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3503</t>
  </si>
  <si>
    <t>TO - krizová připravenost</t>
  </si>
  <si>
    <t>TO - krizová připravenost Celkem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</si>
  <si>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</si>
  <si>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</si>
  <si>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</si>
  <si>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</si>
  <si>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</si>
  <si>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</si>
  <si>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</si>
  <si>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</si>
  <si>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</si>
  <si>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</si>
  <si>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100802</t>
  </si>
  <si>
    <t>802</t>
  </si>
  <si>
    <t>OPHTHALMO-SEPTONEX</t>
  </si>
  <si>
    <t>GTT OPH 1X10ML</t>
  </si>
  <si>
    <t>103575</t>
  </si>
  <si>
    <t>3575</t>
  </si>
  <si>
    <t>HEPAROID LECIVA</t>
  </si>
  <si>
    <t>UNG 1X30GM</t>
  </si>
  <si>
    <t>197402</t>
  </si>
  <si>
    <t>97402</t>
  </si>
  <si>
    <t>SORBIFER DURULES</t>
  </si>
  <si>
    <t>TBL FC 50X100MG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</si>
  <si>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</si>
  <si>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</si>
  <si>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</si>
  <si>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</si>
  <si>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</si>
  <si>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</si>
  <si>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</si>
  <si>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</si>
  <si>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841565</t>
  </si>
  <si>
    <t>KL BENZINUM 150g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</si>
  <si>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</si>
  <si>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</si>
  <si>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</si>
  <si>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</si>
  <si>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</si>
  <si>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</si>
  <si>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</si>
  <si>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106091</t>
  </si>
  <si>
    <t>6091</t>
  </si>
  <si>
    <t>GUTRON 2.5MG</t>
  </si>
  <si>
    <t>TBL 20X2.5MG</t>
  </si>
  <si>
    <t>106093</t>
  </si>
  <si>
    <t>6093</t>
  </si>
  <si>
    <t>TBL 50X2.5MG</t>
  </si>
  <si>
    <t>198880</t>
  </si>
  <si>
    <t>98880</t>
  </si>
  <si>
    <t>INF SOL 10X1000ML</t>
  </si>
  <si>
    <t>921012</t>
  </si>
  <si>
    <t>KL Ethanolum 70% 140,0 g v sirokohrdle lahvi</t>
  </si>
  <si>
    <t>920056</t>
  </si>
  <si>
    <t>KL ETHANOLUM 70% 800 g</t>
  </si>
  <si>
    <t>842161</t>
  </si>
  <si>
    <t>31950</t>
  </si>
  <si>
    <t>Carbocit tbl.20</t>
  </si>
  <si>
    <t>930224</t>
  </si>
  <si>
    <t>KL BENZINUM 900 ml</t>
  </si>
  <si>
    <t>UN 3295</t>
  </si>
  <si>
    <t>900106</t>
  </si>
  <si>
    <t>IR  0.9%SOD.CHLOR.FOR IRR. 6X1000 ML</t>
  </si>
  <si>
    <t>IR-Fres. 6X1000 ML</t>
  </si>
  <si>
    <t>847025</t>
  </si>
  <si>
    <t>137119</t>
  </si>
  <si>
    <t>CALCIUM 500 MG PHARMAVIT</t>
  </si>
  <si>
    <t>POR TBL EFF 20X500MG</t>
  </si>
  <si>
    <t>200863</t>
  </si>
  <si>
    <t>OPH GTT SOL 1X10ML PLAST</t>
  </si>
  <si>
    <t>107291</t>
  </si>
  <si>
    <t>0.9% SODIUM CHLORIDE IN WATER FOR INJECTION 'FRESE</t>
  </si>
  <si>
    <t>INF SOL 1X500ML-PE</t>
  </si>
  <si>
    <t>Transfůzní oddělení</t>
  </si>
  <si>
    <t>Transfuzní oddělení, výroba</t>
  </si>
  <si>
    <t>Lékárna - léčiva</t>
  </si>
  <si>
    <t>35 - Transfuzní oddělení</t>
  </si>
  <si>
    <t>3590 - výroba</t>
  </si>
  <si>
    <t>HVLP</t>
  </si>
  <si>
    <t>IPLP</t>
  </si>
  <si>
    <t>89301356</t>
  </si>
  <si>
    <t>Ambulance - hematologická poradna Celkem</t>
  </si>
  <si>
    <t>Transfůzní oddělení Celkem</t>
  </si>
  <si>
    <t>Entrová Alice</t>
  </si>
  <si>
    <t>Holusková Iva</t>
  </si>
  <si>
    <t>Sulovská Ivana</t>
  </si>
  <si>
    <t>Smital Jan</t>
  </si>
  <si>
    <t>Burgetová Anna</t>
  </si>
  <si>
    <t>Matějková Monika</t>
  </si>
  <si>
    <t>Budesonid</t>
  </si>
  <si>
    <t>54267</t>
  </si>
  <si>
    <t>RHINOCORT AQUA 64 MCG</t>
  </si>
  <si>
    <t>NAS SPR SUS 120X64RG</t>
  </si>
  <si>
    <t>Diosmin, kombinace</t>
  </si>
  <si>
    <t>201992</t>
  </si>
  <si>
    <t>DETRALEX</t>
  </si>
  <si>
    <t>POR TBL FLM 120X500MG</t>
  </si>
  <si>
    <t>Hydrokortison a antibiotika</t>
  </si>
  <si>
    <t>61980</t>
  </si>
  <si>
    <t>PIMAFUCORT</t>
  </si>
  <si>
    <t>DRM UNG 1X15GM</t>
  </si>
  <si>
    <t>Klindamycin, kombinace</t>
  </si>
  <si>
    <t>169740</t>
  </si>
  <si>
    <t>DUAC GEL</t>
  </si>
  <si>
    <t>DRM GEL 15 GM</t>
  </si>
  <si>
    <t>Klotrimazol</t>
  </si>
  <si>
    <t>16895</t>
  </si>
  <si>
    <t>IMAZOL KRÉMPASTA</t>
  </si>
  <si>
    <t>DRM PST 1X30GM</t>
  </si>
  <si>
    <t>Levothyroxin, sodná sůl</t>
  </si>
  <si>
    <t>69189</t>
  </si>
  <si>
    <t>EUTHYROX 50 MIKROGRAMŮ</t>
  </si>
  <si>
    <t>POR TBL NOB 100X50RG</t>
  </si>
  <si>
    <t>Multienzymové přípravky (lipáza, proteáza apod.)</t>
  </si>
  <si>
    <t>14815</t>
  </si>
  <si>
    <t>KREON 10 000</t>
  </si>
  <si>
    <t>POR CPS ETD 100</t>
  </si>
  <si>
    <t>Nystatin, kombinace</t>
  </si>
  <si>
    <t>107744</t>
  </si>
  <si>
    <t>MACMIROR COMPLEX</t>
  </si>
  <si>
    <t>VAG UNG 1X30GM+APL</t>
  </si>
  <si>
    <t>Prokinetika</t>
  </si>
  <si>
    <t>166760</t>
  </si>
  <si>
    <t>KINITO 50 MG, POTAHOVANÉ TABLETY</t>
  </si>
  <si>
    <t>POR TBL FLM 100X50MG</t>
  </si>
  <si>
    <t>Rosuvastatin</t>
  </si>
  <si>
    <t>148074</t>
  </si>
  <si>
    <t>ROSUCARD 20 MG POTAHOVANÉ TABLETY</t>
  </si>
  <si>
    <t>POR TBL FLM 90X20MG</t>
  </si>
  <si>
    <t>Sulfamethoxazol a trimethoprim</t>
  </si>
  <si>
    <t>6264</t>
  </si>
  <si>
    <t>SUMETROLIM</t>
  </si>
  <si>
    <t>POR TBL NOB 20X480MG</t>
  </si>
  <si>
    <t>Jiná</t>
  </si>
  <si>
    <t>*2001</t>
  </si>
  <si>
    <t>Jiný</t>
  </si>
  <si>
    <t>*2002</t>
  </si>
  <si>
    <t>*4013</t>
  </si>
  <si>
    <t>*4006</t>
  </si>
  <si>
    <t>Amoxicilin a enzymový inhibitor</t>
  </si>
  <si>
    <t>5951</t>
  </si>
  <si>
    <t>AMOKSIKLAV 1 G</t>
  </si>
  <si>
    <t>POR TBL FLM 14X1GM</t>
  </si>
  <si>
    <t>Ciprofloxacin</t>
  </si>
  <si>
    <t>15646</t>
  </si>
  <si>
    <t>CIPLOX</t>
  </si>
  <si>
    <t>OPH+AUR GTT SOL 5ML</t>
  </si>
  <si>
    <t>Diklofenak</t>
  </si>
  <si>
    <t>125121</t>
  </si>
  <si>
    <t>APO-DICLO SR 100</t>
  </si>
  <si>
    <t>POR TBL RET 30X100MG</t>
  </si>
  <si>
    <t>Dimetinden</t>
  </si>
  <si>
    <t>15520</t>
  </si>
  <si>
    <t>FENISTIL</t>
  </si>
  <si>
    <t>POR GTT SOL 1X20ML</t>
  </si>
  <si>
    <t>Drospirenon a ethinylestradiol</t>
  </si>
  <si>
    <t>129845</t>
  </si>
  <si>
    <t>ELOINE 0,02 MG/3 MG POTAHOVANÉ TABLETY</t>
  </si>
  <si>
    <t>POR TBL FLM 3X28</t>
  </si>
  <si>
    <t>Gestoden a ethinylestradiol</t>
  </si>
  <si>
    <t>46707</t>
  </si>
  <si>
    <t>LOGEST</t>
  </si>
  <si>
    <t>POR TBL OBD 3X21</t>
  </si>
  <si>
    <t>97557</t>
  </si>
  <si>
    <t>LINDYNETTE 20</t>
  </si>
  <si>
    <t>Hořčík (různé sole v kombinaci)</t>
  </si>
  <si>
    <t>66555</t>
  </si>
  <si>
    <t>MAGNOSOLV</t>
  </si>
  <si>
    <t>POR GRA SOL 30</t>
  </si>
  <si>
    <t>Levocetirizin</t>
  </si>
  <si>
    <t>137177</t>
  </si>
  <si>
    <t>CEZERA 5 MG</t>
  </si>
  <si>
    <t>POR TBL FLM 90X5MG</t>
  </si>
  <si>
    <t>85142</t>
  </si>
  <si>
    <t>XYZAL</t>
  </si>
  <si>
    <t>Levonorgestrel a ethinylestradiol</t>
  </si>
  <si>
    <t>78246</t>
  </si>
  <si>
    <t>MINISISTON</t>
  </si>
  <si>
    <t>POR TBL OBD 3X21(=63)</t>
  </si>
  <si>
    <t>Loratadin</t>
  </si>
  <si>
    <t>57580</t>
  </si>
  <si>
    <t>CLARITINE</t>
  </si>
  <si>
    <t>POR TBL NOB 60X10MG</t>
  </si>
  <si>
    <t>Nitrofurantoin</t>
  </si>
  <si>
    <t>154748</t>
  </si>
  <si>
    <t>NITROFURANTOIN - RATIOPHARM 100 MG</t>
  </si>
  <si>
    <t>POR CPS PRO 50X100MG</t>
  </si>
  <si>
    <t>Norethisteron</t>
  </si>
  <si>
    <t>125226</t>
  </si>
  <si>
    <t>NORETHISTERON ZENTIVA</t>
  </si>
  <si>
    <t>POR TBL NOB 30X5MG</t>
  </si>
  <si>
    <t>Betahistin</t>
  </si>
  <si>
    <t>102684</t>
  </si>
  <si>
    <t>BETAHISTIN ACTAVIS 16 MG</t>
  </si>
  <si>
    <t>POR TBL NOB 60X16MG</t>
  </si>
  <si>
    <t>Bisoprolol</t>
  </si>
  <si>
    <t>47740</t>
  </si>
  <si>
    <t>RIVOCOR 5</t>
  </si>
  <si>
    <t>POR TBL FLM 30X5MG</t>
  </si>
  <si>
    <t>Bromazepam</t>
  </si>
  <si>
    <t>132601</t>
  </si>
  <si>
    <t>LEXAURIN 3</t>
  </si>
  <si>
    <t>POR TBL NOB 30X3MG</t>
  </si>
  <si>
    <t>Cetirizin</t>
  </si>
  <si>
    <t>66030</t>
  </si>
  <si>
    <t>ZODAC</t>
  </si>
  <si>
    <t>POR TBL FLM 30X10MG</t>
  </si>
  <si>
    <t>Dabigatran-etexilát</t>
  </si>
  <si>
    <t>29328</t>
  </si>
  <si>
    <t>PRADAXA 110 MG</t>
  </si>
  <si>
    <t>POR CPS DUR 60X1X110MG</t>
  </si>
  <si>
    <t>132547</t>
  </si>
  <si>
    <t>POR TBL FLM 60X500MG</t>
  </si>
  <si>
    <t>14075</t>
  </si>
  <si>
    <t>132632</t>
  </si>
  <si>
    <t>Erdostein</t>
  </si>
  <si>
    <t>87076</t>
  </si>
  <si>
    <t>ERDOMED</t>
  </si>
  <si>
    <t>POR CPS DUR 20X300MG</t>
  </si>
  <si>
    <t>95560</t>
  </si>
  <si>
    <t>POR CPS DUR 30X300MG</t>
  </si>
  <si>
    <t>199680</t>
  </si>
  <si>
    <t>POR CPS DUR 60X300MG</t>
  </si>
  <si>
    <t>Klíšťová encefalitida, inaktivovaný celý virus</t>
  </si>
  <si>
    <t>55111</t>
  </si>
  <si>
    <t>FSME-IMMUN 0,5 ML BAXTER</t>
  </si>
  <si>
    <t>INJ SUS ISP 1X0.5ML/DÁV+ INTJ</t>
  </si>
  <si>
    <t>Kombinace různých antibiotik</t>
  </si>
  <si>
    <t>1076</t>
  </si>
  <si>
    <t>OPHTHALMO-FRAMYKOIN</t>
  </si>
  <si>
    <t>OPH UNG 1X5GM</t>
  </si>
  <si>
    <t>Kyselina fusidová</t>
  </si>
  <si>
    <t>88746</t>
  </si>
  <si>
    <t>FUCIDIN</t>
  </si>
  <si>
    <t>DRM UNG 1X15GM 2%</t>
  </si>
  <si>
    <t>Kyselina tioktová</t>
  </si>
  <si>
    <t>84367</t>
  </si>
  <si>
    <t>THIOGAMMA 600 ORAL</t>
  </si>
  <si>
    <t>POR TBL FLM 60X600MG</t>
  </si>
  <si>
    <t>14910</t>
  </si>
  <si>
    <t>FLONIDAN 10 MG TABLETY</t>
  </si>
  <si>
    <t>POR TBL NOB 90X10MG</t>
  </si>
  <si>
    <t>Omeprazol</t>
  </si>
  <si>
    <t>10246</t>
  </si>
  <si>
    <t>OMEPRAZOL AL 20</t>
  </si>
  <si>
    <t>POR CPS ETD 100X20MG</t>
  </si>
  <si>
    <t>122114</t>
  </si>
  <si>
    <t>APO-OME 20</t>
  </si>
  <si>
    <t>Pantoprazol</t>
  </si>
  <si>
    <t>49115</t>
  </si>
  <si>
    <t>CONTROLOC 20 MG</t>
  </si>
  <si>
    <t>POR TBL ENT 100X20MG</t>
  </si>
  <si>
    <t>Perindopril a amlodipin</t>
  </si>
  <si>
    <t>124091</t>
  </si>
  <si>
    <t>PRESTANCE 5 MG/5 MG</t>
  </si>
  <si>
    <t>POR TBL NOB 90</t>
  </si>
  <si>
    <t>Perindopril a diuretika</t>
  </si>
  <si>
    <t>122685</t>
  </si>
  <si>
    <t>PRESTARIUM NEO COMBI 5 MG/1,25 MG</t>
  </si>
  <si>
    <t>POR TBL FLM 30</t>
  </si>
  <si>
    <t>Pitofenon a analgetika</t>
  </si>
  <si>
    <t>50335</t>
  </si>
  <si>
    <t>ALGIFEN NEO</t>
  </si>
  <si>
    <t>POR GTT SOL 1X25ML</t>
  </si>
  <si>
    <t>166759</t>
  </si>
  <si>
    <t>POR TBL FLM 40X50MG</t>
  </si>
  <si>
    <t>Sertralin</t>
  </si>
  <si>
    <t>107887</t>
  </si>
  <si>
    <t>APO-SERTRAL 50</t>
  </si>
  <si>
    <t>POR CPS DUR 100X50MG</t>
  </si>
  <si>
    <t>Simvastatin</t>
  </si>
  <si>
    <t>125082</t>
  </si>
  <si>
    <t>APO-SIMVA 20</t>
  </si>
  <si>
    <t>POR TBL FLM 30X20MG</t>
  </si>
  <si>
    <t>125086</t>
  </si>
  <si>
    <t>POR TBL FLM 100X20MG</t>
  </si>
  <si>
    <t>Tolterodin</t>
  </si>
  <si>
    <t>32641</t>
  </si>
  <si>
    <t>DETRUSITOL SR 4 MG</t>
  </si>
  <si>
    <t>POR CPS PRO 28X4MG</t>
  </si>
  <si>
    <t>Vinpocetin</t>
  </si>
  <si>
    <t>10253</t>
  </si>
  <si>
    <t>CAVINTON FORTE</t>
  </si>
  <si>
    <t>Zolpidem</t>
  </si>
  <si>
    <t>94292</t>
  </si>
  <si>
    <t>ZOLPIDEM-RATIOPHARM 10 MG</t>
  </si>
  <si>
    <t>POR TBL FLM 20X10MG</t>
  </si>
  <si>
    <t>146897</t>
  </si>
  <si>
    <t>ZOLPIDEM MYLAN</t>
  </si>
  <si>
    <t>84795</t>
  </si>
  <si>
    <t>POR TBL FLM 100X10MG</t>
  </si>
  <si>
    <t>Nifuroxazid</t>
  </si>
  <si>
    <t>46405</t>
  </si>
  <si>
    <t>ERCEFURYL 200 MG CPS.</t>
  </si>
  <si>
    <t>POR CPS DUR 14X200MG</t>
  </si>
  <si>
    <t>54268</t>
  </si>
  <si>
    <t>NAS SPR SUS 240X64RG</t>
  </si>
  <si>
    <t>86397</t>
  </si>
  <si>
    <t>CLOTRIMAZOL AL 1%</t>
  </si>
  <si>
    <t>DRM CRM 1X50GM 1%</t>
  </si>
  <si>
    <t>129842</t>
  </si>
  <si>
    <t>YAZ 0,02 MG/3 MG POTAHOVANÉ TABLETY</t>
  </si>
  <si>
    <t>Flutrimazol</t>
  </si>
  <si>
    <t>53905</t>
  </si>
  <si>
    <t>MICETAL</t>
  </si>
  <si>
    <t>DRM SPR SOL 1X30ML/300MG</t>
  </si>
  <si>
    <t>Vareniklin</t>
  </si>
  <si>
    <t>29310</t>
  </si>
  <si>
    <t>CHAMPIX 1 MG</t>
  </si>
  <si>
    <t>POR TBL FLM 112X1MG K</t>
  </si>
  <si>
    <t>29365</t>
  </si>
  <si>
    <t>CHAMPIX 0,5 MG + 1 MG + 1 MG</t>
  </si>
  <si>
    <t>POR TBL FLM 11+14+28 PO</t>
  </si>
  <si>
    <t>146893</t>
  </si>
  <si>
    <t>ZOLPIDEM MYLAN 10 MG</t>
  </si>
  <si>
    <t>Ambulance - hematologická poradna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</si>
  <si>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</si>
  <si>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</si>
  <si>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</si>
  <si>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</si>
  <si>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R06AX13 - Loratadin</t>
  </si>
  <si>
    <t>N07CA01 - Betahistin</t>
  </si>
  <si>
    <t>N06AB06 - Sertralin</t>
  </si>
  <si>
    <t>B01AE07 - Dabigatran-etexilát</t>
  </si>
  <si>
    <t>C07AB07 - Bisoprolol</t>
  </si>
  <si>
    <t>N06BX18 - Vinpocetin</t>
  </si>
  <si>
    <t>C10AA01 - Simvastatin</t>
  </si>
  <si>
    <t>R06AE07 - Cetirizin</t>
  </si>
  <si>
    <t>A03FA - Prokinetika</t>
  </si>
  <si>
    <t>A02BC02 - Pantoprazol</t>
  </si>
  <si>
    <t>C10AA07 - Rosuvastatin</t>
  </si>
  <si>
    <t>J01CR02 - Amoxicilin a enzymový inhibitor</t>
  </si>
  <si>
    <t>A03FA</t>
  </si>
  <si>
    <t>C10AA07</t>
  </si>
  <si>
    <t>J01CR02</t>
  </si>
  <si>
    <t>R06AE09</t>
  </si>
  <si>
    <t>R06AX13</t>
  </si>
  <si>
    <t>A02BC02</t>
  </si>
  <si>
    <t>B01AE07</t>
  </si>
  <si>
    <t>C07AB07</t>
  </si>
  <si>
    <t>C10AA01</t>
  </si>
  <si>
    <t>N06AB06</t>
  </si>
  <si>
    <t>N06BX18</t>
  </si>
  <si>
    <t>N07CA01</t>
  </si>
  <si>
    <t>R06AE07</t>
  </si>
  <si>
    <t>Přehled plnění PL - Preskripce léčivých přípravků - orientační přehled</t>
  </si>
  <si>
    <t>ZA446</t>
  </si>
  <si>
    <t>Vata buničitá přířezy 20 x 30 cm 1230200129</t>
  </si>
  <si>
    <t>ZA450</t>
  </si>
  <si>
    <t>Náplast omniplast hospital 1,25 cm x 9,1 m 9004520</t>
  </si>
  <si>
    <t>ZC100</t>
  </si>
  <si>
    <t>Vata buničitá dělená 2 role / 500 ks 40 x 50 mm 1230200310</t>
  </si>
  <si>
    <t>ZC854</t>
  </si>
  <si>
    <t xml:space="preserve">Kompresa NT 7,5 x 7,5 cm / 2 ks sterilní 26510 </t>
  </si>
  <si>
    <t>ZL684</t>
  </si>
  <si>
    <t>Náplast santiband standard poinjekční jednotl. baleno 19 mm x 72 mm 652</t>
  </si>
  <si>
    <t>ZL995</t>
  </si>
  <si>
    <t>Obinadlo hyrofilní sterilní  6 cm x 5 m  004310190</t>
  </si>
  <si>
    <t>ZL999</t>
  </si>
  <si>
    <t>Rychloobvaz 8 x 4 cm / 3 ks ( pro obj. 1 kus = 3 náplasti) 001445510</t>
  </si>
  <si>
    <t>ZA855</t>
  </si>
  <si>
    <t>Pipeta pasteurova P 223 6,5 ml 204523</t>
  </si>
  <si>
    <t>ZB521</t>
  </si>
  <si>
    <t>Dispenser 100 Magnete 009893V</t>
  </si>
  <si>
    <t>ZE091</t>
  </si>
  <si>
    <t>Zátka k plast. zkumavkám 331690213410</t>
  </si>
  <si>
    <t>ZF091</t>
  </si>
  <si>
    <t>Zátka k plast. zkumavkám 331690213010</t>
  </si>
  <si>
    <t>ZA844</t>
  </si>
  <si>
    <t>Destička mikrotitr. U steril bal. á 240 ks 400916</t>
  </si>
  <si>
    <t>ZB845</t>
  </si>
  <si>
    <t>Zkumavka 5 ml PP 12 x 86 mm 1032</t>
  </si>
  <si>
    <t>ZB426</t>
  </si>
  <si>
    <t>Mikrozkumavka eppendorf 1,5 ml BSA 0220</t>
  </si>
  <si>
    <t>ZC716</t>
  </si>
  <si>
    <t>Špička pipetovací žlutá dlouhá manžeta 1123</t>
  </si>
  <si>
    <t>ZE719</t>
  </si>
  <si>
    <t>Špička pipetovací 0.5-10ul á 1000 ks 3110</t>
  </si>
  <si>
    <t>ZB628</t>
  </si>
  <si>
    <t>Špička pipetovací bílá nester. 10-200ul 1121</t>
  </si>
  <si>
    <t>ZK663</t>
  </si>
  <si>
    <t>Deska s jamkami (KS) 7047206000</t>
  </si>
  <si>
    <t>ZB605</t>
  </si>
  <si>
    <t>Špička modrá krátká manžeta 1108</t>
  </si>
  <si>
    <t>ZG553</t>
  </si>
  <si>
    <t>Zkumavky krevní  bal. á 385 ks 632423014097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</si>
  <si>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</si>
  <si>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</si>
  <si>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</si>
  <si>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</si>
  <si>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</si>
  <si>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</si>
  <si>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</si>
  <si>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</si>
  <si>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ZM291</t>
  </si>
  <si>
    <t>Rukavice nitril sempercare bez p. S bal. á 200 ks 30 802</t>
  </si>
  <si>
    <t>ZM293</t>
  </si>
  <si>
    <t>Rukavice nitril sempercare bez p. L bal. á 200 ks 30 804</t>
  </si>
  <si>
    <t>396095</t>
  </si>
  <si>
    <t>-Anti-JKb (polyclonal human IgG) Coombs 5 ml 213184</t>
  </si>
  <si>
    <t>800181</t>
  </si>
  <si>
    <t>-SERASCAN DIANA I+II+III+IV 4X10 ML</t>
  </si>
  <si>
    <t>800182</t>
  </si>
  <si>
    <t>-SERASCAN DIANA I+II+III+IV-P 4x10 ml</t>
  </si>
  <si>
    <t>800183</t>
  </si>
  <si>
    <t>-IDENTISERA DIANA 11x5 ml</t>
  </si>
  <si>
    <t>800184</t>
  </si>
  <si>
    <t>-IDENTISERA DIANA P 11x5 ml</t>
  </si>
  <si>
    <t>800237</t>
  </si>
  <si>
    <t>-WEAK D CELLS 0002995</t>
  </si>
  <si>
    <t>800681</t>
  </si>
  <si>
    <t>-DG PAPAIN 210357</t>
  </si>
  <si>
    <t>803198</t>
  </si>
  <si>
    <t>-MAKROPANEL 16 16*3 ML 1385</t>
  </si>
  <si>
    <t>396090</t>
  </si>
  <si>
    <t>-Anti-Cw (monoclonal human IgM) Clone MS-110, 5ml 213140</t>
  </si>
  <si>
    <t>396092</t>
  </si>
  <si>
    <t>-Anti-Fya (polyclonal human IgG) Coombs 5 ml 213187</t>
  </si>
  <si>
    <t>396093</t>
  </si>
  <si>
    <t>-Anti-Fyb (polyclonal human IgG) Coombs 5 ml 213188</t>
  </si>
  <si>
    <t>396098</t>
  </si>
  <si>
    <t>-Anti-S (polyclonal human IgG) Coombs 5 ml 213183</t>
  </si>
  <si>
    <t>396099</t>
  </si>
  <si>
    <t>-Anti-s (polyclonal human IgG) Coombs 5 ml 213185</t>
  </si>
  <si>
    <t>DB099</t>
  </si>
  <si>
    <t>Immutrep-RPR (500t)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</si>
  <si>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</si>
  <si>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</si>
  <si>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</si>
  <si>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</si>
  <si>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</si>
  <si>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</si>
  <si>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DA503</t>
  </si>
  <si>
    <t>RPR Positive control 0,5 ml</t>
  </si>
  <si>
    <t>DB638</t>
  </si>
  <si>
    <t>DIAGN.ERYTROCYTY A2 10ML</t>
  </si>
  <si>
    <t>DB490</t>
  </si>
  <si>
    <t>SERASCAN DIANA I+II+III+IV</t>
  </si>
  <si>
    <t>DB492</t>
  </si>
  <si>
    <t>IDENTISERA DIANA</t>
  </si>
  <si>
    <t>DF561</t>
  </si>
  <si>
    <t>DIAGN. Anti-Wra pol. 3ml</t>
  </si>
  <si>
    <t>DE314</t>
  </si>
  <si>
    <t>DIAGN.ANTI-k MON. 2 ML</t>
  </si>
  <si>
    <t>DB639</t>
  </si>
  <si>
    <t>DIAGN.ERYTROCYTY B 10ML</t>
  </si>
  <si>
    <t>DB493</t>
  </si>
  <si>
    <t>IDENTISERA DIANA P</t>
  </si>
  <si>
    <t>DB853</t>
  </si>
  <si>
    <t>GAMMA QUIN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</si>
  <si>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</si>
  <si>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</si>
  <si>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</si>
  <si>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</si>
  <si>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</si>
  <si>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</si>
  <si>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</si>
  <si>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</si>
  <si>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DA505</t>
  </si>
  <si>
    <t>RPR Negative control 0,5 ml</t>
  </si>
  <si>
    <t>DC915</t>
  </si>
  <si>
    <t>ID-ANTI-IGG DILUTION</t>
  </si>
  <si>
    <t>DC700</t>
  </si>
  <si>
    <t>DIAGN.ANTI-KELL MON. 5 ML</t>
  </si>
  <si>
    <t>DF040</t>
  </si>
  <si>
    <t>ANTI-Jka 1x12</t>
  </si>
  <si>
    <t>DA600</t>
  </si>
  <si>
    <t>ANTI-Fya 1x12 (bez sera)</t>
  </si>
  <si>
    <t>DB622</t>
  </si>
  <si>
    <t>DC-SCREENING II 1X12</t>
  </si>
  <si>
    <t>DE087</t>
  </si>
  <si>
    <t>ANTI-Lea 1x12</t>
  </si>
  <si>
    <t>DB016</t>
  </si>
  <si>
    <t>ID-interní kontrola kvality</t>
  </si>
  <si>
    <t>DB542</t>
  </si>
  <si>
    <t>WEAK D CELLS</t>
  </si>
  <si>
    <t>DA189</t>
  </si>
  <si>
    <t>Microcide SQ</t>
  </si>
  <si>
    <t>DG542</t>
  </si>
  <si>
    <t>Diagnostické sérum anti-s</t>
  </si>
  <si>
    <t>DE090</t>
  </si>
  <si>
    <t>ANTI-Cw 1x12</t>
  </si>
  <si>
    <t>DD779</t>
  </si>
  <si>
    <t>MAKROPANEL 16 16*3 ML</t>
  </si>
  <si>
    <t>DE928</t>
  </si>
  <si>
    <t>NOVACLONE Anti-C3b,-C3d 3ml</t>
  </si>
  <si>
    <t>DC945</t>
  </si>
  <si>
    <t>DIAGNOSTIKUM ANTI-A MONOKL.</t>
  </si>
  <si>
    <t>DC946</t>
  </si>
  <si>
    <t>DIAGNOSTIKUM ANTI-B MONOKL.</t>
  </si>
  <si>
    <t>DB554</t>
  </si>
  <si>
    <t>LEKTIN ANTI-H 3ML</t>
  </si>
  <si>
    <t>DA049</t>
  </si>
  <si>
    <t>ImmuClone Rh-Hr Control</t>
  </si>
  <si>
    <t>DE086</t>
  </si>
  <si>
    <t>ANTI-Dia Clon Anti-P1 1x12</t>
  </si>
  <si>
    <t>921091</t>
  </si>
  <si>
    <t>-HCl 0,2M 50 ml 50 ml</t>
  </si>
  <si>
    <t>DC967</t>
  </si>
  <si>
    <t>DG Gel Sol (2x100ml)</t>
  </si>
  <si>
    <t>DG595</t>
  </si>
  <si>
    <t>Promývací roztok A ředěný</t>
  </si>
  <si>
    <t>DF034</t>
  </si>
  <si>
    <t>ID-FLASCHEN-Anti-Fyb 1x4 ml</t>
  </si>
  <si>
    <t>DE088</t>
  </si>
  <si>
    <t>ANTI-Leb 1x12</t>
  </si>
  <si>
    <t>DF041</t>
  </si>
  <si>
    <t>ANTI-Jkb 1x12</t>
  </si>
  <si>
    <t>DB479</t>
  </si>
  <si>
    <t>AHG</t>
  </si>
  <si>
    <t>DA619</t>
  </si>
  <si>
    <t>DG Gel Coombs ( 2 x 25 cards )</t>
  </si>
  <si>
    <t>DF628</t>
  </si>
  <si>
    <t>DG Gel Newborn</t>
  </si>
  <si>
    <t>DF033</t>
  </si>
  <si>
    <t>ID-FLASCHEN-Anti-Fya 1x4 ml</t>
  </si>
  <si>
    <t>DG592</t>
  </si>
  <si>
    <t>NOVACLONE Anti-D, IgM+IgG  10x10ml</t>
  </si>
  <si>
    <t>DB951</t>
  </si>
  <si>
    <t>GAMMA ELU-KIT II</t>
  </si>
  <si>
    <t>DD510</t>
  </si>
  <si>
    <t>DIAGN.ANTI-E MON.5ML</t>
  </si>
  <si>
    <t>DB163</t>
  </si>
  <si>
    <t>DG Gel NEUTRAL ( 2 x 25 cards )</t>
  </si>
  <si>
    <t>DG074</t>
  </si>
  <si>
    <t>DG Gel Rh Kell</t>
  </si>
  <si>
    <t>DF030</t>
  </si>
  <si>
    <t>ID-FLASCHEN-Anti-S 1x4 ml</t>
  </si>
  <si>
    <t>DB539</t>
  </si>
  <si>
    <t>Diagn.anti-C mon. 5 ml</t>
  </si>
  <si>
    <t>DF037</t>
  </si>
  <si>
    <t>ANTI-S 1x12 (+diag. serum)</t>
  </si>
  <si>
    <t>DC617</t>
  </si>
  <si>
    <t>LEKTIN ANTI-A1 5 ML</t>
  </si>
  <si>
    <t>DA649</t>
  </si>
  <si>
    <t>ANTI-S 1x12 (bez sera)</t>
  </si>
  <si>
    <t>DC395</t>
  </si>
  <si>
    <t>Negativní kontr.mon.10 ml</t>
  </si>
  <si>
    <t>DD900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</si>
  <si>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</si>
  <si>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</si>
  <si>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</si>
  <si>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</si>
  <si>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</si>
  <si>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</si>
  <si>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ZA419</t>
  </si>
  <si>
    <t>Náplast betaplast bílá 10 cm x 5 m 510W</t>
  </si>
  <si>
    <t>ZA444</t>
  </si>
  <si>
    <t>Tampon nesterilní stáčený 20 x 19 cm 1320300404</t>
  </si>
  <si>
    <t>ZA466</t>
  </si>
  <si>
    <t>Tyčinka vatová sterilní 14 cm 9679501</t>
  </si>
  <si>
    <t>Tyčinka vatová sterilní 14 cm bal. á 200 ks 9679501</t>
  </si>
  <si>
    <t>ZA589</t>
  </si>
  <si>
    <t>Tampon sterilní stáčený 30 x 30 cm / 5 ks karton á 1500 ks 28007</t>
  </si>
  <si>
    <t>ZB084</t>
  </si>
  <si>
    <t>Náplast transpore 2,50 cm x 9,14 m 1527-1</t>
  </si>
  <si>
    <t>ZB404</t>
  </si>
  <si>
    <t>Náplast cosmos 8 cm x 1m 5403353</t>
  </si>
  <si>
    <t>ZC128</t>
  </si>
  <si>
    <t>Tampon nesterilní stáčený 30 x 30 cm karton á 2500 ks 1320300405</t>
  </si>
  <si>
    <t>ZD104</t>
  </si>
  <si>
    <t>Náplast omniplast 10,0 cm x 10,0 m 9004472 (900535)</t>
  </si>
  <si>
    <t>ZI558</t>
  </si>
  <si>
    <t>Náplast curapor   7 x   5 cm 22 120 ( náhrada za cosmopor )</t>
  </si>
  <si>
    <t>ZA728</t>
  </si>
  <si>
    <t>Lopatka lékařská nesterilní 1320100655</t>
  </si>
  <si>
    <t>ZA787</t>
  </si>
  <si>
    <t>Stříkačka injekční 2-dílná 10 ml L Inject Solo 4606108V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</si>
  <si>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</si>
  <si>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</si>
  <si>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</si>
  <si>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</si>
  <si>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</si>
  <si>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</si>
  <si>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ZB758</t>
  </si>
  <si>
    <t>Zkumavka 9 ml K3 edta NR 455036</t>
  </si>
  <si>
    <t>ZB762</t>
  </si>
  <si>
    <t>Zkumavka červená 6 ml 456092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</si>
  <si>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</si>
  <si>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</si>
  <si>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</si>
  <si>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</si>
  <si>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</si>
  <si>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</si>
  <si>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ZD350</t>
  </si>
  <si>
    <t>Lanceta haemolance zelená 21 G á 100 ks DIS7372</t>
  </si>
  <si>
    <t>ZF192</t>
  </si>
  <si>
    <t>Nádoba na kontaminovaný odpad 4 l 15-0004</t>
  </si>
  <si>
    <t>ZG515</t>
  </si>
  <si>
    <t>Zkumavka močová vacuette 10,5 ml bal. á 50 ks 455007</t>
  </si>
  <si>
    <t>ZI179</t>
  </si>
  <si>
    <t>Zkumavka s mediem+ flovakovaný tampon eSwab růžový 490CE.A</t>
  </si>
  <si>
    <t>ZB967</t>
  </si>
  <si>
    <t>Zkumavka 3 ml PP 13 x 75 mm 1058</t>
  </si>
  <si>
    <t>ZF577</t>
  </si>
  <si>
    <t>Propichovač segmentu (schlauch segment öffner) 95.1000</t>
  </si>
  <si>
    <t>ZF599</t>
  </si>
  <si>
    <t>Replacement Caps 4D19-01</t>
  </si>
  <si>
    <t>ZH139</t>
  </si>
  <si>
    <t>Vak transfer 400 ml 720434</t>
  </si>
  <si>
    <t>ZF104</t>
  </si>
  <si>
    <t>Nádoba na kontaminovaný odpad 10 l 15-0006</t>
  </si>
  <si>
    <t>ZJ189</t>
  </si>
  <si>
    <t>Zkumavka S-Monovette® 4,9 ml K3 EDTA 04.1931</t>
  </si>
  <si>
    <t>ZM432</t>
  </si>
  <si>
    <t>Zkumavka S-Monovette® 4,9 ml Serum 04.1934</t>
  </si>
  <si>
    <t>ZB640</t>
  </si>
  <si>
    <t>Zkumavka Kep ARC reaction vessels 8 x 500 á 4000 ks 7C1502</t>
  </si>
  <si>
    <t>ZB500</t>
  </si>
  <si>
    <t>Zkumavka vacutainer BD 3 ml Est 75 x 13 H bal . á 100 ks čirá 362725</t>
  </si>
  <si>
    <t>ZA881</t>
  </si>
  <si>
    <t>Vak odběrový WBT434CCL</t>
  </si>
  <si>
    <t>ZB140</t>
  </si>
  <si>
    <t>Roztok ACDA 750 ml bal. á 12 ks 40801</t>
  </si>
  <si>
    <t>ZB202</t>
  </si>
  <si>
    <t>Roztok antiko.na citr. 4% 250 ml 0420C-00</t>
  </si>
  <si>
    <t>ZB977</t>
  </si>
  <si>
    <t>Set trima accel plt, plazma, RBC 80400 777800400</t>
  </si>
  <si>
    <t>ZD085</t>
  </si>
  <si>
    <t>Jehla needle syslock 16G sterilní 824-1605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</si>
  <si>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</si>
  <si>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</si>
  <si>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</si>
  <si>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</si>
  <si>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</si>
  <si>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</si>
  <si>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</si>
  <si>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</si>
  <si>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</si>
  <si>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</si>
  <si>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SC692-00</t>
  </si>
  <si>
    <t>ZG182</t>
  </si>
  <si>
    <t>Filtr na erytrocyty BPF4ARBL</t>
  </si>
  <si>
    <t>ZB136</t>
  </si>
  <si>
    <t>Souprava pro separ.erytrocytů  942</t>
  </si>
  <si>
    <t>ZB137</t>
  </si>
  <si>
    <t xml:space="preserve">Roztok antikoag. CPD50, 150 ml bal. á 40 ks 0415C-00 </t>
  </si>
  <si>
    <t>ZB254</t>
  </si>
  <si>
    <t>Souprava pro separ.plazmy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</si>
  <si>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</si>
  <si>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</si>
  <si>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</si>
  <si>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</si>
  <si>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</si>
  <si>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</si>
  <si>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</si>
  <si>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</si>
  <si>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</si>
  <si>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 xml:space="preserve">Souprava na sběr deleukotizovaných trombocytů v náhradním roztoku bal. á 8 ks 999F-E </t>
  </si>
  <si>
    <t>ZF767</t>
  </si>
  <si>
    <t xml:space="preserve">Souprava na sběr deleukotizovaných trombocytů bal. á 8 ks 997CF-E 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</si>
  <si>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</si>
  <si>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</si>
  <si>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</si>
  <si>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</si>
  <si>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</si>
  <si>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 xml:space="preserve">Set trima accel na PA plazma 80700 </t>
  </si>
  <si>
    <t>ZL461</t>
  </si>
  <si>
    <t>Souprava pro separ.plazmy W/NACL ADAP 401323</t>
  </si>
  <si>
    <t>ZK830</t>
  </si>
  <si>
    <t>SAG Manitol 100 ml bal. á 48 ks 777968100</t>
  </si>
  <si>
    <t>ZF619</t>
  </si>
  <si>
    <t>Vak transfer 600 ml 720433</t>
  </si>
  <si>
    <t>ZF083</t>
  </si>
  <si>
    <t>Souprava na léčení erytrocytaferézy 00944</t>
  </si>
  <si>
    <t>ZB138</t>
  </si>
  <si>
    <t>SAG Manitol 350 ml bal. á 20 ks 411C</t>
  </si>
  <si>
    <t>ZD135</t>
  </si>
  <si>
    <t>Vak odběrový WBT434CEL</t>
  </si>
  <si>
    <t>ZG782</t>
  </si>
  <si>
    <t>Set na separaci LRS Plt,Plasma,RBC+TRL (pův.777800450) 80450</t>
  </si>
  <si>
    <t>ZL460</t>
  </si>
  <si>
    <t>Roztok antiko.na citr. 4% 250 ml 400945</t>
  </si>
  <si>
    <t>ZK668</t>
  </si>
  <si>
    <t>Vak měřící 1000 ml bal. á 5 ks KLMRS 1000</t>
  </si>
  <si>
    <t>ZG070</t>
  </si>
  <si>
    <t>Vak transfer   300 ml 721293</t>
  </si>
  <si>
    <t>ZB883</t>
  </si>
  <si>
    <t>Vak transfer 6 x 150 ml 814-0135</t>
  </si>
  <si>
    <t>ZA834</t>
  </si>
  <si>
    <t>Jehla injekční 0,7 x   40 mm černá 4660021</t>
  </si>
  <si>
    <t>ZB556</t>
  </si>
  <si>
    <t>Jehla injekční 1,2 x   40 mm růžová 4665120</t>
  </si>
  <si>
    <t>ZB768</t>
  </si>
  <si>
    <t>Jehla vakuová 216/38 mm zelená 450076</t>
  </si>
  <si>
    <t>800554</t>
  </si>
  <si>
    <t>-GAMMA QUIN 0007890</t>
  </si>
  <si>
    <t>500357</t>
  </si>
  <si>
    <t>-ID-interní kontrola kvality 009930</t>
  </si>
  <si>
    <t>800317</t>
  </si>
  <si>
    <t>-ID-DIAPANEL 11X4 004114</t>
  </si>
  <si>
    <t>800318</t>
  </si>
  <si>
    <t>-ID PANEL P 004214</t>
  </si>
  <si>
    <t>800319</t>
  </si>
  <si>
    <t>-ID-DIACELL I-II-III 3X10 004310</t>
  </si>
  <si>
    <t>800323</t>
  </si>
  <si>
    <t>-ID-DIACELL I+II+IIIP,3X10ML 005310</t>
  </si>
  <si>
    <t>800817</t>
  </si>
  <si>
    <t>-ID-PAPAIN 1X10 ML 005510</t>
  </si>
  <si>
    <t>804162</t>
  </si>
  <si>
    <t>-ID-DIACELL Pool 3X10 ml 003631</t>
  </si>
  <si>
    <t>804164</t>
  </si>
  <si>
    <t>-DiaCell MP ABO A1-B 109897</t>
  </si>
  <si>
    <t>804296</t>
  </si>
  <si>
    <t>-EIGHTCHECK-3WP (N) 12x1,5 ml TJ904-0611-6</t>
  </si>
  <si>
    <t>DD596</t>
  </si>
  <si>
    <t>Sabouraud agar s CMP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</si>
  <si>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</si>
  <si>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</si>
  <si>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</si>
  <si>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</si>
  <si>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</si>
  <si>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</si>
  <si>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</si>
  <si>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</si>
  <si>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</si>
  <si>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</si>
  <si>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DD409</t>
  </si>
  <si>
    <t>TRYPTON-SOJOVÝ BUJON</t>
  </si>
  <si>
    <t>DG209</t>
  </si>
  <si>
    <t>MAY-GRUNWALD</t>
  </si>
  <si>
    <t>DC533</t>
  </si>
  <si>
    <t>ACCURUN 1 Series 2600 3x5 ml</t>
  </si>
  <si>
    <t>DF118</t>
  </si>
  <si>
    <t>ARC ANTIHBCII</t>
  </si>
  <si>
    <t>DC291</t>
  </si>
  <si>
    <t>ARC ANTI HCV RGT</t>
  </si>
  <si>
    <t>DC396</t>
  </si>
  <si>
    <t>ARC PRE-TRIG SOL</t>
  </si>
  <si>
    <t>DE730</t>
  </si>
  <si>
    <t>Thioglykolátový bujon(10ML)</t>
  </si>
  <si>
    <t>DG208</t>
  </si>
  <si>
    <t>GIEMSA-ROMANOWSKI</t>
  </si>
  <si>
    <t>DB247</t>
  </si>
  <si>
    <t>ARC Syphlis TP Reagent Kit</t>
  </si>
  <si>
    <t>DC871</t>
  </si>
  <si>
    <t>ARC ANTI HCV CALIBRA</t>
  </si>
  <si>
    <t>DE849</t>
  </si>
  <si>
    <t>ARC CONC WASH BUFFFER(4x1LTR)</t>
  </si>
  <si>
    <t>DE785</t>
  </si>
  <si>
    <t>DiaMed MP Test, CcEeK-ctl, 1x12</t>
  </si>
  <si>
    <t>DC235</t>
  </si>
  <si>
    <t>DILUENT 2 1X500</t>
  </si>
  <si>
    <t>DE783</t>
  </si>
  <si>
    <t>MP A-B-AB-D-D-ctl/A1-B, 12 STK</t>
  </si>
  <si>
    <t>DE784</t>
  </si>
  <si>
    <t>MP A-B-D-ctl/A-B-D-ctl</t>
  </si>
  <si>
    <t>DD102</t>
  </si>
  <si>
    <t>DILUENT 1 1x500 ML</t>
  </si>
  <si>
    <t>DD182</t>
  </si>
  <si>
    <t>LISS/COOMBS 112X12</t>
  </si>
  <si>
    <t>DC999</t>
  </si>
  <si>
    <t>Waschlosung A 10x100 ml</t>
  </si>
  <si>
    <t>DC943</t>
  </si>
  <si>
    <t>NACL/ENZYM/KALTE 112X12</t>
  </si>
  <si>
    <t>DC856</t>
  </si>
  <si>
    <t>ARC Probe Conditioning Solution</t>
  </si>
  <si>
    <t>DB619</t>
  </si>
  <si>
    <t>ID-DIAPANEL 11X4</t>
  </si>
  <si>
    <t>DC098</t>
  </si>
  <si>
    <t>ID-PAPAIN 1X10 ML</t>
  </si>
  <si>
    <t>DF035</t>
  </si>
  <si>
    <t>DC694</t>
  </si>
  <si>
    <t>ARC HIV COMBO CONTROL</t>
  </si>
  <si>
    <t>DB530</t>
  </si>
  <si>
    <t>STROMATOLYSER-WH 3x500 ml</t>
  </si>
  <si>
    <t>DD067</t>
  </si>
  <si>
    <t>GEGENPROBE 112X12</t>
  </si>
  <si>
    <t>DC458</t>
  </si>
  <si>
    <t>Waschlosung B 10x100 ml</t>
  </si>
  <si>
    <t>DB621</t>
  </si>
  <si>
    <t>ID-DIACELL I-II-III 3X10</t>
  </si>
  <si>
    <t>DB620</t>
  </si>
  <si>
    <t>ID PANEL P</t>
  </si>
  <si>
    <t>DA601</t>
  </si>
  <si>
    <t>ANTI-Fyb 1x12 (bez sera)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</si>
  <si>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</si>
  <si>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</si>
  <si>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</si>
  <si>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</si>
  <si>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</si>
  <si>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</si>
  <si>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</si>
  <si>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</si>
  <si>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DC716</t>
  </si>
  <si>
    <t>ANAEROCULT A MINI GASGENE RATO</t>
  </si>
  <si>
    <t>DD058</t>
  </si>
  <si>
    <t>ARC ANTI HCV CONTROL</t>
  </si>
  <si>
    <t>DB248</t>
  </si>
  <si>
    <t>ARC Syphilis TP Controls</t>
  </si>
  <si>
    <t>DE085</t>
  </si>
  <si>
    <t>ANTI-N 1x12</t>
  </si>
  <si>
    <t>DE868</t>
  </si>
  <si>
    <t>EIGHTCHECK-3WP (N) 12x1,5 ml</t>
  </si>
  <si>
    <t>DE084</t>
  </si>
  <si>
    <t>ANTI-M  1x12</t>
  </si>
  <si>
    <t>DB249</t>
  </si>
  <si>
    <t>ARC Syphilis TP Calibrator</t>
  </si>
  <si>
    <t>DF116</t>
  </si>
  <si>
    <t>ARC ANTIHBCII CAL</t>
  </si>
  <si>
    <t>DF117</t>
  </si>
  <si>
    <t>ARC ANTIHBCII CTL</t>
  </si>
  <si>
    <t>DA065</t>
  </si>
  <si>
    <t>ARC HBSAG QUALITATIVE II CAL</t>
  </si>
  <si>
    <t>DD424</t>
  </si>
  <si>
    <t>ARC HIV COMBO CALIBR.</t>
  </si>
  <si>
    <t>DF039</t>
  </si>
  <si>
    <t>ANTI-Fyb 1x12 (+diag. serum)</t>
  </si>
  <si>
    <t>DB483</t>
  </si>
  <si>
    <t>Anti-k,Coombs reactive 5 ml</t>
  </si>
  <si>
    <t>DE848</t>
  </si>
  <si>
    <t>ACCURUN ATA SER.5000 12x3,5ml</t>
  </si>
  <si>
    <t>DG694</t>
  </si>
  <si>
    <t>Architect HCV Ag Controls</t>
  </si>
  <si>
    <t>DG692</t>
  </si>
  <si>
    <t>Architect HCV Ag Reagent Kit</t>
  </si>
  <si>
    <t>DG693</t>
  </si>
  <si>
    <t>Architect HCV Ag Calibrators</t>
  </si>
  <si>
    <t>805061</t>
  </si>
  <si>
    <t>-Isopropanol 5%, transf. 1000 ml</t>
  </si>
  <si>
    <t>DD561</t>
  </si>
  <si>
    <t>DIAGN.ANTI-LEB MON. 2ML</t>
  </si>
  <si>
    <t>DD839</t>
  </si>
  <si>
    <t>Diagn.anti-Kpa pol.3ml</t>
  </si>
  <si>
    <t>DD794</t>
  </si>
  <si>
    <t>PeliLISS poten.reag. 10 ml</t>
  </si>
  <si>
    <t>DB537</t>
  </si>
  <si>
    <t>DIAGN.ANTI-LEA MON. 2ML</t>
  </si>
  <si>
    <t>DC226</t>
  </si>
  <si>
    <t>DIAGN.ANTI-LUA POL.</t>
  </si>
  <si>
    <t>DG596</t>
  </si>
  <si>
    <t>Promývací roztok B ředěný</t>
  </si>
  <si>
    <t>DF014</t>
  </si>
  <si>
    <t>COMPLEMENT CONTROL CELLS 3ml</t>
  </si>
  <si>
    <t>DD068</t>
  </si>
  <si>
    <t>ID-ANTI-IgG 1/IgG 3</t>
  </si>
  <si>
    <t>DB700</t>
  </si>
  <si>
    <t>CELLPACK 20 l</t>
  </si>
  <si>
    <t>DB957</t>
  </si>
  <si>
    <t>CELLCLEAN 50 ml</t>
  </si>
  <si>
    <t>Transfuzní oddělení,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</si>
  <si>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</si>
  <si>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</si>
  <si>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</si>
  <si>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</si>
  <si>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</si>
  <si>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</si>
  <si>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</si>
  <si>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</si>
  <si>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</si>
  <si>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(132 03 001)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</si>
  <si>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</si>
  <si>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</si>
  <si>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</si>
  <si>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</si>
  <si>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</si>
  <si>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</si>
  <si>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</si>
  <si>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</si>
  <si>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</si>
  <si>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</si>
  <si>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</si>
  <si>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</si>
  <si>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202</t>
  </si>
  <si>
    <t>V</t>
  </si>
  <si>
    <t>09511</t>
  </si>
  <si>
    <t>MINIMÁLNÍ KONTAKT LÉKAŘE S PACIENTEM</t>
  </si>
  <si>
    <t>09543</t>
  </si>
  <si>
    <t>REGULAČNÍ POPLATEK ZA NÁVŠTĚVU -- POPLATEK UHRAZEN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</si>
  <si>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</si>
  <si>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</si>
  <si>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</si>
  <si>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</si>
  <si>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22361</t>
  </si>
  <si>
    <t>TERAPEUTICKÁ CYTAFERÉZA DEPLEČNÍ, VÝMĚNNÁ A CYTAFE</t>
  </si>
  <si>
    <t>22023</t>
  </si>
  <si>
    <t>KONTROLNÍ VYŠETŘENÍ HEMATOLOGEM</t>
  </si>
  <si>
    <t>222</t>
  </si>
  <si>
    <t>2</t>
  </si>
  <si>
    <t>0507951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</si>
  <si>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</si>
  <si>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</si>
  <si>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</si>
  <si>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</si>
  <si>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</si>
  <si>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</si>
  <si>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</si>
  <si>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</si>
  <si>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</si>
  <si>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</si>
  <si>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</si>
  <si>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</si>
  <si>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</si>
  <si>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</si>
  <si>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</si>
  <si>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</si>
  <si>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</si>
  <si>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</si>
  <si>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</si>
  <si>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</si>
  <si>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</si>
  <si>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</si>
  <si>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</si>
  <si>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</si>
  <si>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</si>
  <si>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</si>
  <si>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</si>
  <si>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</si>
  <si>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</si>
  <si>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</si>
  <si>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</si>
  <si>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</si>
  <si>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</si>
  <si>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</si>
  <si>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</si>
  <si>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</si>
  <si>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</si>
  <si>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</si>
  <si>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</si>
  <si>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</si>
  <si>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</si>
  <si>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</si>
  <si>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</si>
  <si>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</si>
  <si>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</si>
  <si>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</si>
  <si>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</si>
  <si>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</si>
  <si>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</si>
  <si>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</si>
  <si>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</si>
  <si>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</si>
  <si>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</si>
  <si>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</si>
  <si>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</si>
  <si>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</si>
  <si>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</si>
  <si>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</si>
  <si>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</si>
  <si>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</si>
  <si>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</si>
  <si>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</si>
  <si>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</si>
  <si>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</si>
  <si>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</si>
  <si>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</si>
  <si>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</si>
  <si>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</si>
  <si>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</si>
  <si>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</si>
  <si>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</si>
  <si>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</si>
  <si>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</si>
  <si>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</si>
  <si>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</si>
  <si>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</si>
  <si>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</si>
  <si>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19 - Klinika pracovního lékařství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</si>
  <si>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</si>
  <si>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</si>
  <si>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</si>
  <si>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</si>
  <si>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</si>
  <si>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</si>
  <si>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</si>
  <si>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</si>
  <si>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</si>
  <si>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</si>
  <si>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</si>
  <si>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</si>
  <si>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</si>
  <si>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22351</t>
  </si>
  <si>
    <t>OPIS KREVNÍ SKUPINY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</si>
  <si>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</si>
  <si>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</si>
  <si>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</si>
  <si>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</si>
  <si>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</si>
  <si>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</si>
  <si>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</si>
  <si>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</si>
  <si>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</si>
  <si>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</si>
  <si>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</si>
  <si>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</si>
  <si>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</si>
  <si>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</si>
  <si>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</si>
  <si>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19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</si>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</sst>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07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2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2" fontId="29" fillId="3" borderId="27" xfId="81" applyNumberFormat="1" applyFont="1" applyFill="1" applyBorder="1"/>
    <xf numFmtId="172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5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70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4" fontId="40" fillId="4" borderId="85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4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91" xfId="0" applyNumberFormat="1" applyFont="1" applyBorder="1"/>
    <xf numFmtId="174" fontId="33" fillId="0" borderId="89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82" xfId="0" applyNumberFormat="1" applyFont="1" applyBorder="1"/>
    <xf numFmtId="174" fontId="40" fillId="2" borderId="100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2" borderId="79" xfId="0" applyNumberFormat="1" applyFont="1" applyFill="1" applyBorder="1" applyAlignment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174" fontId="40" fillId="0" borderId="85" xfId="0" applyNumberFormat="1" applyFont="1" applyBorder="1"/>
    <xf numFmtId="174" fontId="33" fillId="0" borderId="101" xfId="0" applyNumberFormat="1" applyFont="1" applyBorder="1"/>
    <xf numFmtId="174" fontId="33" fillId="0" borderId="79" xfId="0" applyNumberFormat="1" applyFont="1" applyBorder="1"/>
    <xf numFmtId="175" fontId="40" fillId="2" borderId="85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33" fillId="2" borderId="79" xfId="0" applyNumberFormat="1" applyFont="1" applyFill="1" applyBorder="1" applyAlignment="1"/>
    <xf numFmtId="175" fontId="40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33" fillId="0" borderId="91" xfId="0" applyNumberFormat="1" applyFont="1" applyBorder="1"/>
    <xf numFmtId="175" fontId="40" fillId="0" borderId="93" xfId="0" applyNumberFormat="1" applyFont="1" applyBorder="1"/>
    <xf numFmtId="175" fontId="33" fillId="0" borderId="94" xfId="0" applyNumberFormat="1" applyFont="1" applyBorder="1"/>
    <xf numFmtId="175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5" xfId="0" applyNumberFormat="1" applyFont="1" applyFill="1" applyBorder="1" applyAlignment="1">
      <alignment horizontal="center"/>
    </xf>
    <xf numFmtId="176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4" xfId="53" applyNumberFormat="1" applyFont="1" applyFill="1" applyBorder="1" applyAlignment="1">
      <alignment horizontal="right"/>
    </xf>
    <xf numFmtId="165" fontId="30" fillId="2" borderId="29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7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7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7" fontId="36" fillId="9" borderId="120" xfId="0" applyNumberFormat="1" applyFont="1" applyFill="1" applyBorder="1" applyAlignment="1">
      <alignment horizontal="right" vertical="top"/>
    </xf>
    <xf numFmtId="177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0" borderId="124" xfId="0" applyFont="1" applyBorder="1" applyAlignment="1">
      <alignment horizontal="right" vertical="top"/>
    </xf>
    <xf numFmtId="177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6" xfId="53" applyNumberFormat="1" applyFont="1" applyFill="1" applyBorder="1" applyAlignment="1">
      <alignment horizontal="left"/>
    </xf>
    <xf numFmtId="165" fontId="32" fillId="2" borderId="127" xfId="53" applyNumberFormat="1" applyFont="1" applyFill="1" applyBorder="1" applyAlignment="1">
      <alignment horizontal="left"/>
    </xf>
    <xf numFmtId="165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5" fontId="33" fillId="0" borderId="79" xfId="0" applyNumberFormat="1" applyFont="1" applyFill="1" applyBorder="1"/>
    <xf numFmtId="165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5" fontId="33" fillId="0" borderId="82" xfId="0" applyNumberFormat="1" applyFont="1" applyFill="1" applyBorder="1"/>
    <xf numFmtId="165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9" xfId="0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80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5" fontId="33" fillId="0" borderId="29" xfId="0" applyNumberFormat="1" applyFont="1" applyFill="1" applyBorder="1"/>
    <xf numFmtId="166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5" fontId="33" fillId="0" borderId="134" xfId="0" applyNumberFormat="1" applyFont="1" applyFill="1" applyBorder="1"/>
    <xf numFmtId="166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5" fontId="33" fillId="0" borderId="137" xfId="0" applyNumberFormat="1" applyFont="1" applyFill="1" applyBorder="1"/>
    <xf numFmtId="166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40" fillId="2" borderId="52" xfId="0" applyFont="1" applyFill="1" applyBorder="1"/>
    <xf numFmtId="3" fontId="40" fillId="2" borderId="128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25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3" fontId="33" fillId="0" borderId="140" xfId="0" applyNumberFormat="1" applyFont="1" applyFill="1" applyBorder="1"/>
    <xf numFmtId="9" fontId="33" fillId="0" borderId="140" xfId="0" applyNumberFormat="1" applyFont="1" applyFill="1" applyBorder="1"/>
    <xf numFmtId="3" fontId="33" fillId="0" borderId="141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3" xfId="0" applyFont="1" applyFill="1" applyBorder="1"/>
    <xf numFmtId="0" fontId="40" fillId="0" borderId="13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4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5" fontId="32" fillId="2" borderId="52" xfId="53" applyNumberFormat="1" applyFont="1" applyFill="1" applyBorder="1" applyAlignment="1">
      <alignment horizontal="left"/>
    </xf>
    <xf numFmtId="165" fontId="32" fillId="2" borderId="54" xfId="53" applyNumberFormat="1" applyFont="1" applyFill="1" applyBorder="1" applyAlignment="1">
      <alignment horizontal="left"/>
    </xf>
    <xf numFmtId="165" fontId="33" fillId="0" borderId="29" xfId="0" applyNumberFormat="1" applyFont="1" applyFill="1" applyBorder="1" applyAlignment="1">
      <alignment horizontal="right"/>
    </xf>
    <xf numFmtId="165" fontId="33" fillId="0" borderId="134" xfId="0" applyNumberFormat="1" applyFont="1" applyFill="1" applyBorder="1" applyAlignment="1">
      <alignment horizontal="right"/>
    </xf>
    <xf numFmtId="165" fontId="33" fillId="0" borderId="137" xfId="0" applyNumberFormat="1" applyFont="1" applyFill="1" applyBorder="1" applyAlignment="1">
      <alignment horizontal="right"/>
    </xf>
    <xf numFmtId="174" fontId="40" fillId="4" borderId="145" xfId="0" applyNumberFormat="1" applyFont="1" applyFill="1" applyBorder="1" applyAlignment="1">
      <alignment horizontal="center"/>
    </xf>
    <xf numFmtId="174" fontId="40" fillId="4" borderId="146" xfId="0" applyNumberFormat="1" applyFont="1" applyFill="1" applyBorder="1" applyAlignment="1">
      <alignment horizontal="center"/>
    </xf>
    <xf numFmtId="174" fontId="33" fillId="0" borderId="147" xfId="0" applyNumberFormat="1" applyFont="1" applyBorder="1" applyAlignment="1">
      <alignment horizontal="right"/>
    </xf>
    <xf numFmtId="174" fontId="33" fillId="0" borderId="148" xfId="0" applyNumberFormat="1" applyFont="1" applyBorder="1" applyAlignment="1">
      <alignment horizontal="right"/>
    </xf>
    <xf numFmtId="174" fontId="33" fillId="0" borderId="148" xfId="0" applyNumberFormat="1" applyFont="1" applyBorder="1" applyAlignment="1">
      <alignment horizontal="right" wrapText="1"/>
    </xf>
    <xf numFmtId="176" fontId="33" fillId="0" borderId="147" xfId="0" applyNumberFormat="1" applyFont="1" applyBorder="1" applyAlignment="1">
      <alignment horizontal="right"/>
    </xf>
    <xf numFmtId="176" fontId="33" fillId="0" borderId="148" xfId="0" applyNumberFormat="1" applyFont="1" applyBorder="1" applyAlignment="1">
      <alignment horizontal="right"/>
    </xf>
    <xf numFmtId="174" fontId="33" fillId="0" borderId="149" xfId="0" applyNumberFormat="1" applyFont="1" applyBorder="1" applyAlignment="1">
      <alignment horizontal="right"/>
    </xf>
    <xf numFmtId="174" fontId="33" fillId="0" borderId="150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4" xfId="0" applyFont="1" applyFill="1" applyBorder="1" applyAlignment="1">
      <alignment horizontal="center" vertical="center" wrapText="1"/>
    </xf>
    <xf numFmtId="175" fontId="33" fillId="2" borderId="57" xfId="0" applyNumberFormat="1" applyFont="1" applyFill="1" applyBorder="1" applyAlignment="1"/>
    <xf numFmtId="175" fontId="33" fillId="0" borderId="143" xfId="0" applyNumberFormat="1" applyFont="1" applyBorder="1"/>
    <xf numFmtId="175" fontId="33" fillId="0" borderId="152" xfId="0" applyNumberFormat="1" applyFont="1" applyBorder="1"/>
    <xf numFmtId="174" fontId="40" fillId="4" borderId="57" xfId="0" applyNumberFormat="1" applyFont="1" applyFill="1" applyBorder="1" applyAlignment="1"/>
    <xf numFmtId="174" fontId="33" fillId="0" borderId="143" xfId="0" applyNumberFormat="1" applyFont="1" applyBorder="1"/>
    <xf numFmtId="174" fontId="33" fillId="0" borderId="144" xfId="0" applyNumberFormat="1" applyFont="1" applyBorder="1"/>
    <xf numFmtId="174" fontId="40" fillId="2" borderId="57" xfId="0" applyNumberFormat="1" applyFont="1" applyFill="1" applyBorder="1" applyAlignment="1"/>
    <xf numFmtId="174" fontId="33" fillId="0" borderId="152" xfId="0" applyNumberFormat="1" applyFont="1" applyBorder="1"/>
    <xf numFmtId="174" fontId="33" fillId="0" borderId="57" xfId="0" applyNumberFormat="1" applyFont="1" applyBorder="1"/>
    <xf numFmtId="174" fontId="40" fillId="4" borderId="153" xfId="0" applyNumberFormat="1" applyFont="1" applyFill="1" applyBorder="1" applyAlignment="1">
      <alignment horizontal="center"/>
    </xf>
    <xf numFmtId="0" fontId="0" fillId="0" borderId="154" xfId="0" applyBorder="1" applyAlignment="1">
      <alignment horizontal="right"/>
    </xf>
    <xf numFmtId="174" fontId="33" fillId="0" borderId="154" xfId="0" applyNumberFormat="1" applyFont="1" applyBorder="1" applyAlignment="1">
      <alignment horizontal="right"/>
    </xf>
    <xf numFmtId="176" fontId="33" fillId="0" borderId="154" xfId="0" applyNumberFormat="1" applyFont="1" applyBorder="1" applyAlignment="1">
      <alignment horizontal="right"/>
    </xf>
    <xf numFmtId="174" fontId="33" fillId="0" borderId="155" xfId="0" applyNumberFormat="1" applyFont="1" applyBorder="1" applyAlignment="1">
      <alignment horizontal="right"/>
    </xf>
    <xf numFmtId="0" fontId="0" fillId="0" borderId="151" xfId="0" applyBorder="1"/>
    <xf numFmtId="174" fontId="40" fillId="4" borderId="33" xfId="0" applyNumberFormat="1" applyFont="1" applyFill="1" applyBorder="1" applyAlignment="1">
      <alignment horizontal="center"/>
    </xf>
    <xf numFmtId="174" fontId="33" fillId="0" borderId="156" xfId="0" applyNumberFormat="1" applyFont="1" applyBorder="1" applyAlignment="1">
      <alignment horizontal="right"/>
    </xf>
    <xf numFmtId="176" fontId="33" fillId="0" borderId="156" xfId="0" applyNumberFormat="1" applyFont="1" applyBorder="1" applyAlignment="1">
      <alignment horizontal="right"/>
    </xf>
    <xf numFmtId="174" fontId="33" fillId="0" borderId="142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170" fontId="33" fillId="0" borderId="137" xfId="0" applyNumberFormat="1" applyFont="1" applyFill="1" applyBorder="1"/>
    <xf numFmtId="0" fontId="40" fillId="0" borderId="136" xfId="0" applyFont="1" applyFill="1" applyBorder="1"/>
    <xf numFmtId="0" fontId="59" fillId="0" borderId="0" xfId="0" applyFont="1" applyFill="1"/>
    <xf numFmtId="0" fontId="60" fillId="0" borderId="0" xfId="0" applyFont="1" applyFill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170" fontId="33" fillId="0" borderId="134" xfId="0" applyNumberFormat="1" applyFont="1" applyFill="1" applyBorder="1"/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0.73632667656841422</c:v>
                </c:pt>
                <c:pt idx="1">
                  <c:v>1.4046141791231528</c:v>
                </c:pt>
                <c:pt idx="2">
                  <c:v>0.58156388003627479</c:v>
                </c:pt>
                <c:pt idx="3">
                  <c:v>0.54443991936834879</c:v>
                </c:pt>
                <c:pt idx="4">
                  <c:v>0.47252284148488816</c:v>
                </c:pt>
                <c:pt idx="5">
                  <c:v>0.56935493017849559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53888"/>
        <c:axId val="9188613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0.452640518273212</c:v>
                </c:pt>
                <c:pt idx="1">
                  <c:v>0.452640518273212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103424"/>
        <c:axId val="924105344"/>
      </c:scatterChart>
      <c:catAx>
        <c:axId val="90405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886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8861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4053888"/>
        <c:crosses val="autoZero"/>
        <c:crossBetween val="between"/>
      </c:valAx>
      <c:valAx>
        <c:axId val="9241034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24105344"/>
        <c:crosses val="max"/>
        <c:crossBetween val="midCat"/>
      </c:valAx>
      <c:valAx>
        <c:axId val="9241053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241034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18" t="s">
        <v>109</v>
      </c>
      <c r="B1" s="318"/>
    </row>
    <row r="2" spans="1:3" ht="14.4" customHeight="1" thickBot="1" x14ac:dyDescent="0.35">
      <c r="A2" s="235" t="s">
        <v>275</v>
      </c>
      <c r="B2" s="46"/>
    </row>
    <row r="3" spans="1:3" ht="14.4" customHeight="1" thickBot="1" x14ac:dyDescent="0.35">
      <c r="A3" s="314" t="s">
        <v>141</v>
      </c>
      <c r="B3" s="315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277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6" t="s">
        <v>110</v>
      </c>
      <c r="B10" s="315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115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162</v>
      </c>
      <c r="C12" s="47" t="s">
        <v>116</v>
      </c>
    </row>
    <row r="13" spans="1:3" ht="14.4" customHeight="1" x14ac:dyDescent="0.3">
      <c r="A13" s="147" t="str">
        <f t="shared" si="2"/>
        <v>LŽ Statim</v>
      </c>
      <c r="B13" s="309" t="s">
        <v>263</v>
      </c>
      <c r="C13" s="47" t="s">
        <v>273</v>
      </c>
    </row>
    <row r="14" spans="1:3" ht="14.4" customHeight="1" x14ac:dyDescent="0.3">
      <c r="A14" s="147" t="str">
        <f t="shared" si="2"/>
        <v>Léky Recepty</v>
      </c>
      <c r="B14" s="90" t="s">
        <v>139</v>
      </c>
      <c r="C14" s="47" t="s">
        <v>117</v>
      </c>
    </row>
    <row r="15" spans="1:3" ht="14.4" customHeight="1" x14ac:dyDescent="0.3">
      <c r="A15" s="147" t="str">
        <f t="shared" si="2"/>
        <v>LRp Lékaři</v>
      </c>
      <c r="B15" s="90" t="s">
        <v>147</v>
      </c>
      <c r="C15" s="47" t="s">
        <v>148</v>
      </c>
    </row>
    <row r="16" spans="1:3" ht="14.4" customHeight="1" x14ac:dyDescent="0.3">
      <c r="A16" s="147" t="str">
        <f t="shared" si="2"/>
        <v>LRp Detail</v>
      </c>
      <c r="B16" s="90" t="s">
        <v>848</v>
      </c>
      <c r="C16" s="47" t="s">
        <v>118</v>
      </c>
    </row>
    <row r="17" spans="1:3" ht="28.8" customHeight="1" x14ac:dyDescent="0.3">
      <c r="A17" s="147" t="str">
        <f t="shared" si="2"/>
        <v>LRp PL</v>
      </c>
      <c r="B17" s="545" t="s">
        <v>849</v>
      </c>
      <c r="C17" s="47" t="s">
        <v>144</v>
      </c>
    </row>
    <row r="18" spans="1:3" ht="14.4" customHeight="1" x14ac:dyDescent="0.3">
      <c r="A18" s="147" t="str">
        <f>HYPERLINK("#'"&amp;C18&amp;"'!A1",C18)</f>
        <v>LRp PL Detail</v>
      </c>
      <c r="B18" s="90" t="s">
        <v>876</v>
      </c>
      <c r="C18" s="47" t="s">
        <v>145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140</v>
      </c>
      <c r="C19" s="47" t="s">
        <v>119</v>
      </c>
    </row>
    <row r="20" spans="1:3" ht="14.4" customHeight="1" x14ac:dyDescent="0.3">
      <c r="A20" s="147" t="str">
        <f t="shared" si="2"/>
        <v>MŽ Detail</v>
      </c>
      <c r="B20" s="90" t="s">
        <v>1386</v>
      </c>
      <c r="C20" s="47" t="s">
        <v>120</v>
      </c>
    </row>
    <row r="21" spans="1:3" ht="14.4" customHeight="1" thickBot="1" x14ac:dyDescent="0.35">
      <c r="A21" s="149" t="str">
        <f t="shared" si="2"/>
        <v>Osobní náklady</v>
      </c>
      <c r="B21" s="90" t="s">
        <v>107</v>
      </c>
      <c r="C21" s="47" t="s">
        <v>121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17" t="s">
        <v>111</v>
      </c>
      <c r="B23" s="315"/>
    </row>
    <row r="24" spans="1:3" ht="14.4" customHeight="1" x14ac:dyDescent="0.3">
      <c r="A24" s="150" t="str">
        <f t="shared" ref="A24:A27" si="4">HYPERLINK("#'"&amp;C24&amp;"'!A1",C24)</f>
        <v>ZV Vykáz.-A</v>
      </c>
      <c r="B24" s="89" t="s">
        <v>1393</v>
      </c>
      <c r="C24" s="47" t="s">
        <v>124</v>
      </c>
    </row>
    <row r="25" spans="1:3" ht="14.4" customHeight="1" x14ac:dyDescent="0.3">
      <c r="A25" s="147" t="str">
        <f t="shared" si="4"/>
        <v>ZV Vykáz.-A Detail</v>
      </c>
      <c r="B25" s="90" t="s">
        <v>1471</v>
      </c>
      <c r="C25" s="47" t="s">
        <v>125</v>
      </c>
    </row>
    <row r="26" spans="1:3" ht="14.4" customHeight="1" x14ac:dyDescent="0.3">
      <c r="A26" s="147" t="str">
        <f t="shared" si="4"/>
        <v>ZV Vykáz.-H</v>
      </c>
      <c r="B26" s="90" t="s">
        <v>128</v>
      </c>
      <c r="C26" s="47" t="s">
        <v>126</v>
      </c>
    </row>
    <row r="27" spans="1:3" ht="14.4" customHeight="1" x14ac:dyDescent="0.3">
      <c r="A27" s="147" t="str">
        <f t="shared" si="4"/>
        <v>ZV Vykáz.-H Detail</v>
      </c>
      <c r="B27" s="90" t="s">
        <v>1530</v>
      </c>
      <c r="C27" s="47" t="s">
        <v>127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56" t="s">
        <v>139</v>
      </c>
      <c r="B1" s="356"/>
      <c r="C1" s="356"/>
      <c r="D1" s="356"/>
      <c r="E1" s="356"/>
      <c r="F1" s="356"/>
      <c r="G1" s="356"/>
      <c r="H1" s="356"/>
      <c r="I1" s="319"/>
      <c r="J1" s="319"/>
      <c r="K1" s="319"/>
      <c r="L1" s="319"/>
    </row>
    <row r="2" spans="1:14" ht="14.4" customHeight="1" thickBot="1" x14ac:dyDescent="0.35">
      <c r="A2" s="235" t="s">
        <v>275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73" t="s">
        <v>15</v>
      </c>
      <c r="D3" s="372"/>
      <c r="E3" s="372" t="s">
        <v>16</v>
      </c>
      <c r="F3" s="372"/>
      <c r="G3" s="372"/>
      <c r="H3" s="372"/>
      <c r="I3" s="372" t="s">
        <v>146</v>
      </c>
      <c r="J3" s="372"/>
      <c r="K3" s="372"/>
      <c r="L3" s="374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35">
        <v>35</v>
      </c>
      <c r="B5" s="436" t="s">
        <v>604</v>
      </c>
      <c r="C5" s="439">
        <v>16997.239999999998</v>
      </c>
      <c r="D5" s="439">
        <v>73</v>
      </c>
      <c r="E5" s="439">
        <v>16405.439999999999</v>
      </c>
      <c r="F5" s="481">
        <v>0.96518258258399603</v>
      </c>
      <c r="G5" s="439">
        <v>68</v>
      </c>
      <c r="H5" s="481">
        <v>0.93150684931506844</v>
      </c>
      <c r="I5" s="439">
        <v>591.79999999999995</v>
      </c>
      <c r="J5" s="481">
        <v>3.4817417416004012E-2</v>
      </c>
      <c r="K5" s="439">
        <v>5</v>
      </c>
      <c r="L5" s="481">
        <v>6.8493150684931503E-2</v>
      </c>
      <c r="M5" s="439" t="s">
        <v>69</v>
      </c>
      <c r="N5" s="151"/>
    </row>
    <row r="6" spans="1:14" ht="14.4" customHeight="1" x14ac:dyDescent="0.3">
      <c r="A6" s="435">
        <v>35</v>
      </c>
      <c r="B6" s="436" t="s">
        <v>609</v>
      </c>
      <c r="C6" s="439">
        <v>16997.239999999998</v>
      </c>
      <c r="D6" s="439">
        <v>66.5</v>
      </c>
      <c r="E6" s="439">
        <v>16405.439999999999</v>
      </c>
      <c r="F6" s="481">
        <v>0.96518258258399603</v>
      </c>
      <c r="G6" s="439">
        <v>61.5</v>
      </c>
      <c r="H6" s="481">
        <v>0.92481203007518797</v>
      </c>
      <c r="I6" s="439">
        <v>591.79999999999995</v>
      </c>
      <c r="J6" s="481">
        <v>3.4817417416004012E-2</v>
      </c>
      <c r="K6" s="439">
        <v>5</v>
      </c>
      <c r="L6" s="481">
        <v>7.5187969924812026E-2</v>
      </c>
      <c r="M6" s="439" t="s">
        <v>1</v>
      </c>
      <c r="N6" s="151"/>
    </row>
    <row r="7" spans="1:14" ht="14.4" customHeight="1" x14ac:dyDescent="0.3">
      <c r="A7" s="435">
        <v>35</v>
      </c>
      <c r="B7" s="436" t="s">
        <v>610</v>
      </c>
      <c r="C7" s="439">
        <v>0</v>
      </c>
      <c r="D7" s="439">
        <v>6.5</v>
      </c>
      <c r="E7" s="439">
        <v>0</v>
      </c>
      <c r="F7" s="481" t="s">
        <v>518</v>
      </c>
      <c r="G7" s="439">
        <v>6.5</v>
      </c>
      <c r="H7" s="481">
        <v>1</v>
      </c>
      <c r="I7" s="439" t="s">
        <v>518</v>
      </c>
      <c r="J7" s="481" t="s">
        <v>518</v>
      </c>
      <c r="K7" s="439" t="s">
        <v>518</v>
      </c>
      <c r="L7" s="481">
        <v>0</v>
      </c>
      <c r="M7" s="439" t="s">
        <v>1</v>
      </c>
      <c r="N7" s="151"/>
    </row>
    <row r="8" spans="1:14" ht="14.4" customHeight="1" x14ac:dyDescent="0.3">
      <c r="A8" s="435" t="s">
        <v>516</v>
      </c>
      <c r="B8" s="436" t="s">
        <v>3</v>
      </c>
      <c r="C8" s="439">
        <v>16997.239999999998</v>
      </c>
      <c r="D8" s="439">
        <v>73</v>
      </c>
      <c r="E8" s="439">
        <v>16405.439999999999</v>
      </c>
      <c r="F8" s="481">
        <v>0.96518258258399603</v>
      </c>
      <c r="G8" s="439">
        <v>68</v>
      </c>
      <c r="H8" s="481">
        <v>0.93150684931506844</v>
      </c>
      <c r="I8" s="439">
        <v>591.79999999999995</v>
      </c>
      <c r="J8" s="481">
        <v>3.4817417416004012E-2</v>
      </c>
      <c r="K8" s="439">
        <v>5</v>
      </c>
      <c r="L8" s="481">
        <v>6.8493150684931503E-2</v>
      </c>
      <c r="M8" s="439" t="s">
        <v>521</v>
      </c>
      <c r="N8" s="151"/>
    </row>
    <row r="10" spans="1:14" ht="14.4" customHeight="1" x14ac:dyDescent="0.3">
      <c r="A10" s="435">
        <v>35</v>
      </c>
      <c r="B10" s="436" t="s">
        <v>604</v>
      </c>
      <c r="C10" s="439" t="s">
        <v>518</v>
      </c>
      <c r="D10" s="439" t="s">
        <v>518</v>
      </c>
      <c r="E10" s="439" t="s">
        <v>518</v>
      </c>
      <c r="F10" s="481" t="s">
        <v>518</v>
      </c>
      <c r="G10" s="439" t="s">
        <v>518</v>
      </c>
      <c r="H10" s="481" t="s">
        <v>518</v>
      </c>
      <c r="I10" s="439" t="s">
        <v>518</v>
      </c>
      <c r="J10" s="481" t="s">
        <v>518</v>
      </c>
      <c r="K10" s="439" t="s">
        <v>518</v>
      </c>
      <c r="L10" s="481" t="s">
        <v>518</v>
      </c>
      <c r="M10" s="439" t="s">
        <v>69</v>
      </c>
      <c r="N10" s="151"/>
    </row>
    <row r="11" spans="1:14" ht="14.4" customHeight="1" x14ac:dyDescent="0.3">
      <c r="A11" s="435">
        <v>89301356</v>
      </c>
      <c r="B11" s="436" t="s">
        <v>609</v>
      </c>
      <c r="C11" s="439">
        <v>16997.239999999998</v>
      </c>
      <c r="D11" s="439">
        <v>66.5</v>
      </c>
      <c r="E11" s="439">
        <v>16405.439999999999</v>
      </c>
      <c r="F11" s="481">
        <v>0.96518258258399603</v>
      </c>
      <c r="G11" s="439">
        <v>61.5</v>
      </c>
      <c r="H11" s="481">
        <v>0.92481203007518797</v>
      </c>
      <c r="I11" s="439">
        <v>591.79999999999995</v>
      </c>
      <c r="J11" s="481">
        <v>3.4817417416004012E-2</v>
      </c>
      <c r="K11" s="439">
        <v>5</v>
      </c>
      <c r="L11" s="481">
        <v>7.5187969924812026E-2</v>
      </c>
      <c r="M11" s="439" t="s">
        <v>1</v>
      </c>
      <c r="N11" s="151"/>
    </row>
    <row r="12" spans="1:14" ht="14.4" customHeight="1" x14ac:dyDescent="0.3">
      <c r="A12" s="435">
        <v>89301356</v>
      </c>
      <c r="B12" s="436" t="s">
        <v>610</v>
      </c>
      <c r="C12" s="439">
        <v>0</v>
      </c>
      <c r="D12" s="439">
        <v>6.5</v>
      </c>
      <c r="E12" s="439">
        <v>0</v>
      </c>
      <c r="F12" s="481" t="s">
        <v>518</v>
      </c>
      <c r="G12" s="439">
        <v>6.5</v>
      </c>
      <c r="H12" s="481">
        <v>1</v>
      </c>
      <c r="I12" s="439" t="s">
        <v>518</v>
      </c>
      <c r="J12" s="481" t="s">
        <v>518</v>
      </c>
      <c r="K12" s="439" t="s">
        <v>518</v>
      </c>
      <c r="L12" s="481">
        <v>0</v>
      </c>
      <c r="M12" s="439" t="s">
        <v>1</v>
      </c>
      <c r="N12" s="151"/>
    </row>
    <row r="13" spans="1:14" ht="14.4" customHeight="1" x14ac:dyDescent="0.3">
      <c r="A13" s="435" t="s">
        <v>611</v>
      </c>
      <c r="B13" s="436" t="s">
        <v>612</v>
      </c>
      <c r="C13" s="439">
        <v>16997.239999999998</v>
      </c>
      <c r="D13" s="439">
        <v>73</v>
      </c>
      <c r="E13" s="439">
        <v>16405.439999999999</v>
      </c>
      <c r="F13" s="481">
        <v>0.96518258258399603</v>
      </c>
      <c r="G13" s="439">
        <v>68</v>
      </c>
      <c r="H13" s="481">
        <v>0.93150684931506844</v>
      </c>
      <c r="I13" s="439">
        <v>591.79999999999995</v>
      </c>
      <c r="J13" s="481">
        <v>3.4817417416004012E-2</v>
      </c>
      <c r="K13" s="439">
        <v>5</v>
      </c>
      <c r="L13" s="481">
        <v>6.8493150684931503E-2</v>
      </c>
      <c r="M13" s="439" t="s">
        <v>525</v>
      </c>
      <c r="N13" s="151"/>
    </row>
    <row r="14" spans="1:14" ht="14.4" customHeight="1" x14ac:dyDescent="0.3">
      <c r="A14" s="435" t="s">
        <v>518</v>
      </c>
      <c r="B14" s="436" t="s">
        <v>518</v>
      </c>
      <c r="C14" s="439" t="s">
        <v>518</v>
      </c>
      <c r="D14" s="439" t="s">
        <v>518</v>
      </c>
      <c r="E14" s="439" t="s">
        <v>518</v>
      </c>
      <c r="F14" s="481" t="s">
        <v>518</v>
      </c>
      <c r="G14" s="439" t="s">
        <v>518</v>
      </c>
      <c r="H14" s="481" t="s">
        <v>518</v>
      </c>
      <c r="I14" s="439" t="s">
        <v>518</v>
      </c>
      <c r="J14" s="481" t="s">
        <v>518</v>
      </c>
      <c r="K14" s="439" t="s">
        <v>518</v>
      </c>
      <c r="L14" s="481" t="s">
        <v>518</v>
      </c>
      <c r="M14" s="439" t="s">
        <v>526</v>
      </c>
      <c r="N14" s="151"/>
    </row>
    <row r="15" spans="1:14" ht="14.4" customHeight="1" x14ac:dyDescent="0.3">
      <c r="A15" s="435" t="s">
        <v>516</v>
      </c>
      <c r="B15" s="436" t="s">
        <v>613</v>
      </c>
      <c r="C15" s="439">
        <v>16997.239999999998</v>
      </c>
      <c r="D15" s="439">
        <v>73</v>
      </c>
      <c r="E15" s="439">
        <v>16405.439999999999</v>
      </c>
      <c r="F15" s="481">
        <v>0.96518258258399603</v>
      </c>
      <c r="G15" s="439">
        <v>68</v>
      </c>
      <c r="H15" s="481">
        <v>0.93150684931506844</v>
      </c>
      <c r="I15" s="439">
        <v>591.79999999999995</v>
      </c>
      <c r="J15" s="481">
        <v>3.4817417416004012E-2</v>
      </c>
      <c r="K15" s="439">
        <v>5</v>
      </c>
      <c r="L15" s="481">
        <v>6.8493150684931503E-2</v>
      </c>
      <c r="M15" s="439" t="s">
        <v>521</v>
      </c>
      <c r="N15" s="151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3" priority="15" stopIfTrue="1" operator="lessThan">
      <formula>0.6</formula>
    </cfRule>
  </conditionalFormatting>
  <conditionalFormatting sqref="B5:B8">
    <cfRule type="expression" dxfId="32" priority="10">
      <formula>AND(LEFT(M5,6)&lt;&gt;"mezera",M5&lt;&gt;"")</formula>
    </cfRule>
  </conditionalFormatting>
  <conditionalFormatting sqref="A5:A8">
    <cfRule type="expression" dxfId="31" priority="8">
      <formula>AND(M5&lt;&gt;"",M5&lt;&gt;"mezeraKL")</formula>
    </cfRule>
  </conditionalFormatting>
  <conditionalFormatting sqref="F5:F8">
    <cfRule type="cellIs" dxfId="30" priority="7" operator="lessThan">
      <formula>0.6</formula>
    </cfRule>
  </conditionalFormatting>
  <conditionalFormatting sqref="B5:L8">
    <cfRule type="expression" dxfId="29" priority="9">
      <formula>OR($M5="KL",$M5="SumaKL")</formula>
    </cfRule>
    <cfRule type="expression" dxfId="28" priority="11">
      <formula>$M5="SumaNS"</formula>
    </cfRule>
  </conditionalFormatting>
  <conditionalFormatting sqref="A5:L8">
    <cfRule type="expression" dxfId="27" priority="12">
      <formula>$M5&lt;&gt;""</formula>
    </cfRule>
  </conditionalFormatting>
  <conditionalFormatting sqref="B10:B15">
    <cfRule type="expression" dxfId="26" priority="4">
      <formula>AND(LEFT(M10,6)&lt;&gt;"mezera",M10&lt;&gt;"")</formula>
    </cfRule>
  </conditionalFormatting>
  <conditionalFormatting sqref="A10:A15">
    <cfRule type="expression" dxfId="25" priority="2">
      <formula>AND(M10&lt;&gt;"",M10&lt;&gt;"mezeraKL")</formula>
    </cfRule>
  </conditionalFormatting>
  <conditionalFormatting sqref="F10:F15">
    <cfRule type="cellIs" dxfId="24" priority="1" operator="lessThan">
      <formula>0.6</formula>
    </cfRule>
  </conditionalFormatting>
  <conditionalFormatting sqref="B10:L15">
    <cfRule type="expression" dxfId="23" priority="3">
      <formula>OR($M10="KL",$M10="SumaKL")</formula>
    </cfRule>
    <cfRule type="expression" dxfId="22" priority="5">
      <formula>$M10="SumaNS"</formula>
    </cfRule>
  </conditionalFormatting>
  <conditionalFormatting sqref="A10:L15">
    <cfRule type="expression" dxfId="21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56" t="s">
        <v>147</v>
      </c>
      <c r="B1" s="356"/>
      <c r="C1" s="356"/>
      <c r="D1" s="356"/>
      <c r="E1" s="356"/>
      <c r="F1" s="356"/>
      <c r="G1" s="356"/>
      <c r="H1" s="356"/>
      <c r="I1" s="356"/>
      <c r="J1" s="319"/>
      <c r="K1" s="319"/>
      <c r="L1" s="319"/>
      <c r="M1" s="319"/>
    </row>
    <row r="2" spans="1:13" ht="14.4" customHeight="1" thickBot="1" x14ac:dyDescent="0.35">
      <c r="A2" s="235" t="s">
        <v>275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73" t="s">
        <v>15</v>
      </c>
      <c r="C3" s="375"/>
      <c r="D3" s="372"/>
      <c r="E3" s="143"/>
      <c r="F3" s="372" t="s">
        <v>16</v>
      </c>
      <c r="G3" s="372"/>
      <c r="H3" s="372"/>
      <c r="I3" s="372"/>
      <c r="J3" s="372" t="s">
        <v>146</v>
      </c>
      <c r="K3" s="372"/>
      <c r="L3" s="372"/>
      <c r="M3" s="374"/>
    </row>
    <row r="4" spans="1:13" ht="14.4" customHeight="1" thickBot="1" x14ac:dyDescent="0.35">
      <c r="A4" s="463" t="s">
        <v>136</v>
      </c>
      <c r="B4" s="464" t="s">
        <v>19</v>
      </c>
      <c r="C4" s="485"/>
      <c r="D4" s="464" t="s">
        <v>20</v>
      </c>
      <c r="E4" s="485"/>
      <c r="F4" s="464" t="s">
        <v>19</v>
      </c>
      <c r="G4" s="467" t="s">
        <v>2</v>
      </c>
      <c r="H4" s="464" t="s">
        <v>20</v>
      </c>
      <c r="I4" s="467" t="s">
        <v>2</v>
      </c>
      <c r="J4" s="464" t="s">
        <v>19</v>
      </c>
      <c r="K4" s="467" t="s">
        <v>2</v>
      </c>
      <c r="L4" s="464" t="s">
        <v>20</v>
      </c>
      <c r="M4" s="468" t="s">
        <v>2</v>
      </c>
    </row>
    <row r="5" spans="1:13" ht="14.4" customHeight="1" x14ac:dyDescent="0.3">
      <c r="A5" s="482" t="s">
        <v>614</v>
      </c>
      <c r="B5" s="477">
        <v>2023.32</v>
      </c>
      <c r="C5" s="446">
        <v>1</v>
      </c>
      <c r="D5" s="487">
        <v>16</v>
      </c>
      <c r="E5" s="492" t="s">
        <v>614</v>
      </c>
      <c r="F5" s="477">
        <v>2023.32</v>
      </c>
      <c r="G5" s="469">
        <v>1</v>
      </c>
      <c r="H5" s="449">
        <v>16</v>
      </c>
      <c r="I5" s="470">
        <v>1</v>
      </c>
      <c r="J5" s="495"/>
      <c r="K5" s="469">
        <v>0</v>
      </c>
      <c r="L5" s="449"/>
      <c r="M5" s="470">
        <v>0</v>
      </c>
    </row>
    <row r="6" spans="1:13" ht="14.4" customHeight="1" x14ac:dyDescent="0.3">
      <c r="A6" s="483" t="s">
        <v>615</v>
      </c>
      <c r="B6" s="486">
        <v>1886.51</v>
      </c>
      <c r="C6" s="452">
        <v>1</v>
      </c>
      <c r="D6" s="488">
        <v>15</v>
      </c>
      <c r="E6" s="493" t="s">
        <v>615</v>
      </c>
      <c r="F6" s="486">
        <v>1886.51</v>
      </c>
      <c r="G6" s="490">
        <v>1</v>
      </c>
      <c r="H6" s="455">
        <v>15</v>
      </c>
      <c r="I6" s="491">
        <v>1</v>
      </c>
      <c r="J6" s="496"/>
      <c r="K6" s="490">
        <v>0</v>
      </c>
      <c r="L6" s="455"/>
      <c r="M6" s="491">
        <v>0</v>
      </c>
    </row>
    <row r="7" spans="1:13" ht="14.4" customHeight="1" x14ac:dyDescent="0.3">
      <c r="A7" s="483" t="s">
        <v>616</v>
      </c>
      <c r="B7" s="486">
        <v>12508.750000000002</v>
      </c>
      <c r="C7" s="452">
        <v>1</v>
      </c>
      <c r="D7" s="488">
        <v>33</v>
      </c>
      <c r="E7" s="493" t="s">
        <v>616</v>
      </c>
      <c r="F7" s="486">
        <v>11916.950000000003</v>
      </c>
      <c r="G7" s="490">
        <v>0.95268911761766772</v>
      </c>
      <c r="H7" s="455">
        <v>30</v>
      </c>
      <c r="I7" s="491">
        <v>0.90909090909090906</v>
      </c>
      <c r="J7" s="496">
        <v>591.79999999999995</v>
      </c>
      <c r="K7" s="490">
        <v>4.7310882382332359E-2</v>
      </c>
      <c r="L7" s="455">
        <v>3</v>
      </c>
      <c r="M7" s="491">
        <v>9.0909090909090912E-2</v>
      </c>
    </row>
    <row r="8" spans="1:13" ht="14.4" customHeight="1" x14ac:dyDescent="0.3">
      <c r="A8" s="483" t="s">
        <v>617</v>
      </c>
      <c r="B8" s="486">
        <v>23.46</v>
      </c>
      <c r="C8" s="452">
        <v>1</v>
      </c>
      <c r="D8" s="488">
        <v>2</v>
      </c>
      <c r="E8" s="493" t="s">
        <v>617</v>
      </c>
      <c r="F8" s="486">
        <v>23.46</v>
      </c>
      <c r="G8" s="490">
        <v>1</v>
      </c>
      <c r="H8" s="455">
        <v>2</v>
      </c>
      <c r="I8" s="491">
        <v>1</v>
      </c>
      <c r="J8" s="496"/>
      <c r="K8" s="490">
        <v>0</v>
      </c>
      <c r="L8" s="455"/>
      <c r="M8" s="491">
        <v>0</v>
      </c>
    </row>
    <row r="9" spans="1:13" ht="14.4" customHeight="1" x14ac:dyDescent="0.3">
      <c r="A9" s="483" t="s">
        <v>618</v>
      </c>
      <c r="B9" s="486">
        <v>0</v>
      </c>
      <c r="C9" s="452"/>
      <c r="D9" s="488">
        <v>1</v>
      </c>
      <c r="E9" s="493" t="s">
        <v>618</v>
      </c>
      <c r="F9" s="486"/>
      <c r="G9" s="490"/>
      <c r="H9" s="455"/>
      <c r="I9" s="491">
        <v>0</v>
      </c>
      <c r="J9" s="496">
        <v>0</v>
      </c>
      <c r="K9" s="490"/>
      <c r="L9" s="455">
        <v>1</v>
      </c>
      <c r="M9" s="491">
        <v>1</v>
      </c>
    </row>
    <row r="10" spans="1:13" ht="14.4" customHeight="1" thickBot="1" x14ac:dyDescent="0.35">
      <c r="A10" s="484" t="s">
        <v>619</v>
      </c>
      <c r="B10" s="478">
        <v>555.20000000000005</v>
      </c>
      <c r="C10" s="458">
        <v>1</v>
      </c>
      <c r="D10" s="489">
        <v>6</v>
      </c>
      <c r="E10" s="494" t="s">
        <v>619</v>
      </c>
      <c r="F10" s="478">
        <v>555.20000000000005</v>
      </c>
      <c r="G10" s="471">
        <v>1</v>
      </c>
      <c r="H10" s="461">
        <v>5</v>
      </c>
      <c r="I10" s="472">
        <v>0.83333333333333337</v>
      </c>
      <c r="J10" s="497">
        <v>0</v>
      </c>
      <c r="K10" s="471">
        <v>0</v>
      </c>
      <c r="L10" s="461">
        <v>1</v>
      </c>
      <c r="M10" s="472">
        <v>0.16666666666666666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7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47" t="s">
        <v>848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4.4" customHeight="1" thickBot="1" x14ac:dyDescent="0.35">
      <c r="A2" s="235" t="s">
        <v>275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79"/>
      <c r="B3" s="380"/>
      <c r="C3" s="380"/>
      <c r="D3" s="380"/>
      <c r="E3" s="380"/>
      <c r="F3" s="380"/>
      <c r="G3" s="380"/>
      <c r="H3" s="380"/>
      <c r="I3" s="380"/>
      <c r="J3" s="380"/>
      <c r="K3" s="381" t="s">
        <v>129</v>
      </c>
      <c r="L3" s="382"/>
      <c r="M3" s="66">
        <f>SUBTOTAL(9,M7:M1048576)</f>
        <v>16997.240000000002</v>
      </c>
      <c r="N3" s="66">
        <f>SUBTOTAL(9,N7:N1048576)</f>
        <v>113</v>
      </c>
      <c r="O3" s="66">
        <f>SUBTOTAL(9,O7:O1048576)</f>
        <v>73</v>
      </c>
      <c r="P3" s="66">
        <f>SUBTOTAL(9,P7:P1048576)</f>
        <v>16405.440000000002</v>
      </c>
      <c r="Q3" s="67">
        <f>IF(M3=0,0,P3/M3)</f>
        <v>0.96518258258399603</v>
      </c>
      <c r="R3" s="66">
        <f>SUBTOTAL(9,R7:R1048576)</f>
        <v>104</v>
      </c>
      <c r="S3" s="67">
        <f>IF(N3=0,0,R3/N3)</f>
        <v>0.92035398230088494</v>
      </c>
      <c r="T3" s="66">
        <f>SUBTOTAL(9,T7:T1048576)</f>
        <v>68</v>
      </c>
      <c r="U3" s="68">
        <f>IF(O3=0,0,T3/O3)</f>
        <v>0.93150684931506844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83" t="s">
        <v>15</v>
      </c>
      <c r="N4" s="384"/>
      <c r="O4" s="384"/>
      <c r="P4" s="385" t="s">
        <v>21</v>
      </c>
      <c r="Q4" s="384"/>
      <c r="R4" s="384"/>
      <c r="S4" s="384"/>
      <c r="T4" s="384"/>
      <c r="U4" s="386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76" t="s">
        <v>22</v>
      </c>
      <c r="Q5" s="377"/>
      <c r="R5" s="376" t="s">
        <v>13</v>
      </c>
      <c r="S5" s="377"/>
      <c r="T5" s="376" t="s">
        <v>20</v>
      </c>
      <c r="U5" s="378"/>
    </row>
    <row r="6" spans="1:21" s="209" customFormat="1" ht="14.4" customHeight="1" thickBot="1" x14ac:dyDescent="0.35">
      <c r="A6" s="498" t="s">
        <v>23</v>
      </c>
      <c r="B6" s="499" t="s">
        <v>5</v>
      </c>
      <c r="C6" s="498" t="s">
        <v>24</v>
      </c>
      <c r="D6" s="499" t="s">
        <v>6</v>
      </c>
      <c r="E6" s="499" t="s">
        <v>149</v>
      </c>
      <c r="F6" s="499" t="s">
        <v>25</v>
      </c>
      <c r="G6" s="499" t="s">
        <v>26</v>
      </c>
      <c r="H6" s="499" t="s">
        <v>8</v>
      </c>
      <c r="I6" s="499" t="s">
        <v>10</v>
      </c>
      <c r="J6" s="499" t="s">
        <v>11</v>
      </c>
      <c r="K6" s="499" t="s">
        <v>12</v>
      </c>
      <c r="L6" s="499" t="s">
        <v>27</v>
      </c>
      <c r="M6" s="500" t="s">
        <v>14</v>
      </c>
      <c r="N6" s="501" t="s">
        <v>28</v>
      </c>
      <c r="O6" s="501" t="s">
        <v>28</v>
      </c>
      <c r="P6" s="501" t="s">
        <v>14</v>
      </c>
      <c r="Q6" s="501" t="s">
        <v>2</v>
      </c>
      <c r="R6" s="501" t="s">
        <v>28</v>
      </c>
      <c r="S6" s="501" t="s">
        <v>2</v>
      </c>
      <c r="T6" s="501" t="s">
        <v>28</v>
      </c>
      <c r="U6" s="502" t="s">
        <v>2</v>
      </c>
    </row>
    <row r="7" spans="1:21" ht="14.4" customHeight="1" x14ac:dyDescent="0.3">
      <c r="A7" s="503">
        <v>35</v>
      </c>
      <c r="B7" s="504" t="s">
        <v>604</v>
      </c>
      <c r="C7" s="504">
        <v>89301356</v>
      </c>
      <c r="D7" s="505" t="s">
        <v>846</v>
      </c>
      <c r="E7" s="506" t="s">
        <v>614</v>
      </c>
      <c r="F7" s="504" t="s">
        <v>609</v>
      </c>
      <c r="G7" s="504" t="s">
        <v>620</v>
      </c>
      <c r="H7" s="504" t="s">
        <v>518</v>
      </c>
      <c r="I7" s="504" t="s">
        <v>621</v>
      </c>
      <c r="J7" s="504" t="s">
        <v>622</v>
      </c>
      <c r="K7" s="504" t="s">
        <v>623</v>
      </c>
      <c r="L7" s="507">
        <v>124.19</v>
      </c>
      <c r="M7" s="507">
        <v>124.19</v>
      </c>
      <c r="N7" s="504">
        <v>1</v>
      </c>
      <c r="O7" s="508">
        <v>0.5</v>
      </c>
      <c r="P7" s="507">
        <v>124.19</v>
      </c>
      <c r="Q7" s="509">
        <v>1</v>
      </c>
      <c r="R7" s="504">
        <v>1</v>
      </c>
      <c r="S7" s="509">
        <v>1</v>
      </c>
      <c r="T7" s="508">
        <v>0.5</v>
      </c>
      <c r="U7" s="122">
        <v>1</v>
      </c>
    </row>
    <row r="8" spans="1:21" ht="14.4" customHeight="1" x14ac:dyDescent="0.3">
      <c r="A8" s="510">
        <v>35</v>
      </c>
      <c r="B8" s="511" t="s">
        <v>604</v>
      </c>
      <c r="C8" s="511">
        <v>89301356</v>
      </c>
      <c r="D8" s="512" t="s">
        <v>846</v>
      </c>
      <c r="E8" s="513" t="s">
        <v>614</v>
      </c>
      <c r="F8" s="511" t="s">
        <v>609</v>
      </c>
      <c r="G8" s="511" t="s">
        <v>624</v>
      </c>
      <c r="H8" s="511" t="s">
        <v>518</v>
      </c>
      <c r="I8" s="511" t="s">
        <v>625</v>
      </c>
      <c r="J8" s="511" t="s">
        <v>626</v>
      </c>
      <c r="K8" s="511" t="s">
        <v>627</v>
      </c>
      <c r="L8" s="514">
        <v>230.59</v>
      </c>
      <c r="M8" s="514">
        <v>230.59</v>
      </c>
      <c r="N8" s="511">
        <v>1</v>
      </c>
      <c r="O8" s="515">
        <v>0.5</v>
      </c>
      <c r="P8" s="514">
        <v>230.59</v>
      </c>
      <c r="Q8" s="516">
        <v>1</v>
      </c>
      <c r="R8" s="511">
        <v>1</v>
      </c>
      <c r="S8" s="516">
        <v>1</v>
      </c>
      <c r="T8" s="515">
        <v>0.5</v>
      </c>
      <c r="U8" s="517">
        <v>1</v>
      </c>
    </row>
    <row r="9" spans="1:21" ht="14.4" customHeight="1" x14ac:dyDescent="0.3">
      <c r="A9" s="510">
        <v>35</v>
      </c>
      <c r="B9" s="511" t="s">
        <v>604</v>
      </c>
      <c r="C9" s="511">
        <v>89301356</v>
      </c>
      <c r="D9" s="512" t="s">
        <v>846</v>
      </c>
      <c r="E9" s="513" t="s">
        <v>614</v>
      </c>
      <c r="F9" s="511" t="s">
        <v>609</v>
      </c>
      <c r="G9" s="511" t="s">
        <v>628</v>
      </c>
      <c r="H9" s="511" t="s">
        <v>518</v>
      </c>
      <c r="I9" s="511" t="s">
        <v>629</v>
      </c>
      <c r="J9" s="511" t="s">
        <v>630</v>
      </c>
      <c r="K9" s="511" t="s">
        <v>631</v>
      </c>
      <c r="L9" s="514">
        <v>0</v>
      </c>
      <c r="M9" s="514">
        <v>0</v>
      </c>
      <c r="N9" s="511">
        <v>1</v>
      </c>
      <c r="O9" s="515">
        <v>1</v>
      </c>
      <c r="P9" s="514">
        <v>0</v>
      </c>
      <c r="Q9" s="516"/>
      <c r="R9" s="511">
        <v>1</v>
      </c>
      <c r="S9" s="516">
        <v>1</v>
      </c>
      <c r="T9" s="515">
        <v>1</v>
      </c>
      <c r="U9" s="517">
        <v>1</v>
      </c>
    </row>
    <row r="10" spans="1:21" ht="14.4" customHeight="1" x14ac:dyDescent="0.3">
      <c r="A10" s="510">
        <v>35</v>
      </c>
      <c r="B10" s="511" t="s">
        <v>604</v>
      </c>
      <c r="C10" s="511">
        <v>89301356</v>
      </c>
      <c r="D10" s="512" t="s">
        <v>846</v>
      </c>
      <c r="E10" s="513" t="s">
        <v>614</v>
      </c>
      <c r="F10" s="511" t="s">
        <v>609</v>
      </c>
      <c r="G10" s="511" t="s">
        <v>632</v>
      </c>
      <c r="H10" s="511" t="s">
        <v>518</v>
      </c>
      <c r="I10" s="511" t="s">
        <v>633</v>
      </c>
      <c r="J10" s="511" t="s">
        <v>634</v>
      </c>
      <c r="K10" s="511" t="s">
        <v>635</v>
      </c>
      <c r="L10" s="514">
        <v>59.82</v>
      </c>
      <c r="M10" s="514">
        <v>59.82</v>
      </c>
      <c r="N10" s="511">
        <v>1</v>
      </c>
      <c r="O10" s="515">
        <v>0.5</v>
      </c>
      <c r="P10" s="514">
        <v>59.82</v>
      </c>
      <c r="Q10" s="516">
        <v>1</v>
      </c>
      <c r="R10" s="511">
        <v>1</v>
      </c>
      <c r="S10" s="516">
        <v>1</v>
      </c>
      <c r="T10" s="515">
        <v>0.5</v>
      </c>
      <c r="U10" s="517">
        <v>1</v>
      </c>
    </row>
    <row r="11" spans="1:21" ht="14.4" customHeight="1" x14ac:dyDescent="0.3">
      <c r="A11" s="510">
        <v>35</v>
      </c>
      <c r="B11" s="511" t="s">
        <v>604</v>
      </c>
      <c r="C11" s="511">
        <v>89301356</v>
      </c>
      <c r="D11" s="512" t="s">
        <v>846</v>
      </c>
      <c r="E11" s="513" t="s">
        <v>614</v>
      </c>
      <c r="F11" s="511" t="s">
        <v>609</v>
      </c>
      <c r="G11" s="511" t="s">
        <v>636</v>
      </c>
      <c r="H11" s="511" t="s">
        <v>518</v>
      </c>
      <c r="I11" s="511" t="s">
        <v>637</v>
      </c>
      <c r="J11" s="511" t="s">
        <v>638</v>
      </c>
      <c r="K11" s="511" t="s">
        <v>639</v>
      </c>
      <c r="L11" s="514">
        <v>0</v>
      </c>
      <c r="M11" s="514">
        <v>0</v>
      </c>
      <c r="N11" s="511">
        <v>1</v>
      </c>
      <c r="O11" s="515">
        <v>0.5</v>
      </c>
      <c r="P11" s="514">
        <v>0</v>
      </c>
      <c r="Q11" s="516"/>
      <c r="R11" s="511">
        <v>1</v>
      </c>
      <c r="S11" s="516">
        <v>1</v>
      </c>
      <c r="T11" s="515">
        <v>0.5</v>
      </c>
      <c r="U11" s="517">
        <v>1</v>
      </c>
    </row>
    <row r="12" spans="1:21" ht="14.4" customHeight="1" x14ac:dyDescent="0.3">
      <c r="A12" s="510">
        <v>35</v>
      </c>
      <c r="B12" s="511" t="s">
        <v>604</v>
      </c>
      <c r="C12" s="511">
        <v>89301356</v>
      </c>
      <c r="D12" s="512" t="s">
        <v>846</v>
      </c>
      <c r="E12" s="513" t="s">
        <v>614</v>
      </c>
      <c r="F12" s="511" t="s">
        <v>609</v>
      </c>
      <c r="G12" s="511" t="s">
        <v>640</v>
      </c>
      <c r="H12" s="511" t="s">
        <v>518</v>
      </c>
      <c r="I12" s="511" t="s">
        <v>641</v>
      </c>
      <c r="J12" s="511" t="s">
        <v>642</v>
      </c>
      <c r="K12" s="511" t="s">
        <v>643</v>
      </c>
      <c r="L12" s="514">
        <v>50.57</v>
      </c>
      <c r="M12" s="514">
        <v>50.57</v>
      </c>
      <c r="N12" s="511">
        <v>1</v>
      </c>
      <c r="O12" s="515">
        <v>0.5</v>
      </c>
      <c r="P12" s="514">
        <v>50.57</v>
      </c>
      <c r="Q12" s="516">
        <v>1</v>
      </c>
      <c r="R12" s="511">
        <v>1</v>
      </c>
      <c r="S12" s="516">
        <v>1</v>
      </c>
      <c r="T12" s="515">
        <v>0.5</v>
      </c>
      <c r="U12" s="517">
        <v>1</v>
      </c>
    </row>
    <row r="13" spans="1:21" ht="14.4" customHeight="1" x14ac:dyDescent="0.3">
      <c r="A13" s="510">
        <v>35</v>
      </c>
      <c r="B13" s="511" t="s">
        <v>604</v>
      </c>
      <c r="C13" s="511">
        <v>89301356</v>
      </c>
      <c r="D13" s="512" t="s">
        <v>846</v>
      </c>
      <c r="E13" s="513" t="s">
        <v>614</v>
      </c>
      <c r="F13" s="511" t="s">
        <v>609</v>
      </c>
      <c r="G13" s="511" t="s">
        <v>644</v>
      </c>
      <c r="H13" s="511" t="s">
        <v>518</v>
      </c>
      <c r="I13" s="511" t="s">
        <v>645</v>
      </c>
      <c r="J13" s="511" t="s">
        <v>646</v>
      </c>
      <c r="K13" s="511" t="s">
        <v>647</v>
      </c>
      <c r="L13" s="514">
        <v>0</v>
      </c>
      <c r="M13" s="514">
        <v>0</v>
      </c>
      <c r="N13" s="511">
        <v>3</v>
      </c>
      <c r="O13" s="515">
        <v>1.5</v>
      </c>
      <c r="P13" s="514">
        <v>0</v>
      </c>
      <c r="Q13" s="516"/>
      <c r="R13" s="511">
        <v>3</v>
      </c>
      <c r="S13" s="516">
        <v>1</v>
      </c>
      <c r="T13" s="515">
        <v>1.5</v>
      </c>
      <c r="U13" s="517">
        <v>1</v>
      </c>
    </row>
    <row r="14" spans="1:21" ht="14.4" customHeight="1" x14ac:dyDescent="0.3">
      <c r="A14" s="510">
        <v>35</v>
      </c>
      <c r="B14" s="511" t="s">
        <v>604</v>
      </c>
      <c r="C14" s="511">
        <v>89301356</v>
      </c>
      <c r="D14" s="512" t="s">
        <v>846</v>
      </c>
      <c r="E14" s="513" t="s">
        <v>614</v>
      </c>
      <c r="F14" s="511" t="s">
        <v>609</v>
      </c>
      <c r="G14" s="511" t="s">
        <v>648</v>
      </c>
      <c r="H14" s="511" t="s">
        <v>518</v>
      </c>
      <c r="I14" s="511" t="s">
        <v>649</v>
      </c>
      <c r="J14" s="511" t="s">
        <v>650</v>
      </c>
      <c r="K14" s="511" t="s">
        <v>651</v>
      </c>
      <c r="L14" s="514">
        <v>228.89</v>
      </c>
      <c r="M14" s="514">
        <v>228.89</v>
      </c>
      <c r="N14" s="511">
        <v>1</v>
      </c>
      <c r="O14" s="515">
        <v>0.5</v>
      </c>
      <c r="P14" s="514">
        <v>228.89</v>
      </c>
      <c r="Q14" s="516">
        <v>1</v>
      </c>
      <c r="R14" s="511">
        <v>1</v>
      </c>
      <c r="S14" s="516">
        <v>1</v>
      </c>
      <c r="T14" s="515">
        <v>0.5</v>
      </c>
      <c r="U14" s="517">
        <v>1</v>
      </c>
    </row>
    <row r="15" spans="1:21" ht="14.4" customHeight="1" x14ac:dyDescent="0.3">
      <c r="A15" s="510">
        <v>35</v>
      </c>
      <c r="B15" s="511" t="s">
        <v>604</v>
      </c>
      <c r="C15" s="511">
        <v>89301356</v>
      </c>
      <c r="D15" s="512" t="s">
        <v>846</v>
      </c>
      <c r="E15" s="513" t="s">
        <v>614</v>
      </c>
      <c r="F15" s="511" t="s">
        <v>609</v>
      </c>
      <c r="G15" s="511" t="s">
        <v>652</v>
      </c>
      <c r="H15" s="511" t="s">
        <v>847</v>
      </c>
      <c r="I15" s="511" t="s">
        <v>653</v>
      </c>
      <c r="J15" s="511" t="s">
        <v>654</v>
      </c>
      <c r="K15" s="511" t="s">
        <v>655</v>
      </c>
      <c r="L15" s="514">
        <v>140.03</v>
      </c>
      <c r="M15" s="514">
        <v>700.15</v>
      </c>
      <c r="N15" s="511">
        <v>5</v>
      </c>
      <c r="O15" s="515">
        <v>2.5</v>
      </c>
      <c r="P15" s="514">
        <v>700.15</v>
      </c>
      <c r="Q15" s="516">
        <v>1</v>
      </c>
      <c r="R15" s="511">
        <v>5</v>
      </c>
      <c r="S15" s="516">
        <v>1</v>
      </c>
      <c r="T15" s="515">
        <v>2.5</v>
      </c>
      <c r="U15" s="517">
        <v>1</v>
      </c>
    </row>
    <row r="16" spans="1:21" ht="14.4" customHeight="1" x14ac:dyDescent="0.3">
      <c r="A16" s="510">
        <v>35</v>
      </c>
      <c r="B16" s="511" t="s">
        <v>604</v>
      </c>
      <c r="C16" s="511">
        <v>89301356</v>
      </c>
      <c r="D16" s="512" t="s">
        <v>846</v>
      </c>
      <c r="E16" s="513" t="s">
        <v>614</v>
      </c>
      <c r="F16" s="511" t="s">
        <v>609</v>
      </c>
      <c r="G16" s="511" t="s">
        <v>656</v>
      </c>
      <c r="H16" s="511" t="s">
        <v>847</v>
      </c>
      <c r="I16" s="511" t="s">
        <v>657</v>
      </c>
      <c r="J16" s="511" t="s">
        <v>658</v>
      </c>
      <c r="K16" s="511" t="s">
        <v>659</v>
      </c>
      <c r="L16" s="514">
        <v>605.65</v>
      </c>
      <c r="M16" s="514">
        <v>605.65</v>
      </c>
      <c r="N16" s="511">
        <v>1</v>
      </c>
      <c r="O16" s="515">
        <v>0.5</v>
      </c>
      <c r="P16" s="514">
        <v>605.65</v>
      </c>
      <c r="Q16" s="516">
        <v>1</v>
      </c>
      <c r="R16" s="511">
        <v>1</v>
      </c>
      <c r="S16" s="516">
        <v>1</v>
      </c>
      <c r="T16" s="515">
        <v>0.5</v>
      </c>
      <c r="U16" s="517">
        <v>1</v>
      </c>
    </row>
    <row r="17" spans="1:21" ht="14.4" customHeight="1" x14ac:dyDescent="0.3">
      <c r="A17" s="510">
        <v>35</v>
      </c>
      <c r="B17" s="511" t="s">
        <v>604</v>
      </c>
      <c r="C17" s="511">
        <v>89301356</v>
      </c>
      <c r="D17" s="512" t="s">
        <v>846</v>
      </c>
      <c r="E17" s="513" t="s">
        <v>614</v>
      </c>
      <c r="F17" s="511" t="s">
        <v>609</v>
      </c>
      <c r="G17" s="511" t="s">
        <v>660</v>
      </c>
      <c r="H17" s="511" t="s">
        <v>518</v>
      </c>
      <c r="I17" s="511" t="s">
        <v>661</v>
      </c>
      <c r="J17" s="511" t="s">
        <v>662</v>
      </c>
      <c r="K17" s="511" t="s">
        <v>663</v>
      </c>
      <c r="L17" s="514">
        <v>23.46</v>
      </c>
      <c r="M17" s="514">
        <v>23.46</v>
      </c>
      <c r="N17" s="511">
        <v>1</v>
      </c>
      <c r="O17" s="515">
        <v>1</v>
      </c>
      <c r="P17" s="514">
        <v>23.46</v>
      </c>
      <c r="Q17" s="516">
        <v>1</v>
      </c>
      <c r="R17" s="511">
        <v>1</v>
      </c>
      <c r="S17" s="516">
        <v>1</v>
      </c>
      <c r="T17" s="515">
        <v>1</v>
      </c>
      <c r="U17" s="517">
        <v>1</v>
      </c>
    </row>
    <row r="18" spans="1:21" ht="14.4" customHeight="1" x14ac:dyDescent="0.3">
      <c r="A18" s="510">
        <v>35</v>
      </c>
      <c r="B18" s="511" t="s">
        <v>604</v>
      </c>
      <c r="C18" s="511">
        <v>89301356</v>
      </c>
      <c r="D18" s="512" t="s">
        <v>846</v>
      </c>
      <c r="E18" s="513" t="s">
        <v>614</v>
      </c>
      <c r="F18" s="511" t="s">
        <v>610</v>
      </c>
      <c r="G18" s="511" t="s">
        <v>664</v>
      </c>
      <c r="H18" s="511" t="s">
        <v>518</v>
      </c>
      <c r="I18" s="511" t="s">
        <v>665</v>
      </c>
      <c r="J18" s="511" t="s">
        <v>666</v>
      </c>
      <c r="K18" s="511"/>
      <c r="L18" s="514">
        <v>0</v>
      </c>
      <c r="M18" s="514">
        <v>0</v>
      </c>
      <c r="N18" s="511">
        <v>4</v>
      </c>
      <c r="O18" s="515">
        <v>2.5</v>
      </c>
      <c r="P18" s="514">
        <v>0</v>
      </c>
      <c r="Q18" s="516"/>
      <c r="R18" s="511">
        <v>4</v>
      </c>
      <c r="S18" s="516">
        <v>1</v>
      </c>
      <c r="T18" s="515">
        <v>2.5</v>
      </c>
      <c r="U18" s="517">
        <v>1</v>
      </c>
    </row>
    <row r="19" spans="1:21" ht="14.4" customHeight="1" x14ac:dyDescent="0.3">
      <c r="A19" s="510">
        <v>35</v>
      </c>
      <c r="B19" s="511" t="s">
        <v>604</v>
      </c>
      <c r="C19" s="511">
        <v>89301356</v>
      </c>
      <c r="D19" s="512" t="s">
        <v>846</v>
      </c>
      <c r="E19" s="513" t="s">
        <v>614</v>
      </c>
      <c r="F19" s="511" t="s">
        <v>610</v>
      </c>
      <c r="G19" s="511" t="s">
        <v>664</v>
      </c>
      <c r="H19" s="511" t="s">
        <v>518</v>
      </c>
      <c r="I19" s="511" t="s">
        <v>667</v>
      </c>
      <c r="J19" s="511" t="s">
        <v>666</v>
      </c>
      <c r="K19" s="511"/>
      <c r="L19" s="514">
        <v>0</v>
      </c>
      <c r="M19" s="514">
        <v>0</v>
      </c>
      <c r="N19" s="511">
        <v>3</v>
      </c>
      <c r="O19" s="515">
        <v>1.5</v>
      </c>
      <c r="P19" s="514">
        <v>0</v>
      </c>
      <c r="Q19" s="516"/>
      <c r="R19" s="511">
        <v>3</v>
      </c>
      <c r="S19" s="516">
        <v>1</v>
      </c>
      <c r="T19" s="515">
        <v>1.5</v>
      </c>
      <c r="U19" s="517">
        <v>1</v>
      </c>
    </row>
    <row r="20" spans="1:21" ht="14.4" customHeight="1" x14ac:dyDescent="0.3">
      <c r="A20" s="510">
        <v>35</v>
      </c>
      <c r="B20" s="511" t="s">
        <v>604</v>
      </c>
      <c r="C20" s="511">
        <v>89301356</v>
      </c>
      <c r="D20" s="512" t="s">
        <v>846</v>
      </c>
      <c r="E20" s="513" t="s">
        <v>614</v>
      </c>
      <c r="F20" s="511" t="s">
        <v>610</v>
      </c>
      <c r="G20" s="511" t="s">
        <v>664</v>
      </c>
      <c r="H20" s="511" t="s">
        <v>518</v>
      </c>
      <c r="I20" s="511" t="s">
        <v>668</v>
      </c>
      <c r="J20" s="511" t="s">
        <v>666</v>
      </c>
      <c r="K20" s="511"/>
      <c r="L20" s="514">
        <v>0</v>
      </c>
      <c r="M20" s="514">
        <v>0</v>
      </c>
      <c r="N20" s="511">
        <v>2</v>
      </c>
      <c r="O20" s="515">
        <v>2</v>
      </c>
      <c r="P20" s="514">
        <v>0</v>
      </c>
      <c r="Q20" s="516"/>
      <c r="R20" s="511">
        <v>2</v>
      </c>
      <c r="S20" s="516">
        <v>1</v>
      </c>
      <c r="T20" s="515">
        <v>2</v>
      </c>
      <c r="U20" s="517">
        <v>1</v>
      </c>
    </row>
    <row r="21" spans="1:21" ht="14.4" customHeight="1" x14ac:dyDescent="0.3">
      <c r="A21" s="510">
        <v>35</v>
      </c>
      <c r="B21" s="511" t="s">
        <v>604</v>
      </c>
      <c r="C21" s="511">
        <v>89301356</v>
      </c>
      <c r="D21" s="512" t="s">
        <v>846</v>
      </c>
      <c r="E21" s="513" t="s">
        <v>614</v>
      </c>
      <c r="F21" s="511" t="s">
        <v>610</v>
      </c>
      <c r="G21" s="511" t="s">
        <v>664</v>
      </c>
      <c r="H21" s="511" t="s">
        <v>518</v>
      </c>
      <c r="I21" s="511" t="s">
        <v>669</v>
      </c>
      <c r="J21" s="511" t="s">
        <v>666</v>
      </c>
      <c r="K21" s="511"/>
      <c r="L21" s="514">
        <v>0</v>
      </c>
      <c r="M21" s="514">
        <v>0</v>
      </c>
      <c r="N21" s="511">
        <v>1</v>
      </c>
      <c r="O21" s="515">
        <v>0.5</v>
      </c>
      <c r="P21" s="514">
        <v>0</v>
      </c>
      <c r="Q21" s="516"/>
      <c r="R21" s="511">
        <v>1</v>
      </c>
      <c r="S21" s="516">
        <v>1</v>
      </c>
      <c r="T21" s="515">
        <v>0.5</v>
      </c>
      <c r="U21" s="517">
        <v>1</v>
      </c>
    </row>
    <row r="22" spans="1:21" ht="14.4" customHeight="1" x14ac:dyDescent="0.3">
      <c r="A22" s="510">
        <v>35</v>
      </c>
      <c r="B22" s="511" t="s">
        <v>604</v>
      </c>
      <c r="C22" s="511">
        <v>89301356</v>
      </c>
      <c r="D22" s="512" t="s">
        <v>846</v>
      </c>
      <c r="E22" s="513" t="s">
        <v>615</v>
      </c>
      <c r="F22" s="511" t="s">
        <v>609</v>
      </c>
      <c r="G22" s="511" t="s">
        <v>670</v>
      </c>
      <c r="H22" s="511" t="s">
        <v>518</v>
      </c>
      <c r="I22" s="511" t="s">
        <v>671</v>
      </c>
      <c r="J22" s="511" t="s">
        <v>672</v>
      </c>
      <c r="K22" s="511" t="s">
        <v>673</v>
      </c>
      <c r="L22" s="514">
        <v>333.31</v>
      </c>
      <c r="M22" s="514">
        <v>666.62</v>
      </c>
      <c r="N22" s="511">
        <v>2</v>
      </c>
      <c r="O22" s="515">
        <v>1</v>
      </c>
      <c r="P22" s="514">
        <v>666.62</v>
      </c>
      <c r="Q22" s="516">
        <v>1</v>
      </c>
      <c r="R22" s="511">
        <v>2</v>
      </c>
      <c r="S22" s="516">
        <v>1</v>
      </c>
      <c r="T22" s="515">
        <v>1</v>
      </c>
      <c r="U22" s="517">
        <v>1</v>
      </c>
    </row>
    <row r="23" spans="1:21" ht="14.4" customHeight="1" x14ac:dyDescent="0.3">
      <c r="A23" s="510">
        <v>35</v>
      </c>
      <c r="B23" s="511" t="s">
        <v>604</v>
      </c>
      <c r="C23" s="511">
        <v>89301356</v>
      </c>
      <c r="D23" s="512" t="s">
        <v>846</v>
      </c>
      <c r="E23" s="513" t="s">
        <v>615</v>
      </c>
      <c r="F23" s="511" t="s">
        <v>609</v>
      </c>
      <c r="G23" s="511" t="s">
        <v>674</v>
      </c>
      <c r="H23" s="511" t="s">
        <v>518</v>
      </c>
      <c r="I23" s="511" t="s">
        <v>675</v>
      </c>
      <c r="J23" s="511" t="s">
        <v>676</v>
      </c>
      <c r="K23" s="511" t="s">
        <v>677</v>
      </c>
      <c r="L23" s="514">
        <v>58</v>
      </c>
      <c r="M23" s="514">
        <v>58</v>
      </c>
      <c r="N23" s="511">
        <v>1</v>
      </c>
      <c r="O23" s="515">
        <v>1</v>
      </c>
      <c r="P23" s="514">
        <v>58</v>
      </c>
      <c r="Q23" s="516">
        <v>1</v>
      </c>
      <c r="R23" s="511">
        <v>1</v>
      </c>
      <c r="S23" s="516">
        <v>1</v>
      </c>
      <c r="T23" s="515">
        <v>1</v>
      </c>
      <c r="U23" s="517">
        <v>1</v>
      </c>
    </row>
    <row r="24" spans="1:21" ht="14.4" customHeight="1" x14ac:dyDescent="0.3">
      <c r="A24" s="510">
        <v>35</v>
      </c>
      <c r="B24" s="511" t="s">
        <v>604</v>
      </c>
      <c r="C24" s="511">
        <v>89301356</v>
      </c>
      <c r="D24" s="512" t="s">
        <v>846</v>
      </c>
      <c r="E24" s="513" t="s">
        <v>615</v>
      </c>
      <c r="F24" s="511" t="s">
        <v>609</v>
      </c>
      <c r="G24" s="511" t="s">
        <v>678</v>
      </c>
      <c r="H24" s="511" t="s">
        <v>518</v>
      </c>
      <c r="I24" s="511" t="s">
        <v>679</v>
      </c>
      <c r="J24" s="511" t="s">
        <v>680</v>
      </c>
      <c r="K24" s="511" t="s">
        <v>681</v>
      </c>
      <c r="L24" s="514">
        <v>106.49</v>
      </c>
      <c r="M24" s="514">
        <v>106.49</v>
      </c>
      <c r="N24" s="511">
        <v>1</v>
      </c>
      <c r="O24" s="515">
        <v>1</v>
      </c>
      <c r="P24" s="514">
        <v>106.49</v>
      </c>
      <c r="Q24" s="516">
        <v>1</v>
      </c>
      <c r="R24" s="511">
        <v>1</v>
      </c>
      <c r="S24" s="516">
        <v>1</v>
      </c>
      <c r="T24" s="515">
        <v>1</v>
      </c>
      <c r="U24" s="517">
        <v>1</v>
      </c>
    </row>
    <row r="25" spans="1:21" ht="14.4" customHeight="1" x14ac:dyDescent="0.3">
      <c r="A25" s="510">
        <v>35</v>
      </c>
      <c r="B25" s="511" t="s">
        <v>604</v>
      </c>
      <c r="C25" s="511">
        <v>89301356</v>
      </c>
      <c r="D25" s="512" t="s">
        <v>846</v>
      </c>
      <c r="E25" s="513" t="s">
        <v>615</v>
      </c>
      <c r="F25" s="511" t="s">
        <v>609</v>
      </c>
      <c r="G25" s="511" t="s">
        <v>682</v>
      </c>
      <c r="H25" s="511" t="s">
        <v>518</v>
      </c>
      <c r="I25" s="511" t="s">
        <v>683</v>
      </c>
      <c r="J25" s="511" t="s">
        <v>684</v>
      </c>
      <c r="K25" s="511" t="s">
        <v>685</v>
      </c>
      <c r="L25" s="514">
        <v>0</v>
      </c>
      <c r="M25" s="514">
        <v>0</v>
      </c>
      <c r="N25" s="511">
        <v>2</v>
      </c>
      <c r="O25" s="515">
        <v>1</v>
      </c>
      <c r="P25" s="514">
        <v>0</v>
      </c>
      <c r="Q25" s="516"/>
      <c r="R25" s="511">
        <v>2</v>
      </c>
      <c r="S25" s="516">
        <v>1</v>
      </c>
      <c r="T25" s="515">
        <v>1</v>
      </c>
      <c r="U25" s="517">
        <v>1</v>
      </c>
    </row>
    <row r="26" spans="1:21" ht="14.4" customHeight="1" x14ac:dyDescent="0.3">
      <c r="A26" s="510">
        <v>35</v>
      </c>
      <c r="B26" s="511" t="s">
        <v>604</v>
      </c>
      <c r="C26" s="511">
        <v>89301356</v>
      </c>
      <c r="D26" s="512" t="s">
        <v>846</v>
      </c>
      <c r="E26" s="513" t="s">
        <v>615</v>
      </c>
      <c r="F26" s="511" t="s">
        <v>609</v>
      </c>
      <c r="G26" s="511" t="s">
        <v>686</v>
      </c>
      <c r="H26" s="511" t="s">
        <v>518</v>
      </c>
      <c r="I26" s="511" t="s">
        <v>687</v>
      </c>
      <c r="J26" s="511" t="s">
        <v>688</v>
      </c>
      <c r="K26" s="511" t="s">
        <v>689</v>
      </c>
      <c r="L26" s="514">
        <v>0</v>
      </c>
      <c r="M26" s="514">
        <v>0</v>
      </c>
      <c r="N26" s="511">
        <v>1</v>
      </c>
      <c r="O26" s="515">
        <v>1</v>
      </c>
      <c r="P26" s="514">
        <v>0</v>
      </c>
      <c r="Q26" s="516"/>
      <c r="R26" s="511">
        <v>1</v>
      </c>
      <c r="S26" s="516">
        <v>1</v>
      </c>
      <c r="T26" s="515">
        <v>1</v>
      </c>
      <c r="U26" s="517">
        <v>1</v>
      </c>
    </row>
    <row r="27" spans="1:21" ht="14.4" customHeight="1" x14ac:dyDescent="0.3">
      <c r="A27" s="510">
        <v>35</v>
      </c>
      <c r="B27" s="511" t="s">
        <v>604</v>
      </c>
      <c r="C27" s="511">
        <v>89301356</v>
      </c>
      <c r="D27" s="512" t="s">
        <v>846</v>
      </c>
      <c r="E27" s="513" t="s">
        <v>615</v>
      </c>
      <c r="F27" s="511" t="s">
        <v>609</v>
      </c>
      <c r="G27" s="511" t="s">
        <v>690</v>
      </c>
      <c r="H27" s="511" t="s">
        <v>518</v>
      </c>
      <c r="I27" s="511" t="s">
        <v>691</v>
      </c>
      <c r="J27" s="511" t="s">
        <v>692</v>
      </c>
      <c r="K27" s="511" t="s">
        <v>693</v>
      </c>
      <c r="L27" s="514">
        <v>0</v>
      </c>
      <c r="M27" s="514">
        <v>0</v>
      </c>
      <c r="N27" s="511">
        <v>1</v>
      </c>
      <c r="O27" s="515">
        <v>1</v>
      </c>
      <c r="P27" s="514">
        <v>0</v>
      </c>
      <c r="Q27" s="516"/>
      <c r="R27" s="511">
        <v>1</v>
      </c>
      <c r="S27" s="516">
        <v>1</v>
      </c>
      <c r="T27" s="515">
        <v>1</v>
      </c>
      <c r="U27" s="517">
        <v>1</v>
      </c>
    </row>
    <row r="28" spans="1:21" ht="14.4" customHeight="1" x14ac:dyDescent="0.3">
      <c r="A28" s="510">
        <v>35</v>
      </c>
      <c r="B28" s="511" t="s">
        <v>604</v>
      </c>
      <c r="C28" s="511">
        <v>89301356</v>
      </c>
      <c r="D28" s="512" t="s">
        <v>846</v>
      </c>
      <c r="E28" s="513" t="s">
        <v>615</v>
      </c>
      <c r="F28" s="511" t="s">
        <v>609</v>
      </c>
      <c r="G28" s="511" t="s">
        <v>690</v>
      </c>
      <c r="H28" s="511" t="s">
        <v>518</v>
      </c>
      <c r="I28" s="511" t="s">
        <v>694</v>
      </c>
      <c r="J28" s="511" t="s">
        <v>695</v>
      </c>
      <c r="K28" s="511" t="s">
        <v>693</v>
      </c>
      <c r="L28" s="514">
        <v>0</v>
      </c>
      <c r="M28" s="514">
        <v>0</v>
      </c>
      <c r="N28" s="511">
        <v>2</v>
      </c>
      <c r="O28" s="515">
        <v>2</v>
      </c>
      <c r="P28" s="514">
        <v>0</v>
      </c>
      <c r="Q28" s="516"/>
      <c r="R28" s="511">
        <v>2</v>
      </c>
      <c r="S28" s="516">
        <v>1</v>
      </c>
      <c r="T28" s="515">
        <v>2</v>
      </c>
      <c r="U28" s="517">
        <v>1</v>
      </c>
    </row>
    <row r="29" spans="1:21" ht="14.4" customHeight="1" x14ac:dyDescent="0.3">
      <c r="A29" s="510">
        <v>35</v>
      </c>
      <c r="B29" s="511" t="s">
        <v>604</v>
      </c>
      <c r="C29" s="511">
        <v>89301356</v>
      </c>
      <c r="D29" s="512" t="s">
        <v>846</v>
      </c>
      <c r="E29" s="513" t="s">
        <v>615</v>
      </c>
      <c r="F29" s="511" t="s">
        <v>609</v>
      </c>
      <c r="G29" s="511" t="s">
        <v>696</v>
      </c>
      <c r="H29" s="511" t="s">
        <v>518</v>
      </c>
      <c r="I29" s="511" t="s">
        <v>697</v>
      </c>
      <c r="J29" s="511" t="s">
        <v>698</v>
      </c>
      <c r="K29" s="511" t="s">
        <v>699</v>
      </c>
      <c r="L29" s="514">
        <v>163.9</v>
      </c>
      <c r="M29" s="514">
        <v>163.9</v>
      </c>
      <c r="N29" s="511">
        <v>1</v>
      </c>
      <c r="O29" s="515">
        <v>1</v>
      </c>
      <c r="P29" s="514">
        <v>163.9</v>
      </c>
      <c r="Q29" s="516">
        <v>1</v>
      </c>
      <c r="R29" s="511">
        <v>1</v>
      </c>
      <c r="S29" s="516">
        <v>1</v>
      </c>
      <c r="T29" s="515">
        <v>1</v>
      </c>
      <c r="U29" s="517">
        <v>1</v>
      </c>
    </row>
    <row r="30" spans="1:21" ht="14.4" customHeight="1" x14ac:dyDescent="0.3">
      <c r="A30" s="510">
        <v>35</v>
      </c>
      <c r="B30" s="511" t="s">
        <v>604</v>
      </c>
      <c r="C30" s="511">
        <v>89301356</v>
      </c>
      <c r="D30" s="512" t="s">
        <v>846</v>
      </c>
      <c r="E30" s="513" t="s">
        <v>615</v>
      </c>
      <c r="F30" s="511" t="s">
        <v>609</v>
      </c>
      <c r="G30" s="511" t="s">
        <v>700</v>
      </c>
      <c r="H30" s="511" t="s">
        <v>847</v>
      </c>
      <c r="I30" s="511" t="s">
        <v>701</v>
      </c>
      <c r="J30" s="511" t="s">
        <v>702</v>
      </c>
      <c r="K30" s="511" t="s">
        <v>703</v>
      </c>
      <c r="L30" s="514">
        <v>0</v>
      </c>
      <c r="M30" s="514">
        <v>0</v>
      </c>
      <c r="N30" s="511">
        <v>2</v>
      </c>
      <c r="O30" s="515">
        <v>1</v>
      </c>
      <c r="P30" s="514">
        <v>0</v>
      </c>
      <c r="Q30" s="516"/>
      <c r="R30" s="511">
        <v>2</v>
      </c>
      <c r="S30" s="516">
        <v>1</v>
      </c>
      <c r="T30" s="515">
        <v>1</v>
      </c>
      <c r="U30" s="517">
        <v>1</v>
      </c>
    </row>
    <row r="31" spans="1:21" ht="14.4" customHeight="1" x14ac:dyDescent="0.3">
      <c r="A31" s="510">
        <v>35</v>
      </c>
      <c r="B31" s="511" t="s">
        <v>604</v>
      </c>
      <c r="C31" s="511">
        <v>89301356</v>
      </c>
      <c r="D31" s="512" t="s">
        <v>846</v>
      </c>
      <c r="E31" s="513" t="s">
        <v>615</v>
      </c>
      <c r="F31" s="511" t="s">
        <v>609</v>
      </c>
      <c r="G31" s="511" t="s">
        <v>700</v>
      </c>
      <c r="H31" s="511" t="s">
        <v>518</v>
      </c>
      <c r="I31" s="511" t="s">
        <v>704</v>
      </c>
      <c r="J31" s="511" t="s">
        <v>705</v>
      </c>
      <c r="K31" s="511" t="s">
        <v>703</v>
      </c>
      <c r="L31" s="514">
        <v>413.22</v>
      </c>
      <c r="M31" s="514">
        <v>413.22</v>
      </c>
      <c r="N31" s="511">
        <v>1</v>
      </c>
      <c r="O31" s="515">
        <v>1</v>
      </c>
      <c r="P31" s="514">
        <v>413.22</v>
      </c>
      <c r="Q31" s="516">
        <v>1</v>
      </c>
      <c r="R31" s="511">
        <v>1</v>
      </c>
      <c r="S31" s="516">
        <v>1</v>
      </c>
      <c r="T31" s="515">
        <v>1</v>
      </c>
      <c r="U31" s="517">
        <v>1</v>
      </c>
    </row>
    <row r="32" spans="1:21" ht="14.4" customHeight="1" x14ac:dyDescent="0.3">
      <c r="A32" s="510">
        <v>35</v>
      </c>
      <c r="B32" s="511" t="s">
        <v>604</v>
      </c>
      <c r="C32" s="511">
        <v>89301356</v>
      </c>
      <c r="D32" s="512" t="s">
        <v>846</v>
      </c>
      <c r="E32" s="513" t="s">
        <v>615</v>
      </c>
      <c r="F32" s="511" t="s">
        <v>609</v>
      </c>
      <c r="G32" s="511" t="s">
        <v>706</v>
      </c>
      <c r="H32" s="511" t="s">
        <v>518</v>
      </c>
      <c r="I32" s="511" t="s">
        <v>707</v>
      </c>
      <c r="J32" s="511" t="s">
        <v>708</v>
      </c>
      <c r="K32" s="511" t="s">
        <v>709</v>
      </c>
      <c r="L32" s="514">
        <v>0</v>
      </c>
      <c r="M32" s="514">
        <v>0</v>
      </c>
      <c r="N32" s="511">
        <v>1</v>
      </c>
      <c r="O32" s="515">
        <v>1</v>
      </c>
      <c r="P32" s="514">
        <v>0</v>
      </c>
      <c r="Q32" s="516"/>
      <c r="R32" s="511">
        <v>1</v>
      </c>
      <c r="S32" s="516">
        <v>1</v>
      </c>
      <c r="T32" s="515">
        <v>1</v>
      </c>
      <c r="U32" s="517">
        <v>1</v>
      </c>
    </row>
    <row r="33" spans="1:21" ht="14.4" customHeight="1" x14ac:dyDescent="0.3">
      <c r="A33" s="510">
        <v>35</v>
      </c>
      <c r="B33" s="511" t="s">
        <v>604</v>
      </c>
      <c r="C33" s="511">
        <v>89301356</v>
      </c>
      <c r="D33" s="512" t="s">
        <v>846</v>
      </c>
      <c r="E33" s="513" t="s">
        <v>615</v>
      </c>
      <c r="F33" s="511" t="s">
        <v>609</v>
      </c>
      <c r="G33" s="511" t="s">
        <v>710</v>
      </c>
      <c r="H33" s="511" t="s">
        <v>518</v>
      </c>
      <c r="I33" s="511" t="s">
        <v>711</v>
      </c>
      <c r="J33" s="511" t="s">
        <v>712</v>
      </c>
      <c r="K33" s="511" t="s">
        <v>713</v>
      </c>
      <c r="L33" s="514">
        <v>275.48</v>
      </c>
      <c r="M33" s="514">
        <v>275.48</v>
      </c>
      <c r="N33" s="511">
        <v>1</v>
      </c>
      <c r="O33" s="515">
        <v>1</v>
      </c>
      <c r="P33" s="514">
        <v>275.48</v>
      </c>
      <c r="Q33" s="516">
        <v>1</v>
      </c>
      <c r="R33" s="511">
        <v>1</v>
      </c>
      <c r="S33" s="516">
        <v>1</v>
      </c>
      <c r="T33" s="515">
        <v>1</v>
      </c>
      <c r="U33" s="517">
        <v>1</v>
      </c>
    </row>
    <row r="34" spans="1:21" ht="14.4" customHeight="1" x14ac:dyDescent="0.3">
      <c r="A34" s="510">
        <v>35</v>
      </c>
      <c r="B34" s="511" t="s">
        <v>604</v>
      </c>
      <c r="C34" s="511">
        <v>89301356</v>
      </c>
      <c r="D34" s="512" t="s">
        <v>846</v>
      </c>
      <c r="E34" s="513" t="s">
        <v>615</v>
      </c>
      <c r="F34" s="511" t="s">
        <v>609</v>
      </c>
      <c r="G34" s="511" t="s">
        <v>714</v>
      </c>
      <c r="H34" s="511" t="s">
        <v>518</v>
      </c>
      <c r="I34" s="511" t="s">
        <v>715</v>
      </c>
      <c r="J34" s="511" t="s">
        <v>716</v>
      </c>
      <c r="K34" s="511" t="s">
        <v>717</v>
      </c>
      <c r="L34" s="514">
        <v>153.52000000000001</v>
      </c>
      <c r="M34" s="514">
        <v>153.52000000000001</v>
      </c>
      <c r="N34" s="511">
        <v>1</v>
      </c>
      <c r="O34" s="515">
        <v>1</v>
      </c>
      <c r="P34" s="514">
        <v>153.52000000000001</v>
      </c>
      <c r="Q34" s="516">
        <v>1</v>
      </c>
      <c r="R34" s="511">
        <v>1</v>
      </c>
      <c r="S34" s="516">
        <v>1</v>
      </c>
      <c r="T34" s="515">
        <v>1</v>
      </c>
      <c r="U34" s="517">
        <v>1</v>
      </c>
    </row>
    <row r="35" spans="1:21" ht="14.4" customHeight="1" x14ac:dyDescent="0.3">
      <c r="A35" s="510">
        <v>35</v>
      </c>
      <c r="B35" s="511" t="s">
        <v>604</v>
      </c>
      <c r="C35" s="511">
        <v>89301356</v>
      </c>
      <c r="D35" s="512" t="s">
        <v>846</v>
      </c>
      <c r="E35" s="513" t="s">
        <v>615</v>
      </c>
      <c r="F35" s="511" t="s">
        <v>609</v>
      </c>
      <c r="G35" s="511" t="s">
        <v>718</v>
      </c>
      <c r="H35" s="511" t="s">
        <v>518</v>
      </c>
      <c r="I35" s="511" t="s">
        <v>719</v>
      </c>
      <c r="J35" s="511" t="s">
        <v>720</v>
      </c>
      <c r="K35" s="511" t="s">
        <v>721</v>
      </c>
      <c r="L35" s="514">
        <v>49.28</v>
      </c>
      <c r="M35" s="514">
        <v>49.28</v>
      </c>
      <c r="N35" s="511">
        <v>1</v>
      </c>
      <c r="O35" s="515">
        <v>1</v>
      </c>
      <c r="P35" s="514">
        <v>49.28</v>
      </c>
      <c r="Q35" s="516">
        <v>1</v>
      </c>
      <c r="R35" s="511">
        <v>1</v>
      </c>
      <c r="S35" s="516">
        <v>1</v>
      </c>
      <c r="T35" s="515">
        <v>1</v>
      </c>
      <c r="U35" s="517">
        <v>1</v>
      </c>
    </row>
    <row r="36" spans="1:21" ht="14.4" customHeight="1" x14ac:dyDescent="0.3">
      <c r="A36" s="510">
        <v>35</v>
      </c>
      <c r="B36" s="511" t="s">
        <v>604</v>
      </c>
      <c r="C36" s="511">
        <v>89301356</v>
      </c>
      <c r="D36" s="512" t="s">
        <v>846</v>
      </c>
      <c r="E36" s="513" t="s">
        <v>616</v>
      </c>
      <c r="F36" s="511" t="s">
        <v>609</v>
      </c>
      <c r="G36" s="511" t="s">
        <v>722</v>
      </c>
      <c r="H36" s="511" t="s">
        <v>847</v>
      </c>
      <c r="I36" s="511" t="s">
        <v>723</v>
      </c>
      <c r="J36" s="511" t="s">
        <v>724</v>
      </c>
      <c r="K36" s="511" t="s">
        <v>725</v>
      </c>
      <c r="L36" s="514">
        <v>137.6</v>
      </c>
      <c r="M36" s="514">
        <v>550.4</v>
      </c>
      <c r="N36" s="511">
        <v>4</v>
      </c>
      <c r="O36" s="515">
        <v>1.5</v>
      </c>
      <c r="P36" s="514">
        <v>550.4</v>
      </c>
      <c r="Q36" s="516">
        <v>1</v>
      </c>
      <c r="R36" s="511">
        <v>4</v>
      </c>
      <c r="S36" s="516">
        <v>1</v>
      </c>
      <c r="T36" s="515">
        <v>1.5</v>
      </c>
      <c r="U36" s="517">
        <v>1</v>
      </c>
    </row>
    <row r="37" spans="1:21" ht="14.4" customHeight="1" x14ac:dyDescent="0.3">
      <c r="A37" s="510">
        <v>35</v>
      </c>
      <c r="B37" s="511" t="s">
        <v>604</v>
      </c>
      <c r="C37" s="511">
        <v>89301356</v>
      </c>
      <c r="D37" s="512" t="s">
        <v>846</v>
      </c>
      <c r="E37" s="513" t="s">
        <v>616</v>
      </c>
      <c r="F37" s="511" t="s">
        <v>609</v>
      </c>
      <c r="G37" s="511" t="s">
        <v>726</v>
      </c>
      <c r="H37" s="511" t="s">
        <v>847</v>
      </c>
      <c r="I37" s="511" t="s">
        <v>727</v>
      </c>
      <c r="J37" s="511" t="s">
        <v>728</v>
      </c>
      <c r="K37" s="511" t="s">
        <v>729</v>
      </c>
      <c r="L37" s="514">
        <v>44.89</v>
      </c>
      <c r="M37" s="514">
        <v>89.78</v>
      </c>
      <c r="N37" s="511">
        <v>2</v>
      </c>
      <c r="O37" s="515">
        <v>1</v>
      </c>
      <c r="P37" s="514">
        <v>89.78</v>
      </c>
      <c r="Q37" s="516">
        <v>1</v>
      </c>
      <c r="R37" s="511">
        <v>2</v>
      </c>
      <c r="S37" s="516">
        <v>1</v>
      </c>
      <c r="T37" s="515">
        <v>1</v>
      </c>
      <c r="U37" s="517">
        <v>1</v>
      </c>
    </row>
    <row r="38" spans="1:21" ht="14.4" customHeight="1" x14ac:dyDescent="0.3">
      <c r="A38" s="510">
        <v>35</v>
      </c>
      <c r="B38" s="511" t="s">
        <v>604</v>
      </c>
      <c r="C38" s="511">
        <v>89301356</v>
      </c>
      <c r="D38" s="512" t="s">
        <v>846</v>
      </c>
      <c r="E38" s="513" t="s">
        <v>616</v>
      </c>
      <c r="F38" s="511" t="s">
        <v>609</v>
      </c>
      <c r="G38" s="511" t="s">
        <v>730</v>
      </c>
      <c r="H38" s="511" t="s">
        <v>518</v>
      </c>
      <c r="I38" s="511" t="s">
        <v>731</v>
      </c>
      <c r="J38" s="511" t="s">
        <v>732</v>
      </c>
      <c r="K38" s="511" t="s">
        <v>733</v>
      </c>
      <c r="L38" s="514">
        <v>0</v>
      </c>
      <c r="M38" s="514">
        <v>0</v>
      </c>
      <c r="N38" s="511">
        <v>2</v>
      </c>
      <c r="O38" s="515">
        <v>0.5</v>
      </c>
      <c r="P38" s="514">
        <v>0</v>
      </c>
      <c r="Q38" s="516"/>
      <c r="R38" s="511">
        <v>2</v>
      </c>
      <c r="S38" s="516">
        <v>1</v>
      </c>
      <c r="T38" s="515">
        <v>0.5</v>
      </c>
      <c r="U38" s="517">
        <v>1</v>
      </c>
    </row>
    <row r="39" spans="1:21" ht="14.4" customHeight="1" x14ac:dyDescent="0.3">
      <c r="A39" s="510">
        <v>35</v>
      </c>
      <c r="B39" s="511" t="s">
        <v>604</v>
      </c>
      <c r="C39" s="511">
        <v>89301356</v>
      </c>
      <c r="D39" s="512" t="s">
        <v>846</v>
      </c>
      <c r="E39" s="513" t="s">
        <v>616</v>
      </c>
      <c r="F39" s="511" t="s">
        <v>609</v>
      </c>
      <c r="G39" s="511" t="s">
        <v>734</v>
      </c>
      <c r="H39" s="511" t="s">
        <v>847</v>
      </c>
      <c r="I39" s="511" t="s">
        <v>735</v>
      </c>
      <c r="J39" s="511" t="s">
        <v>736</v>
      </c>
      <c r="K39" s="511" t="s">
        <v>737</v>
      </c>
      <c r="L39" s="514">
        <v>118.82</v>
      </c>
      <c r="M39" s="514">
        <v>237.64</v>
      </c>
      <c r="N39" s="511">
        <v>2</v>
      </c>
      <c r="O39" s="515">
        <v>1</v>
      </c>
      <c r="P39" s="514">
        <v>237.64</v>
      </c>
      <c r="Q39" s="516">
        <v>1</v>
      </c>
      <c r="R39" s="511">
        <v>2</v>
      </c>
      <c r="S39" s="516">
        <v>1</v>
      </c>
      <c r="T39" s="515">
        <v>1</v>
      </c>
      <c r="U39" s="517">
        <v>1</v>
      </c>
    </row>
    <row r="40" spans="1:21" ht="14.4" customHeight="1" x14ac:dyDescent="0.3">
      <c r="A40" s="510">
        <v>35</v>
      </c>
      <c r="B40" s="511" t="s">
        <v>604</v>
      </c>
      <c r="C40" s="511">
        <v>89301356</v>
      </c>
      <c r="D40" s="512" t="s">
        <v>846</v>
      </c>
      <c r="E40" s="513" t="s">
        <v>616</v>
      </c>
      <c r="F40" s="511" t="s">
        <v>609</v>
      </c>
      <c r="G40" s="511" t="s">
        <v>738</v>
      </c>
      <c r="H40" s="511" t="s">
        <v>847</v>
      </c>
      <c r="I40" s="511" t="s">
        <v>739</v>
      </c>
      <c r="J40" s="511" t="s">
        <v>740</v>
      </c>
      <c r="K40" s="511" t="s">
        <v>741</v>
      </c>
      <c r="L40" s="514">
        <v>2118.4299999999998</v>
      </c>
      <c r="M40" s="514">
        <v>4236.8599999999997</v>
      </c>
      <c r="N40" s="511">
        <v>2</v>
      </c>
      <c r="O40" s="515">
        <v>1.5</v>
      </c>
      <c r="P40" s="514">
        <v>4236.8599999999997</v>
      </c>
      <c r="Q40" s="516">
        <v>1</v>
      </c>
      <c r="R40" s="511">
        <v>2</v>
      </c>
      <c r="S40" s="516">
        <v>1</v>
      </c>
      <c r="T40" s="515">
        <v>1.5</v>
      </c>
      <c r="U40" s="517">
        <v>1</v>
      </c>
    </row>
    <row r="41" spans="1:21" ht="14.4" customHeight="1" x14ac:dyDescent="0.3">
      <c r="A41" s="510">
        <v>35</v>
      </c>
      <c r="B41" s="511" t="s">
        <v>604</v>
      </c>
      <c r="C41" s="511">
        <v>89301356</v>
      </c>
      <c r="D41" s="512" t="s">
        <v>846</v>
      </c>
      <c r="E41" s="513" t="s">
        <v>616</v>
      </c>
      <c r="F41" s="511" t="s">
        <v>609</v>
      </c>
      <c r="G41" s="511" t="s">
        <v>624</v>
      </c>
      <c r="H41" s="511" t="s">
        <v>518</v>
      </c>
      <c r="I41" s="511" t="s">
        <v>742</v>
      </c>
      <c r="J41" s="511" t="s">
        <v>626</v>
      </c>
      <c r="K41" s="511" t="s">
        <v>743</v>
      </c>
      <c r="L41" s="514">
        <v>115.3</v>
      </c>
      <c r="M41" s="514">
        <v>230.6</v>
      </c>
      <c r="N41" s="511">
        <v>2</v>
      </c>
      <c r="O41" s="515">
        <v>0.5</v>
      </c>
      <c r="P41" s="514">
        <v>230.6</v>
      </c>
      <c r="Q41" s="516">
        <v>1</v>
      </c>
      <c r="R41" s="511">
        <v>2</v>
      </c>
      <c r="S41" s="516">
        <v>1</v>
      </c>
      <c r="T41" s="515">
        <v>0.5</v>
      </c>
      <c r="U41" s="517">
        <v>1</v>
      </c>
    </row>
    <row r="42" spans="1:21" ht="14.4" customHeight="1" x14ac:dyDescent="0.3">
      <c r="A42" s="510">
        <v>35</v>
      </c>
      <c r="B42" s="511" t="s">
        <v>604</v>
      </c>
      <c r="C42" s="511">
        <v>89301356</v>
      </c>
      <c r="D42" s="512" t="s">
        <v>846</v>
      </c>
      <c r="E42" s="513" t="s">
        <v>616</v>
      </c>
      <c r="F42" s="511" t="s">
        <v>609</v>
      </c>
      <c r="G42" s="511" t="s">
        <v>624</v>
      </c>
      <c r="H42" s="511" t="s">
        <v>518</v>
      </c>
      <c r="I42" s="511" t="s">
        <v>744</v>
      </c>
      <c r="J42" s="511" t="s">
        <v>626</v>
      </c>
      <c r="K42" s="511" t="s">
        <v>743</v>
      </c>
      <c r="L42" s="514">
        <v>115.3</v>
      </c>
      <c r="M42" s="514">
        <v>345.9</v>
      </c>
      <c r="N42" s="511">
        <v>3</v>
      </c>
      <c r="O42" s="515">
        <v>2</v>
      </c>
      <c r="P42" s="514">
        <v>115.3</v>
      </c>
      <c r="Q42" s="516">
        <v>0.33333333333333337</v>
      </c>
      <c r="R42" s="511">
        <v>1</v>
      </c>
      <c r="S42" s="516">
        <v>0.33333333333333331</v>
      </c>
      <c r="T42" s="515">
        <v>1</v>
      </c>
      <c r="U42" s="517">
        <v>0.5</v>
      </c>
    </row>
    <row r="43" spans="1:21" ht="14.4" customHeight="1" x14ac:dyDescent="0.3">
      <c r="A43" s="510">
        <v>35</v>
      </c>
      <c r="B43" s="511" t="s">
        <v>604</v>
      </c>
      <c r="C43" s="511">
        <v>89301356</v>
      </c>
      <c r="D43" s="512" t="s">
        <v>846</v>
      </c>
      <c r="E43" s="513" t="s">
        <v>616</v>
      </c>
      <c r="F43" s="511" t="s">
        <v>609</v>
      </c>
      <c r="G43" s="511" t="s">
        <v>624</v>
      </c>
      <c r="H43" s="511" t="s">
        <v>518</v>
      </c>
      <c r="I43" s="511" t="s">
        <v>745</v>
      </c>
      <c r="J43" s="511" t="s">
        <v>626</v>
      </c>
      <c r="K43" s="511" t="s">
        <v>743</v>
      </c>
      <c r="L43" s="514">
        <v>115.3</v>
      </c>
      <c r="M43" s="514">
        <v>230.6</v>
      </c>
      <c r="N43" s="511">
        <v>2</v>
      </c>
      <c r="O43" s="515">
        <v>1</v>
      </c>
      <c r="P43" s="514"/>
      <c r="Q43" s="516">
        <v>0</v>
      </c>
      <c r="R43" s="511"/>
      <c r="S43" s="516">
        <v>0</v>
      </c>
      <c r="T43" s="515"/>
      <c r="U43" s="517">
        <v>0</v>
      </c>
    </row>
    <row r="44" spans="1:21" ht="14.4" customHeight="1" x14ac:dyDescent="0.3">
      <c r="A44" s="510">
        <v>35</v>
      </c>
      <c r="B44" s="511" t="s">
        <v>604</v>
      </c>
      <c r="C44" s="511">
        <v>89301356</v>
      </c>
      <c r="D44" s="512" t="s">
        <v>846</v>
      </c>
      <c r="E44" s="513" t="s">
        <v>616</v>
      </c>
      <c r="F44" s="511" t="s">
        <v>609</v>
      </c>
      <c r="G44" s="511" t="s">
        <v>746</v>
      </c>
      <c r="H44" s="511" t="s">
        <v>518</v>
      </c>
      <c r="I44" s="511" t="s">
        <v>747</v>
      </c>
      <c r="J44" s="511" t="s">
        <v>748</v>
      </c>
      <c r="K44" s="511" t="s">
        <v>749</v>
      </c>
      <c r="L44" s="514">
        <v>128.9</v>
      </c>
      <c r="M44" s="514">
        <v>128.9</v>
      </c>
      <c r="N44" s="511">
        <v>1</v>
      </c>
      <c r="O44" s="515">
        <v>1</v>
      </c>
      <c r="P44" s="514">
        <v>128.9</v>
      </c>
      <c r="Q44" s="516">
        <v>1</v>
      </c>
      <c r="R44" s="511">
        <v>1</v>
      </c>
      <c r="S44" s="516">
        <v>1</v>
      </c>
      <c r="T44" s="515">
        <v>1</v>
      </c>
      <c r="U44" s="517">
        <v>1</v>
      </c>
    </row>
    <row r="45" spans="1:21" ht="14.4" customHeight="1" x14ac:dyDescent="0.3">
      <c r="A45" s="510">
        <v>35</v>
      </c>
      <c r="B45" s="511" t="s">
        <v>604</v>
      </c>
      <c r="C45" s="511">
        <v>89301356</v>
      </c>
      <c r="D45" s="512" t="s">
        <v>846</v>
      </c>
      <c r="E45" s="513" t="s">
        <v>616</v>
      </c>
      <c r="F45" s="511" t="s">
        <v>609</v>
      </c>
      <c r="G45" s="511" t="s">
        <v>746</v>
      </c>
      <c r="H45" s="511" t="s">
        <v>518</v>
      </c>
      <c r="I45" s="511" t="s">
        <v>750</v>
      </c>
      <c r="J45" s="511" t="s">
        <v>748</v>
      </c>
      <c r="K45" s="511" t="s">
        <v>751</v>
      </c>
      <c r="L45" s="514">
        <v>0</v>
      </c>
      <c r="M45" s="514">
        <v>0</v>
      </c>
      <c r="N45" s="511">
        <v>1</v>
      </c>
      <c r="O45" s="515">
        <v>1</v>
      </c>
      <c r="P45" s="514">
        <v>0</v>
      </c>
      <c r="Q45" s="516"/>
      <c r="R45" s="511">
        <v>1</v>
      </c>
      <c r="S45" s="516">
        <v>1</v>
      </c>
      <c r="T45" s="515">
        <v>1</v>
      </c>
      <c r="U45" s="517">
        <v>1</v>
      </c>
    </row>
    <row r="46" spans="1:21" ht="14.4" customHeight="1" x14ac:dyDescent="0.3">
      <c r="A46" s="510">
        <v>35</v>
      </c>
      <c r="B46" s="511" t="s">
        <v>604</v>
      </c>
      <c r="C46" s="511">
        <v>89301356</v>
      </c>
      <c r="D46" s="512" t="s">
        <v>846</v>
      </c>
      <c r="E46" s="513" t="s">
        <v>616</v>
      </c>
      <c r="F46" s="511" t="s">
        <v>609</v>
      </c>
      <c r="G46" s="511" t="s">
        <v>746</v>
      </c>
      <c r="H46" s="511" t="s">
        <v>518</v>
      </c>
      <c r="I46" s="511" t="s">
        <v>752</v>
      </c>
      <c r="J46" s="511" t="s">
        <v>748</v>
      </c>
      <c r="K46" s="511" t="s">
        <v>753</v>
      </c>
      <c r="L46" s="514">
        <v>386.72</v>
      </c>
      <c r="M46" s="514">
        <v>386.72</v>
      </c>
      <c r="N46" s="511">
        <v>1</v>
      </c>
      <c r="O46" s="515">
        <v>1</v>
      </c>
      <c r="P46" s="514">
        <v>386.72</v>
      </c>
      <c r="Q46" s="516">
        <v>1</v>
      </c>
      <c r="R46" s="511">
        <v>1</v>
      </c>
      <c r="S46" s="516">
        <v>1</v>
      </c>
      <c r="T46" s="515">
        <v>1</v>
      </c>
      <c r="U46" s="517">
        <v>1</v>
      </c>
    </row>
    <row r="47" spans="1:21" ht="14.4" customHeight="1" x14ac:dyDescent="0.3">
      <c r="A47" s="510">
        <v>35</v>
      </c>
      <c r="B47" s="511" t="s">
        <v>604</v>
      </c>
      <c r="C47" s="511">
        <v>89301356</v>
      </c>
      <c r="D47" s="512" t="s">
        <v>846</v>
      </c>
      <c r="E47" s="513" t="s">
        <v>616</v>
      </c>
      <c r="F47" s="511" t="s">
        <v>609</v>
      </c>
      <c r="G47" s="511" t="s">
        <v>754</v>
      </c>
      <c r="H47" s="511" t="s">
        <v>518</v>
      </c>
      <c r="I47" s="511" t="s">
        <v>755</v>
      </c>
      <c r="J47" s="511" t="s">
        <v>756</v>
      </c>
      <c r="K47" s="511" t="s">
        <v>757</v>
      </c>
      <c r="L47" s="514">
        <v>0</v>
      </c>
      <c r="M47" s="514">
        <v>0</v>
      </c>
      <c r="N47" s="511">
        <v>2</v>
      </c>
      <c r="O47" s="515">
        <v>2</v>
      </c>
      <c r="P47" s="514">
        <v>0</v>
      </c>
      <c r="Q47" s="516"/>
      <c r="R47" s="511">
        <v>2</v>
      </c>
      <c r="S47" s="516">
        <v>1</v>
      </c>
      <c r="T47" s="515">
        <v>2</v>
      </c>
      <c r="U47" s="517">
        <v>1</v>
      </c>
    </row>
    <row r="48" spans="1:21" ht="14.4" customHeight="1" x14ac:dyDescent="0.3">
      <c r="A48" s="510">
        <v>35</v>
      </c>
      <c r="B48" s="511" t="s">
        <v>604</v>
      </c>
      <c r="C48" s="511">
        <v>89301356</v>
      </c>
      <c r="D48" s="512" t="s">
        <v>846</v>
      </c>
      <c r="E48" s="513" t="s">
        <v>616</v>
      </c>
      <c r="F48" s="511" t="s">
        <v>609</v>
      </c>
      <c r="G48" s="511" t="s">
        <v>758</v>
      </c>
      <c r="H48" s="511" t="s">
        <v>518</v>
      </c>
      <c r="I48" s="511" t="s">
        <v>759</v>
      </c>
      <c r="J48" s="511" t="s">
        <v>760</v>
      </c>
      <c r="K48" s="511" t="s">
        <v>761</v>
      </c>
      <c r="L48" s="514">
        <v>38.65</v>
      </c>
      <c r="M48" s="514">
        <v>38.65</v>
      </c>
      <c r="N48" s="511">
        <v>1</v>
      </c>
      <c r="O48" s="515">
        <v>1</v>
      </c>
      <c r="P48" s="514">
        <v>38.65</v>
      </c>
      <c r="Q48" s="516">
        <v>1</v>
      </c>
      <c r="R48" s="511">
        <v>1</v>
      </c>
      <c r="S48" s="516">
        <v>1</v>
      </c>
      <c r="T48" s="515">
        <v>1</v>
      </c>
      <c r="U48" s="517">
        <v>1</v>
      </c>
    </row>
    <row r="49" spans="1:21" ht="14.4" customHeight="1" x14ac:dyDescent="0.3">
      <c r="A49" s="510">
        <v>35</v>
      </c>
      <c r="B49" s="511" t="s">
        <v>604</v>
      </c>
      <c r="C49" s="511">
        <v>89301356</v>
      </c>
      <c r="D49" s="512" t="s">
        <v>846</v>
      </c>
      <c r="E49" s="513" t="s">
        <v>616</v>
      </c>
      <c r="F49" s="511" t="s">
        <v>609</v>
      </c>
      <c r="G49" s="511" t="s">
        <v>762</v>
      </c>
      <c r="H49" s="511" t="s">
        <v>518</v>
      </c>
      <c r="I49" s="511" t="s">
        <v>763</v>
      </c>
      <c r="J49" s="511" t="s">
        <v>764</v>
      </c>
      <c r="K49" s="511" t="s">
        <v>765</v>
      </c>
      <c r="L49" s="514">
        <v>120.37</v>
      </c>
      <c r="M49" s="514">
        <v>120.37</v>
      </c>
      <c r="N49" s="511">
        <v>1</v>
      </c>
      <c r="O49" s="515">
        <v>1</v>
      </c>
      <c r="P49" s="514">
        <v>120.37</v>
      </c>
      <c r="Q49" s="516">
        <v>1</v>
      </c>
      <c r="R49" s="511">
        <v>1</v>
      </c>
      <c r="S49" s="516">
        <v>1</v>
      </c>
      <c r="T49" s="515">
        <v>1</v>
      </c>
      <c r="U49" s="517">
        <v>1</v>
      </c>
    </row>
    <row r="50" spans="1:21" ht="14.4" customHeight="1" x14ac:dyDescent="0.3">
      <c r="A50" s="510">
        <v>35</v>
      </c>
      <c r="B50" s="511" t="s">
        <v>604</v>
      </c>
      <c r="C50" s="511">
        <v>89301356</v>
      </c>
      <c r="D50" s="512" t="s">
        <v>846</v>
      </c>
      <c r="E50" s="513" t="s">
        <v>616</v>
      </c>
      <c r="F50" s="511" t="s">
        <v>609</v>
      </c>
      <c r="G50" s="511" t="s">
        <v>766</v>
      </c>
      <c r="H50" s="511" t="s">
        <v>518</v>
      </c>
      <c r="I50" s="511" t="s">
        <v>767</v>
      </c>
      <c r="J50" s="511" t="s">
        <v>768</v>
      </c>
      <c r="K50" s="511" t="s">
        <v>769</v>
      </c>
      <c r="L50" s="514">
        <v>0</v>
      </c>
      <c r="M50" s="514">
        <v>0</v>
      </c>
      <c r="N50" s="511">
        <v>1</v>
      </c>
      <c r="O50" s="515">
        <v>1</v>
      </c>
      <c r="P50" s="514">
        <v>0</v>
      </c>
      <c r="Q50" s="516"/>
      <c r="R50" s="511">
        <v>1</v>
      </c>
      <c r="S50" s="516">
        <v>1</v>
      </c>
      <c r="T50" s="515">
        <v>1</v>
      </c>
      <c r="U50" s="517">
        <v>1</v>
      </c>
    </row>
    <row r="51" spans="1:21" ht="14.4" customHeight="1" x14ac:dyDescent="0.3">
      <c r="A51" s="510">
        <v>35</v>
      </c>
      <c r="B51" s="511" t="s">
        <v>604</v>
      </c>
      <c r="C51" s="511">
        <v>89301356</v>
      </c>
      <c r="D51" s="512" t="s">
        <v>846</v>
      </c>
      <c r="E51" s="513" t="s">
        <v>616</v>
      </c>
      <c r="F51" s="511" t="s">
        <v>609</v>
      </c>
      <c r="G51" s="511" t="s">
        <v>710</v>
      </c>
      <c r="H51" s="511" t="s">
        <v>847</v>
      </c>
      <c r="I51" s="511" t="s">
        <v>770</v>
      </c>
      <c r="J51" s="511" t="s">
        <v>771</v>
      </c>
      <c r="K51" s="511" t="s">
        <v>772</v>
      </c>
      <c r="L51" s="514">
        <v>356.47</v>
      </c>
      <c r="M51" s="514">
        <v>356.47</v>
      </c>
      <c r="N51" s="511">
        <v>1</v>
      </c>
      <c r="O51" s="515">
        <v>1</v>
      </c>
      <c r="P51" s="514">
        <v>356.47</v>
      </c>
      <c r="Q51" s="516">
        <v>1</v>
      </c>
      <c r="R51" s="511">
        <v>1</v>
      </c>
      <c r="S51" s="516">
        <v>1</v>
      </c>
      <c r="T51" s="515">
        <v>1</v>
      </c>
      <c r="U51" s="517">
        <v>1</v>
      </c>
    </row>
    <row r="52" spans="1:21" ht="14.4" customHeight="1" x14ac:dyDescent="0.3">
      <c r="A52" s="510">
        <v>35</v>
      </c>
      <c r="B52" s="511" t="s">
        <v>604</v>
      </c>
      <c r="C52" s="511">
        <v>89301356</v>
      </c>
      <c r="D52" s="512" t="s">
        <v>846</v>
      </c>
      <c r="E52" s="513" t="s">
        <v>616</v>
      </c>
      <c r="F52" s="511" t="s">
        <v>609</v>
      </c>
      <c r="G52" s="511" t="s">
        <v>714</v>
      </c>
      <c r="H52" s="511" t="s">
        <v>518</v>
      </c>
      <c r="I52" s="511" t="s">
        <v>715</v>
      </c>
      <c r="J52" s="511" t="s">
        <v>716</v>
      </c>
      <c r="K52" s="511" t="s">
        <v>717</v>
      </c>
      <c r="L52" s="514">
        <v>153.52000000000001</v>
      </c>
      <c r="M52" s="514">
        <v>153.52000000000001</v>
      </c>
      <c r="N52" s="511">
        <v>1</v>
      </c>
      <c r="O52" s="515">
        <v>1</v>
      </c>
      <c r="P52" s="514">
        <v>153.52000000000001</v>
      </c>
      <c r="Q52" s="516">
        <v>1</v>
      </c>
      <c r="R52" s="511">
        <v>1</v>
      </c>
      <c r="S52" s="516">
        <v>1</v>
      </c>
      <c r="T52" s="515">
        <v>1</v>
      </c>
      <c r="U52" s="517">
        <v>1</v>
      </c>
    </row>
    <row r="53" spans="1:21" ht="14.4" customHeight="1" x14ac:dyDescent="0.3">
      <c r="A53" s="510">
        <v>35</v>
      </c>
      <c r="B53" s="511" t="s">
        <v>604</v>
      </c>
      <c r="C53" s="511">
        <v>89301356</v>
      </c>
      <c r="D53" s="512" t="s">
        <v>846</v>
      </c>
      <c r="E53" s="513" t="s">
        <v>616</v>
      </c>
      <c r="F53" s="511" t="s">
        <v>609</v>
      </c>
      <c r="G53" s="511" t="s">
        <v>773</v>
      </c>
      <c r="H53" s="511" t="s">
        <v>518</v>
      </c>
      <c r="I53" s="511" t="s">
        <v>774</v>
      </c>
      <c r="J53" s="511" t="s">
        <v>775</v>
      </c>
      <c r="K53" s="511" t="s">
        <v>776</v>
      </c>
      <c r="L53" s="514">
        <v>349.88</v>
      </c>
      <c r="M53" s="514">
        <v>699.76</v>
      </c>
      <c r="N53" s="511">
        <v>2</v>
      </c>
      <c r="O53" s="515">
        <v>1</v>
      </c>
      <c r="P53" s="514">
        <v>699.76</v>
      </c>
      <c r="Q53" s="516">
        <v>1</v>
      </c>
      <c r="R53" s="511">
        <v>2</v>
      </c>
      <c r="S53" s="516">
        <v>1</v>
      </c>
      <c r="T53" s="515">
        <v>1</v>
      </c>
      <c r="U53" s="517">
        <v>1</v>
      </c>
    </row>
    <row r="54" spans="1:21" ht="14.4" customHeight="1" x14ac:dyDescent="0.3">
      <c r="A54" s="510">
        <v>35</v>
      </c>
      <c r="B54" s="511" t="s">
        <v>604</v>
      </c>
      <c r="C54" s="511">
        <v>89301356</v>
      </c>
      <c r="D54" s="512" t="s">
        <v>846</v>
      </c>
      <c r="E54" s="513" t="s">
        <v>616</v>
      </c>
      <c r="F54" s="511" t="s">
        <v>609</v>
      </c>
      <c r="G54" s="511" t="s">
        <v>773</v>
      </c>
      <c r="H54" s="511" t="s">
        <v>518</v>
      </c>
      <c r="I54" s="511" t="s">
        <v>777</v>
      </c>
      <c r="J54" s="511" t="s">
        <v>778</v>
      </c>
      <c r="K54" s="511" t="s">
        <v>776</v>
      </c>
      <c r="L54" s="514">
        <v>349.88</v>
      </c>
      <c r="M54" s="514">
        <v>699.76</v>
      </c>
      <c r="N54" s="511">
        <v>2</v>
      </c>
      <c r="O54" s="515">
        <v>2</v>
      </c>
      <c r="P54" s="514">
        <v>699.76</v>
      </c>
      <c r="Q54" s="516">
        <v>1</v>
      </c>
      <c r="R54" s="511">
        <v>2</v>
      </c>
      <c r="S54" s="516">
        <v>1</v>
      </c>
      <c r="T54" s="515">
        <v>2</v>
      </c>
      <c r="U54" s="517">
        <v>1</v>
      </c>
    </row>
    <row r="55" spans="1:21" ht="14.4" customHeight="1" x14ac:dyDescent="0.3">
      <c r="A55" s="510">
        <v>35</v>
      </c>
      <c r="B55" s="511" t="s">
        <v>604</v>
      </c>
      <c r="C55" s="511">
        <v>89301356</v>
      </c>
      <c r="D55" s="512" t="s">
        <v>846</v>
      </c>
      <c r="E55" s="513" t="s">
        <v>616</v>
      </c>
      <c r="F55" s="511" t="s">
        <v>609</v>
      </c>
      <c r="G55" s="511" t="s">
        <v>779</v>
      </c>
      <c r="H55" s="511" t="s">
        <v>847</v>
      </c>
      <c r="I55" s="511" t="s">
        <v>780</v>
      </c>
      <c r="J55" s="511" t="s">
        <v>781</v>
      </c>
      <c r="K55" s="511" t="s">
        <v>782</v>
      </c>
      <c r="L55" s="514">
        <v>174.94</v>
      </c>
      <c r="M55" s="514">
        <v>174.94</v>
      </c>
      <c r="N55" s="511">
        <v>1</v>
      </c>
      <c r="O55" s="515">
        <v>1</v>
      </c>
      <c r="P55" s="514">
        <v>174.94</v>
      </c>
      <c r="Q55" s="516">
        <v>1</v>
      </c>
      <c r="R55" s="511">
        <v>1</v>
      </c>
      <c r="S55" s="516">
        <v>1</v>
      </c>
      <c r="T55" s="515">
        <v>1</v>
      </c>
      <c r="U55" s="517">
        <v>1</v>
      </c>
    </row>
    <row r="56" spans="1:21" ht="14.4" customHeight="1" x14ac:dyDescent="0.3">
      <c r="A56" s="510">
        <v>35</v>
      </c>
      <c r="B56" s="511" t="s">
        <v>604</v>
      </c>
      <c r="C56" s="511">
        <v>89301356</v>
      </c>
      <c r="D56" s="512" t="s">
        <v>846</v>
      </c>
      <c r="E56" s="513" t="s">
        <v>616</v>
      </c>
      <c r="F56" s="511" t="s">
        <v>609</v>
      </c>
      <c r="G56" s="511" t="s">
        <v>783</v>
      </c>
      <c r="H56" s="511" t="s">
        <v>518</v>
      </c>
      <c r="I56" s="511" t="s">
        <v>784</v>
      </c>
      <c r="J56" s="511" t="s">
        <v>785</v>
      </c>
      <c r="K56" s="511" t="s">
        <v>786</v>
      </c>
      <c r="L56" s="514">
        <v>481.8</v>
      </c>
      <c r="M56" s="514">
        <v>963.6</v>
      </c>
      <c r="N56" s="511">
        <v>2</v>
      </c>
      <c r="O56" s="515">
        <v>1</v>
      </c>
      <c r="P56" s="514">
        <v>963.6</v>
      </c>
      <c r="Q56" s="516">
        <v>1</v>
      </c>
      <c r="R56" s="511">
        <v>2</v>
      </c>
      <c r="S56" s="516">
        <v>1</v>
      </c>
      <c r="T56" s="515">
        <v>1</v>
      </c>
      <c r="U56" s="517">
        <v>1</v>
      </c>
    </row>
    <row r="57" spans="1:21" ht="14.4" customHeight="1" x14ac:dyDescent="0.3">
      <c r="A57" s="510">
        <v>35</v>
      </c>
      <c r="B57" s="511" t="s">
        <v>604</v>
      </c>
      <c r="C57" s="511">
        <v>89301356</v>
      </c>
      <c r="D57" s="512" t="s">
        <v>846</v>
      </c>
      <c r="E57" s="513" t="s">
        <v>616</v>
      </c>
      <c r="F57" s="511" t="s">
        <v>609</v>
      </c>
      <c r="G57" s="511" t="s">
        <v>787</v>
      </c>
      <c r="H57" s="511" t="s">
        <v>518</v>
      </c>
      <c r="I57" s="511" t="s">
        <v>788</v>
      </c>
      <c r="J57" s="511" t="s">
        <v>789</v>
      </c>
      <c r="K57" s="511" t="s">
        <v>790</v>
      </c>
      <c r="L57" s="514">
        <v>101.68</v>
      </c>
      <c r="M57" s="514">
        <v>305.04000000000002</v>
      </c>
      <c r="N57" s="511">
        <v>3</v>
      </c>
      <c r="O57" s="515">
        <v>0.5</v>
      </c>
      <c r="P57" s="514">
        <v>305.04000000000002</v>
      </c>
      <c r="Q57" s="516">
        <v>1</v>
      </c>
      <c r="R57" s="511">
        <v>3</v>
      </c>
      <c r="S57" s="516">
        <v>1</v>
      </c>
      <c r="T57" s="515">
        <v>0.5</v>
      </c>
      <c r="U57" s="517">
        <v>1</v>
      </c>
    </row>
    <row r="58" spans="1:21" ht="14.4" customHeight="1" x14ac:dyDescent="0.3">
      <c r="A58" s="510">
        <v>35</v>
      </c>
      <c r="B58" s="511" t="s">
        <v>604</v>
      </c>
      <c r="C58" s="511">
        <v>89301356</v>
      </c>
      <c r="D58" s="512" t="s">
        <v>846</v>
      </c>
      <c r="E58" s="513" t="s">
        <v>616</v>
      </c>
      <c r="F58" s="511" t="s">
        <v>609</v>
      </c>
      <c r="G58" s="511" t="s">
        <v>791</v>
      </c>
      <c r="H58" s="511" t="s">
        <v>518</v>
      </c>
      <c r="I58" s="511" t="s">
        <v>792</v>
      </c>
      <c r="J58" s="511" t="s">
        <v>793</v>
      </c>
      <c r="K58" s="511" t="s">
        <v>794</v>
      </c>
      <c r="L58" s="514">
        <v>56.69</v>
      </c>
      <c r="M58" s="514">
        <v>56.69</v>
      </c>
      <c r="N58" s="511">
        <v>1</v>
      </c>
      <c r="O58" s="515">
        <v>1</v>
      </c>
      <c r="P58" s="514">
        <v>56.69</v>
      </c>
      <c r="Q58" s="516">
        <v>1</v>
      </c>
      <c r="R58" s="511">
        <v>1</v>
      </c>
      <c r="S58" s="516">
        <v>1</v>
      </c>
      <c r="T58" s="515">
        <v>1</v>
      </c>
      <c r="U58" s="517">
        <v>1</v>
      </c>
    </row>
    <row r="59" spans="1:21" ht="14.4" customHeight="1" x14ac:dyDescent="0.3">
      <c r="A59" s="510">
        <v>35</v>
      </c>
      <c r="B59" s="511" t="s">
        <v>604</v>
      </c>
      <c r="C59" s="511">
        <v>89301356</v>
      </c>
      <c r="D59" s="512" t="s">
        <v>846</v>
      </c>
      <c r="E59" s="513" t="s">
        <v>616</v>
      </c>
      <c r="F59" s="511" t="s">
        <v>609</v>
      </c>
      <c r="G59" s="511" t="s">
        <v>652</v>
      </c>
      <c r="H59" s="511" t="s">
        <v>847</v>
      </c>
      <c r="I59" s="511" t="s">
        <v>795</v>
      </c>
      <c r="J59" s="511" t="s">
        <v>654</v>
      </c>
      <c r="K59" s="511" t="s">
        <v>796</v>
      </c>
      <c r="L59" s="514">
        <v>56.01</v>
      </c>
      <c r="M59" s="514">
        <v>56.01</v>
      </c>
      <c r="N59" s="511">
        <v>1</v>
      </c>
      <c r="O59" s="515">
        <v>0.5</v>
      </c>
      <c r="P59" s="514">
        <v>56.01</v>
      </c>
      <c r="Q59" s="516">
        <v>1</v>
      </c>
      <c r="R59" s="511">
        <v>1</v>
      </c>
      <c r="S59" s="516">
        <v>1</v>
      </c>
      <c r="T59" s="515">
        <v>0.5</v>
      </c>
      <c r="U59" s="517">
        <v>1</v>
      </c>
    </row>
    <row r="60" spans="1:21" ht="14.4" customHeight="1" x14ac:dyDescent="0.3">
      <c r="A60" s="510">
        <v>35</v>
      </c>
      <c r="B60" s="511" t="s">
        <v>604</v>
      </c>
      <c r="C60" s="511">
        <v>89301356</v>
      </c>
      <c r="D60" s="512" t="s">
        <v>846</v>
      </c>
      <c r="E60" s="513" t="s">
        <v>616</v>
      </c>
      <c r="F60" s="511" t="s">
        <v>609</v>
      </c>
      <c r="G60" s="511" t="s">
        <v>797</v>
      </c>
      <c r="H60" s="511" t="s">
        <v>847</v>
      </c>
      <c r="I60" s="511" t="s">
        <v>798</v>
      </c>
      <c r="J60" s="511" t="s">
        <v>799</v>
      </c>
      <c r="K60" s="511" t="s">
        <v>800</v>
      </c>
      <c r="L60" s="514">
        <v>1130.43</v>
      </c>
      <c r="M60" s="514">
        <v>1130.43</v>
      </c>
      <c r="N60" s="511">
        <v>1</v>
      </c>
      <c r="O60" s="515">
        <v>0.5</v>
      </c>
      <c r="P60" s="514">
        <v>1130.43</v>
      </c>
      <c r="Q60" s="516">
        <v>1</v>
      </c>
      <c r="R60" s="511">
        <v>1</v>
      </c>
      <c r="S60" s="516">
        <v>1</v>
      </c>
      <c r="T60" s="515">
        <v>0.5</v>
      </c>
      <c r="U60" s="517">
        <v>1</v>
      </c>
    </row>
    <row r="61" spans="1:21" ht="14.4" customHeight="1" x14ac:dyDescent="0.3">
      <c r="A61" s="510">
        <v>35</v>
      </c>
      <c r="B61" s="511" t="s">
        <v>604</v>
      </c>
      <c r="C61" s="511">
        <v>89301356</v>
      </c>
      <c r="D61" s="512" t="s">
        <v>846</v>
      </c>
      <c r="E61" s="513" t="s">
        <v>616</v>
      </c>
      <c r="F61" s="511" t="s">
        <v>609</v>
      </c>
      <c r="G61" s="511" t="s">
        <v>801</v>
      </c>
      <c r="H61" s="511" t="s">
        <v>847</v>
      </c>
      <c r="I61" s="511" t="s">
        <v>802</v>
      </c>
      <c r="J61" s="511" t="s">
        <v>803</v>
      </c>
      <c r="K61" s="511" t="s">
        <v>804</v>
      </c>
      <c r="L61" s="514">
        <v>65.3</v>
      </c>
      <c r="M61" s="514">
        <v>130.6</v>
      </c>
      <c r="N61" s="511">
        <v>2</v>
      </c>
      <c r="O61" s="515">
        <v>1</v>
      </c>
      <c r="P61" s="514"/>
      <c r="Q61" s="516">
        <v>0</v>
      </c>
      <c r="R61" s="511"/>
      <c r="S61" s="516">
        <v>0</v>
      </c>
      <c r="T61" s="515"/>
      <c r="U61" s="517">
        <v>0</v>
      </c>
    </row>
    <row r="62" spans="1:21" ht="14.4" customHeight="1" x14ac:dyDescent="0.3">
      <c r="A62" s="510">
        <v>35</v>
      </c>
      <c r="B62" s="511" t="s">
        <v>604</v>
      </c>
      <c r="C62" s="511">
        <v>89301356</v>
      </c>
      <c r="D62" s="512" t="s">
        <v>846</v>
      </c>
      <c r="E62" s="513" t="s">
        <v>616</v>
      </c>
      <c r="F62" s="511" t="s">
        <v>609</v>
      </c>
      <c r="G62" s="511" t="s">
        <v>801</v>
      </c>
      <c r="H62" s="511" t="s">
        <v>847</v>
      </c>
      <c r="I62" s="511" t="s">
        <v>805</v>
      </c>
      <c r="J62" s="511" t="s">
        <v>803</v>
      </c>
      <c r="K62" s="511" t="s">
        <v>806</v>
      </c>
      <c r="L62" s="514">
        <v>217.65</v>
      </c>
      <c r="M62" s="514">
        <v>435.3</v>
      </c>
      <c r="N62" s="511">
        <v>2</v>
      </c>
      <c r="O62" s="515">
        <v>1.5</v>
      </c>
      <c r="P62" s="514">
        <v>435.3</v>
      </c>
      <c r="Q62" s="516">
        <v>1</v>
      </c>
      <c r="R62" s="511">
        <v>2</v>
      </c>
      <c r="S62" s="516">
        <v>1</v>
      </c>
      <c r="T62" s="515">
        <v>1.5</v>
      </c>
      <c r="U62" s="517">
        <v>1</v>
      </c>
    </row>
    <row r="63" spans="1:21" ht="14.4" customHeight="1" x14ac:dyDescent="0.3">
      <c r="A63" s="510">
        <v>35</v>
      </c>
      <c r="B63" s="511" t="s">
        <v>604</v>
      </c>
      <c r="C63" s="511">
        <v>89301356</v>
      </c>
      <c r="D63" s="512" t="s">
        <v>846</v>
      </c>
      <c r="E63" s="513" t="s">
        <v>616</v>
      </c>
      <c r="F63" s="511" t="s">
        <v>609</v>
      </c>
      <c r="G63" s="511" t="s">
        <v>807</v>
      </c>
      <c r="H63" s="511" t="s">
        <v>518</v>
      </c>
      <c r="I63" s="511" t="s">
        <v>808</v>
      </c>
      <c r="J63" s="511" t="s">
        <v>809</v>
      </c>
      <c r="K63" s="511" t="s">
        <v>810</v>
      </c>
      <c r="L63" s="514">
        <v>250.07</v>
      </c>
      <c r="M63" s="514">
        <v>750.21</v>
      </c>
      <c r="N63" s="511">
        <v>3</v>
      </c>
      <c r="O63" s="515">
        <v>1</v>
      </c>
      <c r="P63" s="514">
        <v>750.21</v>
      </c>
      <c r="Q63" s="516">
        <v>1</v>
      </c>
      <c r="R63" s="511">
        <v>3</v>
      </c>
      <c r="S63" s="516">
        <v>1</v>
      </c>
      <c r="T63" s="515">
        <v>1</v>
      </c>
      <c r="U63" s="517">
        <v>1</v>
      </c>
    </row>
    <row r="64" spans="1:21" ht="14.4" customHeight="1" x14ac:dyDescent="0.3">
      <c r="A64" s="510">
        <v>35</v>
      </c>
      <c r="B64" s="511" t="s">
        <v>604</v>
      </c>
      <c r="C64" s="511">
        <v>89301356</v>
      </c>
      <c r="D64" s="512" t="s">
        <v>846</v>
      </c>
      <c r="E64" s="513" t="s">
        <v>616</v>
      </c>
      <c r="F64" s="511" t="s">
        <v>609</v>
      </c>
      <c r="G64" s="511" t="s">
        <v>811</v>
      </c>
      <c r="H64" s="511" t="s">
        <v>847</v>
      </c>
      <c r="I64" s="511" t="s">
        <v>812</v>
      </c>
      <c r="J64" s="511" t="s">
        <v>813</v>
      </c>
      <c r="K64" s="511" t="s">
        <v>772</v>
      </c>
      <c r="L64" s="514">
        <v>0</v>
      </c>
      <c r="M64" s="514">
        <v>0</v>
      </c>
      <c r="N64" s="511">
        <v>2</v>
      </c>
      <c r="O64" s="515">
        <v>1</v>
      </c>
      <c r="P64" s="514">
        <v>0</v>
      </c>
      <c r="Q64" s="516"/>
      <c r="R64" s="511">
        <v>2</v>
      </c>
      <c r="S64" s="516">
        <v>1</v>
      </c>
      <c r="T64" s="515">
        <v>1</v>
      </c>
      <c r="U64" s="517">
        <v>1</v>
      </c>
    </row>
    <row r="65" spans="1:21" ht="14.4" customHeight="1" x14ac:dyDescent="0.3">
      <c r="A65" s="510">
        <v>35</v>
      </c>
      <c r="B65" s="511" t="s">
        <v>604</v>
      </c>
      <c r="C65" s="511">
        <v>89301356</v>
      </c>
      <c r="D65" s="512" t="s">
        <v>846</v>
      </c>
      <c r="E65" s="513" t="s">
        <v>616</v>
      </c>
      <c r="F65" s="511" t="s">
        <v>609</v>
      </c>
      <c r="G65" s="511" t="s">
        <v>814</v>
      </c>
      <c r="H65" s="511" t="s">
        <v>518</v>
      </c>
      <c r="I65" s="511" t="s">
        <v>815</v>
      </c>
      <c r="J65" s="511" t="s">
        <v>816</v>
      </c>
      <c r="K65" s="511" t="s">
        <v>817</v>
      </c>
      <c r="L65" s="514">
        <v>0</v>
      </c>
      <c r="M65" s="514">
        <v>0</v>
      </c>
      <c r="N65" s="511">
        <v>2</v>
      </c>
      <c r="O65" s="515">
        <v>1</v>
      </c>
      <c r="P65" s="514">
        <v>0</v>
      </c>
      <c r="Q65" s="516"/>
      <c r="R65" s="511">
        <v>2</v>
      </c>
      <c r="S65" s="516">
        <v>1</v>
      </c>
      <c r="T65" s="515">
        <v>1</v>
      </c>
      <c r="U65" s="517">
        <v>1</v>
      </c>
    </row>
    <row r="66" spans="1:21" ht="14.4" customHeight="1" x14ac:dyDescent="0.3">
      <c r="A66" s="510">
        <v>35</v>
      </c>
      <c r="B66" s="511" t="s">
        <v>604</v>
      </c>
      <c r="C66" s="511">
        <v>89301356</v>
      </c>
      <c r="D66" s="512" t="s">
        <v>846</v>
      </c>
      <c r="E66" s="513" t="s">
        <v>616</v>
      </c>
      <c r="F66" s="511" t="s">
        <v>609</v>
      </c>
      <c r="G66" s="511" t="s">
        <v>814</v>
      </c>
      <c r="H66" s="511" t="s">
        <v>518</v>
      </c>
      <c r="I66" s="511" t="s">
        <v>818</v>
      </c>
      <c r="J66" s="511" t="s">
        <v>819</v>
      </c>
      <c r="K66" s="511" t="s">
        <v>737</v>
      </c>
      <c r="L66" s="514">
        <v>0</v>
      </c>
      <c r="M66" s="514">
        <v>0</v>
      </c>
      <c r="N66" s="511">
        <v>2</v>
      </c>
      <c r="O66" s="515">
        <v>0.5</v>
      </c>
      <c r="P66" s="514">
        <v>0</v>
      </c>
      <c r="Q66" s="516"/>
      <c r="R66" s="511">
        <v>2</v>
      </c>
      <c r="S66" s="516">
        <v>1</v>
      </c>
      <c r="T66" s="515">
        <v>0.5</v>
      </c>
      <c r="U66" s="517">
        <v>1</v>
      </c>
    </row>
    <row r="67" spans="1:21" ht="14.4" customHeight="1" x14ac:dyDescent="0.3">
      <c r="A67" s="510">
        <v>35</v>
      </c>
      <c r="B67" s="511" t="s">
        <v>604</v>
      </c>
      <c r="C67" s="511">
        <v>89301356</v>
      </c>
      <c r="D67" s="512" t="s">
        <v>846</v>
      </c>
      <c r="E67" s="513" t="s">
        <v>616</v>
      </c>
      <c r="F67" s="511" t="s">
        <v>609</v>
      </c>
      <c r="G67" s="511" t="s">
        <v>814</v>
      </c>
      <c r="H67" s="511" t="s">
        <v>518</v>
      </c>
      <c r="I67" s="511" t="s">
        <v>820</v>
      </c>
      <c r="J67" s="511" t="s">
        <v>816</v>
      </c>
      <c r="K67" s="511" t="s">
        <v>821</v>
      </c>
      <c r="L67" s="514">
        <v>0</v>
      </c>
      <c r="M67" s="514">
        <v>0</v>
      </c>
      <c r="N67" s="511">
        <v>1</v>
      </c>
      <c r="O67" s="515">
        <v>0.5</v>
      </c>
      <c r="P67" s="514">
        <v>0</v>
      </c>
      <c r="Q67" s="516"/>
      <c r="R67" s="511">
        <v>1</v>
      </c>
      <c r="S67" s="516">
        <v>1</v>
      </c>
      <c r="T67" s="515">
        <v>0.5</v>
      </c>
      <c r="U67" s="517">
        <v>1</v>
      </c>
    </row>
    <row r="68" spans="1:21" ht="14.4" customHeight="1" x14ac:dyDescent="0.3">
      <c r="A68" s="510">
        <v>35</v>
      </c>
      <c r="B68" s="511" t="s">
        <v>604</v>
      </c>
      <c r="C68" s="511">
        <v>89301356</v>
      </c>
      <c r="D68" s="512" t="s">
        <v>846</v>
      </c>
      <c r="E68" s="513" t="s">
        <v>617</v>
      </c>
      <c r="F68" s="511" t="s">
        <v>609</v>
      </c>
      <c r="G68" s="511" t="s">
        <v>822</v>
      </c>
      <c r="H68" s="511" t="s">
        <v>518</v>
      </c>
      <c r="I68" s="511" t="s">
        <v>823</v>
      </c>
      <c r="J68" s="511" t="s">
        <v>824</v>
      </c>
      <c r="K68" s="511" t="s">
        <v>825</v>
      </c>
      <c r="L68" s="514">
        <v>0</v>
      </c>
      <c r="M68" s="514">
        <v>0</v>
      </c>
      <c r="N68" s="511">
        <v>1</v>
      </c>
      <c r="O68" s="515">
        <v>1</v>
      </c>
      <c r="P68" s="514">
        <v>0</v>
      </c>
      <c r="Q68" s="516"/>
      <c r="R68" s="511">
        <v>1</v>
      </c>
      <c r="S68" s="516">
        <v>1</v>
      </c>
      <c r="T68" s="515">
        <v>1</v>
      </c>
      <c r="U68" s="517">
        <v>1</v>
      </c>
    </row>
    <row r="69" spans="1:21" ht="14.4" customHeight="1" x14ac:dyDescent="0.3">
      <c r="A69" s="510">
        <v>35</v>
      </c>
      <c r="B69" s="511" t="s">
        <v>604</v>
      </c>
      <c r="C69" s="511">
        <v>89301356</v>
      </c>
      <c r="D69" s="512" t="s">
        <v>846</v>
      </c>
      <c r="E69" s="513" t="s">
        <v>617</v>
      </c>
      <c r="F69" s="511" t="s">
        <v>609</v>
      </c>
      <c r="G69" s="511" t="s">
        <v>660</v>
      </c>
      <c r="H69" s="511" t="s">
        <v>518</v>
      </c>
      <c r="I69" s="511" t="s">
        <v>661</v>
      </c>
      <c r="J69" s="511" t="s">
        <v>662</v>
      </c>
      <c r="K69" s="511" t="s">
        <v>663</v>
      </c>
      <c r="L69" s="514">
        <v>23.46</v>
      </c>
      <c r="M69" s="514">
        <v>23.46</v>
      </c>
      <c r="N69" s="511">
        <v>1</v>
      </c>
      <c r="O69" s="515">
        <v>1</v>
      </c>
      <c r="P69" s="514">
        <v>23.46</v>
      </c>
      <c r="Q69" s="516">
        <v>1</v>
      </c>
      <c r="R69" s="511">
        <v>1</v>
      </c>
      <c r="S69" s="516">
        <v>1</v>
      </c>
      <c r="T69" s="515">
        <v>1</v>
      </c>
      <c r="U69" s="517">
        <v>1</v>
      </c>
    </row>
    <row r="70" spans="1:21" ht="14.4" customHeight="1" x14ac:dyDescent="0.3">
      <c r="A70" s="510">
        <v>35</v>
      </c>
      <c r="B70" s="511" t="s">
        <v>604</v>
      </c>
      <c r="C70" s="511">
        <v>89301356</v>
      </c>
      <c r="D70" s="512" t="s">
        <v>846</v>
      </c>
      <c r="E70" s="513" t="s">
        <v>618</v>
      </c>
      <c r="F70" s="511" t="s">
        <v>609</v>
      </c>
      <c r="G70" s="511" t="s">
        <v>620</v>
      </c>
      <c r="H70" s="511" t="s">
        <v>518</v>
      </c>
      <c r="I70" s="511" t="s">
        <v>826</v>
      </c>
      <c r="J70" s="511" t="s">
        <v>622</v>
      </c>
      <c r="K70" s="511" t="s">
        <v>827</v>
      </c>
      <c r="L70" s="514">
        <v>0</v>
      </c>
      <c r="M70" s="514">
        <v>0</v>
      </c>
      <c r="N70" s="511">
        <v>1</v>
      </c>
      <c r="O70" s="515">
        <v>0.5</v>
      </c>
      <c r="P70" s="514"/>
      <c r="Q70" s="516"/>
      <c r="R70" s="511"/>
      <c r="S70" s="516">
        <v>0</v>
      </c>
      <c r="T70" s="515"/>
      <c r="U70" s="517">
        <v>0</v>
      </c>
    </row>
    <row r="71" spans="1:21" ht="14.4" customHeight="1" x14ac:dyDescent="0.3">
      <c r="A71" s="510">
        <v>35</v>
      </c>
      <c r="B71" s="511" t="s">
        <v>604</v>
      </c>
      <c r="C71" s="511">
        <v>89301356</v>
      </c>
      <c r="D71" s="512" t="s">
        <v>846</v>
      </c>
      <c r="E71" s="513" t="s">
        <v>618</v>
      </c>
      <c r="F71" s="511" t="s">
        <v>609</v>
      </c>
      <c r="G71" s="511" t="s">
        <v>636</v>
      </c>
      <c r="H71" s="511" t="s">
        <v>518</v>
      </c>
      <c r="I71" s="511" t="s">
        <v>828</v>
      </c>
      <c r="J71" s="511" t="s">
        <v>829</v>
      </c>
      <c r="K71" s="511" t="s">
        <v>830</v>
      </c>
      <c r="L71" s="514">
        <v>0</v>
      </c>
      <c r="M71" s="514">
        <v>0</v>
      </c>
      <c r="N71" s="511">
        <v>1</v>
      </c>
      <c r="O71" s="515">
        <v>0.5</v>
      </c>
      <c r="P71" s="514"/>
      <c r="Q71" s="516"/>
      <c r="R71" s="511"/>
      <c r="S71" s="516">
        <v>0</v>
      </c>
      <c r="T71" s="515"/>
      <c r="U71" s="517">
        <v>0</v>
      </c>
    </row>
    <row r="72" spans="1:21" ht="14.4" customHeight="1" x14ac:dyDescent="0.3">
      <c r="A72" s="510">
        <v>35</v>
      </c>
      <c r="B72" s="511" t="s">
        <v>604</v>
      </c>
      <c r="C72" s="511">
        <v>89301356</v>
      </c>
      <c r="D72" s="512" t="s">
        <v>846</v>
      </c>
      <c r="E72" s="513" t="s">
        <v>619</v>
      </c>
      <c r="F72" s="511" t="s">
        <v>609</v>
      </c>
      <c r="G72" s="511" t="s">
        <v>686</v>
      </c>
      <c r="H72" s="511" t="s">
        <v>518</v>
      </c>
      <c r="I72" s="511" t="s">
        <v>831</v>
      </c>
      <c r="J72" s="511" t="s">
        <v>832</v>
      </c>
      <c r="K72" s="511" t="s">
        <v>689</v>
      </c>
      <c r="L72" s="514">
        <v>0</v>
      </c>
      <c r="M72" s="514">
        <v>0</v>
      </c>
      <c r="N72" s="511">
        <v>1</v>
      </c>
      <c r="O72" s="515">
        <v>1</v>
      </c>
      <c r="P72" s="514">
        <v>0</v>
      </c>
      <c r="Q72" s="516"/>
      <c r="R72" s="511">
        <v>1</v>
      </c>
      <c r="S72" s="516">
        <v>1</v>
      </c>
      <c r="T72" s="515">
        <v>1</v>
      </c>
      <c r="U72" s="517">
        <v>1</v>
      </c>
    </row>
    <row r="73" spans="1:21" ht="14.4" customHeight="1" x14ac:dyDescent="0.3">
      <c r="A73" s="510">
        <v>35</v>
      </c>
      <c r="B73" s="511" t="s">
        <v>604</v>
      </c>
      <c r="C73" s="511">
        <v>89301356</v>
      </c>
      <c r="D73" s="512" t="s">
        <v>846</v>
      </c>
      <c r="E73" s="513" t="s">
        <v>619</v>
      </c>
      <c r="F73" s="511" t="s">
        <v>609</v>
      </c>
      <c r="G73" s="511" t="s">
        <v>833</v>
      </c>
      <c r="H73" s="511" t="s">
        <v>518</v>
      </c>
      <c r="I73" s="511" t="s">
        <v>834</v>
      </c>
      <c r="J73" s="511" t="s">
        <v>835</v>
      </c>
      <c r="K73" s="511" t="s">
        <v>836</v>
      </c>
      <c r="L73" s="514">
        <v>227.4</v>
      </c>
      <c r="M73" s="514">
        <v>227.4</v>
      </c>
      <c r="N73" s="511">
        <v>1</v>
      </c>
      <c r="O73" s="515">
        <v>1</v>
      </c>
      <c r="P73" s="514">
        <v>227.4</v>
      </c>
      <c r="Q73" s="516">
        <v>1</v>
      </c>
      <c r="R73" s="511">
        <v>1</v>
      </c>
      <c r="S73" s="516">
        <v>1</v>
      </c>
      <c r="T73" s="515">
        <v>1</v>
      </c>
      <c r="U73" s="517">
        <v>1</v>
      </c>
    </row>
    <row r="74" spans="1:21" ht="14.4" customHeight="1" x14ac:dyDescent="0.3">
      <c r="A74" s="510">
        <v>35</v>
      </c>
      <c r="B74" s="511" t="s">
        <v>604</v>
      </c>
      <c r="C74" s="511">
        <v>89301356</v>
      </c>
      <c r="D74" s="512" t="s">
        <v>846</v>
      </c>
      <c r="E74" s="513" t="s">
        <v>619</v>
      </c>
      <c r="F74" s="511" t="s">
        <v>609</v>
      </c>
      <c r="G74" s="511" t="s">
        <v>696</v>
      </c>
      <c r="H74" s="511" t="s">
        <v>518</v>
      </c>
      <c r="I74" s="511" t="s">
        <v>697</v>
      </c>
      <c r="J74" s="511" t="s">
        <v>698</v>
      </c>
      <c r="K74" s="511" t="s">
        <v>699</v>
      </c>
      <c r="L74" s="514">
        <v>163.9</v>
      </c>
      <c r="M74" s="514">
        <v>327.8</v>
      </c>
      <c r="N74" s="511">
        <v>2</v>
      </c>
      <c r="O74" s="515">
        <v>1</v>
      </c>
      <c r="P74" s="514">
        <v>327.8</v>
      </c>
      <c r="Q74" s="516">
        <v>1</v>
      </c>
      <c r="R74" s="511">
        <v>2</v>
      </c>
      <c r="S74" s="516">
        <v>1</v>
      </c>
      <c r="T74" s="515">
        <v>1</v>
      </c>
      <c r="U74" s="517">
        <v>1</v>
      </c>
    </row>
    <row r="75" spans="1:21" ht="14.4" customHeight="1" x14ac:dyDescent="0.3">
      <c r="A75" s="510">
        <v>35</v>
      </c>
      <c r="B75" s="511" t="s">
        <v>604</v>
      </c>
      <c r="C75" s="511">
        <v>89301356</v>
      </c>
      <c r="D75" s="512" t="s">
        <v>846</v>
      </c>
      <c r="E75" s="513" t="s">
        <v>619</v>
      </c>
      <c r="F75" s="511" t="s">
        <v>609</v>
      </c>
      <c r="G75" s="511" t="s">
        <v>837</v>
      </c>
      <c r="H75" s="511" t="s">
        <v>518</v>
      </c>
      <c r="I75" s="511" t="s">
        <v>838</v>
      </c>
      <c r="J75" s="511" t="s">
        <v>839</v>
      </c>
      <c r="K75" s="511" t="s">
        <v>840</v>
      </c>
      <c r="L75" s="514">
        <v>0</v>
      </c>
      <c r="M75" s="514">
        <v>0</v>
      </c>
      <c r="N75" s="511">
        <v>1</v>
      </c>
      <c r="O75" s="515">
        <v>0.5</v>
      </c>
      <c r="P75" s="514">
        <v>0</v>
      </c>
      <c r="Q75" s="516"/>
      <c r="R75" s="511">
        <v>1</v>
      </c>
      <c r="S75" s="516">
        <v>1</v>
      </c>
      <c r="T75" s="515">
        <v>0.5</v>
      </c>
      <c r="U75" s="517">
        <v>1</v>
      </c>
    </row>
    <row r="76" spans="1:21" ht="14.4" customHeight="1" x14ac:dyDescent="0.3">
      <c r="A76" s="510">
        <v>35</v>
      </c>
      <c r="B76" s="511" t="s">
        <v>604</v>
      </c>
      <c r="C76" s="511">
        <v>89301356</v>
      </c>
      <c r="D76" s="512" t="s">
        <v>846</v>
      </c>
      <c r="E76" s="513" t="s">
        <v>619</v>
      </c>
      <c r="F76" s="511" t="s">
        <v>609</v>
      </c>
      <c r="G76" s="511" t="s">
        <v>837</v>
      </c>
      <c r="H76" s="511" t="s">
        <v>518</v>
      </c>
      <c r="I76" s="511" t="s">
        <v>841</v>
      </c>
      <c r="J76" s="511" t="s">
        <v>842</v>
      </c>
      <c r="K76" s="511" t="s">
        <v>843</v>
      </c>
      <c r="L76" s="514">
        <v>0</v>
      </c>
      <c r="M76" s="514">
        <v>0</v>
      </c>
      <c r="N76" s="511">
        <v>1</v>
      </c>
      <c r="O76" s="515">
        <v>0.5</v>
      </c>
      <c r="P76" s="514">
        <v>0</v>
      </c>
      <c r="Q76" s="516"/>
      <c r="R76" s="511">
        <v>1</v>
      </c>
      <c r="S76" s="516">
        <v>1</v>
      </c>
      <c r="T76" s="515">
        <v>0.5</v>
      </c>
      <c r="U76" s="517">
        <v>1</v>
      </c>
    </row>
    <row r="77" spans="1:21" ht="14.4" customHeight="1" thickBot="1" x14ac:dyDescent="0.35">
      <c r="A77" s="518">
        <v>35</v>
      </c>
      <c r="B77" s="519" t="s">
        <v>604</v>
      </c>
      <c r="C77" s="519">
        <v>89301356</v>
      </c>
      <c r="D77" s="520" t="s">
        <v>846</v>
      </c>
      <c r="E77" s="521" t="s">
        <v>619</v>
      </c>
      <c r="F77" s="519" t="s">
        <v>609</v>
      </c>
      <c r="G77" s="519" t="s">
        <v>814</v>
      </c>
      <c r="H77" s="519" t="s">
        <v>518</v>
      </c>
      <c r="I77" s="519" t="s">
        <v>844</v>
      </c>
      <c r="J77" s="519" t="s">
        <v>845</v>
      </c>
      <c r="K77" s="519" t="s">
        <v>817</v>
      </c>
      <c r="L77" s="522">
        <v>0</v>
      </c>
      <c r="M77" s="522">
        <v>0</v>
      </c>
      <c r="N77" s="519">
        <v>2</v>
      </c>
      <c r="O77" s="523">
        <v>2</v>
      </c>
      <c r="P77" s="522">
        <v>0</v>
      </c>
      <c r="Q77" s="524"/>
      <c r="R77" s="519">
        <v>1</v>
      </c>
      <c r="S77" s="524">
        <v>0.5</v>
      </c>
      <c r="T77" s="523">
        <v>1</v>
      </c>
      <c r="U77" s="525">
        <v>0.5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55" t="s">
        <v>849</v>
      </c>
      <c r="B1" s="356"/>
      <c r="C1" s="356"/>
      <c r="D1" s="356"/>
      <c r="E1" s="356"/>
      <c r="F1" s="356"/>
    </row>
    <row r="2" spans="1:6" ht="14.4" customHeight="1" thickBot="1" x14ac:dyDescent="0.35">
      <c r="A2" s="235" t="s">
        <v>275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7" t="s">
        <v>131</v>
      </c>
      <c r="C3" s="358"/>
      <c r="D3" s="359" t="s">
        <v>130</v>
      </c>
      <c r="E3" s="358"/>
      <c r="F3" s="80" t="s">
        <v>3</v>
      </c>
    </row>
    <row r="4" spans="1:6" ht="14.4" customHeight="1" thickBot="1" x14ac:dyDescent="0.35">
      <c r="A4" s="526" t="s">
        <v>184</v>
      </c>
      <c r="B4" s="527" t="s">
        <v>14</v>
      </c>
      <c r="C4" s="528" t="s">
        <v>2</v>
      </c>
      <c r="D4" s="527" t="s">
        <v>14</v>
      </c>
      <c r="E4" s="528" t="s">
        <v>2</v>
      </c>
      <c r="F4" s="529" t="s">
        <v>14</v>
      </c>
    </row>
    <row r="5" spans="1:6" ht="14.4" customHeight="1" x14ac:dyDescent="0.3">
      <c r="A5" s="542" t="s">
        <v>615</v>
      </c>
      <c r="B5" s="116">
        <v>688.7</v>
      </c>
      <c r="C5" s="509">
        <v>0.50814567777351471</v>
      </c>
      <c r="D5" s="116">
        <v>666.62</v>
      </c>
      <c r="E5" s="509">
        <v>0.49185432222648517</v>
      </c>
      <c r="F5" s="530">
        <v>1355.3200000000002</v>
      </c>
    </row>
    <row r="6" spans="1:6" ht="14.4" customHeight="1" x14ac:dyDescent="0.3">
      <c r="A6" s="543" t="s">
        <v>616</v>
      </c>
      <c r="B6" s="531"/>
      <c r="C6" s="516">
        <v>0</v>
      </c>
      <c r="D6" s="531">
        <v>7398.4299999999994</v>
      </c>
      <c r="E6" s="516">
        <v>1</v>
      </c>
      <c r="F6" s="532">
        <v>7398.4299999999994</v>
      </c>
    </row>
    <row r="7" spans="1:6" ht="14.4" customHeight="1" thickBot="1" x14ac:dyDescent="0.35">
      <c r="A7" s="544" t="s">
        <v>614</v>
      </c>
      <c r="B7" s="535"/>
      <c r="C7" s="536">
        <v>0</v>
      </c>
      <c r="D7" s="535">
        <v>1305.8000000000002</v>
      </c>
      <c r="E7" s="536">
        <v>1</v>
      </c>
      <c r="F7" s="537">
        <v>1305.8000000000002</v>
      </c>
    </row>
    <row r="8" spans="1:6" ht="14.4" customHeight="1" thickBot="1" x14ac:dyDescent="0.35">
      <c r="A8" s="538" t="s">
        <v>3</v>
      </c>
      <c r="B8" s="539">
        <v>688.7</v>
      </c>
      <c r="C8" s="540">
        <v>6.8462306962041058E-2</v>
      </c>
      <c r="D8" s="539">
        <v>9370.8499999999985</v>
      </c>
      <c r="E8" s="540">
        <v>0.93153769303795886</v>
      </c>
      <c r="F8" s="541">
        <v>10059.549999999999</v>
      </c>
    </row>
    <row r="9" spans="1:6" ht="14.4" customHeight="1" thickBot="1" x14ac:dyDescent="0.35"/>
    <row r="10" spans="1:6" ht="14.4" customHeight="1" x14ac:dyDescent="0.3">
      <c r="A10" s="542" t="s">
        <v>850</v>
      </c>
      <c r="B10" s="116">
        <v>413.22</v>
      </c>
      <c r="C10" s="509">
        <v>1</v>
      </c>
      <c r="D10" s="116">
        <v>0</v>
      </c>
      <c r="E10" s="509">
        <v>0</v>
      </c>
      <c r="F10" s="530">
        <v>413.22</v>
      </c>
    </row>
    <row r="11" spans="1:6" ht="14.4" customHeight="1" x14ac:dyDescent="0.3">
      <c r="A11" s="543" t="s">
        <v>851</v>
      </c>
      <c r="B11" s="531">
        <v>275.48</v>
      </c>
      <c r="C11" s="516">
        <v>0.43592056333570695</v>
      </c>
      <c r="D11" s="531">
        <v>356.47</v>
      </c>
      <c r="E11" s="516">
        <v>0.56407943666429305</v>
      </c>
      <c r="F11" s="532">
        <v>631.95000000000005</v>
      </c>
    </row>
    <row r="12" spans="1:6" ht="14.4" customHeight="1" x14ac:dyDescent="0.3">
      <c r="A12" s="543" t="s">
        <v>852</v>
      </c>
      <c r="B12" s="531"/>
      <c r="C12" s="516">
        <v>0</v>
      </c>
      <c r="D12" s="531">
        <v>550.4</v>
      </c>
      <c r="E12" s="516">
        <v>1</v>
      </c>
      <c r="F12" s="532">
        <v>550.4</v>
      </c>
    </row>
    <row r="13" spans="1:6" ht="14.4" customHeight="1" x14ac:dyDescent="0.3">
      <c r="A13" s="543" t="s">
        <v>853</v>
      </c>
      <c r="B13" s="531"/>
      <c r="C13" s="516">
        <v>0</v>
      </c>
      <c r="D13" s="531">
        <v>1130.43</v>
      </c>
      <c r="E13" s="516">
        <v>1</v>
      </c>
      <c r="F13" s="532">
        <v>1130.43</v>
      </c>
    </row>
    <row r="14" spans="1:6" ht="14.4" customHeight="1" x14ac:dyDescent="0.3">
      <c r="A14" s="543" t="s">
        <v>854</v>
      </c>
      <c r="B14" s="531"/>
      <c r="C14" s="516">
        <v>0</v>
      </c>
      <c r="D14" s="531">
        <v>4236.8599999999997</v>
      </c>
      <c r="E14" s="516">
        <v>1</v>
      </c>
      <c r="F14" s="532">
        <v>4236.8599999999997</v>
      </c>
    </row>
    <row r="15" spans="1:6" ht="14.4" customHeight="1" x14ac:dyDescent="0.3">
      <c r="A15" s="543" t="s">
        <v>855</v>
      </c>
      <c r="B15" s="531"/>
      <c r="C15" s="516">
        <v>0</v>
      </c>
      <c r="D15" s="531">
        <v>89.78</v>
      </c>
      <c r="E15" s="516">
        <v>1</v>
      </c>
      <c r="F15" s="532">
        <v>89.78</v>
      </c>
    </row>
    <row r="16" spans="1:6" ht="14.4" customHeight="1" x14ac:dyDescent="0.3">
      <c r="A16" s="543" t="s">
        <v>856</v>
      </c>
      <c r="B16" s="531"/>
      <c r="C16" s="516"/>
      <c r="D16" s="531">
        <v>0</v>
      </c>
      <c r="E16" s="516"/>
      <c r="F16" s="532">
        <v>0</v>
      </c>
    </row>
    <row r="17" spans="1:6" ht="14.4" customHeight="1" x14ac:dyDescent="0.3">
      <c r="A17" s="543" t="s">
        <v>857</v>
      </c>
      <c r="B17" s="531"/>
      <c r="C17" s="516">
        <v>0</v>
      </c>
      <c r="D17" s="531">
        <v>565.9</v>
      </c>
      <c r="E17" s="516">
        <v>1</v>
      </c>
      <c r="F17" s="532">
        <v>565.9</v>
      </c>
    </row>
    <row r="18" spans="1:6" ht="14.4" customHeight="1" x14ac:dyDescent="0.3">
      <c r="A18" s="543" t="s">
        <v>858</v>
      </c>
      <c r="B18" s="531"/>
      <c r="C18" s="516">
        <v>0</v>
      </c>
      <c r="D18" s="531">
        <v>237.64</v>
      </c>
      <c r="E18" s="516">
        <v>1</v>
      </c>
      <c r="F18" s="532">
        <v>237.64</v>
      </c>
    </row>
    <row r="19" spans="1:6" ht="14.4" customHeight="1" x14ac:dyDescent="0.3">
      <c r="A19" s="543" t="s">
        <v>859</v>
      </c>
      <c r="B19" s="531"/>
      <c r="C19" s="516">
        <v>0</v>
      </c>
      <c r="D19" s="531">
        <v>756.16000000000008</v>
      </c>
      <c r="E19" s="516">
        <v>1</v>
      </c>
      <c r="F19" s="532">
        <v>756.16000000000008</v>
      </c>
    </row>
    <row r="20" spans="1:6" ht="14.4" customHeight="1" x14ac:dyDescent="0.3">
      <c r="A20" s="543" t="s">
        <v>860</v>
      </c>
      <c r="B20" s="531"/>
      <c r="C20" s="516">
        <v>0</v>
      </c>
      <c r="D20" s="531">
        <v>174.94</v>
      </c>
      <c r="E20" s="516">
        <v>1</v>
      </c>
      <c r="F20" s="532">
        <v>174.94</v>
      </c>
    </row>
    <row r="21" spans="1:6" ht="14.4" customHeight="1" x14ac:dyDescent="0.3">
      <c r="A21" s="543" t="s">
        <v>861</v>
      </c>
      <c r="B21" s="531"/>
      <c r="C21" s="516">
        <v>0</v>
      </c>
      <c r="D21" s="531">
        <v>605.65</v>
      </c>
      <c r="E21" s="516">
        <v>1</v>
      </c>
      <c r="F21" s="532">
        <v>605.65</v>
      </c>
    </row>
    <row r="22" spans="1:6" ht="14.4" customHeight="1" thickBot="1" x14ac:dyDescent="0.35">
      <c r="A22" s="544" t="s">
        <v>862</v>
      </c>
      <c r="B22" s="535"/>
      <c r="C22" s="536">
        <v>0</v>
      </c>
      <c r="D22" s="535">
        <v>666.62</v>
      </c>
      <c r="E22" s="536">
        <v>1</v>
      </c>
      <c r="F22" s="537">
        <v>666.62</v>
      </c>
    </row>
    <row r="23" spans="1:6" ht="14.4" customHeight="1" thickBot="1" x14ac:dyDescent="0.35">
      <c r="A23" s="538" t="s">
        <v>3</v>
      </c>
      <c r="B23" s="539">
        <v>688.7</v>
      </c>
      <c r="C23" s="540">
        <v>6.8462306962041072E-2</v>
      </c>
      <c r="D23" s="539">
        <v>9370.8499999999967</v>
      </c>
      <c r="E23" s="540">
        <v>0.93153769303795886</v>
      </c>
      <c r="F23" s="541">
        <v>10059.549999999997</v>
      </c>
    </row>
  </sheetData>
  <mergeCells count="3">
    <mergeCell ref="A1:F1"/>
    <mergeCell ref="B3:C3"/>
    <mergeCell ref="D3:E3"/>
  </mergeCells>
  <conditionalFormatting sqref="C5:C1048576">
    <cfRule type="cellIs" dxfId="19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{258DEDA3-1835-4A23-BE05-D787676B4162}</x14:id>
        </ext>
      </extLst>
    </cfRule>
  </conditionalFormatting>
  <conditionalFormatting sqref="F10:F2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{1F950F9D-BB74-4C05-B9DB-B5F548950FB6}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8DEDA3-1835-4A23-BE05-D787676B416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1F950F9D-BB74-4C05-B9DB-B5F548950FB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F10:F22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56" t="s">
        <v>876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18"/>
      <c r="M1" s="318"/>
    </row>
    <row r="2" spans="1:13" ht="14.4" customHeight="1" thickBot="1" x14ac:dyDescent="0.35">
      <c r="A2" s="235" t="s">
        <v>275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2</v>
      </c>
      <c r="G3" s="43">
        <f>SUBTOTAL(9,G6:G1048576)</f>
        <v>688.7</v>
      </c>
      <c r="H3" s="44">
        <f>IF(M3=0,0,G3/M3)</f>
        <v>6.8462306962041058E-2</v>
      </c>
      <c r="I3" s="43">
        <f>SUBTOTAL(9,I6:I1048576)</f>
        <v>30</v>
      </c>
      <c r="J3" s="43">
        <f>SUBTOTAL(9,J6:J1048576)</f>
        <v>9370.8499999999985</v>
      </c>
      <c r="K3" s="44">
        <f>IF(M3=0,0,J3/M3)</f>
        <v>0.93153769303795886</v>
      </c>
      <c r="L3" s="43">
        <f>SUBTOTAL(9,L6:L1048576)</f>
        <v>32</v>
      </c>
      <c r="M3" s="45">
        <f>SUBTOTAL(9,M6:M1048576)</f>
        <v>10059.549999999999</v>
      </c>
    </row>
    <row r="4" spans="1:13" ht="14.4" customHeight="1" thickBot="1" x14ac:dyDescent="0.35">
      <c r="A4" s="41"/>
      <c r="B4" s="41"/>
      <c r="C4" s="41"/>
      <c r="D4" s="41"/>
      <c r="E4" s="42"/>
      <c r="F4" s="360" t="s">
        <v>131</v>
      </c>
      <c r="G4" s="361"/>
      <c r="H4" s="362"/>
      <c r="I4" s="363" t="s">
        <v>130</v>
      </c>
      <c r="J4" s="361"/>
      <c r="K4" s="362"/>
      <c r="L4" s="364" t="s">
        <v>3</v>
      </c>
      <c r="M4" s="365"/>
    </row>
    <row r="5" spans="1:13" ht="14.4" customHeight="1" thickBot="1" x14ac:dyDescent="0.35">
      <c r="A5" s="526" t="s">
        <v>136</v>
      </c>
      <c r="B5" s="546" t="s">
        <v>132</v>
      </c>
      <c r="C5" s="546" t="s">
        <v>71</v>
      </c>
      <c r="D5" s="546" t="s">
        <v>133</v>
      </c>
      <c r="E5" s="546" t="s">
        <v>134</v>
      </c>
      <c r="F5" s="547" t="s">
        <v>28</v>
      </c>
      <c r="G5" s="547" t="s">
        <v>14</v>
      </c>
      <c r="H5" s="528" t="s">
        <v>135</v>
      </c>
      <c r="I5" s="527" t="s">
        <v>28</v>
      </c>
      <c r="J5" s="547" t="s">
        <v>14</v>
      </c>
      <c r="K5" s="528" t="s">
        <v>135</v>
      </c>
      <c r="L5" s="527" t="s">
        <v>28</v>
      </c>
      <c r="M5" s="548" t="s">
        <v>14</v>
      </c>
    </row>
    <row r="6" spans="1:13" ht="14.4" customHeight="1" x14ac:dyDescent="0.3">
      <c r="A6" s="503" t="s">
        <v>614</v>
      </c>
      <c r="B6" s="504" t="s">
        <v>863</v>
      </c>
      <c r="C6" s="504" t="s">
        <v>653</v>
      </c>
      <c r="D6" s="504" t="s">
        <v>654</v>
      </c>
      <c r="E6" s="504" t="s">
        <v>655</v>
      </c>
      <c r="F6" s="116"/>
      <c r="G6" s="116"/>
      <c r="H6" s="509">
        <v>0</v>
      </c>
      <c r="I6" s="116">
        <v>5</v>
      </c>
      <c r="J6" s="116">
        <v>700.15000000000009</v>
      </c>
      <c r="K6" s="509">
        <v>1</v>
      </c>
      <c r="L6" s="116">
        <v>5</v>
      </c>
      <c r="M6" s="530">
        <v>700.15000000000009</v>
      </c>
    </row>
    <row r="7" spans="1:13" ht="14.4" customHeight="1" x14ac:dyDescent="0.3">
      <c r="A7" s="510" t="s">
        <v>614</v>
      </c>
      <c r="B7" s="511" t="s">
        <v>864</v>
      </c>
      <c r="C7" s="511" t="s">
        <v>657</v>
      </c>
      <c r="D7" s="511" t="s">
        <v>658</v>
      </c>
      <c r="E7" s="511" t="s">
        <v>659</v>
      </c>
      <c r="F7" s="531"/>
      <c r="G7" s="531"/>
      <c r="H7" s="516">
        <v>0</v>
      </c>
      <c r="I7" s="531">
        <v>1</v>
      </c>
      <c r="J7" s="531">
        <v>605.65</v>
      </c>
      <c r="K7" s="516">
        <v>1</v>
      </c>
      <c r="L7" s="531">
        <v>1</v>
      </c>
      <c r="M7" s="532">
        <v>605.65</v>
      </c>
    </row>
    <row r="8" spans="1:13" ht="14.4" customHeight="1" x14ac:dyDescent="0.3">
      <c r="A8" s="510" t="s">
        <v>615</v>
      </c>
      <c r="B8" s="511" t="s">
        <v>865</v>
      </c>
      <c r="C8" s="511" t="s">
        <v>671</v>
      </c>
      <c r="D8" s="511" t="s">
        <v>672</v>
      </c>
      <c r="E8" s="511" t="s">
        <v>673</v>
      </c>
      <c r="F8" s="531"/>
      <c r="G8" s="531"/>
      <c r="H8" s="516">
        <v>0</v>
      </c>
      <c r="I8" s="531">
        <v>2</v>
      </c>
      <c r="J8" s="531">
        <v>666.62</v>
      </c>
      <c r="K8" s="516">
        <v>1</v>
      </c>
      <c r="L8" s="531">
        <v>2</v>
      </c>
      <c r="M8" s="532">
        <v>666.62</v>
      </c>
    </row>
    <row r="9" spans="1:13" ht="14.4" customHeight="1" x14ac:dyDescent="0.3">
      <c r="A9" s="510" t="s">
        <v>615</v>
      </c>
      <c r="B9" s="511" t="s">
        <v>866</v>
      </c>
      <c r="C9" s="511" t="s">
        <v>704</v>
      </c>
      <c r="D9" s="511" t="s">
        <v>705</v>
      </c>
      <c r="E9" s="511" t="s">
        <v>703</v>
      </c>
      <c r="F9" s="531">
        <v>1</v>
      </c>
      <c r="G9" s="531">
        <v>413.22</v>
      </c>
      <c r="H9" s="516">
        <v>1</v>
      </c>
      <c r="I9" s="531"/>
      <c r="J9" s="531"/>
      <c r="K9" s="516">
        <v>0</v>
      </c>
      <c r="L9" s="531">
        <v>1</v>
      </c>
      <c r="M9" s="532">
        <v>413.22</v>
      </c>
    </row>
    <row r="10" spans="1:13" ht="14.4" customHeight="1" x14ac:dyDescent="0.3">
      <c r="A10" s="510" t="s">
        <v>615</v>
      </c>
      <c r="B10" s="511" t="s">
        <v>866</v>
      </c>
      <c r="C10" s="511" t="s">
        <v>701</v>
      </c>
      <c r="D10" s="511" t="s">
        <v>702</v>
      </c>
      <c r="E10" s="511" t="s">
        <v>703</v>
      </c>
      <c r="F10" s="531"/>
      <c r="G10" s="531"/>
      <c r="H10" s="516"/>
      <c r="I10" s="531">
        <v>2</v>
      </c>
      <c r="J10" s="531">
        <v>0</v>
      </c>
      <c r="K10" s="516"/>
      <c r="L10" s="531">
        <v>2</v>
      </c>
      <c r="M10" s="532">
        <v>0</v>
      </c>
    </row>
    <row r="11" spans="1:13" ht="14.4" customHeight="1" x14ac:dyDescent="0.3">
      <c r="A11" s="510" t="s">
        <v>615</v>
      </c>
      <c r="B11" s="511" t="s">
        <v>867</v>
      </c>
      <c r="C11" s="511" t="s">
        <v>711</v>
      </c>
      <c r="D11" s="511" t="s">
        <v>712</v>
      </c>
      <c r="E11" s="511" t="s">
        <v>713</v>
      </c>
      <c r="F11" s="531">
        <v>1</v>
      </c>
      <c r="G11" s="531">
        <v>275.48</v>
      </c>
      <c r="H11" s="516">
        <v>1</v>
      </c>
      <c r="I11" s="531"/>
      <c r="J11" s="531"/>
      <c r="K11" s="516">
        <v>0</v>
      </c>
      <c r="L11" s="531">
        <v>1</v>
      </c>
      <c r="M11" s="532">
        <v>275.48</v>
      </c>
    </row>
    <row r="12" spans="1:13" ht="14.4" customHeight="1" x14ac:dyDescent="0.3">
      <c r="A12" s="510" t="s">
        <v>616</v>
      </c>
      <c r="B12" s="511" t="s">
        <v>868</v>
      </c>
      <c r="C12" s="511" t="s">
        <v>780</v>
      </c>
      <c r="D12" s="511" t="s">
        <v>781</v>
      </c>
      <c r="E12" s="511" t="s">
        <v>782</v>
      </c>
      <c r="F12" s="531"/>
      <c r="G12" s="531"/>
      <c r="H12" s="516">
        <v>0</v>
      </c>
      <c r="I12" s="531">
        <v>1</v>
      </c>
      <c r="J12" s="531">
        <v>174.94</v>
      </c>
      <c r="K12" s="516">
        <v>1</v>
      </c>
      <c r="L12" s="531">
        <v>1</v>
      </c>
      <c r="M12" s="532">
        <v>174.94</v>
      </c>
    </row>
    <row r="13" spans="1:13" ht="14.4" customHeight="1" x14ac:dyDescent="0.3">
      <c r="A13" s="510" t="s">
        <v>616</v>
      </c>
      <c r="B13" s="511" t="s">
        <v>863</v>
      </c>
      <c r="C13" s="511" t="s">
        <v>795</v>
      </c>
      <c r="D13" s="511" t="s">
        <v>654</v>
      </c>
      <c r="E13" s="511" t="s">
        <v>796</v>
      </c>
      <c r="F13" s="531"/>
      <c r="G13" s="531"/>
      <c r="H13" s="516">
        <v>0</v>
      </c>
      <c r="I13" s="531">
        <v>1</v>
      </c>
      <c r="J13" s="531">
        <v>56.01</v>
      </c>
      <c r="K13" s="516">
        <v>1</v>
      </c>
      <c r="L13" s="531">
        <v>1</v>
      </c>
      <c r="M13" s="532">
        <v>56.01</v>
      </c>
    </row>
    <row r="14" spans="1:13" ht="14.4" customHeight="1" x14ac:dyDescent="0.3">
      <c r="A14" s="510" t="s">
        <v>616</v>
      </c>
      <c r="B14" s="511" t="s">
        <v>869</v>
      </c>
      <c r="C14" s="511" t="s">
        <v>739</v>
      </c>
      <c r="D14" s="511" t="s">
        <v>740</v>
      </c>
      <c r="E14" s="511" t="s">
        <v>741</v>
      </c>
      <c r="F14" s="531"/>
      <c r="G14" s="531"/>
      <c r="H14" s="516">
        <v>0</v>
      </c>
      <c r="I14" s="531">
        <v>2</v>
      </c>
      <c r="J14" s="531">
        <v>4236.8599999999997</v>
      </c>
      <c r="K14" s="516">
        <v>1</v>
      </c>
      <c r="L14" s="531">
        <v>2</v>
      </c>
      <c r="M14" s="532">
        <v>4236.8599999999997</v>
      </c>
    </row>
    <row r="15" spans="1:13" ht="14.4" customHeight="1" x14ac:dyDescent="0.3">
      <c r="A15" s="510" t="s">
        <v>616</v>
      </c>
      <c r="B15" s="511" t="s">
        <v>870</v>
      </c>
      <c r="C15" s="511" t="s">
        <v>727</v>
      </c>
      <c r="D15" s="511" t="s">
        <v>728</v>
      </c>
      <c r="E15" s="511" t="s">
        <v>729</v>
      </c>
      <c r="F15" s="531"/>
      <c r="G15" s="531"/>
      <c r="H15" s="516">
        <v>0</v>
      </c>
      <c r="I15" s="531">
        <v>2</v>
      </c>
      <c r="J15" s="531">
        <v>89.78</v>
      </c>
      <c r="K15" s="516">
        <v>1</v>
      </c>
      <c r="L15" s="531">
        <v>2</v>
      </c>
      <c r="M15" s="532">
        <v>89.78</v>
      </c>
    </row>
    <row r="16" spans="1:13" ht="14.4" customHeight="1" x14ac:dyDescent="0.3">
      <c r="A16" s="510" t="s">
        <v>616</v>
      </c>
      <c r="B16" s="511" t="s">
        <v>871</v>
      </c>
      <c r="C16" s="511" t="s">
        <v>802</v>
      </c>
      <c r="D16" s="511" t="s">
        <v>803</v>
      </c>
      <c r="E16" s="511" t="s">
        <v>804</v>
      </c>
      <c r="F16" s="531"/>
      <c r="G16" s="531"/>
      <c r="H16" s="516">
        <v>0</v>
      </c>
      <c r="I16" s="531">
        <v>2</v>
      </c>
      <c r="J16" s="531">
        <v>130.6</v>
      </c>
      <c r="K16" s="516">
        <v>1</v>
      </c>
      <c r="L16" s="531">
        <v>2</v>
      </c>
      <c r="M16" s="532">
        <v>130.6</v>
      </c>
    </row>
    <row r="17" spans="1:13" ht="14.4" customHeight="1" x14ac:dyDescent="0.3">
      <c r="A17" s="510" t="s">
        <v>616</v>
      </c>
      <c r="B17" s="511" t="s">
        <v>871</v>
      </c>
      <c r="C17" s="511" t="s">
        <v>805</v>
      </c>
      <c r="D17" s="511" t="s">
        <v>803</v>
      </c>
      <c r="E17" s="511" t="s">
        <v>806</v>
      </c>
      <c r="F17" s="531"/>
      <c r="G17" s="531"/>
      <c r="H17" s="516">
        <v>0</v>
      </c>
      <c r="I17" s="531">
        <v>2</v>
      </c>
      <c r="J17" s="531">
        <v>435.3</v>
      </c>
      <c r="K17" s="516">
        <v>1</v>
      </c>
      <c r="L17" s="531">
        <v>2</v>
      </c>
      <c r="M17" s="532">
        <v>435.3</v>
      </c>
    </row>
    <row r="18" spans="1:13" ht="14.4" customHeight="1" x14ac:dyDescent="0.3">
      <c r="A18" s="510" t="s">
        <v>616</v>
      </c>
      <c r="B18" s="511" t="s">
        <v>872</v>
      </c>
      <c r="C18" s="511" t="s">
        <v>798</v>
      </c>
      <c r="D18" s="511" t="s">
        <v>799</v>
      </c>
      <c r="E18" s="511" t="s">
        <v>800</v>
      </c>
      <c r="F18" s="531"/>
      <c r="G18" s="531"/>
      <c r="H18" s="516">
        <v>0</v>
      </c>
      <c r="I18" s="531">
        <v>1</v>
      </c>
      <c r="J18" s="531">
        <v>1130.43</v>
      </c>
      <c r="K18" s="516">
        <v>1</v>
      </c>
      <c r="L18" s="531">
        <v>1</v>
      </c>
      <c r="M18" s="532">
        <v>1130.43</v>
      </c>
    </row>
    <row r="19" spans="1:13" ht="14.4" customHeight="1" x14ac:dyDescent="0.3">
      <c r="A19" s="510" t="s">
        <v>616</v>
      </c>
      <c r="B19" s="511" t="s">
        <v>873</v>
      </c>
      <c r="C19" s="511" t="s">
        <v>812</v>
      </c>
      <c r="D19" s="511" t="s">
        <v>813</v>
      </c>
      <c r="E19" s="511" t="s">
        <v>772</v>
      </c>
      <c r="F19" s="531"/>
      <c r="G19" s="531"/>
      <c r="H19" s="516"/>
      <c r="I19" s="531">
        <v>2</v>
      </c>
      <c r="J19" s="531">
        <v>0</v>
      </c>
      <c r="K19" s="516"/>
      <c r="L19" s="531">
        <v>2</v>
      </c>
      <c r="M19" s="532">
        <v>0</v>
      </c>
    </row>
    <row r="20" spans="1:13" ht="14.4" customHeight="1" x14ac:dyDescent="0.3">
      <c r="A20" s="510" t="s">
        <v>616</v>
      </c>
      <c r="B20" s="511" t="s">
        <v>874</v>
      </c>
      <c r="C20" s="511" t="s">
        <v>723</v>
      </c>
      <c r="D20" s="511" t="s">
        <v>724</v>
      </c>
      <c r="E20" s="511" t="s">
        <v>725</v>
      </c>
      <c r="F20" s="531"/>
      <c r="G20" s="531"/>
      <c r="H20" s="516">
        <v>0</v>
      </c>
      <c r="I20" s="531">
        <v>4</v>
      </c>
      <c r="J20" s="531">
        <v>550.4</v>
      </c>
      <c r="K20" s="516">
        <v>1</v>
      </c>
      <c r="L20" s="531">
        <v>4</v>
      </c>
      <c r="M20" s="532">
        <v>550.4</v>
      </c>
    </row>
    <row r="21" spans="1:13" ht="14.4" customHeight="1" x14ac:dyDescent="0.3">
      <c r="A21" s="510" t="s">
        <v>616</v>
      </c>
      <c r="B21" s="511" t="s">
        <v>875</v>
      </c>
      <c r="C21" s="511" t="s">
        <v>735</v>
      </c>
      <c r="D21" s="511" t="s">
        <v>736</v>
      </c>
      <c r="E21" s="511" t="s">
        <v>737</v>
      </c>
      <c r="F21" s="531"/>
      <c r="G21" s="531"/>
      <c r="H21" s="516">
        <v>0</v>
      </c>
      <c r="I21" s="531">
        <v>2</v>
      </c>
      <c r="J21" s="531">
        <v>237.64</v>
      </c>
      <c r="K21" s="516">
        <v>1</v>
      </c>
      <c r="L21" s="531">
        <v>2</v>
      </c>
      <c r="M21" s="532">
        <v>237.64</v>
      </c>
    </row>
    <row r="22" spans="1:13" ht="14.4" customHeight="1" thickBot="1" x14ac:dyDescent="0.35">
      <c r="A22" s="518" t="s">
        <v>616</v>
      </c>
      <c r="B22" s="519" t="s">
        <v>867</v>
      </c>
      <c r="C22" s="519" t="s">
        <v>770</v>
      </c>
      <c r="D22" s="519" t="s">
        <v>771</v>
      </c>
      <c r="E22" s="519" t="s">
        <v>772</v>
      </c>
      <c r="F22" s="533"/>
      <c r="G22" s="533"/>
      <c r="H22" s="524">
        <v>0</v>
      </c>
      <c r="I22" s="533">
        <v>1</v>
      </c>
      <c r="J22" s="533">
        <v>356.47</v>
      </c>
      <c r="K22" s="524">
        <v>1</v>
      </c>
      <c r="L22" s="533">
        <v>1</v>
      </c>
      <c r="M22" s="534">
        <v>356.47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7" t="s">
        <v>140</v>
      </c>
      <c r="B1" s="348"/>
      <c r="C1" s="348"/>
      <c r="D1" s="348"/>
      <c r="E1" s="348"/>
      <c r="F1" s="348"/>
      <c r="G1" s="319"/>
      <c r="H1" s="349"/>
      <c r="I1" s="349"/>
    </row>
    <row r="2" spans="1:10" ht="14.4" customHeight="1" thickBot="1" x14ac:dyDescent="0.35">
      <c r="A2" s="235" t="s">
        <v>275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2">
        <v>2014</v>
      </c>
      <c r="G3" s="343"/>
      <c r="H3" s="343"/>
      <c r="I3" s="344"/>
    </row>
    <row r="4" spans="1:10" ht="14.4" customHeight="1" thickBot="1" x14ac:dyDescent="0.35">
      <c r="A4" s="298" t="s">
        <v>0</v>
      </c>
      <c r="B4" s="299" t="s">
        <v>262</v>
      </c>
      <c r="C4" s="345" t="s">
        <v>73</v>
      </c>
      <c r="D4" s="346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35" t="s">
        <v>516</v>
      </c>
      <c r="B5" s="436" t="s">
        <v>517</v>
      </c>
      <c r="C5" s="437" t="s">
        <v>518</v>
      </c>
      <c r="D5" s="437" t="s">
        <v>518</v>
      </c>
      <c r="E5" s="437"/>
      <c r="F5" s="437" t="s">
        <v>518</v>
      </c>
      <c r="G5" s="437" t="s">
        <v>518</v>
      </c>
      <c r="H5" s="437" t="s">
        <v>518</v>
      </c>
      <c r="I5" s="438" t="s">
        <v>518</v>
      </c>
      <c r="J5" s="439" t="s">
        <v>69</v>
      </c>
    </row>
    <row r="6" spans="1:10" ht="14.4" customHeight="1" x14ac:dyDescent="0.3">
      <c r="A6" s="435" t="s">
        <v>516</v>
      </c>
      <c r="B6" s="436" t="s">
        <v>289</v>
      </c>
      <c r="C6" s="437">
        <v>8456.6661199999999</v>
      </c>
      <c r="D6" s="437">
        <v>9215.7284</v>
      </c>
      <c r="E6" s="437"/>
      <c r="F6" s="437">
        <v>8704.0615100000123</v>
      </c>
      <c r="G6" s="437">
        <v>9353.5147182536311</v>
      </c>
      <c r="H6" s="437">
        <v>-649.45320825361887</v>
      </c>
      <c r="I6" s="438">
        <v>0.93056586451014034</v>
      </c>
      <c r="J6" s="439" t="s">
        <v>1</v>
      </c>
    </row>
    <row r="7" spans="1:10" ht="14.4" customHeight="1" x14ac:dyDescent="0.3">
      <c r="A7" s="435" t="s">
        <v>516</v>
      </c>
      <c r="B7" s="436" t="s">
        <v>290</v>
      </c>
      <c r="C7" s="437">
        <v>202.36893000000003</v>
      </c>
      <c r="D7" s="437">
        <v>143.93092999999899</v>
      </c>
      <c r="E7" s="437"/>
      <c r="F7" s="437">
        <v>163.41116000000002</v>
      </c>
      <c r="G7" s="437">
        <v>186.0103993975585</v>
      </c>
      <c r="H7" s="437">
        <v>-22.599239397558478</v>
      </c>
      <c r="I7" s="438">
        <v>0.87850550576337771</v>
      </c>
      <c r="J7" s="439" t="s">
        <v>1</v>
      </c>
    </row>
    <row r="8" spans="1:10" ht="14.4" customHeight="1" x14ac:dyDescent="0.3">
      <c r="A8" s="435" t="s">
        <v>516</v>
      </c>
      <c r="B8" s="436" t="s">
        <v>291</v>
      </c>
      <c r="C8" s="437">
        <v>122.78261999999999</v>
      </c>
      <c r="D8" s="437">
        <v>78.539390000000012</v>
      </c>
      <c r="E8" s="437"/>
      <c r="F8" s="437">
        <v>125.65969000000001</v>
      </c>
      <c r="G8" s="437">
        <v>92.585386467090999</v>
      </c>
      <c r="H8" s="437">
        <v>33.074303532909013</v>
      </c>
      <c r="I8" s="438">
        <v>1.3572302800147096</v>
      </c>
      <c r="J8" s="439" t="s">
        <v>1</v>
      </c>
    </row>
    <row r="9" spans="1:10" ht="14.4" customHeight="1" x14ac:dyDescent="0.3">
      <c r="A9" s="435" t="s">
        <v>516</v>
      </c>
      <c r="B9" s="436" t="s">
        <v>292</v>
      </c>
      <c r="C9" s="437">
        <v>321.56914999999998</v>
      </c>
      <c r="D9" s="437">
        <v>168.40410999999901</v>
      </c>
      <c r="E9" s="437"/>
      <c r="F9" s="437">
        <v>195.73960999999997</v>
      </c>
      <c r="G9" s="437">
        <v>190.82792092129051</v>
      </c>
      <c r="H9" s="437">
        <v>4.9116890787094576</v>
      </c>
      <c r="I9" s="438">
        <v>1.0257388387139392</v>
      </c>
      <c r="J9" s="439" t="s">
        <v>1</v>
      </c>
    </row>
    <row r="10" spans="1:10" ht="14.4" customHeight="1" x14ac:dyDescent="0.3">
      <c r="A10" s="435" t="s">
        <v>516</v>
      </c>
      <c r="B10" s="436" t="s">
        <v>293</v>
      </c>
      <c r="C10" s="437">
        <v>8964.3677999999982</v>
      </c>
      <c r="D10" s="437">
        <v>9836.5198500000006</v>
      </c>
      <c r="E10" s="437"/>
      <c r="F10" s="437">
        <v>11553.218390000009</v>
      </c>
      <c r="G10" s="437">
        <v>10494.116436551851</v>
      </c>
      <c r="H10" s="437">
        <v>1059.1019534481584</v>
      </c>
      <c r="I10" s="438">
        <v>1.1009234040666083</v>
      </c>
      <c r="J10" s="439" t="s">
        <v>1</v>
      </c>
    </row>
    <row r="11" spans="1:10" ht="14.4" customHeight="1" x14ac:dyDescent="0.3">
      <c r="A11" s="435" t="s">
        <v>516</v>
      </c>
      <c r="B11" s="436" t="s">
        <v>294</v>
      </c>
      <c r="C11" s="437">
        <v>0.31900000000000001</v>
      </c>
      <c r="D11" s="437">
        <v>0.32999999999999996</v>
      </c>
      <c r="E11" s="437"/>
      <c r="F11" s="437">
        <v>12.971</v>
      </c>
      <c r="G11" s="437">
        <v>2.3544193469435002</v>
      </c>
      <c r="H11" s="437">
        <v>10.6165806530565</v>
      </c>
      <c r="I11" s="438">
        <v>5.5092139880853903</v>
      </c>
      <c r="J11" s="439" t="s">
        <v>1</v>
      </c>
    </row>
    <row r="12" spans="1:10" ht="14.4" customHeight="1" x14ac:dyDescent="0.3">
      <c r="A12" s="435" t="s">
        <v>516</v>
      </c>
      <c r="B12" s="436" t="s">
        <v>295</v>
      </c>
      <c r="C12" s="437">
        <v>49.524000000000001</v>
      </c>
      <c r="D12" s="437">
        <v>30.477999999998005</v>
      </c>
      <c r="E12" s="437"/>
      <c r="F12" s="437">
        <v>44.167000000000002</v>
      </c>
      <c r="G12" s="437">
        <v>45.098909592763</v>
      </c>
      <c r="H12" s="437">
        <v>-0.93190959276299878</v>
      </c>
      <c r="I12" s="438">
        <v>0.97933631652787145</v>
      </c>
      <c r="J12" s="439" t="s">
        <v>1</v>
      </c>
    </row>
    <row r="13" spans="1:10" ht="14.4" customHeight="1" x14ac:dyDescent="0.3">
      <c r="A13" s="435" t="s">
        <v>516</v>
      </c>
      <c r="B13" s="436" t="s">
        <v>520</v>
      </c>
      <c r="C13" s="437">
        <v>18117.59762</v>
      </c>
      <c r="D13" s="437">
        <v>19473.930680000001</v>
      </c>
      <c r="E13" s="437"/>
      <c r="F13" s="437">
        <v>20799.228360000026</v>
      </c>
      <c r="G13" s="437">
        <v>20364.508190531127</v>
      </c>
      <c r="H13" s="437">
        <v>434.72016946889926</v>
      </c>
      <c r="I13" s="438">
        <v>1.0213469515394942</v>
      </c>
      <c r="J13" s="439" t="s">
        <v>521</v>
      </c>
    </row>
    <row r="15" spans="1:10" ht="14.4" customHeight="1" x14ac:dyDescent="0.3">
      <c r="A15" s="435" t="s">
        <v>516</v>
      </c>
      <c r="B15" s="436" t="s">
        <v>517</v>
      </c>
      <c r="C15" s="437" t="s">
        <v>518</v>
      </c>
      <c r="D15" s="437" t="s">
        <v>518</v>
      </c>
      <c r="E15" s="437"/>
      <c r="F15" s="437" t="s">
        <v>518</v>
      </c>
      <c r="G15" s="437" t="s">
        <v>518</v>
      </c>
      <c r="H15" s="437" t="s">
        <v>518</v>
      </c>
      <c r="I15" s="438" t="s">
        <v>518</v>
      </c>
      <c r="J15" s="439" t="s">
        <v>69</v>
      </c>
    </row>
    <row r="16" spans="1:10" ht="14.4" customHeight="1" x14ac:dyDescent="0.3">
      <c r="A16" s="435" t="s">
        <v>522</v>
      </c>
      <c r="B16" s="436" t="s">
        <v>523</v>
      </c>
      <c r="C16" s="437" t="s">
        <v>518</v>
      </c>
      <c r="D16" s="437" t="s">
        <v>518</v>
      </c>
      <c r="E16" s="437"/>
      <c r="F16" s="437" t="s">
        <v>518</v>
      </c>
      <c r="G16" s="437" t="s">
        <v>518</v>
      </c>
      <c r="H16" s="437" t="s">
        <v>518</v>
      </c>
      <c r="I16" s="438" t="s">
        <v>518</v>
      </c>
      <c r="J16" s="439" t="s">
        <v>0</v>
      </c>
    </row>
    <row r="17" spans="1:10" ht="14.4" customHeight="1" x14ac:dyDescent="0.3">
      <c r="A17" s="435" t="s">
        <v>522</v>
      </c>
      <c r="B17" s="436" t="s">
        <v>289</v>
      </c>
      <c r="C17" s="437">
        <v>890.98568</v>
      </c>
      <c r="D17" s="437">
        <v>887.94120999999893</v>
      </c>
      <c r="E17" s="437"/>
      <c r="F17" s="437">
        <v>576.02204000000097</v>
      </c>
      <c r="G17" s="437">
        <v>787.22914534822996</v>
      </c>
      <c r="H17" s="437">
        <v>-211.20710534822899</v>
      </c>
      <c r="I17" s="438">
        <v>0.73170822422383541</v>
      </c>
      <c r="J17" s="439" t="s">
        <v>1</v>
      </c>
    </row>
    <row r="18" spans="1:10" ht="14.4" customHeight="1" x14ac:dyDescent="0.3">
      <c r="A18" s="435" t="s">
        <v>522</v>
      </c>
      <c r="B18" s="436" t="s">
        <v>290</v>
      </c>
      <c r="C18" s="437">
        <v>8.2482000000000006</v>
      </c>
      <c r="D18" s="437">
        <v>13.164409999999</v>
      </c>
      <c r="E18" s="437"/>
      <c r="F18" s="437">
        <v>16.09216</v>
      </c>
      <c r="G18" s="437">
        <v>14.380914355078001</v>
      </c>
      <c r="H18" s="437">
        <v>1.7112456449219984</v>
      </c>
      <c r="I18" s="438">
        <v>1.1189942171039873</v>
      </c>
      <c r="J18" s="439" t="s">
        <v>1</v>
      </c>
    </row>
    <row r="19" spans="1:10" ht="14.4" customHeight="1" x14ac:dyDescent="0.3">
      <c r="A19" s="435" t="s">
        <v>522</v>
      </c>
      <c r="B19" s="436" t="s">
        <v>291</v>
      </c>
      <c r="C19" s="437">
        <v>0.66080000000000005</v>
      </c>
      <c r="D19" s="437">
        <v>0.97870999999999997</v>
      </c>
      <c r="E19" s="437"/>
      <c r="F19" s="437">
        <v>1.15951</v>
      </c>
      <c r="G19" s="437">
        <v>0.91566755067600014</v>
      </c>
      <c r="H19" s="437">
        <v>0.2438424493239999</v>
      </c>
      <c r="I19" s="438">
        <v>1.2663001972102004</v>
      </c>
      <c r="J19" s="439" t="s">
        <v>1</v>
      </c>
    </row>
    <row r="20" spans="1:10" ht="14.4" customHeight="1" x14ac:dyDescent="0.3">
      <c r="A20" s="435" t="s">
        <v>522</v>
      </c>
      <c r="B20" s="436" t="s">
        <v>292</v>
      </c>
      <c r="C20" s="437">
        <v>34.769999999999996</v>
      </c>
      <c r="D20" s="437">
        <v>30.942659999998998</v>
      </c>
      <c r="E20" s="437"/>
      <c r="F20" s="437">
        <v>33.759540000000001</v>
      </c>
      <c r="G20" s="437">
        <v>33.370178609198</v>
      </c>
      <c r="H20" s="437">
        <v>0.38936139080200149</v>
      </c>
      <c r="I20" s="438">
        <v>1.0116679444650825</v>
      </c>
      <c r="J20" s="439" t="s">
        <v>1</v>
      </c>
    </row>
    <row r="21" spans="1:10" ht="14.4" customHeight="1" x14ac:dyDescent="0.3">
      <c r="A21" s="435" t="s">
        <v>522</v>
      </c>
      <c r="B21" s="436" t="s">
        <v>294</v>
      </c>
      <c r="C21" s="437">
        <v>0</v>
      </c>
      <c r="D21" s="437">
        <v>0</v>
      </c>
      <c r="E21" s="437"/>
      <c r="F21" s="437">
        <v>0</v>
      </c>
      <c r="G21" s="437">
        <v>1.5900144363499999E-2</v>
      </c>
      <c r="H21" s="437">
        <v>-1.5900144363499999E-2</v>
      </c>
      <c r="I21" s="438">
        <v>0</v>
      </c>
      <c r="J21" s="439" t="s">
        <v>1</v>
      </c>
    </row>
    <row r="22" spans="1:10" ht="14.4" customHeight="1" x14ac:dyDescent="0.3">
      <c r="A22" s="435" t="s">
        <v>522</v>
      </c>
      <c r="B22" s="436" t="s">
        <v>295</v>
      </c>
      <c r="C22" s="437">
        <v>11.358000000000001</v>
      </c>
      <c r="D22" s="437">
        <v>4.0379999999990002</v>
      </c>
      <c r="E22" s="437"/>
      <c r="F22" s="437">
        <v>7.6760000000000002</v>
      </c>
      <c r="G22" s="437">
        <v>5.2162830010294998</v>
      </c>
      <c r="H22" s="437">
        <v>2.4597169989705003</v>
      </c>
      <c r="I22" s="438">
        <v>1.4715459261863368</v>
      </c>
      <c r="J22" s="439" t="s">
        <v>1</v>
      </c>
    </row>
    <row r="23" spans="1:10" ht="14.4" customHeight="1" x14ac:dyDescent="0.3">
      <c r="A23" s="435" t="s">
        <v>522</v>
      </c>
      <c r="B23" s="436" t="s">
        <v>524</v>
      </c>
      <c r="C23" s="437">
        <v>946.02267999999992</v>
      </c>
      <c r="D23" s="437">
        <v>937.06498999999587</v>
      </c>
      <c r="E23" s="437"/>
      <c r="F23" s="437">
        <v>634.70925000000102</v>
      </c>
      <c r="G23" s="437">
        <v>841.12808900857488</v>
      </c>
      <c r="H23" s="437">
        <v>-206.41883900857385</v>
      </c>
      <c r="I23" s="438">
        <v>0.75459285962988509</v>
      </c>
      <c r="J23" s="439" t="s">
        <v>525</v>
      </c>
    </row>
    <row r="24" spans="1:10" ht="14.4" customHeight="1" x14ac:dyDescent="0.3">
      <c r="A24" s="435" t="s">
        <v>518</v>
      </c>
      <c r="B24" s="436" t="s">
        <v>518</v>
      </c>
      <c r="C24" s="437" t="s">
        <v>518</v>
      </c>
      <c r="D24" s="437" t="s">
        <v>518</v>
      </c>
      <c r="E24" s="437"/>
      <c r="F24" s="437" t="s">
        <v>518</v>
      </c>
      <c r="G24" s="437" t="s">
        <v>518</v>
      </c>
      <c r="H24" s="437" t="s">
        <v>518</v>
      </c>
      <c r="I24" s="438" t="s">
        <v>518</v>
      </c>
      <c r="J24" s="439" t="s">
        <v>526</v>
      </c>
    </row>
    <row r="25" spans="1:10" ht="14.4" customHeight="1" x14ac:dyDescent="0.3">
      <c r="A25" s="435" t="s">
        <v>527</v>
      </c>
      <c r="B25" s="436" t="s">
        <v>528</v>
      </c>
      <c r="C25" s="437" t="s">
        <v>518</v>
      </c>
      <c r="D25" s="437" t="s">
        <v>518</v>
      </c>
      <c r="E25" s="437"/>
      <c r="F25" s="437" t="s">
        <v>518</v>
      </c>
      <c r="G25" s="437" t="s">
        <v>518</v>
      </c>
      <c r="H25" s="437" t="s">
        <v>518</v>
      </c>
      <c r="I25" s="438" t="s">
        <v>518</v>
      </c>
      <c r="J25" s="439" t="s">
        <v>0</v>
      </c>
    </row>
    <row r="26" spans="1:10" ht="14.4" customHeight="1" x14ac:dyDescent="0.3">
      <c r="A26" s="435" t="s">
        <v>527</v>
      </c>
      <c r="B26" s="436" t="s">
        <v>289</v>
      </c>
      <c r="C26" s="437">
        <v>7565.6804400000001</v>
      </c>
      <c r="D26" s="437">
        <v>8327.7871900000009</v>
      </c>
      <c r="E26" s="437"/>
      <c r="F26" s="437">
        <v>8128.0394700000106</v>
      </c>
      <c r="G26" s="437">
        <v>8566.2855729054008</v>
      </c>
      <c r="H26" s="437">
        <v>-438.24610290539022</v>
      </c>
      <c r="I26" s="438">
        <v>0.94884059150543221</v>
      </c>
      <c r="J26" s="439" t="s">
        <v>1</v>
      </c>
    </row>
    <row r="27" spans="1:10" ht="14.4" customHeight="1" x14ac:dyDescent="0.3">
      <c r="A27" s="435" t="s">
        <v>527</v>
      </c>
      <c r="B27" s="436" t="s">
        <v>290</v>
      </c>
      <c r="C27" s="437">
        <v>194.12073000000004</v>
      </c>
      <c r="D27" s="437">
        <v>130.76651999999999</v>
      </c>
      <c r="E27" s="437"/>
      <c r="F27" s="437">
        <v>147.31900000000002</v>
      </c>
      <c r="G27" s="437">
        <v>171.6294850424805</v>
      </c>
      <c r="H27" s="437">
        <v>-24.310485042480479</v>
      </c>
      <c r="I27" s="438">
        <v>0.85835484481898128</v>
      </c>
      <c r="J27" s="439" t="s">
        <v>1</v>
      </c>
    </row>
    <row r="28" spans="1:10" ht="14.4" customHeight="1" x14ac:dyDescent="0.3">
      <c r="A28" s="435" t="s">
        <v>527</v>
      </c>
      <c r="B28" s="436" t="s">
        <v>291</v>
      </c>
      <c r="C28" s="437">
        <v>122.12182</v>
      </c>
      <c r="D28" s="437">
        <v>77.560680000000005</v>
      </c>
      <c r="E28" s="437"/>
      <c r="F28" s="437">
        <v>124.50018000000001</v>
      </c>
      <c r="G28" s="437">
        <v>91.669718916414993</v>
      </c>
      <c r="H28" s="437">
        <v>32.830461083585021</v>
      </c>
      <c r="I28" s="438">
        <v>1.3581385595118933</v>
      </c>
      <c r="J28" s="439" t="s">
        <v>1</v>
      </c>
    </row>
    <row r="29" spans="1:10" ht="14.4" customHeight="1" x14ac:dyDescent="0.3">
      <c r="A29" s="435" t="s">
        <v>527</v>
      </c>
      <c r="B29" s="436" t="s">
        <v>292</v>
      </c>
      <c r="C29" s="437">
        <v>286.79915</v>
      </c>
      <c r="D29" s="437">
        <v>137.46145000000001</v>
      </c>
      <c r="E29" s="437"/>
      <c r="F29" s="437">
        <v>161.98006999999998</v>
      </c>
      <c r="G29" s="437">
        <v>157.45774231209251</v>
      </c>
      <c r="H29" s="437">
        <v>4.5223276879074774</v>
      </c>
      <c r="I29" s="438">
        <v>1.0287208975659254</v>
      </c>
      <c r="J29" s="439" t="s">
        <v>1</v>
      </c>
    </row>
    <row r="30" spans="1:10" ht="14.4" customHeight="1" x14ac:dyDescent="0.3">
      <c r="A30" s="435" t="s">
        <v>527</v>
      </c>
      <c r="B30" s="436" t="s">
        <v>293</v>
      </c>
      <c r="C30" s="437">
        <v>8964.3677999999982</v>
      </c>
      <c r="D30" s="437">
        <v>9836.5198500000006</v>
      </c>
      <c r="E30" s="437"/>
      <c r="F30" s="437">
        <v>11553.218390000009</v>
      </c>
      <c r="G30" s="437">
        <v>10494.116436551851</v>
      </c>
      <c r="H30" s="437">
        <v>1059.1019534481584</v>
      </c>
      <c r="I30" s="438">
        <v>1.1009234040666083</v>
      </c>
      <c r="J30" s="439" t="s">
        <v>1</v>
      </c>
    </row>
    <row r="31" spans="1:10" ht="14.4" customHeight="1" x14ac:dyDescent="0.3">
      <c r="A31" s="435" t="s">
        <v>527</v>
      </c>
      <c r="B31" s="436" t="s">
        <v>294</v>
      </c>
      <c r="C31" s="437">
        <v>0.31900000000000001</v>
      </c>
      <c r="D31" s="437">
        <v>0.32999999999999996</v>
      </c>
      <c r="E31" s="437"/>
      <c r="F31" s="437">
        <v>12.971</v>
      </c>
      <c r="G31" s="437">
        <v>2.3385192025800001</v>
      </c>
      <c r="H31" s="437">
        <v>10.63248079742</v>
      </c>
      <c r="I31" s="438">
        <v>5.5466724351416845</v>
      </c>
      <c r="J31" s="439" t="s">
        <v>1</v>
      </c>
    </row>
    <row r="32" spans="1:10" ht="14.4" customHeight="1" x14ac:dyDescent="0.3">
      <c r="A32" s="435" t="s">
        <v>527</v>
      </c>
      <c r="B32" s="436" t="s">
        <v>295</v>
      </c>
      <c r="C32" s="437">
        <v>38.165999999999997</v>
      </c>
      <c r="D32" s="437">
        <v>26.439999999999003</v>
      </c>
      <c r="E32" s="437"/>
      <c r="F32" s="437">
        <v>36.491</v>
      </c>
      <c r="G32" s="437">
        <v>39.882626591733498</v>
      </c>
      <c r="H32" s="437">
        <v>-3.3916265917334982</v>
      </c>
      <c r="I32" s="438">
        <v>0.91495979875015343</v>
      </c>
      <c r="J32" s="439" t="s">
        <v>1</v>
      </c>
    </row>
    <row r="33" spans="1:10" ht="14.4" customHeight="1" x14ac:dyDescent="0.3">
      <c r="A33" s="435" t="s">
        <v>527</v>
      </c>
      <c r="B33" s="436" t="s">
        <v>529</v>
      </c>
      <c r="C33" s="437">
        <v>17171.574939999999</v>
      </c>
      <c r="D33" s="437">
        <v>18536.865690000002</v>
      </c>
      <c r="E33" s="437"/>
      <c r="F33" s="437">
        <v>20164.519110000023</v>
      </c>
      <c r="G33" s="437">
        <v>19523.380101522554</v>
      </c>
      <c r="H33" s="437">
        <v>641.13900847746845</v>
      </c>
      <c r="I33" s="438">
        <v>1.0328395495628069</v>
      </c>
      <c r="J33" s="439" t="s">
        <v>525</v>
      </c>
    </row>
    <row r="34" spans="1:10" ht="14.4" customHeight="1" x14ac:dyDescent="0.3">
      <c r="A34" s="435" t="s">
        <v>518</v>
      </c>
      <c r="B34" s="436" t="s">
        <v>518</v>
      </c>
      <c r="C34" s="437" t="s">
        <v>518</v>
      </c>
      <c r="D34" s="437" t="s">
        <v>518</v>
      </c>
      <c r="E34" s="437"/>
      <c r="F34" s="437" t="s">
        <v>518</v>
      </c>
      <c r="G34" s="437" t="s">
        <v>518</v>
      </c>
      <c r="H34" s="437" t="s">
        <v>518</v>
      </c>
      <c r="I34" s="438" t="s">
        <v>518</v>
      </c>
      <c r="J34" s="439" t="s">
        <v>526</v>
      </c>
    </row>
    <row r="35" spans="1:10" ht="14.4" customHeight="1" x14ac:dyDescent="0.3">
      <c r="A35" s="435" t="s">
        <v>530</v>
      </c>
      <c r="B35" s="436" t="s">
        <v>531</v>
      </c>
      <c r="C35" s="437" t="s">
        <v>518</v>
      </c>
      <c r="D35" s="437" t="s">
        <v>518</v>
      </c>
      <c r="E35" s="437"/>
      <c r="F35" s="437" t="s">
        <v>518</v>
      </c>
      <c r="G35" s="437" t="s">
        <v>518</v>
      </c>
      <c r="H35" s="437" t="s">
        <v>518</v>
      </c>
      <c r="I35" s="438" t="s">
        <v>518</v>
      </c>
      <c r="J35" s="439" t="s">
        <v>0</v>
      </c>
    </row>
    <row r="36" spans="1:10" ht="14.4" customHeight="1" x14ac:dyDescent="0.3">
      <c r="A36" s="435" t="s">
        <v>530</v>
      </c>
      <c r="B36" s="436" t="s">
        <v>292</v>
      </c>
      <c r="C36" s="437">
        <v>0</v>
      </c>
      <c r="D36" s="437" t="s">
        <v>518</v>
      </c>
      <c r="E36" s="437"/>
      <c r="F36" s="437" t="s">
        <v>518</v>
      </c>
      <c r="G36" s="437" t="s">
        <v>518</v>
      </c>
      <c r="H36" s="437" t="s">
        <v>518</v>
      </c>
      <c r="I36" s="438" t="s">
        <v>518</v>
      </c>
      <c r="J36" s="439" t="s">
        <v>1</v>
      </c>
    </row>
    <row r="37" spans="1:10" ht="14.4" customHeight="1" x14ac:dyDescent="0.3">
      <c r="A37" s="435" t="s">
        <v>530</v>
      </c>
      <c r="B37" s="436" t="s">
        <v>532</v>
      </c>
      <c r="C37" s="437">
        <v>0</v>
      </c>
      <c r="D37" s="437" t="s">
        <v>518</v>
      </c>
      <c r="E37" s="437"/>
      <c r="F37" s="437" t="s">
        <v>518</v>
      </c>
      <c r="G37" s="437" t="s">
        <v>518</v>
      </c>
      <c r="H37" s="437" t="s">
        <v>518</v>
      </c>
      <c r="I37" s="438" t="s">
        <v>518</v>
      </c>
      <c r="J37" s="439" t="s">
        <v>525</v>
      </c>
    </row>
    <row r="38" spans="1:10" ht="14.4" customHeight="1" x14ac:dyDescent="0.3">
      <c r="A38" s="435" t="s">
        <v>518</v>
      </c>
      <c r="B38" s="436" t="s">
        <v>518</v>
      </c>
      <c r="C38" s="437" t="s">
        <v>518</v>
      </c>
      <c r="D38" s="437" t="s">
        <v>518</v>
      </c>
      <c r="E38" s="437"/>
      <c r="F38" s="437" t="s">
        <v>518</v>
      </c>
      <c r="G38" s="437" t="s">
        <v>518</v>
      </c>
      <c r="H38" s="437" t="s">
        <v>518</v>
      </c>
      <c r="I38" s="438" t="s">
        <v>518</v>
      </c>
      <c r="J38" s="439" t="s">
        <v>526</v>
      </c>
    </row>
    <row r="39" spans="1:10" ht="14.4" customHeight="1" x14ac:dyDescent="0.3">
      <c r="A39" s="435" t="s">
        <v>516</v>
      </c>
      <c r="B39" s="436" t="s">
        <v>520</v>
      </c>
      <c r="C39" s="437">
        <v>18117.59762</v>
      </c>
      <c r="D39" s="437">
        <v>19473.930679999998</v>
      </c>
      <c r="E39" s="437"/>
      <c r="F39" s="437">
        <v>20799.228360000026</v>
      </c>
      <c r="G39" s="437">
        <v>20364.508190531127</v>
      </c>
      <c r="H39" s="437">
        <v>434.72016946889926</v>
      </c>
      <c r="I39" s="438">
        <v>1.0213469515394942</v>
      </c>
      <c r="J39" s="439" t="s">
        <v>521</v>
      </c>
    </row>
  </sheetData>
  <mergeCells count="3">
    <mergeCell ref="A1:I1"/>
    <mergeCell ref="F3:I3"/>
    <mergeCell ref="C4:D4"/>
  </mergeCells>
  <conditionalFormatting sqref="F14 F40:F65537">
    <cfRule type="cellIs" dxfId="18" priority="18" stopIfTrue="1" operator="greaterThan">
      <formula>1</formula>
    </cfRule>
  </conditionalFormatting>
  <conditionalFormatting sqref="H5:H13">
    <cfRule type="expression" dxfId="17" priority="14">
      <formula>$H5&gt;0</formula>
    </cfRule>
  </conditionalFormatting>
  <conditionalFormatting sqref="I5:I13">
    <cfRule type="expression" dxfId="16" priority="15">
      <formula>$I5&gt;1</formula>
    </cfRule>
  </conditionalFormatting>
  <conditionalFormatting sqref="B5:B13">
    <cfRule type="expression" dxfId="15" priority="11">
      <formula>OR($J5="NS",$J5="SumaNS",$J5="Účet")</formula>
    </cfRule>
  </conditionalFormatting>
  <conditionalFormatting sqref="F5:I13 B5:D13">
    <cfRule type="expression" dxfId="14" priority="17">
      <formula>AND($J5&lt;&gt;"",$J5&lt;&gt;"mezeraKL")</formula>
    </cfRule>
  </conditionalFormatting>
  <conditionalFormatting sqref="B5:D13 F5:I13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2" priority="13">
      <formula>OR($J5="SumaNS",$J5="NS")</formula>
    </cfRule>
  </conditionalFormatting>
  <conditionalFormatting sqref="A5:A13">
    <cfRule type="expression" dxfId="11" priority="9">
      <formula>AND($J5&lt;&gt;"mezeraKL",$J5&lt;&gt;"")</formula>
    </cfRule>
  </conditionalFormatting>
  <conditionalFormatting sqref="A5:A13">
    <cfRule type="expression" dxfId="10" priority="10">
      <formula>AND($J5&lt;&gt;"",$J5&lt;&gt;"mezeraKL")</formula>
    </cfRule>
  </conditionalFormatting>
  <conditionalFormatting sqref="H15:H39">
    <cfRule type="expression" dxfId="9" priority="5">
      <formula>$H15&gt;0</formula>
    </cfRule>
  </conditionalFormatting>
  <conditionalFormatting sqref="A15:A39">
    <cfRule type="expression" dxfId="8" priority="2">
      <formula>AND($J15&lt;&gt;"mezeraKL",$J15&lt;&gt;"")</formula>
    </cfRule>
  </conditionalFormatting>
  <conditionalFormatting sqref="I15:I39">
    <cfRule type="expression" dxfId="7" priority="6">
      <formula>$I15&gt;1</formula>
    </cfRule>
  </conditionalFormatting>
  <conditionalFormatting sqref="B15:B39">
    <cfRule type="expression" dxfId="6" priority="1">
      <formula>OR($J15="NS",$J15="SumaNS",$J15="Účet")</formula>
    </cfRule>
  </conditionalFormatting>
  <conditionalFormatting sqref="A15:D39 F15:I39">
    <cfRule type="expression" dxfId="5" priority="8">
      <formula>AND($J15&lt;&gt;"",$J15&lt;&gt;"mezeraKL")</formula>
    </cfRule>
  </conditionalFormatting>
  <conditionalFormatting sqref="B15:D39 F15:I39">
    <cfRule type="expression" dxfId="4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3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8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54" t="s">
        <v>1386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4" customHeight="1" thickBot="1" x14ac:dyDescent="0.35">
      <c r="A2" s="235" t="s">
        <v>275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0"/>
      <c r="D3" s="351"/>
      <c r="E3" s="351"/>
      <c r="F3" s="351"/>
      <c r="G3" s="351"/>
      <c r="H3" s="142" t="s">
        <v>129</v>
      </c>
      <c r="I3" s="98">
        <f>IF(J3&lt;&gt;0,K3/J3,0)</f>
        <v>47.276897984002311</v>
      </c>
      <c r="J3" s="98">
        <f>SUBTOTAL(9,J5:J1048576)</f>
        <v>440025</v>
      </c>
      <c r="K3" s="99">
        <f>SUBTOTAL(9,K5:K1048576)</f>
        <v>20803017.035410617</v>
      </c>
    </row>
    <row r="4" spans="1:11" s="209" customFormat="1" ht="14.4" customHeight="1" thickBot="1" x14ac:dyDescent="0.35">
      <c r="A4" s="549" t="s">
        <v>4</v>
      </c>
      <c r="B4" s="550" t="s">
        <v>5</v>
      </c>
      <c r="C4" s="550" t="s">
        <v>0</v>
      </c>
      <c r="D4" s="550" t="s">
        <v>6</v>
      </c>
      <c r="E4" s="550" t="s">
        <v>7</v>
      </c>
      <c r="F4" s="550" t="s">
        <v>1</v>
      </c>
      <c r="G4" s="550" t="s">
        <v>71</v>
      </c>
      <c r="H4" s="442" t="s">
        <v>11</v>
      </c>
      <c r="I4" s="443" t="s">
        <v>143</v>
      </c>
      <c r="J4" s="443" t="s">
        <v>13</v>
      </c>
      <c r="K4" s="444" t="s">
        <v>157</v>
      </c>
    </row>
    <row r="5" spans="1:11" ht="14.4" customHeight="1" x14ac:dyDescent="0.3">
      <c r="A5" s="503" t="s">
        <v>516</v>
      </c>
      <c r="B5" s="504" t="s">
        <v>604</v>
      </c>
      <c r="C5" s="507" t="s">
        <v>522</v>
      </c>
      <c r="D5" s="551" t="s">
        <v>1371</v>
      </c>
      <c r="E5" s="507" t="s">
        <v>1372</v>
      </c>
      <c r="F5" s="551" t="s">
        <v>1373</v>
      </c>
      <c r="G5" s="507" t="s">
        <v>877</v>
      </c>
      <c r="H5" s="507" t="s">
        <v>878</v>
      </c>
      <c r="I5" s="116">
        <v>27.596666666666668</v>
      </c>
      <c r="J5" s="116">
        <v>32</v>
      </c>
      <c r="K5" s="530">
        <v>882.83999999999992</v>
      </c>
    </row>
    <row r="6" spans="1:11" ht="14.4" customHeight="1" x14ac:dyDescent="0.3">
      <c r="A6" s="510" t="s">
        <v>516</v>
      </c>
      <c r="B6" s="511" t="s">
        <v>604</v>
      </c>
      <c r="C6" s="514" t="s">
        <v>522</v>
      </c>
      <c r="D6" s="552" t="s">
        <v>1371</v>
      </c>
      <c r="E6" s="514" t="s">
        <v>1372</v>
      </c>
      <c r="F6" s="552" t="s">
        <v>1373</v>
      </c>
      <c r="G6" s="514" t="s">
        <v>879</v>
      </c>
      <c r="H6" s="514" t="s">
        <v>880</v>
      </c>
      <c r="I6" s="531">
        <v>12.38</v>
      </c>
      <c r="J6" s="531">
        <v>1</v>
      </c>
      <c r="K6" s="532">
        <v>12.38</v>
      </c>
    </row>
    <row r="7" spans="1:11" ht="14.4" customHeight="1" x14ac:dyDescent="0.3">
      <c r="A7" s="510" t="s">
        <v>516</v>
      </c>
      <c r="B7" s="511" t="s">
        <v>604</v>
      </c>
      <c r="C7" s="514" t="s">
        <v>522</v>
      </c>
      <c r="D7" s="552" t="s">
        <v>1371</v>
      </c>
      <c r="E7" s="514" t="s">
        <v>1372</v>
      </c>
      <c r="F7" s="552" t="s">
        <v>1373</v>
      </c>
      <c r="G7" s="514" t="s">
        <v>881</v>
      </c>
      <c r="H7" s="514" t="s">
        <v>882</v>
      </c>
      <c r="I7" s="531">
        <v>28.09</v>
      </c>
      <c r="J7" s="531">
        <v>2</v>
      </c>
      <c r="K7" s="532">
        <v>56.18</v>
      </c>
    </row>
    <row r="8" spans="1:11" ht="14.4" customHeight="1" x14ac:dyDescent="0.3">
      <c r="A8" s="510" t="s">
        <v>516</v>
      </c>
      <c r="B8" s="511" t="s">
        <v>604</v>
      </c>
      <c r="C8" s="514" t="s">
        <v>522</v>
      </c>
      <c r="D8" s="552" t="s">
        <v>1371</v>
      </c>
      <c r="E8" s="514" t="s">
        <v>1372</v>
      </c>
      <c r="F8" s="552" t="s">
        <v>1373</v>
      </c>
      <c r="G8" s="514" t="s">
        <v>883</v>
      </c>
      <c r="H8" s="514" t="s">
        <v>884</v>
      </c>
      <c r="I8" s="531">
        <v>1.17</v>
      </c>
      <c r="J8" s="531">
        <v>100</v>
      </c>
      <c r="K8" s="532">
        <v>117</v>
      </c>
    </row>
    <row r="9" spans="1:11" ht="14.4" customHeight="1" x14ac:dyDescent="0.3">
      <c r="A9" s="510" t="s">
        <v>516</v>
      </c>
      <c r="B9" s="511" t="s">
        <v>604</v>
      </c>
      <c r="C9" s="514" t="s">
        <v>522</v>
      </c>
      <c r="D9" s="552" t="s">
        <v>1371</v>
      </c>
      <c r="E9" s="514" t="s">
        <v>1372</v>
      </c>
      <c r="F9" s="552" t="s">
        <v>1373</v>
      </c>
      <c r="G9" s="514" t="s">
        <v>885</v>
      </c>
      <c r="H9" s="514" t="s">
        <v>886</v>
      </c>
      <c r="I9" s="531">
        <v>0.3133333333333333</v>
      </c>
      <c r="J9" s="531">
        <v>15</v>
      </c>
      <c r="K9" s="532">
        <v>4.7</v>
      </c>
    </row>
    <row r="10" spans="1:11" ht="14.4" customHeight="1" x14ac:dyDescent="0.3">
      <c r="A10" s="510" t="s">
        <v>516</v>
      </c>
      <c r="B10" s="511" t="s">
        <v>604</v>
      </c>
      <c r="C10" s="514" t="s">
        <v>522</v>
      </c>
      <c r="D10" s="552" t="s">
        <v>1371</v>
      </c>
      <c r="E10" s="514" t="s">
        <v>1372</v>
      </c>
      <c r="F10" s="552" t="s">
        <v>1373</v>
      </c>
      <c r="G10" s="514" t="s">
        <v>887</v>
      </c>
      <c r="H10" s="514" t="s">
        <v>888</v>
      </c>
      <c r="I10" s="531">
        <v>5.9249999999999998</v>
      </c>
      <c r="J10" s="531">
        <v>3</v>
      </c>
      <c r="K10" s="532">
        <v>17.77</v>
      </c>
    </row>
    <row r="11" spans="1:11" ht="14.4" customHeight="1" x14ac:dyDescent="0.3">
      <c r="A11" s="510" t="s">
        <v>516</v>
      </c>
      <c r="B11" s="511" t="s">
        <v>604</v>
      </c>
      <c r="C11" s="514" t="s">
        <v>522</v>
      </c>
      <c r="D11" s="552" t="s">
        <v>1371</v>
      </c>
      <c r="E11" s="514" t="s">
        <v>1372</v>
      </c>
      <c r="F11" s="552" t="s">
        <v>1373</v>
      </c>
      <c r="G11" s="514" t="s">
        <v>889</v>
      </c>
      <c r="H11" s="514" t="s">
        <v>890</v>
      </c>
      <c r="I11" s="531">
        <v>2.54</v>
      </c>
      <c r="J11" s="531">
        <v>27</v>
      </c>
      <c r="K11" s="532">
        <v>68.64</v>
      </c>
    </row>
    <row r="12" spans="1:11" ht="14.4" customHeight="1" x14ac:dyDescent="0.3">
      <c r="A12" s="510" t="s">
        <v>516</v>
      </c>
      <c r="B12" s="511" t="s">
        <v>604</v>
      </c>
      <c r="C12" s="514" t="s">
        <v>522</v>
      </c>
      <c r="D12" s="552" t="s">
        <v>1371</v>
      </c>
      <c r="E12" s="514" t="s">
        <v>1374</v>
      </c>
      <c r="F12" s="552" t="s">
        <v>1375</v>
      </c>
      <c r="G12" s="514" t="s">
        <v>891</v>
      </c>
      <c r="H12" s="514" t="s">
        <v>892</v>
      </c>
      <c r="I12" s="531">
        <v>0.57333333333333325</v>
      </c>
      <c r="J12" s="531">
        <v>19200</v>
      </c>
      <c r="K12" s="532">
        <v>11055.84</v>
      </c>
    </row>
    <row r="13" spans="1:11" ht="14.4" customHeight="1" x14ac:dyDescent="0.3">
      <c r="A13" s="510" t="s">
        <v>516</v>
      </c>
      <c r="B13" s="511" t="s">
        <v>604</v>
      </c>
      <c r="C13" s="514" t="s">
        <v>522</v>
      </c>
      <c r="D13" s="552" t="s">
        <v>1371</v>
      </c>
      <c r="E13" s="514" t="s">
        <v>1374</v>
      </c>
      <c r="F13" s="552" t="s">
        <v>1375</v>
      </c>
      <c r="G13" s="514" t="s">
        <v>893</v>
      </c>
      <c r="H13" s="514" t="s">
        <v>894</v>
      </c>
      <c r="I13" s="531">
        <v>748.99</v>
      </c>
      <c r="J13" s="531">
        <v>10</v>
      </c>
      <c r="K13" s="532">
        <v>7489.9</v>
      </c>
    </row>
    <row r="14" spans="1:11" ht="14.4" customHeight="1" x14ac:dyDescent="0.3">
      <c r="A14" s="510" t="s">
        <v>516</v>
      </c>
      <c r="B14" s="511" t="s">
        <v>604</v>
      </c>
      <c r="C14" s="514" t="s">
        <v>522</v>
      </c>
      <c r="D14" s="552" t="s">
        <v>1371</v>
      </c>
      <c r="E14" s="514" t="s">
        <v>1374</v>
      </c>
      <c r="F14" s="552" t="s">
        <v>1375</v>
      </c>
      <c r="G14" s="514" t="s">
        <v>895</v>
      </c>
      <c r="H14" s="514" t="s">
        <v>896</v>
      </c>
      <c r="I14" s="531">
        <v>0.35000000000000003</v>
      </c>
      <c r="J14" s="531">
        <v>16000</v>
      </c>
      <c r="K14" s="532">
        <v>5631.06</v>
      </c>
    </row>
    <row r="15" spans="1:11" ht="14.4" customHeight="1" x14ac:dyDescent="0.3">
      <c r="A15" s="510" t="s">
        <v>516</v>
      </c>
      <c r="B15" s="511" t="s">
        <v>604</v>
      </c>
      <c r="C15" s="514" t="s">
        <v>522</v>
      </c>
      <c r="D15" s="552" t="s">
        <v>1371</v>
      </c>
      <c r="E15" s="514" t="s">
        <v>1374</v>
      </c>
      <c r="F15" s="552" t="s">
        <v>1375</v>
      </c>
      <c r="G15" s="514" t="s">
        <v>897</v>
      </c>
      <c r="H15" s="514" t="s">
        <v>898</v>
      </c>
      <c r="I15" s="531">
        <v>0.30599999999999999</v>
      </c>
      <c r="J15" s="531">
        <v>9000</v>
      </c>
      <c r="K15" s="532">
        <v>2770.9</v>
      </c>
    </row>
    <row r="16" spans="1:11" ht="14.4" customHeight="1" x14ac:dyDescent="0.3">
      <c r="A16" s="510" t="s">
        <v>516</v>
      </c>
      <c r="B16" s="511" t="s">
        <v>604</v>
      </c>
      <c r="C16" s="514" t="s">
        <v>522</v>
      </c>
      <c r="D16" s="552" t="s">
        <v>1371</v>
      </c>
      <c r="E16" s="514" t="s">
        <v>1374</v>
      </c>
      <c r="F16" s="552" t="s">
        <v>1375</v>
      </c>
      <c r="G16" s="514" t="s">
        <v>899</v>
      </c>
      <c r="H16" s="514" t="s">
        <v>900</v>
      </c>
      <c r="I16" s="531">
        <v>8.2200000000000006</v>
      </c>
      <c r="J16" s="531">
        <v>340</v>
      </c>
      <c r="K16" s="532">
        <v>2794.6400000000003</v>
      </c>
    </row>
    <row r="17" spans="1:11" ht="14.4" customHeight="1" x14ac:dyDescent="0.3">
      <c r="A17" s="510" t="s">
        <v>516</v>
      </c>
      <c r="B17" s="511" t="s">
        <v>604</v>
      </c>
      <c r="C17" s="514" t="s">
        <v>522</v>
      </c>
      <c r="D17" s="552" t="s">
        <v>1371</v>
      </c>
      <c r="E17" s="514" t="s">
        <v>1374</v>
      </c>
      <c r="F17" s="552" t="s">
        <v>1375</v>
      </c>
      <c r="G17" s="514" t="s">
        <v>901</v>
      </c>
      <c r="H17" s="514" t="s">
        <v>902</v>
      </c>
      <c r="I17" s="531">
        <v>0.5</v>
      </c>
      <c r="J17" s="531">
        <v>8000</v>
      </c>
      <c r="K17" s="532">
        <v>4017.2</v>
      </c>
    </row>
    <row r="18" spans="1:11" ht="14.4" customHeight="1" x14ac:dyDescent="0.3">
      <c r="A18" s="510" t="s">
        <v>516</v>
      </c>
      <c r="B18" s="511" t="s">
        <v>604</v>
      </c>
      <c r="C18" s="514" t="s">
        <v>522</v>
      </c>
      <c r="D18" s="552" t="s">
        <v>1371</v>
      </c>
      <c r="E18" s="514" t="s">
        <v>1376</v>
      </c>
      <c r="F18" s="552" t="s">
        <v>1377</v>
      </c>
      <c r="G18" s="514" t="s">
        <v>903</v>
      </c>
      <c r="H18" s="514" t="s">
        <v>904</v>
      </c>
      <c r="I18" s="531">
        <v>0.26666666666666666</v>
      </c>
      <c r="J18" s="531">
        <v>3500</v>
      </c>
      <c r="K18" s="532">
        <v>932.65</v>
      </c>
    </row>
    <row r="19" spans="1:11" ht="14.4" customHeight="1" x14ac:dyDescent="0.3">
      <c r="A19" s="510" t="s">
        <v>516</v>
      </c>
      <c r="B19" s="511" t="s">
        <v>604</v>
      </c>
      <c r="C19" s="514" t="s">
        <v>522</v>
      </c>
      <c r="D19" s="552" t="s">
        <v>1371</v>
      </c>
      <c r="E19" s="514" t="s">
        <v>1376</v>
      </c>
      <c r="F19" s="552" t="s">
        <v>1377</v>
      </c>
      <c r="G19" s="514" t="s">
        <v>905</v>
      </c>
      <c r="H19" s="514" t="s">
        <v>906</v>
      </c>
      <c r="I19" s="531">
        <v>0.26500000000000001</v>
      </c>
      <c r="J19" s="531">
        <v>16000</v>
      </c>
      <c r="K19" s="532">
        <v>4221.2</v>
      </c>
    </row>
    <row r="20" spans="1:11" ht="14.4" customHeight="1" x14ac:dyDescent="0.3">
      <c r="A20" s="510" t="s">
        <v>516</v>
      </c>
      <c r="B20" s="511" t="s">
        <v>604</v>
      </c>
      <c r="C20" s="514" t="s">
        <v>522</v>
      </c>
      <c r="D20" s="552" t="s">
        <v>1371</v>
      </c>
      <c r="E20" s="514" t="s">
        <v>1376</v>
      </c>
      <c r="F20" s="552" t="s">
        <v>1377</v>
      </c>
      <c r="G20" s="514" t="s">
        <v>907</v>
      </c>
      <c r="H20" s="514" t="s">
        <v>908</v>
      </c>
      <c r="I20" s="531">
        <v>0.39</v>
      </c>
      <c r="J20" s="531">
        <v>2000</v>
      </c>
      <c r="K20" s="532">
        <v>774.4</v>
      </c>
    </row>
    <row r="21" spans="1:11" ht="14.4" customHeight="1" x14ac:dyDescent="0.3">
      <c r="A21" s="510" t="s">
        <v>516</v>
      </c>
      <c r="B21" s="511" t="s">
        <v>604</v>
      </c>
      <c r="C21" s="514" t="s">
        <v>522</v>
      </c>
      <c r="D21" s="552" t="s">
        <v>1371</v>
      </c>
      <c r="E21" s="514" t="s">
        <v>1376</v>
      </c>
      <c r="F21" s="552" t="s">
        <v>1377</v>
      </c>
      <c r="G21" s="514" t="s">
        <v>909</v>
      </c>
      <c r="H21" s="514" t="s">
        <v>910</v>
      </c>
      <c r="I21" s="531">
        <v>0.3125</v>
      </c>
      <c r="J21" s="531">
        <v>6000</v>
      </c>
      <c r="K21" s="532">
        <v>1888</v>
      </c>
    </row>
    <row r="22" spans="1:11" ht="14.4" customHeight="1" x14ac:dyDescent="0.3">
      <c r="A22" s="510" t="s">
        <v>516</v>
      </c>
      <c r="B22" s="511" t="s">
        <v>604</v>
      </c>
      <c r="C22" s="514" t="s">
        <v>522</v>
      </c>
      <c r="D22" s="552" t="s">
        <v>1371</v>
      </c>
      <c r="E22" s="514" t="s">
        <v>1376</v>
      </c>
      <c r="F22" s="552" t="s">
        <v>1377</v>
      </c>
      <c r="G22" s="514" t="s">
        <v>911</v>
      </c>
      <c r="H22" s="514" t="s">
        <v>912</v>
      </c>
      <c r="I22" s="531">
        <v>7.5333333333333341</v>
      </c>
      <c r="J22" s="531">
        <v>700</v>
      </c>
      <c r="K22" s="532">
        <v>5949.57</v>
      </c>
    </row>
    <row r="23" spans="1:11" ht="14.4" customHeight="1" x14ac:dyDescent="0.3">
      <c r="A23" s="510" t="s">
        <v>516</v>
      </c>
      <c r="B23" s="511" t="s">
        <v>604</v>
      </c>
      <c r="C23" s="514" t="s">
        <v>522</v>
      </c>
      <c r="D23" s="552" t="s">
        <v>1371</v>
      </c>
      <c r="E23" s="514" t="s">
        <v>1376</v>
      </c>
      <c r="F23" s="552" t="s">
        <v>1377</v>
      </c>
      <c r="G23" s="514" t="s">
        <v>913</v>
      </c>
      <c r="H23" s="514" t="s">
        <v>914</v>
      </c>
      <c r="I23" s="531">
        <v>0.28000000000000003</v>
      </c>
      <c r="J23" s="531">
        <v>1000</v>
      </c>
      <c r="K23" s="532">
        <v>276.60000000000002</v>
      </c>
    </row>
    <row r="24" spans="1:11" ht="14.4" customHeight="1" x14ac:dyDescent="0.3">
      <c r="A24" s="510" t="s">
        <v>516</v>
      </c>
      <c r="B24" s="511" t="s">
        <v>604</v>
      </c>
      <c r="C24" s="514" t="s">
        <v>522</v>
      </c>
      <c r="D24" s="552" t="s">
        <v>1371</v>
      </c>
      <c r="E24" s="514" t="s">
        <v>1376</v>
      </c>
      <c r="F24" s="552" t="s">
        <v>1377</v>
      </c>
      <c r="G24" s="514" t="s">
        <v>915</v>
      </c>
      <c r="H24" s="514" t="s">
        <v>916</v>
      </c>
      <c r="I24" s="531">
        <v>2.66</v>
      </c>
      <c r="J24" s="531">
        <v>770</v>
      </c>
      <c r="K24" s="532">
        <v>2049.7399999999998</v>
      </c>
    </row>
    <row r="25" spans="1:11" ht="14.4" customHeight="1" x14ac:dyDescent="0.3">
      <c r="A25" s="510" t="s">
        <v>516</v>
      </c>
      <c r="B25" s="511" t="s">
        <v>604</v>
      </c>
      <c r="C25" s="514" t="s">
        <v>522</v>
      </c>
      <c r="D25" s="552" t="s">
        <v>1371</v>
      </c>
      <c r="E25" s="514" t="s">
        <v>1378</v>
      </c>
      <c r="F25" s="552" t="s">
        <v>1379</v>
      </c>
      <c r="G25" s="514" t="s">
        <v>917</v>
      </c>
      <c r="H25" s="514" t="s">
        <v>918</v>
      </c>
      <c r="I25" s="531">
        <v>0.77249999999999996</v>
      </c>
      <c r="J25" s="531">
        <v>700</v>
      </c>
      <c r="K25" s="532">
        <v>540</v>
      </c>
    </row>
    <row r="26" spans="1:11" ht="14.4" customHeight="1" x14ac:dyDescent="0.3">
      <c r="A26" s="510" t="s">
        <v>516</v>
      </c>
      <c r="B26" s="511" t="s">
        <v>604</v>
      </c>
      <c r="C26" s="514" t="s">
        <v>522</v>
      </c>
      <c r="D26" s="552" t="s">
        <v>1371</v>
      </c>
      <c r="E26" s="514" t="s">
        <v>1378</v>
      </c>
      <c r="F26" s="552" t="s">
        <v>1379</v>
      </c>
      <c r="G26" s="514" t="s">
        <v>919</v>
      </c>
      <c r="H26" s="514" t="s">
        <v>920</v>
      </c>
      <c r="I26" s="531">
        <v>0.77250000000000008</v>
      </c>
      <c r="J26" s="531">
        <v>3400</v>
      </c>
      <c r="K26" s="532">
        <v>2628</v>
      </c>
    </row>
    <row r="27" spans="1:11" ht="14.4" customHeight="1" x14ac:dyDescent="0.3">
      <c r="A27" s="510" t="s">
        <v>516</v>
      </c>
      <c r="B27" s="511" t="s">
        <v>604</v>
      </c>
      <c r="C27" s="514" t="s">
        <v>522</v>
      </c>
      <c r="D27" s="552" t="s">
        <v>1371</v>
      </c>
      <c r="E27" s="514" t="s">
        <v>1378</v>
      </c>
      <c r="F27" s="552" t="s">
        <v>1379</v>
      </c>
      <c r="G27" s="514" t="s">
        <v>921</v>
      </c>
      <c r="H27" s="514" t="s">
        <v>922</v>
      </c>
      <c r="I27" s="531">
        <v>0.78</v>
      </c>
      <c r="J27" s="531">
        <v>500</v>
      </c>
      <c r="K27" s="532">
        <v>390</v>
      </c>
    </row>
    <row r="28" spans="1:11" ht="14.4" customHeight="1" x14ac:dyDescent="0.3">
      <c r="A28" s="510" t="s">
        <v>516</v>
      </c>
      <c r="B28" s="511" t="s">
        <v>604</v>
      </c>
      <c r="C28" s="514" t="s">
        <v>522</v>
      </c>
      <c r="D28" s="552" t="s">
        <v>1371</v>
      </c>
      <c r="E28" s="514" t="s">
        <v>1378</v>
      </c>
      <c r="F28" s="552" t="s">
        <v>1379</v>
      </c>
      <c r="G28" s="514" t="s">
        <v>923</v>
      </c>
      <c r="H28" s="514" t="s">
        <v>924</v>
      </c>
      <c r="I28" s="531">
        <v>0.71</v>
      </c>
      <c r="J28" s="531">
        <v>4000</v>
      </c>
      <c r="K28" s="532">
        <v>2840</v>
      </c>
    </row>
    <row r="29" spans="1:11" ht="14.4" customHeight="1" x14ac:dyDescent="0.3">
      <c r="A29" s="510" t="s">
        <v>516</v>
      </c>
      <c r="B29" s="511" t="s">
        <v>604</v>
      </c>
      <c r="C29" s="514" t="s">
        <v>522</v>
      </c>
      <c r="D29" s="552" t="s">
        <v>1371</v>
      </c>
      <c r="E29" s="514" t="s">
        <v>1378</v>
      </c>
      <c r="F29" s="552" t="s">
        <v>1379</v>
      </c>
      <c r="G29" s="514" t="s">
        <v>925</v>
      </c>
      <c r="H29" s="514" t="s">
        <v>926</v>
      </c>
      <c r="I29" s="531">
        <v>0.71</v>
      </c>
      <c r="J29" s="531">
        <v>1400</v>
      </c>
      <c r="K29" s="532">
        <v>994</v>
      </c>
    </row>
    <row r="30" spans="1:11" ht="14.4" customHeight="1" x14ac:dyDescent="0.3">
      <c r="A30" s="510" t="s">
        <v>516</v>
      </c>
      <c r="B30" s="511" t="s">
        <v>604</v>
      </c>
      <c r="C30" s="514" t="s">
        <v>522</v>
      </c>
      <c r="D30" s="552" t="s">
        <v>1371</v>
      </c>
      <c r="E30" s="514" t="s">
        <v>1378</v>
      </c>
      <c r="F30" s="552" t="s">
        <v>1379</v>
      </c>
      <c r="G30" s="514" t="s">
        <v>927</v>
      </c>
      <c r="H30" s="514" t="s">
        <v>928</v>
      </c>
      <c r="I30" s="531">
        <v>0.71</v>
      </c>
      <c r="J30" s="531">
        <v>400</v>
      </c>
      <c r="K30" s="532">
        <v>284</v>
      </c>
    </row>
    <row r="31" spans="1:11" ht="14.4" customHeight="1" x14ac:dyDescent="0.3">
      <c r="A31" s="510" t="s">
        <v>516</v>
      </c>
      <c r="B31" s="511" t="s">
        <v>604</v>
      </c>
      <c r="C31" s="514" t="s">
        <v>522</v>
      </c>
      <c r="D31" s="552" t="s">
        <v>1371</v>
      </c>
      <c r="E31" s="514" t="s">
        <v>1380</v>
      </c>
      <c r="F31" s="552" t="s">
        <v>1381</v>
      </c>
      <c r="G31" s="514" t="s">
        <v>929</v>
      </c>
      <c r="H31" s="514" t="s">
        <v>930</v>
      </c>
      <c r="I31" s="531">
        <v>2045.1682384588601</v>
      </c>
      <c r="J31" s="531">
        <v>1</v>
      </c>
      <c r="K31" s="532">
        <v>2045.1682384588601</v>
      </c>
    </row>
    <row r="32" spans="1:11" ht="14.4" customHeight="1" x14ac:dyDescent="0.3">
      <c r="A32" s="510" t="s">
        <v>516</v>
      </c>
      <c r="B32" s="511" t="s">
        <v>604</v>
      </c>
      <c r="C32" s="514" t="s">
        <v>522</v>
      </c>
      <c r="D32" s="552" t="s">
        <v>1371</v>
      </c>
      <c r="E32" s="514" t="s">
        <v>1380</v>
      </c>
      <c r="F32" s="552" t="s">
        <v>1381</v>
      </c>
      <c r="G32" s="514" t="s">
        <v>931</v>
      </c>
      <c r="H32" s="514" t="s">
        <v>932</v>
      </c>
      <c r="I32" s="531">
        <v>1400.3774123011499</v>
      </c>
      <c r="J32" s="531">
        <v>1</v>
      </c>
      <c r="K32" s="532">
        <v>1400.3774123011499</v>
      </c>
    </row>
    <row r="33" spans="1:11" ht="14.4" customHeight="1" x14ac:dyDescent="0.3">
      <c r="A33" s="510" t="s">
        <v>516</v>
      </c>
      <c r="B33" s="511" t="s">
        <v>604</v>
      </c>
      <c r="C33" s="514" t="s">
        <v>522</v>
      </c>
      <c r="D33" s="552" t="s">
        <v>1371</v>
      </c>
      <c r="E33" s="514" t="s">
        <v>1380</v>
      </c>
      <c r="F33" s="552" t="s">
        <v>1381</v>
      </c>
      <c r="G33" s="514" t="s">
        <v>933</v>
      </c>
      <c r="H33" s="514" t="s">
        <v>934</v>
      </c>
      <c r="I33" s="531">
        <v>1582.35343598695</v>
      </c>
      <c r="J33" s="531">
        <v>1</v>
      </c>
      <c r="K33" s="532">
        <v>1582.35343598695</v>
      </c>
    </row>
    <row r="34" spans="1:11" ht="14.4" customHeight="1" x14ac:dyDescent="0.3">
      <c r="A34" s="510" t="s">
        <v>516</v>
      </c>
      <c r="B34" s="511" t="s">
        <v>604</v>
      </c>
      <c r="C34" s="514" t="s">
        <v>522</v>
      </c>
      <c r="D34" s="552" t="s">
        <v>1371</v>
      </c>
      <c r="E34" s="514" t="s">
        <v>1380</v>
      </c>
      <c r="F34" s="552" t="s">
        <v>1381</v>
      </c>
      <c r="G34" s="514" t="s">
        <v>935</v>
      </c>
      <c r="H34" s="514" t="s">
        <v>936</v>
      </c>
      <c r="I34" s="531">
        <v>2427.9135116912598</v>
      </c>
      <c r="J34" s="531">
        <v>1</v>
      </c>
      <c r="K34" s="532">
        <v>2427.9135116912598</v>
      </c>
    </row>
    <row r="35" spans="1:11" ht="14.4" customHeight="1" x14ac:dyDescent="0.3">
      <c r="A35" s="510" t="s">
        <v>516</v>
      </c>
      <c r="B35" s="511" t="s">
        <v>604</v>
      </c>
      <c r="C35" s="514" t="s">
        <v>522</v>
      </c>
      <c r="D35" s="552" t="s">
        <v>1371</v>
      </c>
      <c r="E35" s="514" t="s">
        <v>1380</v>
      </c>
      <c r="F35" s="552" t="s">
        <v>1381</v>
      </c>
      <c r="G35" s="514" t="s">
        <v>937</v>
      </c>
      <c r="H35" s="514" t="s">
        <v>938</v>
      </c>
      <c r="I35" s="531">
        <v>3088.1512953889001</v>
      </c>
      <c r="J35" s="531">
        <v>1</v>
      </c>
      <c r="K35" s="532">
        <v>3088.1512953889001</v>
      </c>
    </row>
    <row r="36" spans="1:11" ht="14.4" customHeight="1" x14ac:dyDescent="0.3">
      <c r="A36" s="510" t="s">
        <v>516</v>
      </c>
      <c r="B36" s="511" t="s">
        <v>604</v>
      </c>
      <c r="C36" s="514" t="s">
        <v>522</v>
      </c>
      <c r="D36" s="552" t="s">
        <v>1371</v>
      </c>
      <c r="E36" s="514" t="s">
        <v>1380</v>
      </c>
      <c r="F36" s="552" t="s">
        <v>1381</v>
      </c>
      <c r="G36" s="514" t="s">
        <v>939</v>
      </c>
      <c r="H36" s="514" t="s">
        <v>940</v>
      </c>
      <c r="I36" s="531">
        <v>414</v>
      </c>
      <c r="J36" s="531">
        <v>2</v>
      </c>
      <c r="K36" s="532">
        <v>828</v>
      </c>
    </row>
    <row r="37" spans="1:11" ht="14.4" customHeight="1" x14ac:dyDescent="0.3">
      <c r="A37" s="510" t="s">
        <v>516</v>
      </c>
      <c r="B37" s="511" t="s">
        <v>604</v>
      </c>
      <c r="C37" s="514" t="s">
        <v>522</v>
      </c>
      <c r="D37" s="552" t="s">
        <v>1371</v>
      </c>
      <c r="E37" s="514" t="s">
        <v>1380</v>
      </c>
      <c r="F37" s="552" t="s">
        <v>1381</v>
      </c>
      <c r="G37" s="514" t="s">
        <v>941</v>
      </c>
      <c r="H37" s="514" t="s">
        <v>942</v>
      </c>
      <c r="I37" s="531">
        <v>1306.0543446317499</v>
      </c>
      <c r="J37" s="531">
        <v>1</v>
      </c>
      <c r="K37" s="532">
        <v>1306.0543446317499</v>
      </c>
    </row>
    <row r="38" spans="1:11" ht="14.4" customHeight="1" x14ac:dyDescent="0.3">
      <c r="A38" s="510" t="s">
        <v>516</v>
      </c>
      <c r="B38" s="511" t="s">
        <v>604</v>
      </c>
      <c r="C38" s="514" t="s">
        <v>522</v>
      </c>
      <c r="D38" s="552" t="s">
        <v>1371</v>
      </c>
      <c r="E38" s="514" t="s">
        <v>1380</v>
      </c>
      <c r="F38" s="552" t="s">
        <v>1381</v>
      </c>
      <c r="G38" s="514" t="s">
        <v>943</v>
      </c>
      <c r="H38" s="514" t="s">
        <v>944</v>
      </c>
      <c r="I38" s="531">
        <v>2363.13</v>
      </c>
      <c r="J38" s="531">
        <v>1</v>
      </c>
      <c r="K38" s="532">
        <v>2363.13</v>
      </c>
    </row>
    <row r="39" spans="1:11" ht="14.4" customHeight="1" x14ac:dyDescent="0.3">
      <c r="A39" s="510" t="s">
        <v>516</v>
      </c>
      <c r="B39" s="511" t="s">
        <v>604</v>
      </c>
      <c r="C39" s="514" t="s">
        <v>522</v>
      </c>
      <c r="D39" s="552" t="s">
        <v>1371</v>
      </c>
      <c r="E39" s="514" t="s">
        <v>1380</v>
      </c>
      <c r="F39" s="552" t="s">
        <v>1381</v>
      </c>
      <c r="G39" s="514" t="s">
        <v>945</v>
      </c>
      <c r="H39" s="514" t="s">
        <v>946</v>
      </c>
      <c r="I39" s="531">
        <v>3010.9426910645502</v>
      </c>
      <c r="J39" s="531">
        <v>1</v>
      </c>
      <c r="K39" s="532">
        <v>3010.9426910645502</v>
      </c>
    </row>
    <row r="40" spans="1:11" ht="14.4" customHeight="1" x14ac:dyDescent="0.3">
      <c r="A40" s="510" t="s">
        <v>516</v>
      </c>
      <c r="B40" s="511" t="s">
        <v>604</v>
      </c>
      <c r="C40" s="514" t="s">
        <v>522</v>
      </c>
      <c r="D40" s="552" t="s">
        <v>1371</v>
      </c>
      <c r="E40" s="514" t="s">
        <v>1380</v>
      </c>
      <c r="F40" s="552" t="s">
        <v>1381</v>
      </c>
      <c r="G40" s="514" t="s">
        <v>947</v>
      </c>
      <c r="H40" s="514" t="s">
        <v>948</v>
      </c>
      <c r="I40" s="531">
        <v>2627.4736176035099</v>
      </c>
      <c r="J40" s="531">
        <v>1</v>
      </c>
      <c r="K40" s="532">
        <v>2627.4736176035099</v>
      </c>
    </row>
    <row r="41" spans="1:11" ht="14.4" customHeight="1" x14ac:dyDescent="0.3">
      <c r="A41" s="510" t="s">
        <v>516</v>
      </c>
      <c r="B41" s="511" t="s">
        <v>604</v>
      </c>
      <c r="C41" s="514" t="s">
        <v>522</v>
      </c>
      <c r="D41" s="552" t="s">
        <v>1371</v>
      </c>
      <c r="E41" s="514" t="s">
        <v>1380</v>
      </c>
      <c r="F41" s="552" t="s">
        <v>1381</v>
      </c>
      <c r="G41" s="514" t="s">
        <v>949</v>
      </c>
      <c r="H41" s="514" t="s">
        <v>950</v>
      </c>
      <c r="I41" s="531">
        <v>3322.87967988952</v>
      </c>
      <c r="J41" s="531">
        <v>1</v>
      </c>
      <c r="K41" s="532">
        <v>3322.87967988952</v>
      </c>
    </row>
    <row r="42" spans="1:11" ht="14.4" customHeight="1" x14ac:dyDescent="0.3">
      <c r="A42" s="510" t="s">
        <v>516</v>
      </c>
      <c r="B42" s="511" t="s">
        <v>604</v>
      </c>
      <c r="C42" s="514" t="s">
        <v>522</v>
      </c>
      <c r="D42" s="552" t="s">
        <v>1371</v>
      </c>
      <c r="E42" s="514" t="s">
        <v>1380</v>
      </c>
      <c r="F42" s="552" t="s">
        <v>1381</v>
      </c>
      <c r="G42" s="514" t="s">
        <v>951</v>
      </c>
      <c r="H42" s="514" t="s">
        <v>952</v>
      </c>
      <c r="I42" s="531">
        <v>1888.93288649178</v>
      </c>
      <c r="J42" s="531">
        <v>1</v>
      </c>
      <c r="K42" s="532">
        <v>1888.93288649178</v>
      </c>
    </row>
    <row r="43" spans="1:11" ht="14.4" customHeight="1" x14ac:dyDescent="0.3">
      <c r="A43" s="510" t="s">
        <v>516</v>
      </c>
      <c r="B43" s="511" t="s">
        <v>604</v>
      </c>
      <c r="C43" s="514" t="s">
        <v>522</v>
      </c>
      <c r="D43" s="552" t="s">
        <v>1371</v>
      </c>
      <c r="E43" s="514" t="s">
        <v>1380</v>
      </c>
      <c r="F43" s="552" t="s">
        <v>1381</v>
      </c>
      <c r="G43" s="514" t="s">
        <v>953</v>
      </c>
      <c r="H43" s="514" t="s">
        <v>954</v>
      </c>
      <c r="I43" s="531">
        <v>1888.93288649178</v>
      </c>
      <c r="J43" s="531">
        <v>1</v>
      </c>
      <c r="K43" s="532">
        <v>1888.93288649178</v>
      </c>
    </row>
    <row r="44" spans="1:11" ht="14.4" customHeight="1" x14ac:dyDescent="0.3">
      <c r="A44" s="510" t="s">
        <v>516</v>
      </c>
      <c r="B44" s="511" t="s">
        <v>604</v>
      </c>
      <c r="C44" s="514" t="s">
        <v>522</v>
      </c>
      <c r="D44" s="552" t="s">
        <v>1371</v>
      </c>
      <c r="E44" s="514" t="s">
        <v>1380</v>
      </c>
      <c r="F44" s="552" t="s">
        <v>1381</v>
      </c>
      <c r="G44" s="514" t="s">
        <v>955</v>
      </c>
      <c r="H44" s="514" t="s">
        <v>956</v>
      </c>
      <c r="I44" s="531">
        <v>2359.5</v>
      </c>
      <c r="J44" s="531">
        <v>5</v>
      </c>
      <c r="K44" s="532">
        <v>11797.5</v>
      </c>
    </row>
    <row r="45" spans="1:11" ht="14.4" customHeight="1" x14ac:dyDescent="0.3">
      <c r="A45" s="510" t="s">
        <v>516</v>
      </c>
      <c r="B45" s="511" t="s">
        <v>604</v>
      </c>
      <c r="C45" s="514" t="s">
        <v>522</v>
      </c>
      <c r="D45" s="552" t="s">
        <v>1371</v>
      </c>
      <c r="E45" s="514" t="s">
        <v>1380</v>
      </c>
      <c r="F45" s="552" t="s">
        <v>1381</v>
      </c>
      <c r="G45" s="514" t="s">
        <v>957</v>
      </c>
      <c r="H45" s="514" t="s">
        <v>958</v>
      </c>
      <c r="I45" s="531">
        <v>274.66500000000002</v>
      </c>
      <c r="J45" s="531">
        <v>30</v>
      </c>
      <c r="K45" s="532">
        <v>8240.01</v>
      </c>
    </row>
    <row r="46" spans="1:11" ht="14.4" customHeight="1" x14ac:dyDescent="0.3">
      <c r="A46" s="510" t="s">
        <v>516</v>
      </c>
      <c r="B46" s="511" t="s">
        <v>604</v>
      </c>
      <c r="C46" s="514" t="s">
        <v>522</v>
      </c>
      <c r="D46" s="552" t="s">
        <v>1371</v>
      </c>
      <c r="E46" s="514" t="s">
        <v>1380</v>
      </c>
      <c r="F46" s="552" t="s">
        <v>1381</v>
      </c>
      <c r="G46" s="514" t="s">
        <v>959</v>
      </c>
      <c r="H46" s="514" t="s">
        <v>960</v>
      </c>
      <c r="I46" s="531">
        <v>274.66500000000002</v>
      </c>
      <c r="J46" s="531">
        <v>6</v>
      </c>
      <c r="K46" s="532">
        <v>1647.99</v>
      </c>
    </row>
    <row r="47" spans="1:11" ht="14.4" customHeight="1" x14ac:dyDescent="0.3">
      <c r="A47" s="510" t="s">
        <v>516</v>
      </c>
      <c r="B47" s="511" t="s">
        <v>604</v>
      </c>
      <c r="C47" s="514" t="s">
        <v>522</v>
      </c>
      <c r="D47" s="552" t="s">
        <v>1371</v>
      </c>
      <c r="E47" s="514" t="s">
        <v>1380</v>
      </c>
      <c r="F47" s="552" t="s">
        <v>1381</v>
      </c>
      <c r="G47" s="514" t="s">
        <v>961</v>
      </c>
      <c r="H47" s="514" t="s">
        <v>962</v>
      </c>
      <c r="I47" s="531">
        <v>3364.2533333333326</v>
      </c>
      <c r="J47" s="531">
        <v>4</v>
      </c>
      <c r="K47" s="532">
        <v>13704.64</v>
      </c>
    </row>
    <row r="48" spans="1:11" ht="14.4" customHeight="1" x14ac:dyDescent="0.3">
      <c r="A48" s="510" t="s">
        <v>516</v>
      </c>
      <c r="B48" s="511" t="s">
        <v>604</v>
      </c>
      <c r="C48" s="514" t="s">
        <v>522</v>
      </c>
      <c r="D48" s="552" t="s">
        <v>1371</v>
      </c>
      <c r="E48" s="514" t="s">
        <v>1380</v>
      </c>
      <c r="F48" s="552" t="s">
        <v>1381</v>
      </c>
      <c r="G48" s="514" t="s">
        <v>963</v>
      </c>
      <c r="H48" s="514" t="s">
        <v>964</v>
      </c>
      <c r="I48" s="531">
        <v>108.9</v>
      </c>
      <c r="J48" s="531">
        <v>10</v>
      </c>
      <c r="K48" s="532">
        <v>1089</v>
      </c>
    </row>
    <row r="49" spans="1:11" ht="14.4" customHeight="1" x14ac:dyDescent="0.3">
      <c r="A49" s="510" t="s">
        <v>516</v>
      </c>
      <c r="B49" s="511" t="s">
        <v>604</v>
      </c>
      <c r="C49" s="514" t="s">
        <v>522</v>
      </c>
      <c r="D49" s="552" t="s">
        <v>1371</v>
      </c>
      <c r="E49" s="514" t="s">
        <v>1380</v>
      </c>
      <c r="F49" s="552" t="s">
        <v>1381</v>
      </c>
      <c r="G49" s="514" t="s">
        <v>965</v>
      </c>
      <c r="H49" s="514" t="s">
        <v>966</v>
      </c>
      <c r="I49" s="531">
        <v>274.66500000000002</v>
      </c>
      <c r="J49" s="531">
        <v>6</v>
      </c>
      <c r="K49" s="532">
        <v>1647.99</v>
      </c>
    </row>
    <row r="50" spans="1:11" ht="14.4" customHeight="1" x14ac:dyDescent="0.3">
      <c r="A50" s="510" t="s">
        <v>516</v>
      </c>
      <c r="B50" s="511" t="s">
        <v>604</v>
      </c>
      <c r="C50" s="514" t="s">
        <v>522</v>
      </c>
      <c r="D50" s="552" t="s">
        <v>1371</v>
      </c>
      <c r="E50" s="514" t="s">
        <v>1380</v>
      </c>
      <c r="F50" s="552" t="s">
        <v>1381</v>
      </c>
      <c r="G50" s="514" t="s">
        <v>967</v>
      </c>
      <c r="H50" s="514" t="s">
        <v>968</v>
      </c>
      <c r="I50" s="531">
        <v>1400.39</v>
      </c>
      <c r="J50" s="531">
        <v>6</v>
      </c>
      <c r="K50" s="532">
        <v>8402.34</v>
      </c>
    </row>
    <row r="51" spans="1:11" ht="14.4" customHeight="1" x14ac:dyDescent="0.3">
      <c r="A51" s="510" t="s">
        <v>516</v>
      </c>
      <c r="B51" s="511" t="s">
        <v>604</v>
      </c>
      <c r="C51" s="514" t="s">
        <v>522</v>
      </c>
      <c r="D51" s="552" t="s">
        <v>1371</v>
      </c>
      <c r="E51" s="514" t="s">
        <v>1380</v>
      </c>
      <c r="F51" s="552" t="s">
        <v>1381</v>
      </c>
      <c r="G51" s="514" t="s">
        <v>969</v>
      </c>
      <c r="H51" s="514" t="s">
        <v>970</v>
      </c>
      <c r="I51" s="531">
        <v>2427.91</v>
      </c>
      <c r="J51" s="531">
        <v>6</v>
      </c>
      <c r="K51" s="532">
        <v>14567.46</v>
      </c>
    </row>
    <row r="52" spans="1:11" ht="14.4" customHeight="1" x14ac:dyDescent="0.3">
      <c r="A52" s="510" t="s">
        <v>516</v>
      </c>
      <c r="B52" s="511" t="s">
        <v>604</v>
      </c>
      <c r="C52" s="514" t="s">
        <v>522</v>
      </c>
      <c r="D52" s="552" t="s">
        <v>1371</v>
      </c>
      <c r="E52" s="514" t="s">
        <v>1380</v>
      </c>
      <c r="F52" s="552" t="s">
        <v>1381</v>
      </c>
      <c r="G52" s="514" t="s">
        <v>971</v>
      </c>
      <c r="H52" s="514" t="s">
        <v>972</v>
      </c>
      <c r="I52" s="531">
        <v>4523.1000000000004</v>
      </c>
      <c r="J52" s="531">
        <v>2</v>
      </c>
      <c r="K52" s="532">
        <v>9046.2099999999991</v>
      </c>
    </row>
    <row r="53" spans="1:11" ht="14.4" customHeight="1" x14ac:dyDescent="0.3">
      <c r="A53" s="510" t="s">
        <v>516</v>
      </c>
      <c r="B53" s="511" t="s">
        <v>604</v>
      </c>
      <c r="C53" s="514" t="s">
        <v>522</v>
      </c>
      <c r="D53" s="552" t="s">
        <v>1371</v>
      </c>
      <c r="E53" s="514" t="s">
        <v>1380</v>
      </c>
      <c r="F53" s="552" t="s">
        <v>1381</v>
      </c>
      <c r="G53" s="514" t="s">
        <v>973</v>
      </c>
      <c r="H53" s="514" t="s">
        <v>974</v>
      </c>
      <c r="I53" s="531">
        <v>2178.7080000000001</v>
      </c>
      <c r="J53" s="531">
        <v>25</v>
      </c>
      <c r="K53" s="532">
        <v>54638.91</v>
      </c>
    </row>
    <row r="54" spans="1:11" ht="14.4" customHeight="1" x14ac:dyDescent="0.3">
      <c r="A54" s="510" t="s">
        <v>516</v>
      </c>
      <c r="B54" s="511" t="s">
        <v>604</v>
      </c>
      <c r="C54" s="514" t="s">
        <v>522</v>
      </c>
      <c r="D54" s="552" t="s">
        <v>1371</v>
      </c>
      <c r="E54" s="514" t="s">
        <v>1380</v>
      </c>
      <c r="F54" s="552" t="s">
        <v>1381</v>
      </c>
      <c r="G54" s="514" t="s">
        <v>975</v>
      </c>
      <c r="H54" s="514" t="s">
        <v>976</v>
      </c>
      <c r="I54" s="531">
        <v>274.66500000000002</v>
      </c>
      <c r="J54" s="531">
        <v>30</v>
      </c>
      <c r="K54" s="532">
        <v>8240.01</v>
      </c>
    </row>
    <row r="55" spans="1:11" ht="14.4" customHeight="1" x14ac:dyDescent="0.3">
      <c r="A55" s="510" t="s">
        <v>516</v>
      </c>
      <c r="B55" s="511" t="s">
        <v>604</v>
      </c>
      <c r="C55" s="514" t="s">
        <v>522</v>
      </c>
      <c r="D55" s="552" t="s">
        <v>1371</v>
      </c>
      <c r="E55" s="514" t="s">
        <v>1380</v>
      </c>
      <c r="F55" s="552" t="s">
        <v>1381</v>
      </c>
      <c r="G55" s="514" t="s">
        <v>977</v>
      </c>
      <c r="H55" s="514" t="s">
        <v>978</v>
      </c>
      <c r="I55" s="531">
        <v>3088.15</v>
      </c>
      <c r="J55" s="531">
        <v>6</v>
      </c>
      <c r="K55" s="532">
        <v>18528.900000000001</v>
      </c>
    </row>
    <row r="56" spans="1:11" ht="14.4" customHeight="1" x14ac:dyDescent="0.3">
      <c r="A56" s="510" t="s">
        <v>516</v>
      </c>
      <c r="B56" s="511" t="s">
        <v>604</v>
      </c>
      <c r="C56" s="514" t="s">
        <v>522</v>
      </c>
      <c r="D56" s="552" t="s">
        <v>1371</v>
      </c>
      <c r="E56" s="514" t="s">
        <v>1380</v>
      </c>
      <c r="F56" s="552" t="s">
        <v>1381</v>
      </c>
      <c r="G56" s="514" t="s">
        <v>979</v>
      </c>
      <c r="H56" s="514" t="s">
        <v>980</v>
      </c>
      <c r="I56" s="531">
        <v>1138.5</v>
      </c>
      <c r="J56" s="531">
        <v>30</v>
      </c>
      <c r="K56" s="532">
        <v>34155</v>
      </c>
    </row>
    <row r="57" spans="1:11" ht="14.4" customHeight="1" x14ac:dyDescent="0.3">
      <c r="A57" s="510" t="s">
        <v>516</v>
      </c>
      <c r="B57" s="511" t="s">
        <v>604</v>
      </c>
      <c r="C57" s="514" t="s">
        <v>522</v>
      </c>
      <c r="D57" s="552" t="s">
        <v>1371</v>
      </c>
      <c r="E57" s="514" t="s">
        <v>1380</v>
      </c>
      <c r="F57" s="552" t="s">
        <v>1381</v>
      </c>
      <c r="G57" s="514" t="s">
        <v>981</v>
      </c>
      <c r="H57" s="514" t="s">
        <v>982</v>
      </c>
      <c r="I57" s="531">
        <v>1030.74</v>
      </c>
      <c r="J57" s="531">
        <v>5</v>
      </c>
      <c r="K57" s="532">
        <v>5497.15</v>
      </c>
    </row>
    <row r="58" spans="1:11" ht="14.4" customHeight="1" x14ac:dyDescent="0.3">
      <c r="A58" s="510" t="s">
        <v>516</v>
      </c>
      <c r="B58" s="511" t="s">
        <v>604</v>
      </c>
      <c r="C58" s="514" t="s">
        <v>522</v>
      </c>
      <c r="D58" s="552" t="s">
        <v>1371</v>
      </c>
      <c r="E58" s="514" t="s">
        <v>1380</v>
      </c>
      <c r="F58" s="552" t="s">
        <v>1381</v>
      </c>
      <c r="G58" s="514" t="s">
        <v>983</v>
      </c>
      <c r="H58" s="514" t="s">
        <v>984</v>
      </c>
      <c r="I58" s="531">
        <v>1429.3266666666666</v>
      </c>
      <c r="J58" s="531">
        <v>24</v>
      </c>
      <c r="K58" s="532">
        <v>34303.83</v>
      </c>
    </row>
    <row r="59" spans="1:11" ht="14.4" customHeight="1" x14ac:dyDescent="0.3">
      <c r="A59" s="510" t="s">
        <v>516</v>
      </c>
      <c r="B59" s="511" t="s">
        <v>604</v>
      </c>
      <c r="C59" s="514" t="s">
        <v>522</v>
      </c>
      <c r="D59" s="552" t="s">
        <v>1371</v>
      </c>
      <c r="E59" s="514" t="s">
        <v>1380</v>
      </c>
      <c r="F59" s="552" t="s">
        <v>1381</v>
      </c>
      <c r="G59" s="514" t="s">
        <v>985</v>
      </c>
      <c r="H59" s="514" t="s">
        <v>986</v>
      </c>
      <c r="I59" s="531">
        <v>1582.3500000000001</v>
      </c>
      <c r="J59" s="531">
        <v>6</v>
      </c>
      <c r="K59" s="532">
        <v>9494.1</v>
      </c>
    </row>
    <row r="60" spans="1:11" ht="14.4" customHeight="1" x14ac:dyDescent="0.3">
      <c r="A60" s="510" t="s">
        <v>516</v>
      </c>
      <c r="B60" s="511" t="s">
        <v>604</v>
      </c>
      <c r="C60" s="514" t="s">
        <v>522</v>
      </c>
      <c r="D60" s="552" t="s">
        <v>1371</v>
      </c>
      <c r="E60" s="514" t="s">
        <v>1380</v>
      </c>
      <c r="F60" s="552" t="s">
        <v>1381</v>
      </c>
      <c r="G60" s="514" t="s">
        <v>987</v>
      </c>
      <c r="H60" s="514" t="s">
        <v>988</v>
      </c>
      <c r="I60" s="531">
        <v>377.34333333333331</v>
      </c>
      <c r="J60" s="531">
        <v>12</v>
      </c>
      <c r="K60" s="532">
        <v>4528.1100000000006</v>
      </c>
    </row>
    <row r="61" spans="1:11" ht="14.4" customHeight="1" x14ac:dyDescent="0.3">
      <c r="A61" s="510" t="s">
        <v>516</v>
      </c>
      <c r="B61" s="511" t="s">
        <v>604</v>
      </c>
      <c r="C61" s="514" t="s">
        <v>522</v>
      </c>
      <c r="D61" s="552" t="s">
        <v>1371</v>
      </c>
      <c r="E61" s="514" t="s">
        <v>1380</v>
      </c>
      <c r="F61" s="552" t="s">
        <v>1381</v>
      </c>
      <c r="G61" s="514" t="s">
        <v>989</v>
      </c>
      <c r="H61" s="514" t="s">
        <v>990</v>
      </c>
      <c r="I61" s="531">
        <v>84.7</v>
      </c>
      <c r="J61" s="531">
        <v>10</v>
      </c>
      <c r="K61" s="532">
        <v>847</v>
      </c>
    </row>
    <row r="62" spans="1:11" ht="14.4" customHeight="1" x14ac:dyDescent="0.3">
      <c r="A62" s="510" t="s">
        <v>516</v>
      </c>
      <c r="B62" s="511" t="s">
        <v>604</v>
      </c>
      <c r="C62" s="514" t="s">
        <v>522</v>
      </c>
      <c r="D62" s="552" t="s">
        <v>1371</v>
      </c>
      <c r="E62" s="514" t="s">
        <v>1380</v>
      </c>
      <c r="F62" s="552" t="s">
        <v>1381</v>
      </c>
      <c r="G62" s="514" t="s">
        <v>991</v>
      </c>
      <c r="H62" s="514" t="s">
        <v>992</v>
      </c>
      <c r="I62" s="531">
        <v>2039</v>
      </c>
      <c r="J62" s="531">
        <v>1</v>
      </c>
      <c r="K62" s="532">
        <v>2039</v>
      </c>
    </row>
    <row r="63" spans="1:11" ht="14.4" customHeight="1" x14ac:dyDescent="0.3">
      <c r="A63" s="510" t="s">
        <v>516</v>
      </c>
      <c r="B63" s="511" t="s">
        <v>604</v>
      </c>
      <c r="C63" s="514" t="s">
        <v>522</v>
      </c>
      <c r="D63" s="552" t="s">
        <v>1371</v>
      </c>
      <c r="E63" s="514" t="s">
        <v>1380</v>
      </c>
      <c r="F63" s="552" t="s">
        <v>1381</v>
      </c>
      <c r="G63" s="514" t="s">
        <v>993</v>
      </c>
      <c r="H63" s="514" t="s">
        <v>994</v>
      </c>
      <c r="I63" s="531">
        <v>1504</v>
      </c>
      <c r="J63" s="531">
        <v>4</v>
      </c>
      <c r="K63" s="532">
        <v>6016</v>
      </c>
    </row>
    <row r="64" spans="1:11" ht="14.4" customHeight="1" x14ac:dyDescent="0.3">
      <c r="A64" s="510" t="s">
        <v>516</v>
      </c>
      <c r="B64" s="511" t="s">
        <v>604</v>
      </c>
      <c r="C64" s="514" t="s">
        <v>522</v>
      </c>
      <c r="D64" s="552" t="s">
        <v>1371</v>
      </c>
      <c r="E64" s="514" t="s">
        <v>1380</v>
      </c>
      <c r="F64" s="552" t="s">
        <v>1381</v>
      </c>
      <c r="G64" s="514" t="s">
        <v>995</v>
      </c>
      <c r="H64" s="514" t="s">
        <v>996</v>
      </c>
      <c r="I64" s="531">
        <v>3214.58</v>
      </c>
      <c r="J64" s="531">
        <v>3</v>
      </c>
      <c r="K64" s="532">
        <v>9643.74</v>
      </c>
    </row>
    <row r="65" spans="1:11" ht="14.4" customHeight="1" x14ac:dyDescent="0.3">
      <c r="A65" s="510" t="s">
        <v>516</v>
      </c>
      <c r="B65" s="511" t="s">
        <v>604</v>
      </c>
      <c r="C65" s="514" t="s">
        <v>522</v>
      </c>
      <c r="D65" s="552" t="s">
        <v>1371</v>
      </c>
      <c r="E65" s="514" t="s">
        <v>1380</v>
      </c>
      <c r="F65" s="552" t="s">
        <v>1381</v>
      </c>
      <c r="G65" s="514" t="s">
        <v>997</v>
      </c>
      <c r="H65" s="514" t="s">
        <v>998</v>
      </c>
      <c r="I65" s="531">
        <v>1823.2849999999999</v>
      </c>
      <c r="J65" s="531">
        <v>2</v>
      </c>
      <c r="K65" s="532">
        <v>3646.5699999999997</v>
      </c>
    </row>
    <row r="66" spans="1:11" ht="14.4" customHeight="1" x14ac:dyDescent="0.3">
      <c r="A66" s="510" t="s">
        <v>516</v>
      </c>
      <c r="B66" s="511" t="s">
        <v>604</v>
      </c>
      <c r="C66" s="514" t="s">
        <v>522</v>
      </c>
      <c r="D66" s="552" t="s">
        <v>1371</v>
      </c>
      <c r="E66" s="514" t="s">
        <v>1380</v>
      </c>
      <c r="F66" s="552" t="s">
        <v>1381</v>
      </c>
      <c r="G66" s="514" t="s">
        <v>999</v>
      </c>
      <c r="H66" s="514" t="s">
        <v>1000</v>
      </c>
      <c r="I66" s="531">
        <v>2346</v>
      </c>
      <c r="J66" s="531">
        <v>2</v>
      </c>
      <c r="K66" s="532">
        <v>4692</v>
      </c>
    </row>
    <row r="67" spans="1:11" ht="14.4" customHeight="1" x14ac:dyDescent="0.3">
      <c r="A67" s="510" t="s">
        <v>516</v>
      </c>
      <c r="B67" s="511" t="s">
        <v>604</v>
      </c>
      <c r="C67" s="514" t="s">
        <v>522</v>
      </c>
      <c r="D67" s="552" t="s">
        <v>1371</v>
      </c>
      <c r="E67" s="514" t="s">
        <v>1380</v>
      </c>
      <c r="F67" s="552" t="s">
        <v>1381</v>
      </c>
      <c r="G67" s="514" t="s">
        <v>1001</v>
      </c>
      <c r="H67" s="514" t="s">
        <v>1002</v>
      </c>
      <c r="I67" s="531">
        <v>4184.13</v>
      </c>
      <c r="J67" s="531">
        <v>2</v>
      </c>
      <c r="K67" s="532">
        <v>8368.26</v>
      </c>
    </row>
    <row r="68" spans="1:11" ht="14.4" customHeight="1" x14ac:dyDescent="0.3">
      <c r="A68" s="510" t="s">
        <v>516</v>
      </c>
      <c r="B68" s="511" t="s">
        <v>604</v>
      </c>
      <c r="C68" s="514" t="s">
        <v>522</v>
      </c>
      <c r="D68" s="552" t="s">
        <v>1371</v>
      </c>
      <c r="E68" s="514" t="s">
        <v>1380</v>
      </c>
      <c r="F68" s="552" t="s">
        <v>1381</v>
      </c>
      <c r="G68" s="514" t="s">
        <v>1003</v>
      </c>
      <c r="H68" s="514" t="s">
        <v>1004</v>
      </c>
      <c r="I68" s="531">
        <v>2535</v>
      </c>
      <c r="J68" s="531">
        <v>1</v>
      </c>
      <c r="K68" s="532">
        <v>2535</v>
      </c>
    </row>
    <row r="69" spans="1:11" ht="14.4" customHeight="1" x14ac:dyDescent="0.3">
      <c r="A69" s="510" t="s">
        <v>516</v>
      </c>
      <c r="B69" s="511" t="s">
        <v>604</v>
      </c>
      <c r="C69" s="514" t="s">
        <v>522</v>
      </c>
      <c r="D69" s="552" t="s">
        <v>1371</v>
      </c>
      <c r="E69" s="514" t="s">
        <v>1380</v>
      </c>
      <c r="F69" s="552" t="s">
        <v>1381</v>
      </c>
      <c r="G69" s="514" t="s">
        <v>1005</v>
      </c>
      <c r="H69" s="514" t="s">
        <v>1006</v>
      </c>
      <c r="I69" s="531">
        <v>414</v>
      </c>
      <c r="J69" s="531">
        <v>12</v>
      </c>
      <c r="K69" s="532">
        <v>4968</v>
      </c>
    </row>
    <row r="70" spans="1:11" ht="14.4" customHeight="1" x14ac:dyDescent="0.3">
      <c r="A70" s="510" t="s">
        <v>516</v>
      </c>
      <c r="B70" s="511" t="s">
        <v>604</v>
      </c>
      <c r="C70" s="514" t="s">
        <v>522</v>
      </c>
      <c r="D70" s="552" t="s">
        <v>1371</v>
      </c>
      <c r="E70" s="514" t="s">
        <v>1380</v>
      </c>
      <c r="F70" s="552" t="s">
        <v>1381</v>
      </c>
      <c r="G70" s="514" t="s">
        <v>1007</v>
      </c>
      <c r="H70" s="514" t="s">
        <v>1008</v>
      </c>
      <c r="I70" s="531">
        <v>2176.145</v>
      </c>
      <c r="J70" s="531">
        <v>6</v>
      </c>
      <c r="K70" s="532">
        <v>13162.08</v>
      </c>
    </row>
    <row r="71" spans="1:11" ht="14.4" customHeight="1" x14ac:dyDescent="0.3">
      <c r="A71" s="510" t="s">
        <v>516</v>
      </c>
      <c r="B71" s="511" t="s">
        <v>604</v>
      </c>
      <c r="C71" s="514" t="s">
        <v>522</v>
      </c>
      <c r="D71" s="552" t="s">
        <v>1371</v>
      </c>
      <c r="E71" s="514" t="s">
        <v>1380</v>
      </c>
      <c r="F71" s="552" t="s">
        <v>1381</v>
      </c>
      <c r="G71" s="514" t="s">
        <v>1009</v>
      </c>
      <c r="H71" s="514" t="s">
        <v>1010</v>
      </c>
      <c r="I71" s="531">
        <v>1776.74</v>
      </c>
      <c r="J71" s="531">
        <v>2</v>
      </c>
      <c r="K71" s="532">
        <v>3553.48</v>
      </c>
    </row>
    <row r="72" spans="1:11" ht="14.4" customHeight="1" x14ac:dyDescent="0.3">
      <c r="A72" s="510" t="s">
        <v>516</v>
      </c>
      <c r="B72" s="511" t="s">
        <v>604</v>
      </c>
      <c r="C72" s="514" t="s">
        <v>522</v>
      </c>
      <c r="D72" s="552" t="s">
        <v>1371</v>
      </c>
      <c r="E72" s="514" t="s">
        <v>1380</v>
      </c>
      <c r="F72" s="552" t="s">
        <v>1381</v>
      </c>
      <c r="G72" s="514" t="s">
        <v>1011</v>
      </c>
      <c r="H72" s="514" t="s">
        <v>1012</v>
      </c>
      <c r="I72" s="531">
        <v>3837.4700000000003</v>
      </c>
      <c r="J72" s="531">
        <v>2</v>
      </c>
      <c r="K72" s="532">
        <v>7674.9400000000005</v>
      </c>
    </row>
    <row r="73" spans="1:11" ht="14.4" customHeight="1" x14ac:dyDescent="0.3">
      <c r="A73" s="510" t="s">
        <v>516</v>
      </c>
      <c r="B73" s="511" t="s">
        <v>604</v>
      </c>
      <c r="C73" s="514" t="s">
        <v>522</v>
      </c>
      <c r="D73" s="552" t="s">
        <v>1371</v>
      </c>
      <c r="E73" s="514" t="s">
        <v>1380</v>
      </c>
      <c r="F73" s="552" t="s">
        <v>1381</v>
      </c>
      <c r="G73" s="514" t="s">
        <v>1013</v>
      </c>
      <c r="H73" s="514" t="s">
        <v>1014</v>
      </c>
      <c r="I73" s="531">
        <v>2345.6</v>
      </c>
      <c r="J73" s="531">
        <v>5</v>
      </c>
      <c r="K73" s="532">
        <v>11728</v>
      </c>
    </row>
    <row r="74" spans="1:11" ht="14.4" customHeight="1" x14ac:dyDescent="0.3">
      <c r="A74" s="510" t="s">
        <v>516</v>
      </c>
      <c r="B74" s="511" t="s">
        <v>604</v>
      </c>
      <c r="C74" s="514" t="s">
        <v>522</v>
      </c>
      <c r="D74" s="552" t="s">
        <v>1371</v>
      </c>
      <c r="E74" s="514" t="s">
        <v>1380</v>
      </c>
      <c r="F74" s="552" t="s">
        <v>1381</v>
      </c>
      <c r="G74" s="514" t="s">
        <v>1015</v>
      </c>
      <c r="H74" s="514" t="s">
        <v>1016</v>
      </c>
      <c r="I74" s="531">
        <v>1909</v>
      </c>
      <c r="J74" s="531">
        <v>1</v>
      </c>
      <c r="K74" s="532">
        <v>1909</v>
      </c>
    </row>
    <row r="75" spans="1:11" ht="14.4" customHeight="1" x14ac:dyDescent="0.3">
      <c r="A75" s="510" t="s">
        <v>516</v>
      </c>
      <c r="B75" s="511" t="s">
        <v>604</v>
      </c>
      <c r="C75" s="514" t="s">
        <v>522</v>
      </c>
      <c r="D75" s="552" t="s">
        <v>1371</v>
      </c>
      <c r="E75" s="514" t="s">
        <v>1380</v>
      </c>
      <c r="F75" s="552" t="s">
        <v>1381</v>
      </c>
      <c r="G75" s="514" t="s">
        <v>1017</v>
      </c>
      <c r="H75" s="514" t="s">
        <v>1018</v>
      </c>
      <c r="I75" s="531">
        <v>1391.5</v>
      </c>
      <c r="J75" s="531">
        <v>4</v>
      </c>
      <c r="K75" s="532">
        <v>5566</v>
      </c>
    </row>
    <row r="76" spans="1:11" ht="14.4" customHeight="1" x14ac:dyDescent="0.3">
      <c r="A76" s="510" t="s">
        <v>516</v>
      </c>
      <c r="B76" s="511" t="s">
        <v>604</v>
      </c>
      <c r="C76" s="514" t="s">
        <v>522</v>
      </c>
      <c r="D76" s="552" t="s">
        <v>1371</v>
      </c>
      <c r="E76" s="514" t="s">
        <v>1380</v>
      </c>
      <c r="F76" s="552" t="s">
        <v>1381</v>
      </c>
      <c r="G76" s="514" t="s">
        <v>1019</v>
      </c>
      <c r="H76" s="514" t="s">
        <v>1020</v>
      </c>
      <c r="I76" s="531">
        <v>1391.5</v>
      </c>
      <c r="J76" s="531">
        <v>4</v>
      </c>
      <c r="K76" s="532">
        <v>5566</v>
      </c>
    </row>
    <row r="77" spans="1:11" ht="14.4" customHeight="1" x14ac:dyDescent="0.3">
      <c r="A77" s="510" t="s">
        <v>516</v>
      </c>
      <c r="B77" s="511" t="s">
        <v>604</v>
      </c>
      <c r="C77" s="514" t="s">
        <v>522</v>
      </c>
      <c r="D77" s="552" t="s">
        <v>1371</v>
      </c>
      <c r="E77" s="514" t="s">
        <v>1380</v>
      </c>
      <c r="F77" s="552" t="s">
        <v>1381</v>
      </c>
      <c r="G77" s="514" t="s">
        <v>1021</v>
      </c>
      <c r="H77" s="514" t="s">
        <v>1022</v>
      </c>
      <c r="I77" s="531">
        <v>651</v>
      </c>
      <c r="J77" s="531">
        <v>2</v>
      </c>
      <c r="K77" s="532">
        <v>1302</v>
      </c>
    </row>
    <row r="78" spans="1:11" ht="14.4" customHeight="1" x14ac:dyDescent="0.3">
      <c r="A78" s="510" t="s">
        <v>516</v>
      </c>
      <c r="B78" s="511" t="s">
        <v>604</v>
      </c>
      <c r="C78" s="514" t="s">
        <v>522</v>
      </c>
      <c r="D78" s="552" t="s">
        <v>1371</v>
      </c>
      <c r="E78" s="514" t="s">
        <v>1380</v>
      </c>
      <c r="F78" s="552" t="s">
        <v>1381</v>
      </c>
      <c r="G78" s="514" t="s">
        <v>1023</v>
      </c>
      <c r="H78" s="514" t="s">
        <v>1024</v>
      </c>
      <c r="I78" s="531">
        <v>322</v>
      </c>
      <c r="J78" s="531">
        <v>3</v>
      </c>
      <c r="K78" s="532">
        <v>966</v>
      </c>
    </row>
    <row r="79" spans="1:11" ht="14.4" customHeight="1" x14ac:dyDescent="0.3">
      <c r="A79" s="510" t="s">
        <v>516</v>
      </c>
      <c r="B79" s="511" t="s">
        <v>604</v>
      </c>
      <c r="C79" s="514" t="s">
        <v>522</v>
      </c>
      <c r="D79" s="552" t="s">
        <v>1371</v>
      </c>
      <c r="E79" s="514" t="s">
        <v>1380</v>
      </c>
      <c r="F79" s="552" t="s">
        <v>1381</v>
      </c>
      <c r="G79" s="514" t="s">
        <v>1025</v>
      </c>
      <c r="H79" s="514" t="s">
        <v>1026</v>
      </c>
      <c r="I79" s="531">
        <v>3685.85</v>
      </c>
      <c r="J79" s="531">
        <v>1</v>
      </c>
      <c r="K79" s="532">
        <v>3685.85</v>
      </c>
    </row>
    <row r="80" spans="1:11" ht="14.4" customHeight="1" x14ac:dyDescent="0.3">
      <c r="A80" s="510" t="s">
        <v>516</v>
      </c>
      <c r="B80" s="511" t="s">
        <v>604</v>
      </c>
      <c r="C80" s="514" t="s">
        <v>522</v>
      </c>
      <c r="D80" s="552" t="s">
        <v>1371</v>
      </c>
      <c r="E80" s="514" t="s">
        <v>1380</v>
      </c>
      <c r="F80" s="552" t="s">
        <v>1381</v>
      </c>
      <c r="G80" s="514" t="s">
        <v>1027</v>
      </c>
      <c r="H80" s="514" t="s">
        <v>1028</v>
      </c>
      <c r="I80" s="531">
        <v>93.492868870094171</v>
      </c>
      <c r="J80" s="531">
        <v>1</v>
      </c>
      <c r="K80" s="532">
        <v>93.492868870094171</v>
      </c>
    </row>
    <row r="81" spans="1:11" ht="14.4" customHeight="1" x14ac:dyDescent="0.3">
      <c r="A81" s="510" t="s">
        <v>516</v>
      </c>
      <c r="B81" s="511" t="s">
        <v>604</v>
      </c>
      <c r="C81" s="514" t="s">
        <v>522</v>
      </c>
      <c r="D81" s="552" t="s">
        <v>1371</v>
      </c>
      <c r="E81" s="514" t="s">
        <v>1380</v>
      </c>
      <c r="F81" s="552" t="s">
        <v>1381</v>
      </c>
      <c r="G81" s="514" t="s">
        <v>1029</v>
      </c>
      <c r="H81" s="514" t="s">
        <v>1030</v>
      </c>
      <c r="I81" s="531">
        <v>1083.48</v>
      </c>
      <c r="J81" s="531">
        <v>4</v>
      </c>
      <c r="K81" s="532">
        <v>4333.92</v>
      </c>
    </row>
    <row r="82" spans="1:11" ht="14.4" customHeight="1" x14ac:dyDescent="0.3">
      <c r="A82" s="510" t="s">
        <v>516</v>
      </c>
      <c r="B82" s="511" t="s">
        <v>604</v>
      </c>
      <c r="C82" s="514" t="s">
        <v>522</v>
      </c>
      <c r="D82" s="552" t="s">
        <v>1371</v>
      </c>
      <c r="E82" s="514" t="s">
        <v>1380</v>
      </c>
      <c r="F82" s="552" t="s">
        <v>1381</v>
      </c>
      <c r="G82" s="514" t="s">
        <v>1031</v>
      </c>
      <c r="H82" s="514" t="s">
        <v>1032</v>
      </c>
      <c r="I82" s="531">
        <v>1568.15</v>
      </c>
      <c r="J82" s="531">
        <v>20</v>
      </c>
      <c r="K82" s="532">
        <v>31363</v>
      </c>
    </row>
    <row r="83" spans="1:11" ht="14.4" customHeight="1" x14ac:dyDescent="0.3">
      <c r="A83" s="510" t="s">
        <v>516</v>
      </c>
      <c r="B83" s="511" t="s">
        <v>604</v>
      </c>
      <c r="C83" s="514" t="s">
        <v>522</v>
      </c>
      <c r="D83" s="552" t="s">
        <v>1371</v>
      </c>
      <c r="E83" s="514" t="s">
        <v>1380</v>
      </c>
      <c r="F83" s="552" t="s">
        <v>1381</v>
      </c>
      <c r="G83" s="514" t="s">
        <v>1033</v>
      </c>
      <c r="H83" s="514" t="s">
        <v>1034</v>
      </c>
      <c r="I83" s="531">
        <v>1868.69</v>
      </c>
      <c r="J83" s="531">
        <v>1</v>
      </c>
      <c r="K83" s="532">
        <v>1868.69</v>
      </c>
    </row>
    <row r="84" spans="1:11" ht="14.4" customHeight="1" x14ac:dyDescent="0.3">
      <c r="A84" s="510" t="s">
        <v>516</v>
      </c>
      <c r="B84" s="511" t="s">
        <v>604</v>
      </c>
      <c r="C84" s="514" t="s">
        <v>522</v>
      </c>
      <c r="D84" s="552" t="s">
        <v>1371</v>
      </c>
      <c r="E84" s="514" t="s">
        <v>1380</v>
      </c>
      <c r="F84" s="552" t="s">
        <v>1381</v>
      </c>
      <c r="G84" s="514" t="s">
        <v>1035</v>
      </c>
      <c r="H84" s="514" t="s">
        <v>1036</v>
      </c>
      <c r="I84" s="531">
        <v>4076.74</v>
      </c>
      <c r="J84" s="531">
        <v>2</v>
      </c>
      <c r="K84" s="532">
        <v>8153.47</v>
      </c>
    </row>
    <row r="85" spans="1:11" ht="14.4" customHeight="1" x14ac:dyDescent="0.3">
      <c r="A85" s="510" t="s">
        <v>516</v>
      </c>
      <c r="B85" s="511" t="s">
        <v>604</v>
      </c>
      <c r="C85" s="514" t="s">
        <v>522</v>
      </c>
      <c r="D85" s="552" t="s">
        <v>1371</v>
      </c>
      <c r="E85" s="514" t="s">
        <v>1380</v>
      </c>
      <c r="F85" s="552" t="s">
        <v>1381</v>
      </c>
      <c r="G85" s="514" t="s">
        <v>1037</v>
      </c>
      <c r="H85" s="514" t="s">
        <v>1038</v>
      </c>
      <c r="I85" s="531">
        <v>3737.4849999999997</v>
      </c>
      <c r="J85" s="531">
        <v>2</v>
      </c>
      <c r="K85" s="532">
        <v>7474.9699999999993</v>
      </c>
    </row>
    <row r="86" spans="1:11" ht="14.4" customHeight="1" x14ac:dyDescent="0.3">
      <c r="A86" s="510" t="s">
        <v>516</v>
      </c>
      <c r="B86" s="511" t="s">
        <v>604</v>
      </c>
      <c r="C86" s="514" t="s">
        <v>522</v>
      </c>
      <c r="D86" s="552" t="s">
        <v>1371</v>
      </c>
      <c r="E86" s="514" t="s">
        <v>1380</v>
      </c>
      <c r="F86" s="552" t="s">
        <v>1381</v>
      </c>
      <c r="G86" s="514" t="s">
        <v>1039</v>
      </c>
      <c r="H86" s="514" t="s">
        <v>1040</v>
      </c>
      <c r="I86" s="531">
        <v>264.39333333333332</v>
      </c>
      <c r="J86" s="531">
        <v>20</v>
      </c>
      <c r="K86" s="532">
        <v>5287.8</v>
      </c>
    </row>
    <row r="87" spans="1:11" ht="14.4" customHeight="1" x14ac:dyDescent="0.3">
      <c r="A87" s="510" t="s">
        <v>516</v>
      </c>
      <c r="B87" s="511" t="s">
        <v>604</v>
      </c>
      <c r="C87" s="514" t="s">
        <v>522</v>
      </c>
      <c r="D87" s="552" t="s">
        <v>1371</v>
      </c>
      <c r="E87" s="514" t="s">
        <v>1380</v>
      </c>
      <c r="F87" s="552" t="s">
        <v>1381</v>
      </c>
      <c r="G87" s="514" t="s">
        <v>1041</v>
      </c>
      <c r="H87" s="514" t="s">
        <v>1042</v>
      </c>
      <c r="I87" s="531">
        <v>6310.18</v>
      </c>
      <c r="J87" s="531">
        <v>4</v>
      </c>
      <c r="K87" s="532">
        <v>25240.720000000001</v>
      </c>
    </row>
    <row r="88" spans="1:11" ht="14.4" customHeight="1" x14ac:dyDescent="0.3">
      <c r="A88" s="510" t="s">
        <v>516</v>
      </c>
      <c r="B88" s="511" t="s">
        <v>604</v>
      </c>
      <c r="C88" s="514" t="s">
        <v>522</v>
      </c>
      <c r="D88" s="552" t="s">
        <v>1371</v>
      </c>
      <c r="E88" s="514" t="s">
        <v>1380</v>
      </c>
      <c r="F88" s="552" t="s">
        <v>1381</v>
      </c>
      <c r="G88" s="514" t="s">
        <v>1043</v>
      </c>
      <c r="H88" s="514" t="s">
        <v>1044</v>
      </c>
      <c r="I88" s="531">
        <v>4772.38</v>
      </c>
      <c r="J88" s="531">
        <v>8</v>
      </c>
      <c r="K88" s="532">
        <v>38008.589999999997</v>
      </c>
    </row>
    <row r="89" spans="1:11" ht="14.4" customHeight="1" x14ac:dyDescent="0.3">
      <c r="A89" s="510" t="s">
        <v>516</v>
      </c>
      <c r="B89" s="511" t="s">
        <v>604</v>
      </c>
      <c r="C89" s="514" t="s">
        <v>522</v>
      </c>
      <c r="D89" s="552" t="s">
        <v>1371</v>
      </c>
      <c r="E89" s="514" t="s">
        <v>1380</v>
      </c>
      <c r="F89" s="552" t="s">
        <v>1381</v>
      </c>
      <c r="G89" s="514" t="s">
        <v>1045</v>
      </c>
      <c r="H89" s="514" t="s">
        <v>1046</v>
      </c>
      <c r="I89" s="531">
        <v>1776.7150000000001</v>
      </c>
      <c r="J89" s="531">
        <v>2</v>
      </c>
      <c r="K89" s="532">
        <v>3553.4300000000003</v>
      </c>
    </row>
    <row r="90" spans="1:11" ht="14.4" customHeight="1" x14ac:dyDescent="0.3">
      <c r="A90" s="510" t="s">
        <v>516</v>
      </c>
      <c r="B90" s="511" t="s">
        <v>604</v>
      </c>
      <c r="C90" s="514" t="s">
        <v>522</v>
      </c>
      <c r="D90" s="552" t="s">
        <v>1371</v>
      </c>
      <c r="E90" s="514" t="s">
        <v>1380</v>
      </c>
      <c r="F90" s="552" t="s">
        <v>1381</v>
      </c>
      <c r="G90" s="514" t="s">
        <v>1047</v>
      </c>
      <c r="H90" s="514" t="s">
        <v>1048</v>
      </c>
      <c r="I90" s="531">
        <v>5520</v>
      </c>
      <c r="J90" s="531">
        <v>1</v>
      </c>
      <c r="K90" s="532">
        <v>5520</v>
      </c>
    </row>
    <row r="91" spans="1:11" ht="14.4" customHeight="1" x14ac:dyDescent="0.3">
      <c r="A91" s="510" t="s">
        <v>516</v>
      </c>
      <c r="B91" s="511" t="s">
        <v>604</v>
      </c>
      <c r="C91" s="514" t="s">
        <v>522</v>
      </c>
      <c r="D91" s="552" t="s">
        <v>1371</v>
      </c>
      <c r="E91" s="514" t="s">
        <v>1380</v>
      </c>
      <c r="F91" s="552" t="s">
        <v>1381</v>
      </c>
      <c r="G91" s="514" t="s">
        <v>1049</v>
      </c>
      <c r="H91" s="514" t="s">
        <v>1050</v>
      </c>
      <c r="I91" s="531">
        <v>2035.5</v>
      </c>
      <c r="J91" s="531">
        <v>1</v>
      </c>
      <c r="K91" s="532">
        <v>2035.5</v>
      </c>
    </row>
    <row r="92" spans="1:11" ht="14.4" customHeight="1" x14ac:dyDescent="0.3">
      <c r="A92" s="510" t="s">
        <v>516</v>
      </c>
      <c r="B92" s="511" t="s">
        <v>604</v>
      </c>
      <c r="C92" s="514" t="s">
        <v>522</v>
      </c>
      <c r="D92" s="552" t="s">
        <v>1371</v>
      </c>
      <c r="E92" s="514" t="s">
        <v>1380</v>
      </c>
      <c r="F92" s="552" t="s">
        <v>1381</v>
      </c>
      <c r="G92" s="514" t="s">
        <v>1051</v>
      </c>
      <c r="H92" s="514" t="s">
        <v>1052</v>
      </c>
      <c r="I92" s="531">
        <v>1412</v>
      </c>
      <c r="J92" s="531">
        <v>1</v>
      </c>
      <c r="K92" s="532">
        <v>1412</v>
      </c>
    </row>
    <row r="93" spans="1:11" ht="14.4" customHeight="1" x14ac:dyDescent="0.3">
      <c r="A93" s="510" t="s">
        <v>516</v>
      </c>
      <c r="B93" s="511" t="s">
        <v>604</v>
      </c>
      <c r="C93" s="514" t="s">
        <v>522</v>
      </c>
      <c r="D93" s="552" t="s">
        <v>1371</v>
      </c>
      <c r="E93" s="514" t="s">
        <v>1380</v>
      </c>
      <c r="F93" s="552" t="s">
        <v>1381</v>
      </c>
      <c r="G93" s="514" t="s">
        <v>1053</v>
      </c>
      <c r="H93" s="514" t="s">
        <v>1054</v>
      </c>
      <c r="I93" s="531">
        <v>5252.833333333333</v>
      </c>
      <c r="J93" s="531">
        <v>4</v>
      </c>
      <c r="K93" s="532">
        <v>21137.14</v>
      </c>
    </row>
    <row r="94" spans="1:11" ht="14.4" customHeight="1" x14ac:dyDescent="0.3">
      <c r="A94" s="510" t="s">
        <v>516</v>
      </c>
      <c r="B94" s="511" t="s">
        <v>604</v>
      </c>
      <c r="C94" s="514" t="s">
        <v>522</v>
      </c>
      <c r="D94" s="552" t="s">
        <v>1371</v>
      </c>
      <c r="E94" s="514" t="s">
        <v>1380</v>
      </c>
      <c r="F94" s="552" t="s">
        <v>1381</v>
      </c>
      <c r="G94" s="514" t="s">
        <v>1055</v>
      </c>
      <c r="H94" s="514" t="s">
        <v>1056</v>
      </c>
      <c r="I94" s="531">
        <v>8769.7000000000007</v>
      </c>
      <c r="J94" s="531">
        <v>5</v>
      </c>
      <c r="K94" s="532">
        <v>44005.100000000006</v>
      </c>
    </row>
    <row r="95" spans="1:11" ht="14.4" customHeight="1" x14ac:dyDescent="0.3">
      <c r="A95" s="510" t="s">
        <v>516</v>
      </c>
      <c r="B95" s="511" t="s">
        <v>604</v>
      </c>
      <c r="C95" s="514" t="s">
        <v>522</v>
      </c>
      <c r="D95" s="552" t="s">
        <v>1371</v>
      </c>
      <c r="E95" s="514" t="s">
        <v>1380</v>
      </c>
      <c r="F95" s="552" t="s">
        <v>1381</v>
      </c>
      <c r="G95" s="514" t="s">
        <v>1057</v>
      </c>
      <c r="H95" s="514" t="s">
        <v>1058</v>
      </c>
      <c r="I95" s="531">
        <v>1776.74</v>
      </c>
      <c r="J95" s="531">
        <v>1</v>
      </c>
      <c r="K95" s="532">
        <v>1776.74</v>
      </c>
    </row>
    <row r="96" spans="1:11" ht="14.4" customHeight="1" x14ac:dyDescent="0.3">
      <c r="A96" s="510" t="s">
        <v>516</v>
      </c>
      <c r="B96" s="511" t="s">
        <v>604</v>
      </c>
      <c r="C96" s="514" t="s">
        <v>522</v>
      </c>
      <c r="D96" s="552" t="s">
        <v>1371</v>
      </c>
      <c r="E96" s="514" t="s">
        <v>1380</v>
      </c>
      <c r="F96" s="552" t="s">
        <v>1381</v>
      </c>
      <c r="G96" s="514" t="s">
        <v>1059</v>
      </c>
      <c r="H96" s="514" t="s">
        <v>1060</v>
      </c>
      <c r="I96" s="531">
        <v>2035.24</v>
      </c>
      <c r="J96" s="531">
        <v>1</v>
      </c>
      <c r="K96" s="532">
        <v>2035.24</v>
      </c>
    </row>
    <row r="97" spans="1:11" ht="14.4" customHeight="1" x14ac:dyDescent="0.3">
      <c r="A97" s="510" t="s">
        <v>516</v>
      </c>
      <c r="B97" s="511" t="s">
        <v>604</v>
      </c>
      <c r="C97" s="514" t="s">
        <v>522</v>
      </c>
      <c r="D97" s="552" t="s">
        <v>1371</v>
      </c>
      <c r="E97" s="514" t="s">
        <v>1380</v>
      </c>
      <c r="F97" s="552" t="s">
        <v>1381</v>
      </c>
      <c r="G97" s="514" t="s">
        <v>1061</v>
      </c>
      <c r="H97" s="514" t="s">
        <v>1062</v>
      </c>
      <c r="I97" s="531">
        <v>1869.89</v>
      </c>
      <c r="J97" s="531">
        <v>1</v>
      </c>
      <c r="K97" s="532">
        <v>1869.89</v>
      </c>
    </row>
    <row r="98" spans="1:11" ht="14.4" customHeight="1" x14ac:dyDescent="0.3">
      <c r="A98" s="510" t="s">
        <v>516</v>
      </c>
      <c r="B98" s="511" t="s">
        <v>604</v>
      </c>
      <c r="C98" s="514" t="s">
        <v>522</v>
      </c>
      <c r="D98" s="552" t="s">
        <v>1371</v>
      </c>
      <c r="E98" s="514" t="s">
        <v>1380</v>
      </c>
      <c r="F98" s="552" t="s">
        <v>1381</v>
      </c>
      <c r="G98" s="514" t="s">
        <v>1063</v>
      </c>
      <c r="H98" s="514" t="s">
        <v>1064</v>
      </c>
      <c r="I98" s="531">
        <v>350.91499999999996</v>
      </c>
      <c r="J98" s="531">
        <v>2</v>
      </c>
      <c r="K98" s="532">
        <v>701.82999999999993</v>
      </c>
    </row>
    <row r="99" spans="1:11" ht="14.4" customHeight="1" x14ac:dyDescent="0.3">
      <c r="A99" s="510" t="s">
        <v>516</v>
      </c>
      <c r="B99" s="511" t="s">
        <v>604</v>
      </c>
      <c r="C99" s="514" t="s">
        <v>522</v>
      </c>
      <c r="D99" s="552" t="s">
        <v>1371</v>
      </c>
      <c r="E99" s="514" t="s">
        <v>1380</v>
      </c>
      <c r="F99" s="552" t="s">
        <v>1381</v>
      </c>
      <c r="G99" s="514" t="s">
        <v>1065</v>
      </c>
      <c r="H99" s="514" t="s">
        <v>1066</v>
      </c>
      <c r="I99" s="531">
        <v>1869.89</v>
      </c>
      <c r="J99" s="531">
        <v>1</v>
      </c>
      <c r="K99" s="532">
        <v>1869.89</v>
      </c>
    </row>
    <row r="100" spans="1:11" ht="14.4" customHeight="1" x14ac:dyDescent="0.3">
      <c r="A100" s="510" t="s">
        <v>516</v>
      </c>
      <c r="B100" s="511" t="s">
        <v>604</v>
      </c>
      <c r="C100" s="514" t="s">
        <v>522</v>
      </c>
      <c r="D100" s="552" t="s">
        <v>1371</v>
      </c>
      <c r="E100" s="514" t="s">
        <v>1380</v>
      </c>
      <c r="F100" s="552" t="s">
        <v>1381</v>
      </c>
      <c r="G100" s="514" t="s">
        <v>1067</v>
      </c>
      <c r="H100" s="514" t="s">
        <v>1068</v>
      </c>
      <c r="I100" s="531">
        <v>284.29000000000002</v>
      </c>
      <c r="J100" s="531">
        <v>4</v>
      </c>
      <c r="K100" s="532">
        <v>1137.17</v>
      </c>
    </row>
    <row r="101" spans="1:11" ht="14.4" customHeight="1" x14ac:dyDescent="0.3">
      <c r="A101" s="510" t="s">
        <v>516</v>
      </c>
      <c r="B101" s="511" t="s">
        <v>604</v>
      </c>
      <c r="C101" s="514" t="s">
        <v>522</v>
      </c>
      <c r="D101" s="552" t="s">
        <v>1371</v>
      </c>
      <c r="E101" s="514" t="s">
        <v>1380</v>
      </c>
      <c r="F101" s="552" t="s">
        <v>1381</v>
      </c>
      <c r="G101" s="514" t="s">
        <v>1069</v>
      </c>
      <c r="H101" s="514" t="s">
        <v>1060</v>
      </c>
      <c r="I101" s="531">
        <v>1354</v>
      </c>
      <c r="J101" s="531">
        <v>1</v>
      </c>
      <c r="K101" s="532">
        <v>1354</v>
      </c>
    </row>
    <row r="102" spans="1:11" ht="14.4" customHeight="1" x14ac:dyDescent="0.3">
      <c r="A102" s="510" t="s">
        <v>516</v>
      </c>
      <c r="B102" s="511" t="s">
        <v>604</v>
      </c>
      <c r="C102" s="514" t="s">
        <v>522</v>
      </c>
      <c r="D102" s="552" t="s">
        <v>1371</v>
      </c>
      <c r="E102" s="514" t="s">
        <v>1380</v>
      </c>
      <c r="F102" s="552" t="s">
        <v>1381</v>
      </c>
      <c r="G102" s="514" t="s">
        <v>1070</v>
      </c>
      <c r="H102" s="514" t="s">
        <v>1071</v>
      </c>
      <c r="I102" s="531">
        <v>229.29692307692312</v>
      </c>
      <c r="J102" s="531">
        <v>13</v>
      </c>
      <c r="K102" s="532">
        <v>2980.8600000000006</v>
      </c>
    </row>
    <row r="103" spans="1:11" ht="14.4" customHeight="1" x14ac:dyDescent="0.3">
      <c r="A103" s="510" t="s">
        <v>516</v>
      </c>
      <c r="B103" s="511" t="s">
        <v>604</v>
      </c>
      <c r="C103" s="514" t="s">
        <v>527</v>
      </c>
      <c r="D103" s="552" t="s">
        <v>605</v>
      </c>
      <c r="E103" s="514" t="s">
        <v>1372</v>
      </c>
      <c r="F103" s="552" t="s">
        <v>1373</v>
      </c>
      <c r="G103" s="514" t="s">
        <v>1072</v>
      </c>
      <c r="H103" s="514" t="s">
        <v>1073</v>
      </c>
      <c r="I103" s="531">
        <v>42.445</v>
      </c>
      <c r="J103" s="531">
        <v>1680</v>
      </c>
      <c r="K103" s="532">
        <v>71306.61</v>
      </c>
    </row>
    <row r="104" spans="1:11" ht="14.4" customHeight="1" x14ac:dyDescent="0.3">
      <c r="A104" s="510" t="s">
        <v>516</v>
      </c>
      <c r="B104" s="511" t="s">
        <v>604</v>
      </c>
      <c r="C104" s="514" t="s">
        <v>527</v>
      </c>
      <c r="D104" s="552" t="s">
        <v>605</v>
      </c>
      <c r="E104" s="514" t="s">
        <v>1372</v>
      </c>
      <c r="F104" s="552" t="s">
        <v>1373</v>
      </c>
      <c r="G104" s="514" t="s">
        <v>1074</v>
      </c>
      <c r="H104" s="514" t="s">
        <v>1075</v>
      </c>
      <c r="I104" s="531">
        <v>4.3016666666666667</v>
      </c>
      <c r="J104" s="531">
        <v>432</v>
      </c>
      <c r="K104" s="532">
        <v>1858.3200000000002</v>
      </c>
    </row>
    <row r="105" spans="1:11" ht="14.4" customHeight="1" x14ac:dyDescent="0.3">
      <c r="A105" s="510" t="s">
        <v>516</v>
      </c>
      <c r="B105" s="511" t="s">
        <v>604</v>
      </c>
      <c r="C105" s="514" t="s">
        <v>527</v>
      </c>
      <c r="D105" s="552" t="s">
        <v>605</v>
      </c>
      <c r="E105" s="514" t="s">
        <v>1372</v>
      </c>
      <c r="F105" s="552" t="s">
        <v>1373</v>
      </c>
      <c r="G105" s="514" t="s">
        <v>1076</v>
      </c>
      <c r="H105" s="514" t="s">
        <v>1077</v>
      </c>
      <c r="I105" s="531">
        <v>64.323999999999998</v>
      </c>
      <c r="J105" s="531">
        <v>70</v>
      </c>
      <c r="K105" s="532">
        <v>4399.57</v>
      </c>
    </row>
    <row r="106" spans="1:11" ht="14.4" customHeight="1" x14ac:dyDescent="0.3">
      <c r="A106" s="510" t="s">
        <v>516</v>
      </c>
      <c r="B106" s="511" t="s">
        <v>604</v>
      </c>
      <c r="C106" s="514" t="s">
        <v>527</v>
      </c>
      <c r="D106" s="552" t="s">
        <v>605</v>
      </c>
      <c r="E106" s="514" t="s">
        <v>1372</v>
      </c>
      <c r="F106" s="552" t="s">
        <v>1373</v>
      </c>
      <c r="G106" s="514" t="s">
        <v>1078</v>
      </c>
      <c r="H106" s="514" t="s">
        <v>1079</v>
      </c>
      <c r="I106" s="531">
        <v>0.40200000000000002</v>
      </c>
      <c r="J106" s="531">
        <v>20000</v>
      </c>
      <c r="K106" s="532">
        <v>8050</v>
      </c>
    </row>
    <row r="107" spans="1:11" ht="14.4" customHeight="1" x14ac:dyDescent="0.3">
      <c r="A107" s="510" t="s">
        <v>516</v>
      </c>
      <c r="B107" s="511" t="s">
        <v>604</v>
      </c>
      <c r="C107" s="514" t="s">
        <v>527</v>
      </c>
      <c r="D107" s="552" t="s">
        <v>605</v>
      </c>
      <c r="E107" s="514" t="s">
        <v>1372</v>
      </c>
      <c r="F107" s="552" t="s">
        <v>1373</v>
      </c>
      <c r="G107" s="514" t="s">
        <v>877</v>
      </c>
      <c r="H107" s="514" t="s">
        <v>878</v>
      </c>
      <c r="I107" s="531">
        <v>27.83</v>
      </c>
      <c r="J107" s="531">
        <v>16</v>
      </c>
      <c r="K107" s="532">
        <v>444.82000000000005</v>
      </c>
    </row>
    <row r="108" spans="1:11" ht="14.4" customHeight="1" x14ac:dyDescent="0.3">
      <c r="A108" s="510" t="s">
        <v>516</v>
      </c>
      <c r="B108" s="511" t="s">
        <v>604</v>
      </c>
      <c r="C108" s="514" t="s">
        <v>527</v>
      </c>
      <c r="D108" s="552" t="s">
        <v>605</v>
      </c>
      <c r="E108" s="514" t="s">
        <v>1372</v>
      </c>
      <c r="F108" s="552" t="s">
        <v>1373</v>
      </c>
      <c r="G108" s="514" t="s">
        <v>1080</v>
      </c>
      <c r="H108" s="514" t="s">
        <v>1081</v>
      </c>
      <c r="I108" s="531">
        <v>1.4233333333333331</v>
      </c>
      <c r="J108" s="531">
        <v>2400</v>
      </c>
      <c r="K108" s="532">
        <v>3416</v>
      </c>
    </row>
    <row r="109" spans="1:11" ht="14.4" customHeight="1" x14ac:dyDescent="0.3">
      <c r="A109" s="510" t="s">
        <v>516</v>
      </c>
      <c r="B109" s="511" t="s">
        <v>604</v>
      </c>
      <c r="C109" s="514" t="s">
        <v>527</v>
      </c>
      <c r="D109" s="552" t="s">
        <v>605</v>
      </c>
      <c r="E109" s="514" t="s">
        <v>1372</v>
      </c>
      <c r="F109" s="552" t="s">
        <v>1373</v>
      </c>
      <c r="G109" s="514" t="s">
        <v>1080</v>
      </c>
      <c r="H109" s="514" t="s">
        <v>1082</v>
      </c>
      <c r="I109" s="531">
        <v>1.42</v>
      </c>
      <c r="J109" s="531">
        <v>1000</v>
      </c>
      <c r="K109" s="532">
        <v>1420</v>
      </c>
    </row>
    <row r="110" spans="1:11" ht="14.4" customHeight="1" x14ac:dyDescent="0.3">
      <c r="A110" s="510" t="s">
        <v>516</v>
      </c>
      <c r="B110" s="511" t="s">
        <v>604</v>
      </c>
      <c r="C110" s="514" t="s">
        <v>527</v>
      </c>
      <c r="D110" s="552" t="s">
        <v>605</v>
      </c>
      <c r="E110" s="514" t="s">
        <v>1372</v>
      </c>
      <c r="F110" s="552" t="s">
        <v>1373</v>
      </c>
      <c r="G110" s="514" t="s">
        <v>1083</v>
      </c>
      <c r="H110" s="514" t="s">
        <v>1084</v>
      </c>
      <c r="I110" s="531">
        <v>1.1499999999999999</v>
      </c>
      <c r="J110" s="531">
        <v>13500</v>
      </c>
      <c r="K110" s="532">
        <v>15463.1</v>
      </c>
    </row>
    <row r="111" spans="1:11" ht="14.4" customHeight="1" x14ac:dyDescent="0.3">
      <c r="A111" s="510" t="s">
        <v>516</v>
      </c>
      <c r="B111" s="511" t="s">
        <v>604</v>
      </c>
      <c r="C111" s="514" t="s">
        <v>527</v>
      </c>
      <c r="D111" s="552" t="s">
        <v>605</v>
      </c>
      <c r="E111" s="514" t="s">
        <v>1372</v>
      </c>
      <c r="F111" s="552" t="s">
        <v>1373</v>
      </c>
      <c r="G111" s="514" t="s">
        <v>1085</v>
      </c>
      <c r="H111" s="514" t="s">
        <v>1086</v>
      </c>
      <c r="I111" s="531">
        <v>8.58</v>
      </c>
      <c r="J111" s="531">
        <v>2</v>
      </c>
      <c r="K111" s="532">
        <v>17.16</v>
      </c>
    </row>
    <row r="112" spans="1:11" ht="14.4" customHeight="1" x14ac:dyDescent="0.3">
      <c r="A112" s="510" t="s">
        <v>516</v>
      </c>
      <c r="B112" s="511" t="s">
        <v>604</v>
      </c>
      <c r="C112" s="514" t="s">
        <v>527</v>
      </c>
      <c r="D112" s="552" t="s">
        <v>605</v>
      </c>
      <c r="E112" s="514" t="s">
        <v>1372</v>
      </c>
      <c r="F112" s="552" t="s">
        <v>1373</v>
      </c>
      <c r="G112" s="514" t="s">
        <v>1087</v>
      </c>
      <c r="H112" s="514" t="s">
        <v>1088</v>
      </c>
      <c r="I112" s="531">
        <v>13.02</v>
      </c>
      <c r="J112" s="531">
        <v>5</v>
      </c>
      <c r="K112" s="532">
        <v>65.099999999999994</v>
      </c>
    </row>
    <row r="113" spans="1:11" ht="14.4" customHeight="1" x14ac:dyDescent="0.3">
      <c r="A113" s="510" t="s">
        <v>516</v>
      </c>
      <c r="B113" s="511" t="s">
        <v>604</v>
      </c>
      <c r="C113" s="514" t="s">
        <v>527</v>
      </c>
      <c r="D113" s="552" t="s">
        <v>605</v>
      </c>
      <c r="E113" s="514" t="s">
        <v>1372</v>
      </c>
      <c r="F113" s="552" t="s">
        <v>1373</v>
      </c>
      <c r="G113" s="514" t="s">
        <v>1089</v>
      </c>
      <c r="H113" s="514" t="s">
        <v>1090</v>
      </c>
      <c r="I113" s="531">
        <v>0.84</v>
      </c>
      <c r="J113" s="531">
        <v>15000</v>
      </c>
      <c r="K113" s="532">
        <v>12631.8</v>
      </c>
    </row>
    <row r="114" spans="1:11" ht="14.4" customHeight="1" x14ac:dyDescent="0.3">
      <c r="A114" s="510" t="s">
        <v>516</v>
      </c>
      <c r="B114" s="511" t="s">
        <v>604</v>
      </c>
      <c r="C114" s="514" t="s">
        <v>527</v>
      </c>
      <c r="D114" s="552" t="s">
        <v>605</v>
      </c>
      <c r="E114" s="514" t="s">
        <v>1372</v>
      </c>
      <c r="F114" s="552" t="s">
        <v>1373</v>
      </c>
      <c r="G114" s="514" t="s">
        <v>1091</v>
      </c>
      <c r="H114" s="514" t="s">
        <v>1092</v>
      </c>
      <c r="I114" s="531">
        <v>98.376666666666665</v>
      </c>
      <c r="J114" s="531">
        <v>55</v>
      </c>
      <c r="K114" s="532">
        <v>5410.7</v>
      </c>
    </row>
    <row r="115" spans="1:11" ht="14.4" customHeight="1" x14ac:dyDescent="0.3">
      <c r="A115" s="510" t="s">
        <v>516</v>
      </c>
      <c r="B115" s="511" t="s">
        <v>604</v>
      </c>
      <c r="C115" s="514" t="s">
        <v>527</v>
      </c>
      <c r="D115" s="552" t="s">
        <v>605</v>
      </c>
      <c r="E115" s="514" t="s">
        <v>1372</v>
      </c>
      <c r="F115" s="552" t="s">
        <v>1373</v>
      </c>
      <c r="G115" s="514" t="s">
        <v>1093</v>
      </c>
      <c r="H115" s="514" t="s">
        <v>1094</v>
      </c>
      <c r="I115" s="531">
        <v>0.85</v>
      </c>
      <c r="J115" s="531">
        <v>20</v>
      </c>
      <c r="K115" s="532">
        <v>17</v>
      </c>
    </row>
    <row r="116" spans="1:11" ht="14.4" customHeight="1" x14ac:dyDescent="0.3">
      <c r="A116" s="510" t="s">
        <v>516</v>
      </c>
      <c r="B116" s="511" t="s">
        <v>604</v>
      </c>
      <c r="C116" s="514" t="s">
        <v>527</v>
      </c>
      <c r="D116" s="552" t="s">
        <v>605</v>
      </c>
      <c r="E116" s="514" t="s">
        <v>1374</v>
      </c>
      <c r="F116" s="552" t="s">
        <v>1375</v>
      </c>
      <c r="G116" s="514" t="s">
        <v>1095</v>
      </c>
      <c r="H116" s="514" t="s">
        <v>1096</v>
      </c>
      <c r="I116" s="531">
        <v>0.22</v>
      </c>
      <c r="J116" s="531">
        <v>1000</v>
      </c>
      <c r="K116" s="532">
        <v>220</v>
      </c>
    </row>
    <row r="117" spans="1:11" ht="14.4" customHeight="1" x14ac:dyDescent="0.3">
      <c r="A117" s="510" t="s">
        <v>516</v>
      </c>
      <c r="B117" s="511" t="s">
        <v>604</v>
      </c>
      <c r="C117" s="514" t="s">
        <v>527</v>
      </c>
      <c r="D117" s="552" t="s">
        <v>605</v>
      </c>
      <c r="E117" s="514" t="s">
        <v>1374</v>
      </c>
      <c r="F117" s="552" t="s">
        <v>1375</v>
      </c>
      <c r="G117" s="514" t="s">
        <v>1097</v>
      </c>
      <c r="H117" s="514" t="s">
        <v>1098</v>
      </c>
      <c r="I117" s="531">
        <v>0.93</v>
      </c>
      <c r="J117" s="531">
        <v>100</v>
      </c>
      <c r="K117" s="532">
        <v>93</v>
      </c>
    </row>
    <row r="118" spans="1:11" ht="14.4" customHeight="1" x14ac:dyDescent="0.3">
      <c r="A118" s="510" t="s">
        <v>516</v>
      </c>
      <c r="B118" s="511" t="s">
        <v>604</v>
      </c>
      <c r="C118" s="514" t="s">
        <v>527</v>
      </c>
      <c r="D118" s="552" t="s">
        <v>605</v>
      </c>
      <c r="E118" s="514" t="s">
        <v>1374</v>
      </c>
      <c r="F118" s="552" t="s">
        <v>1375</v>
      </c>
      <c r="G118" s="514" t="s">
        <v>1099</v>
      </c>
      <c r="H118" s="514" t="s">
        <v>1100</v>
      </c>
      <c r="I118" s="531">
        <v>0.59400000000000008</v>
      </c>
      <c r="J118" s="531">
        <v>1000</v>
      </c>
      <c r="K118" s="532">
        <v>602</v>
      </c>
    </row>
    <row r="119" spans="1:11" ht="14.4" customHeight="1" x14ac:dyDescent="0.3">
      <c r="A119" s="510" t="s">
        <v>516</v>
      </c>
      <c r="B119" s="511" t="s">
        <v>604</v>
      </c>
      <c r="C119" s="514" t="s">
        <v>527</v>
      </c>
      <c r="D119" s="552" t="s">
        <v>605</v>
      </c>
      <c r="E119" s="514" t="s">
        <v>1374</v>
      </c>
      <c r="F119" s="552" t="s">
        <v>1375</v>
      </c>
      <c r="G119" s="514" t="s">
        <v>891</v>
      </c>
      <c r="H119" s="514" t="s">
        <v>892</v>
      </c>
      <c r="I119" s="531">
        <v>0.56999999999999995</v>
      </c>
      <c r="J119" s="531">
        <v>4000</v>
      </c>
      <c r="K119" s="532">
        <v>2280</v>
      </c>
    </row>
    <row r="120" spans="1:11" ht="14.4" customHeight="1" x14ac:dyDescent="0.3">
      <c r="A120" s="510" t="s">
        <v>516</v>
      </c>
      <c r="B120" s="511" t="s">
        <v>604</v>
      </c>
      <c r="C120" s="514" t="s">
        <v>527</v>
      </c>
      <c r="D120" s="552" t="s">
        <v>605</v>
      </c>
      <c r="E120" s="514" t="s">
        <v>1374</v>
      </c>
      <c r="F120" s="552" t="s">
        <v>1375</v>
      </c>
      <c r="G120" s="514" t="s">
        <v>1101</v>
      </c>
      <c r="H120" s="514" t="s">
        <v>1102</v>
      </c>
      <c r="I120" s="531">
        <v>1.8149999999999999</v>
      </c>
      <c r="J120" s="531">
        <v>4800</v>
      </c>
      <c r="K120" s="532">
        <v>8628</v>
      </c>
    </row>
    <row r="121" spans="1:11" ht="14.4" customHeight="1" x14ac:dyDescent="0.3">
      <c r="A121" s="510" t="s">
        <v>516</v>
      </c>
      <c r="B121" s="511" t="s">
        <v>604</v>
      </c>
      <c r="C121" s="514" t="s">
        <v>527</v>
      </c>
      <c r="D121" s="552" t="s">
        <v>605</v>
      </c>
      <c r="E121" s="514" t="s">
        <v>1374</v>
      </c>
      <c r="F121" s="552" t="s">
        <v>1375</v>
      </c>
      <c r="G121" s="514" t="s">
        <v>1103</v>
      </c>
      <c r="H121" s="514" t="s">
        <v>1104</v>
      </c>
      <c r="I121" s="531">
        <v>1.794</v>
      </c>
      <c r="J121" s="531">
        <v>26400</v>
      </c>
      <c r="K121" s="532">
        <v>47352</v>
      </c>
    </row>
    <row r="122" spans="1:11" ht="14.4" customHeight="1" x14ac:dyDescent="0.3">
      <c r="A122" s="510" t="s">
        <v>516</v>
      </c>
      <c r="B122" s="511" t="s">
        <v>604</v>
      </c>
      <c r="C122" s="514" t="s">
        <v>527</v>
      </c>
      <c r="D122" s="552" t="s">
        <v>605</v>
      </c>
      <c r="E122" s="514" t="s">
        <v>1374</v>
      </c>
      <c r="F122" s="552" t="s">
        <v>1375</v>
      </c>
      <c r="G122" s="514" t="s">
        <v>1105</v>
      </c>
      <c r="H122" s="514" t="s">
        <v>1106</v>
      </c>
      <c r="I122" s="531">
        <v>1.91</v>
      </c>
      <c r="J122" s="531">
        <v>50</v>
      </c>
      <c r="K122" s="532">
        <v>95.5</v>
      </c>
    </row>
    <row r="123" spans="1:11" ht="14.4" customHeight="1" x14ac:dyDescent="0.3">
      <c r="A123" s="510" t="s">
        <v>516</v>
      </c>
      <c r="B123" s="511" t="s">
        <v>604</v>
      </c>
      <c r="C123" s="514" t="s">
        <v>527</v>
      </c>
      <c r="D123" s="552" t="s">
        <v>605</v>
      </c>
      <c r="E123" s="514" t="s">
        <v>1374</v>
      </c>
      <c r="F123" s="552" t="s">
        <v>1375</v>
      </c>
      <c r="G123" s="514" t="s">
        <v>1107</v>
      </c>
      <c r="H123" s="514" t="s">
        <v>1108</v>
      </c>
      <c r="I123" s="531">
        <v>1.7971428571428572</v>
      </c>
      <c r="J123" s="531">
        <v>16800</v>
      </c>
      <c r="K123" s="532">
        <v>30192</v>
      </c>
    </row>
    <row r="124" spans="1:11" ht="14.4" customHeight="1" x14ac:dyDescent="0.3">
      <c r="A124" s="510" t="s">
        <v>516</v>
      </c>
      <c r="B124" s="511" t="s">
        <v>604</v>
      </c>
      <c r="C124" s="514" t="s">
        <v>527</v>
      </c>
      <c r="D124" s="552" t="s">
        <v>605</v>
      </c>
      <c r="E124" s="514" t="s">
        <v>1374</v>
      </c>
      <c r="F124" s="552" t="s">
        <v>1375</v>
      </c>
      <c r="G124" s="514" t="s">
        <v>1109</v>
      </c>
      <c r="H124" s="514" t="s">
        <v>1110</v>
      </c>
      <c r="I124" s="531">
        <v>1.1666666666666667E-2</v>
      </c>
      <c r="J124" s="531">
        <v>14400</v>
      </c>
      <c r="K124" s="532">
        <v>168</v>
      </c>
    </row>
    <row r="125" spans="1:11" ht="14.4" customHeight="1" x14ac:dyDescent="0.3">
      <c r="A125" s="510" t="s">
        <v>516</v>
      </c>
      <c r="B125" s="511" t="s">
        <v>604</v>
      </c>
      <c r="C125" s="514" t="s">
        <v>527</v>
      </c>
      <c r="D125" s="552" t="s">
        <v>605</v>
      </c>
      <c r="E125" s="514" t="s">
        <v>1374</v>
      </c>
      <c r="F125" s="552" t="s">
        <v>1375</v>
      </c>
      <c r="G125" s="514" t="s">
        <v>1111</v>
      </c>
      <c r="H125" s="514" t="s">
        <v>1112</v>
      </c>
      <c r="I125" s="531">
        <v>46.03</v>
      </c>
      <c r="J125" s="531">
        <v>400</v>
      </c>
      <c r="K125" s="532">
        <v>18411.36</v>
      </c>
    </row>
    <row r="126" spans="1:11" ht="14.4" customHeight="1" x14ac:dyDescent="0.3">
      <c r="A126" s="510" t="s">
        <v>516</v>
      </c>
      <c r="B126" s="511" t="s">
        <v>604</v>
      </c>
      <c r="C126" s="514" t="s">
        <v>527</v>
      </c>
      <c r="D126" s="552" t="s">
        <v>605</v>
      </c>
      <c r="E126" s="514" t="s">
        <v>1374</v>
      </c>
      <c r="F126" s="552" t="s">
        <v>1375</v>
      </c>
      <c r="G126" s="514" t="s">
        <v>1113</v>
      </c>
      <c r="H126" s="514" t="s">
        <v>1114</v>
      </c>
      <c r="I126" s="531">
        <v>126.73</v>
      </c>
      <c r="J126" s="531">
        <v>2</v>
      </c>
      <c r="K126" s="532">
        <v>253.46</v>
      </c>
    </row>
    <row r="127" spans="1:11" ht="14.4" customHeight="1" x14ac:dyDescent="0.3">
      <c r="A127" s="510" t="s">
        <v>516</v>
      </c>
      <c r="B127" s="511" t="s">
        <v>604</v>
      </c>
      <c r="C127" s="514" t="s">
        <v>527</v>
      </c>
      <c r="D127" s="552" t="s">
        <v>605</v>
      </c>
      <c r="E127" s="514" t="s">
        <v>1374</v>
      </c>
      <c r="F127" s="552" t="s">
        <v>1375</v>
      </c>
      <c r="G127" s="514" t="s">
        <v>1115</v>
      </c>
      <c r="H127" s="514" t="s">
        <v>1116</v>
      </c>
      <c r="I127" s="531">
        <v>2.46</v>
      </c>
      <c r="J127" s="531">
        <v>600</v>
      </c>
      <c r="K127" s="532">
        <v>1476.6</v>
      </c>
    </row>
    <row r="128" spans="1:11" ht="14.4" customHeight="1" x14ac:dyDescent="0.3">
      <c r="A128" s="510" t="s">
        <v>516</v>
      </c>
      <c r="B128" s="511" t="s">
        <v>604</v>
      </c>
      <c r="C128" s="514" t="s">
        <v>527</v>
      </c>
      <c r="D128" s="552" t="s">
        <v>605</v>
      </c>
      <c r="E128" s="514" t="s">
        <v>1374</v>
      </c>
      <c r="F128" s="552" t="s">
        <v>1375</v>
      </c>
      <c r="G128" s="514" t="s">
        <v>1117</v>
      </c>
      <c r="H128" s="514" t="s">
        <v>1118</v>
      </c>
      <c r="I128" s="531">
        <v>25.521666666666665</v>
      </c>
      <c r="J128" s="531">
        <v>560</v>
      </c>
      <c r="K128" s="532">
        <v>14292</v>
      </c>
    </row>
    <row r="129" spans="1:11" ht="14.4" customHeight="1" x14ac:dyDescent="0.3">
      <c r="A129" s="510" t="s">
        <v>516</v>
      </c>
      <c r="B129" s="511" t="s">
        <v>604</v>
      </c>
      <c r="C129" s="514" t="s">
        <v>527</v>
      </c>
      <c r="D129" s="552" t="s">
        <v>605</v>
      </c>
      <c r="E129" s="514" t="s">
        <v>1374</v>
      </c>
      <c r="F129" s="552" t="s">
        <v>1375</v>
      </c>
      <c r="G129" s="514" t="s">
        <v>1119</v>
      </c>
      <c r="H129" s="514" t="s">
        <v>1120</v>
      </c>
      <c r="I129" s="531">
        <v>2.94</v>
      </c>
      <c r="J129" s="531">
        <v>50</v>
      </c>
      <c r="K129" s="532">
        <v>147</v>
      </c>
    </row>
    <row r="130" spans="1:11" ht="14.4" customHeight="1" x14ac:dyDescent="0.3">
      <c r="A130" s="510" t="s">
        <v>516</v>
      </c>
      <c r="B130" s="511" t="s">
        <v>604</v>
      </c>
      <c r="C130" s="514" t="s">
        <v>527</v>
      </c>
      <c r="D130" s="552" t="s">
        <v>605</v>
      </c>
      <c r="E130" s="514" t="s">
        <v>1374</v>
      </c>
      <c r="F130" s="552" t="s">
        <v>1375</v>
      </c>
      <c r="G130" s="514" t="s">
        <v>1121</v>
      </c>
      <c r="H130" s="514" t="s">
        <v>1122</v>
      </c>
      <c r="I130" s="531">
        <v>16.669999999999998</v>
      </c>
      <c r="J130" s="531">
        <v>450</v>
      </c>
      <c r="K130" s="532">
        <v>8187</v>
      </c>
    </row>
    <row r="131" spans="1:11" ht="14.4" customHeight="1" x14ac:dyDescent="0.3">
      <c r="A131" s="510" t="s">
        <v>516</v>
      </c>
      <c r="B131" s="511" t="s">
        <v>604</v>
      </c>
      <c r="C131" s="514" t="s">
        <v>527</v>
      </c>
      <c r="D131" s="552" t="s">
        <v>605</v>
      </c>
      <c r="E131" s="514" t="s">
        <v>1374</v>
      </c>
      <c r="F131" s="552" t="s">
        <v>1375</v>
      </c>
      <c r="G131" s="514" t="s">
        <v>1123</v>
      </c>
      <c r="H131" s="514" t="s">
        <v>1124</v>
      </c>
      <c r="I131" s="531">
        <v>0.59</v>
      </c>
      <c r="J131" s="531">
        <v>4000</v>
      </c>
      <c r="K131" s="532">
        <v>2371.6</v>
      </c>
    </row>
    <row r="132" spans="1:11" ht="14.4" customHeight="1" x14ac:dyDescent="0.3">
      <c r="A132" s="510" t="s">
        <v>516</v>
      </c>
      <c r="B132" s="511" t="s">
        <v>604</v>
      </c>
      <c r="C132" s="514" t="s">
        <v>527</v>
      </c>
      <c r="D132" s="552" t="s">
        <v>605</v>
      </c>
      <c r="E132" s="514" t="s">
        <v>1374</v>
      </c>
      <c r="F132" s="552" t="s">
        <v>1375</v>
      </c>
      <c r="G132" s="514" t="s">
        <v>1125</v>
      </c>
      <c r="H132" s="514" t="s">
        <v>1126</v>
      </c>
      <c r="I132" s="531">
        <v>3.62</v>
      </c>
      <c r="J132" s="531">
        <v>1000</v>
      </c>
      <c r="K132" s="532">
        <v>3620.89</v>
      </c>
    </row>
    <row r="133" spans="1:11" ht="14.4" customHeight="1" x14ac:dyDescent="0.3">
      <c r="A133" s="510" t="s">
        <v>516</v>
      </c>
      <c r="B133" s="511" t="s">
        <v>604</v>
      </c>
      <c r="C133" s="514" t="s">
        <v>527</v>
      </c>
      <c r="D133" s="552" t="s">
        <v>605</v>
      </c>
      <c r="E133" s="514" t="s">
        <v>1374</v>
      </c>
      <c r="F133" s="552" t="s">
        <v>1375</v>
      </c>
      <c r="G133" s="514" t="s">
        <v>1127</v>
      </c>
      <c r="H133" s="514" t="s">
        <v>1128</v>
      </c>
      <c r="I133" s="531">
        <v>3.79</v>
      </c>
      <c r="J133" s="531">
        <v>100</v>
      </c>
      <c r="K133" s="532">
        <v>378.73</v>
      </c>
    </row>
    <row r="134" spans="1:11" ht="14.4" customHeight="1" x14ac:dyDescent="0.3">
      <c r="A134" s="510" t="s">
        <v>516</v>
      </c>
      <c r="B134" s="511" t="s">
        <v>604</v>
      </c>
      <c r="C134" s="514" t="s">
        <v>527</v>
      </c>
      <c r="D134" s="552" t="s">
        <v>605</v>
      </c>
      <c r="E134" s="514" t="s">
        <v>1374</v>
      </c>
      <c r="F134" s="552" t="s">
        <v>1375</v>
      </c>
      <c r="G134" s="514" t="s">
        <v>1129</v>
      </c>
      <c r="H134" s="514" t="s">
        <v>1130</v>
      </c>
      <c r="I134" s="531">
        <v>56.87</v>
      </c>
      <c r="J134" s="531">
        <v>90</v>
      </c>
      <c r="K134" s="532">
        <v>5118.3</v>
      </c>
    </row>
    <row r="135" spans="1:11" ht="14.4" customHeight="1" x14ac:dyDescent="0.3">
      <c r="A135" s="510" t="s">
        <v>516</v>
      </c>
      <c r="B135" s="511" t="s">
        <v>604</v>
      </c>
      <c r="C135" s="514" t="s">
        <v>527</v>
      </c>
      <c r="D135" s="552" t="s">
        <v>605</v>
      </c>
      <c r="E135" s="514" t="s">
        <v>1374</v>
      </c>
      <c r="F135" s="552" t="s">
        <v>1375</v>
      </c>
      <c r="G135" s="514" t="s">
        <v>1131</v>
      </c>
      <c r="H135" s="514" t="s">
        <v>1132</v>
      </c>
      <c r="I135" s="531">
        <v>45.98</v>
      </c>
      <c r="J135" s="531">
        <v>10</v>
      </c>
      <c r="K135" s="532">
        <v>459.8</v>
      </c>
    </row>
    <row r="136" spans="1:11" ht="14.4" customHeight="1" x14ac:dyDescent="0.3">
      <c r="A136" s="510" t="s">
        <v>516</v>
      </c>
      <c r="B136" s="511" t="s">
        <v>604</v>
      </c>
      <c r="C136" s="514" t="s">
        <v>527</v>
      </c>
      <c r="D136" s="552" t="s">
        <v>605</v>
      </c>
      <c r="E136" s="514" t="s">
        <v>1374</v>
      </c>
      <c r="F136" s="552" t="s">
        <v>1375</v>
      </c>
      <c r="G136" s="514" t="s">
        <v>1133</v>
      </c>
      <c r="H136" s="514" t="s">
        <v>1134</v>
      </c>
      <c r="I136" s="531">
        <v>3.36</v>
      </c>
      <c r="J136" s="531">
        <v>1000</v>
      </c>
      <c r="K136" s="532">
        <v>3364.6</v>
      </c>
    </row>
    <row r="137" spans="1:11" ht="14.4" customHeight="1" x14ac:dyDescent="0.3">
      <c r="A137" s="510" t="s">
        <v>516</v>
      </c>
      <c r="B137" s="511" t="s">
        <v>604</v>
      </c>
      <c r="C137" s="514" t="s">
        <v>527</v>
      </c>
      <c r="D137" s="552" t="s">
        <v>605</v>
      </c>
      <c r="E137" s="514" t="s">
        <v>1374</v>
      </c>
      <c r="F137" s="552" t="s">
        <v>1375</v>
      </c>
      <c r="G137" s="514" t="s">
        <v>1135</v>
      </c>
      <c r="H137" s="514" t="s">
        <v>1136</v>
      </c>
      <c r="I137" s="531">
        <v>3.34</v>
      </c>
      <c r="J137" s="531">
        <v>500</v>
      </c>
      <c r="K137" s="532">
        <v>1668.23</v>
      </c>
    </row>
    <row r="138" spans="1:11" ht="14.4" customHeight="1" x14ac:dyDescent="0.3">
      <c r="A138" s="510" t="s">
        <v>516</v>
      </c>
      <c r="B138" s="511" t="s">
        <v>604</v>
      </c>
      <c r="C138" s="514" t="s">
        <v>527</v>
      </c>
      <c r="D138" s="552" t="s">
        <v>605</v>
      </c>
      <c r="E138" s="514" t="s">
        <v>1376</v>
      </c>
      <c r="F138" s="552" t="s">
        <v>1377</v>
      </c>
      <c r="G138" s="514" t="s">
        <v>1137</v>
      </c>
      <c r="H138" s="514" t="s">
        <v>1138</v>
      </c>
      <c r="I138" s="531">
        <v>1.27</v>
      </c>
      <c r="J138" s="531">
        <v>80000</v>
      </c>
      <c r="K138" s="532">
        <v>101398</v>
      </c>
    </row>
    <row r="139" spans="1:11" ht="14.4" customHeight="1" x14ac:dyDescent="0.3">
      <c r="A139" s="510" t="s">
        <v>516</v>
      </c>
      <c r="B139" s="511" t="s">
        <v>604</v>
      </c>
      <c r="C139" s="514" t="s">
        <v>527</v>
      </c>
      <c r="D139" s="552" t="s">
        <v>605</v>
      </c>
      <c r="E139" s="514" t="s">
        <v>1376</v>
      </c>
      <c r="F139" s="552" t="s">
        <v>1377</v>
      </c>
      <c r="G139" s="514" t="s">
        <v>1139</v>
      </c>
      <c r="H139" s="514" t="s">
        <v>1140</v>
      </c>
      <c r="I139" s="531">
        <v>3.06</v>
      </c>
      <c r="J139" s="531">
        <v>15000</v>
      </c>
      <c r="K139" s="532">
        <v>45921</v>
      </c>
    </row>
    <row r="140" spans="1:11" ht="14.4" customHeight="1" x14ac:dyDescent="0.3">
      <c r="A140" s="510" t="s">
        <v>516</v>
      </c>
      <c r="B140" s="511" t="s">
        <v>604</v>
      </c>
      <c r="C140" s="514" t="s">
        <v>527</v>
      </c>
      <c r="D140" s="552" t="s">
        <v>605</v>
      </c>
      <c r="E140" s="514" t="s">
        <v>1382</v>
      </c>
      <c r="F140" s="552" t="s">
        <v>1383</v>
      </c>
      <c r="G140" s="514" t="s">
        <v>1141</v>
      </c>
      <c r="H140" s="514" t="s">
        <v>1142</v>
      </c>
      <c r="I140" s="531">
        <v>598.95000000000005</v>
      </c>
      <c r="J140" s="531">
        <v>600</v>
      </c>
      <c r="K140" s="532">
        <v>359370</v>
      </c>
    </row>
    <row r="141" spans="1:11" ht="14.4" customHeight="1" x14ac:dyDescent="0.3">
      <c r="A141" s="510" t="s">
        <v>516</v>
      </c>
      <c r="B141" s="511" t="s">
        <v>604</v>
      </c>
      <c r="C141" s="514" t="s">
        <v>527</v>
      </c>
      <c r="D141" s="552" t="s">
        <v>605</v>
      </c>
      <c r="E141" s="514" t="s">
        <v>1382</v>
      </c>
      <c r="F141" s="552" t="s">
        <v>1383</v>
      </c>
      <c r="G141" s="514" t="s">
        <v>1143</v>
      </c>
      <c r="H141" s="514" t="s">
        <v>1144</v>
      </c>
      <c r="I141" s="531">
        <v>121</v>
      </c>
      <c r="J141" s="531">
        <v>1020</v>
      </c>
      <c r="K141" s="532">
        <v>123420</v>
      </c>
    </row>
    <row r="142" spans="1:11" ht="14.4" customHeight="1" x14ac:dyDescent="0.3">
      <c r="A142" s="510" t="s">
        <v>516</v>
      </c>
      <c r="B142" s="511" t="s">
        <v>604</v>
      </c>
      <c r="C142" s="514" t="s">
        <v>527</v>
      </c>
      <c r="D142" s="552" t="s">
        <v>605</v>
      </c>
      <c r="E142" s="514" t="s">
        <v>1382</v>
      </c>
      <c r="F142" s="552" t="s">
        <v>1383</v>
      </c>
      <c r="G142" s="514" t="s">
        <v>1145</v>
      </c>
      <c r="H142" s="514" t="s">
        <v>1146</v>
      </c>
      <c r="I142" s="531">
        <v>60.5</v>
      </c>
      <c r="J142" s="531">
        <v>5220</v>
      </c>
      <c r="K142" s="532">
        <v>315810</v>
      </c>
    </row>
    <row r="143" spans="1:11" ht="14.4" customHeight="1" x14ac:dyDescent="0.3">
      <c r="A143" s="510" t="s">
        <v>516</v>
      </c>
      <c r="B143" s="511" t="s">
        <v>604</v>
      </c>
      <c r="C143" s="514" t="s">
        <v>527</v>
      </c>
      <c r="D143" s="552" t="s">
        <v>605</v>
      </c>
      <c r="E143" s="514" t="s">
        <v>1382</v>
      </c>
      <c r="F143" s="552" t="s">
        <v>1383</v>
      </c>
      <c r="G143" s="514" t="s">
        <v>1147</v>
      </c>
      <c r="H143" s="514" t="s">
        <v>1148</v>
      </c>
      <c r="I143" s="531">
        <v>5445</v>
      </c>
      <c r="J143" s="531">
        <v>66</v>
      </c>
      <c r="K143" s="532">
        <v>359370</v>
      </c>
    </row>
    <row r="144" spans="1:11" ht="14.4" customHeight="1" x14ac:dyDescent="0.3">
      <c r="A144" s="510" t="s">
        <v>516</v>
      </c>
      <c r="B144" s="511" t="s">
        <v>604</v>
      </c>
      <c r="C144" s="514" t="s">
        <v>527</v>
      </c>
      <c r="D144" s="552" t="s">
        <v>605</v>
      </c>
      <c r="E144" s="514" t="s">
        <v>1382</v>
      </c>
      <c r="F144" s="552" t="s">
        <v>1383</v>
      </c>
      <c r="G144" s="514" t="s">
        <v>1149</v>
      </c>
      <c r="H144" s="514" t="s">
        <v>1150</v>
      </c>
      <c r="I144" s="531">
        <v>26.92</v>
      </c>
      <c r="J144" s="531">
        <v>4000</v>
      </c>
      <c r="K144" s="532">
        <v>107690</v>
      </c>
    </row>
    <row r="145" spans="1:11" ht="14.4" customHeight="1" x14ac:dyDescent="0.3">
      <c r="A145" s="510" t="s">
        <v>516</v>
      </c>
      <c r="B145" s="511" t="s">
        <v>604</v>
      </c>
      <c r="C145" s="514" t="s">
        <v>527</v>
      </c>
      <c r="D145" s="552" t="s">
        <v>605</v>
      </c>
      <c r="E145" s="514" t="s">
        <v>1382</v>
      </c>
      <c r="F145" s="552" t="s">
        <v>1383</v>
      </c>
      <c r="G145" s="514" t="s">
        <v>1149</v>
      </c>
      <c r="H145" s="514" t="s">
        <v>1151</v>
      </c>
      <c r="I145" s="531">
        <v>27.035</v>
      </c>
      <c r="J145" s="531">
        <v>2500</v>
      </c>
      <c r="K145" s="532">
        <v>67534.47</v>
      </c>
    </row>
    <row r="146" spans="1:11" ht="14.4" customHeight="1" x14ac:dyDescent="0.3">
      <c r="A146" s="510" t="s">
        <v>516</v>
      </c>
      <c r="B146" s="511" t="s">
        <v>604</v>
      </c>
      <c r="C146" s="514" t="s">
        <v>527</v>
      </c>
      <c r="D146" s="552" t="s">
        <v>605</v>
      </c>
      <c r="E146" s="514" t="s">
        <v>1382</v>
      </c>
      <c r="F146" s="552" t="s">
        <v>1383</v>
      </c>
      <c r="G146" s="514" t="s">
        <v>1152</v>
      </c>
      <c r="H146" s="514" t="s">
        <v>1153</v>
      </c>
      <c r="I146" s="531">
        <v>102.85000000000001</v>
      </c>
      <c r="J146" s="531">
        <v>5400</v>
      </c>
      <c r="K146" s="532">
        <v>555390</v>
      </c>
    </row>
    <row r="147" spans="1:11" ht="14.4" customHeight="1" x14ac:dyDescent="0.3">
      <c r="A147" s="510" t="s">
        <v>516</v>
      </c>
      <c r="B147" s="511" t="s">
        <v>604</v>
      </c>
      <c r="C147" s="514" t="s">
        <v>527</v>
      </c>
      <c r="D147" s="552" t="s">
        <v>605</v>
      </c>
      <c r="E147" s="514" t="s">
        <v>1382</v>
      </c>
      <c r="F147" s="552" t="s">
        <v>1383</v>
      </c>
      <c r="G147" s="514" t="s">
        <v>1154</v>
      </c>
      <c r="H147" s="514" t="s">
        <v>1155</v>
      </c>
      <c r="I147" s="531">
        <v>272.25</v>
      </c>
      <c r="J147" s="531">
        <v>5450</v>
      </c>
      <c r="K147" s="532">
        <v>1483762.5</v>
      </c>
    </row>
    <row r="148" spans="1:11" ht="14.4" customHeight="1" x14ac:dyDescent="0.3">
      <c r="A148" s="510" t="s">
        <v>516</v>
      </c>
      <c r="B148" s="511" t="s">
        <v>604</v>
      </c>
      <c r="C148" s="514" t="s">
        <v>527</v>
      </c>
      <c r="D148" s="552" t="s">
        <v>605</v>
      </c>
      <c r="E148" s="514" t="s">
        <v>1382</v>
      </c>
      <c r="F148" s="552" t="s">
        <v>1383</v>
      </c>
      <c r="G148" s="514" t="s">
        <v>1156</v>
      </c>
      <c r="H148" s="514" t="s">
        <v>1157</v>
      </c>
      <c r="I148" s="531">
        <v>5566</v>
      </c>
      <c r="J148" s="531">
        <v>396</v>
      </c>
      <c r="K148" s="532">
        <v>2204136</v>
      </c>
    </row>
    <row r="149" spans="1:11" ht="14.4" customHeight="1" x14ac:dyDescent="0.3">
      <c r="A149" s="510" t="s">
        <v>516</v>
      </c>
      <c r="B149" s="511" t="s">
        <v>604</v>
      </c>
      <c r="C149" s="514" t="s">
        <v>527</v>
      </c>
      <c r="D149" s="552" t="s">
        <v>605</v>
      </c>
      <c r="E149" s="514" t="s">
        <v>1382</v>
      </c>
      <c r="F149" s="552" t="s">
        <v>1383</v>
      </c>
      <c r="G149" s="514" t="s">
        <v>1158</v>
      </c>
      <c r="H149" s="514" t="s">
        <v>1159</v>
      </c>
      <c r="I149" s="531">
        <v>290.39999999999998</v>
      </c>
      <c r="J149" s="531">
        <v>72</v>
      </c>
      <c r="K149" s="532">
        <v>20908.800000000003</v>
      </c>
    </row>
    <row r="150" spans="1:11" ht="14.4" customHeight="1" x14ac:dyDescent="0.3">
      <c r="A150" s="510" t="s">
        <v>516</v>
      </c>
      <c r="B150" s="511" t="s">
        <v>604</v>
      </c>
      <c r="C150" s="514" t="s">
        <v>527</v>
      </c>
      <c r="D150" s="552" t="s">
        <v>605</v>
      </c>
      <c r="E150" s="514" t="s">
        <v>1382</v>
      </c>
      <c r="F150" s="552" t="s">
        <v>1383</v>
      </c>
      <c r="G150" s="514" t="s">
        <v>1160</v>
      </c>
      <c r="H150" s="514" t="s">
        <v>1161</v>
      </c>
      <c r="I150" s="531">
        <v>139.15</v>
      </c>
      <c r="J150" s="531">
        <v>5616</v>
      </c>
      <c r="K150" s="532">
        <v>781466.4</v>
      </c>
    </row>
    <row r="151" spans="1:11" ht="14.4" customHeight="1" x14ac:dyDescent="0.3">
      <c r="A151" s="510" t="s">
        <v>516</v>
      </c>
      <c r="B151" s="511" t="s">
        <v>604</v>
      </c>
      <c r="C151" s="514" t="s">
        <v>527</v>
      </c>
      <c r="D151" s="552" t="s">
        <v>605</v>
      </c>
      <c r="E151" s="514" t="s">
        <v>1382</v>
      </c>
      <c r="F151" s="552" t="s">
        <v>1383</v>
      </c>
      <c r="G151" s="514" t="s">
        <v>1162</v>
      </c>
      <c r="H151" s="514" t="s">
        <v>1163</v>
      </c>
      <c r="I151" s="531">
        <v>722.04</v>
      </c>
      <c r="J151" s="531">
        <v>300</v>
      </c>
      <c r="K151" s="532">
        <v>216612.99000000002</v>
      </c>
    </row>
    <row r="152" spans="1:11" ht="14.4" customHeight="1" x14ac:dyDescent="0.3">
      <c r="A152" s="510" t="s">
        <v>516</v>
      </c>
      <c r="B152" s="511" t="s">
        <v>604</v>
      </c>
      <c r="C152" s="514" t="s">
        <v>527</v>
      </c>
      <c r="D152" s="552" t="s">
        <v>605</v>
      </c>
      <c r="E152" s="514" t="s">
        <v>1382</v>
      </c>
      <c r="F152" s="552" t="s">
        <v>1383</v>
      </c>
      <c r="G152" s="514" t="s">
        <v>1164</v>
      </c>
      <c r="H152" s="514" t="s">
        <v>1165</v>
      </c>
      <c r="I152" s="531">
        <v>1754.5</v>
      </c>
      <c r="J152" s="531">
        <v>55</v>
      </c>
      <c r="K152" s="532">
        <v>96497.5</v>
      </c>
    </row>
    <row r="153" spans="1:11" ht="14.4" customHeight="1" x14ac:dyDescent="0.3">
      <c r="A153" s="510" t="s">
        <v>516</v>
      </c>
      <c r="B153" s="511" t="s">
        <v>604</v>
      </c>
      <c r="C153" s="514" t="s">
        <v>527</v>
      </c>
      <c r="D153" s="552" t="s">
        <v>605</v>
      </c>
      <c r="E153" s="514" t="s">
        <v>1382</v>
      </c>
      <c r="F153" s="552" t="s">
        <v>1383</v>
      </c>
      <c r="G153" s="514" t="s">
        <v>1166</v>
      </c>
      <c r="H153" s="514" t="s">
        <v>1167</v>
      </c>
      <c r="I153" s="531">
        <v>155.57</v>
      </c>
      <c r="J153" s="531">
        <v>80</v>
      </c>
      <c r="K153" s="532">
        <v>12445.71</v>
      </c>
    </row>
    <row r="154" spans="1:11" ht="14.4" customHeight="1" x14ac:dyDescent="0.3">
      <c r="A154" s="510" t="s">
        <v>516</v>
      </c>
      <c r="B154" s="511" t="s">
        <v>604</v>
      </c>
      <c r="C154" s="514" t="s">
        <v>527</v>
      </c>
      <c r="D154" s="552" t="s">
        <v>605</v>
      </c>
      <c r="E154" s="514" t="s">
        <v>1382</v>
      </c>
      <c r="F154" s="552" t="s">
        <v>1383</v>
      </c>
      <c r="G154" s="514" t="s">
        <v>1168</v>
      </c>
      <c r="H154" s="514" t="s">
        <v>1169</v>
      </c>
      <c r="I154" s="531">
        <v>689.7</v>
      </c>
      <c r="J154" s="531">
        <v>500</v>
      </c>
      <c r="K154" s="532">
        <v>344850</v>
      </c>
    </row>
    <row r="155" spans="1:11" ht="14.4" customHeight="1" x14ac:dyDescent="0.3">
      <c r="A155" s="510" t="s">
        <v>516</v>
      </c>
      <c r="B155" s="511" t="s">
        <v>604</v>
      </c>
      <c r="C155" s="514" t="s">
        <v>527</v>
      </c>
      <c r="D155" s="552" t="s">
        <v>605</v>
      </c>
      <c r="E155" s="514" t="s">
        <v>1382</v>
      </c>
      <c r="F155" s="552" t="s">
        <v>1383</v>
      </c>
      <c r="G155" s="514" t="s">
        <v>1170</v>
      </c>
      <c r="H155" s="514" t="s">
        <v>1171</v>
      </c>
      <c r="I155" s="531">
        <v>84.7</v>
      </c>
      <c r="J155" s="531">
        <v>150</v>
      </c>
      <c r="K155" s="532">
        <v>12705</v>
      </c>
    </row>
    <row r="156" spans="1:11" ht="14.4" customHeight="1" x14ac:dyDescent="0.3">
      <c r="A156" s="510" t="s">
        <v>516</v>
      </c>
      <c r="B156" s="511" t="s">
        <v>604</v>
      </c>
      <c r="C156" s="514" t="s">
        <v>527</v>
      </c>
      <c r="D156" s="552" t="s">
        <v>605</v>
      </c>
      <c r="E156" s="514" t="s">
        <v>1382</v>
      </c>
      <c r="F156" s="552" t="s">
        <v>1383</v>
      </c>
      <c r="G156" s="514" t="s">
        <v>1172</v>
      </c>
      <c r="H156" s="514" t="s">
        <v>1173</v>
      </c>
      <c r="I156" s="531">
        <v>136.79833333333332</v>
      </c>
      <c r="J156" s="531">
        <v>7000</v>
      </c>
      <c r="K156" s="532">
        <v>957523.08</v>
      </c>
    </row>
    <row r="157" spans="1:11" ht="14.4" customHeight="1" x14ac:dyDescent="0.3">
      <c r="A157" s="510" t="s">
        <v>516</v>
      </c>
      <c r="B157" s="511" t="s">
        <v>604</v>
      </c>
      <c r="C157" s="514" t="s">
        <v>527</v>
      </c>
      <c r="D157" s="552" t="s">
        <v>605</v>
      </c>
      <c r="E157" s="514" t="s">
        <v>1382</v>
      </c>
      <c r="F157" s="552" t="s">
        <v>1383</v>
      </c>
      <c r="G157" s="514" t="s">
        <v>1174</v>
      </c>
      <c r="H157" s="514" t="s">
        <v>1175</v>
      </c>
      <c r="I157" s="531">
        <v>726</v>
      </c>
      <c r="J157" s="531">
        <v>420</v>
      </c>
      <c r="K157" s="532">
        <v>304920</v>
      </c>
    </row>
    <row r="158" spans="1:11" ht="14.4" customHeight="1" x14ac:dyDescent="0.3">
      <c r="A158" s="510" t="s">
        <v>516</v>
      </c>
      <c r="B158" s="511" t="s">
        <v>604</v>
      </c>
      <c r="C158" s="514" t="s">
        <v>527</v>
      </c>
      <c r="D158" s="552" t="s">
        <v>605</v>
      </c>
      <c r="E158" s="514" t="s">
        <v>1382</v>
      </c>
      <c r="F158" s="552" t="s">
        <v>1383</v>
      </c>
      <c r="G158" s="514" t="s">
        <v>1176</v>
      </c>
      <c r="H158" s="514" t="s">
        <v>1177</v>
      </c>
      <c r="I158" s="531">
        <v>21.849999999999998</v>
      </c>
      <c r="J158" s="531">
        <v>4155</v>
      </c>
      <c r="K158" s="532">
        <v>90786.75</v>
      </c>
    </row>
    <row r="159" spans="1:11" ht="14.4" customHeight="1" x14ac:dyDescent="0.3">
      <c r="A159" s="510" t="s">
        <v>516</v>
      </c>
      <c r="B159" s="511" t="s">
        <v>604</v>
      </c>
      <c r="C159" s="514" t="s">
        <v>527</v>
      </c>
      <c r="D159" s="552" t="s">
        <v>605</v>
      </c>
      <c r="E159" s="514" t="s">
        <v>1382</v>
      </c>
      <c r="F159" s="552" t="s">
        <v>1383</v>
      </c>
      <c r="G159" s="514" t="s">
        <v>1178</v>
      </c>
      <c r="H159" s="514" t="s">
        <v>1179</v>
      </c>
      <c r="I159" s="531">
        <v>4235</v>
      </c>
      <c r="J159" s="531">
        <v>64</v>
      </c>
      <c r="K159" s="532">
        <v>271040</v>
      </c>
    </row>
    <row r="160" spans="1:11" ht="14.4" customHeight="1" x14ac:dyDescent="0.3">
      <c r="A160" s="510" t="s">
        <v>516</v>
      </c>
      <c r="B160" s="511" t="s">
        <v>604</v>
      </c>
      <c r="C160" s="514" t="s">
        <v>527</v>
      </c>
      <c r="D160" s="552" t="s">
        <v>605</v>
      </c>
      <c r="E160" s="514" t="s">
        <v>1382</v>
      </c>
      <c r="F160" s="552" t="s">
        <v>1383</v>
      </c>
      <c r="G160" s="514" t="s">
        <v>1180</v>
      </c>
      <c r="H160" s="514" t="s">
        <v>1181</v>
      </c>
      <c r="I160" s="531">
        <v>3872</v>
      </c>
      <c r="J160" s="531">
        <v>72</v>
      </c>
      <c r="K160" s="532">
        <v>278784</v>
      </c>
    </row>
    <row r="161" spans="1:11" ht="14.4" customHeight="1" x14ac:dyDescent="0.3">
      <c r="A161" s="510" t="s">
        <v>516</v>
      </c>
      <c r="B161" s="511" t="s">
        <v>604</v>
      </c>
      <c r="C161" s="514" t="s">
        <v>527</v>
      </c>
      <c r="D161" s="552" t="s">
        <v>605</v>
      </c>
      <c r="E161" s="514" t="s">
        <v>1382</v>
      </c>
      <c r="F161" s="552" t="s">
        <v>1383</v>
      </c>
      <c r="G161" s="514" t="s">
        <v>1182</v>
      </c>
      <c r="H161" s="514" t="s">
        <v>1183</v>
      </c>
      <c r="I161" s="531">
        <v>205.70000000000002</v>
      </c>
      <c r="J161" s="531">
        <v>500</v>
      </c>
      <c r="K161" s="532">
        <v>102850</v>
      </c>
    </row>
    <row r="162" spans="1:11" ht="14.4" customHeight="1" x14ac:dyDescent="0.3">
      <c r="A162" s="510" t="s">
        <v>516</v>
      </c>
      <c r="B162" s="511" t="s">
        <v>604</v>
      </c>
      <c r="C162" s="514" t="s">
        <v>527</v>
      </c>
      <c r="D162" s="552" t="s">
        <v>605</v>
      </c>
      <c r="E162" s="514" t="s">
        <v>1382</v>
      </c>
      <c r="F162" s="552" t="s">
        <v>1383</v>
      </c>
      <c r="G162" s="514" t="s">
        <v>1184</v>
      </c>
      <c r="H162" s="514" t="s">
        <v>1185</v>
      </c>
      <c r="I162" s="531">
        <v>205.70000000000002</v>
      </c>
      <c r="J162" s="531">
        <v>360</v>
      </c>
      <c r="K162" s="532">
        <v>74052</v>
      </c>
    </row>
    <row r="163" spans="1:11" ht="14.4" customHeight="1" x14ac:dyDescent="0.3">
      <c r="A163" s="510" t="s">
        <v>516</v>
      </c>
      <c r="B163" s="511" t="s">
        <v>604</v>
      </c>
      <c r="C163" s="514" t="s">
        <v>527</v>
      </c>
      <c r="D163" s="552" t="s">
        <v>605</v>
      </c>
      <c r="E163" s="514" t="s">
        <v>1382</v>
      </c>
      <c r="F163" s="552" t="s">
        <v>1383</v>
      </c>
      <c r="G163" s="514" t="s">
        <v>1186</v>
      </c>
      <c r="H163" s="514" t="s">
        <v>1187</v>
      </c>
      <c r="I163" s="531">
        <v>919.6</v>
      </c>
      <c r="J163" s="531">
        <v>360</v>
      </c>
      <c r="K163" s="532">
        <v>331056</v>
      </c>
    </row>
    <row r="164" spans="1:11" ht="14.4" customHeight="1" x14ac:dyDescent="0.3">
      <c r="A164" s="510" t="s">
        <v>516</v>
      </c>
      <c r="B164" s="511" t="s">
        <v>604</v>
      </c>
      <c r="C164" s="514" t="s">
        <v>527</v>
      </c>
      <c r="D164" s="552" t="s">
        <v>605</v>
      </c>
      <c r="E164" s="514" t="s">
        <v>1382</v>
      </c>
      <c r="F164" s="552" t="s">
        <v>1383</v>
      </c>
      <c r="G164" s="514" t="s">
        <v>1188</v>
      </c>
      <c r="H164" s="514" t="s">
        <v>1189</v>
      </c>
      <c r="I164" s="531">
        <v>689.7</v>
      </c>
      <c r="J164" s="531">
        <v>1400</v>
      </c>
      <c r="K164" s="532">
        <v>965580</v>
      </c>
    </row>
    <row r="165" spans="1:11" ht="14.4" customHeight="1" x14ac:dyDescent="0.3">
      <c r="A165" s="510" t="s">
        <v>516</v>
      </c>
      <c r="B165" s="511" t="s">
        <v>604</v>
      </c>
      <c r="C165" s="514" t="s">
        <v>527</v>
      </c>
      <c r="D165" s="552" t="s">
        <v>605</v>
      </c>
      <c r="E165" s="514" t="s">
        <v>1382</v>
      </c>
      <c r="F165" s="552" t="s">
        <v>1383</v>
      </c>
      <c r="G165" s="514" t="s">
        <v>1190</v>
      </c>
      <c r="H165" s="514" t="s">
        <v>1191</v>
      </c>
      <c r="I165" s="531">
        <v>108.9</v>
      </c>
      <c r="J165" s="531">
        <v>48</v>
      </c>
      <c r="K165" s="532">
        <v>5227.2</v>
      </c>
    </row>
    <row r="166" spans="1:11" ht="14.4" customHeight="1" x14ac:dyDescent="0.3">
      <c r="A166" s="510" t="s">
        <v>516</v>
      </c>
      <c r="B166" s="511" t="s">
        <v>604</v>
      </c>
      <c r="C166" s="514" t="s">
        <v>527</v>
      </c>
      <c r="D166" s="552" t="s">
        <v>605</v>
      </c>
      <c r="E166" s="514" t="s">
        <v>1382</v>
      </c>
      <c r="F166" s="552" t="s">
        <v>1383</v>
      </c>
      <c r="G166" s="514" t="s">
        <v>1192</v>
      </c>
      <c r="H166" s="514" t="s">
        <v>1193</v>
      </c>
      <c r="I166" s="531">
        <v>61.71</v>
      </c>
      <c r="J166" s="531">
        <v>50</v>
      </c>
      <c r="K166" s="532">
        <v>3085.5</v>
      </c>
    </row>
    <row r="167" spans="1:11" ht="14.4" customHeight="1" x14ac:dyDescent="0.3">
      <c r="A167" s="510" t="s">
        <v>516</v>
      </c>
      <c r="B167" s="511" t="s">
        <v>604</v>
      </c>
      <c r="C167" s="514" t="s">
        <v>527</v>
      </c>
      <c r="D167" s="552" t="s">
        <v>605</v>
      </c>
      <c r="E167" s="514" t="s">
        <v>1382</v>
      </c>
      <c r="F167" s="552" t="s">
        <v>1383</v>
      </c>
      <c r="G167" s="514" t="s">
        <v>1194</v>
      </c>
      <c r="H167" s="514" t="s">
        <v>1195</v>
      </c>
      <c r="I167" s="531">
        <v>3388</v>
      </c>
      <c r="J167" s="531">
        <v>40</v>
      </c>
      <c r="K167" s="532">
        <v>135520</v>
      </c>
    </row>
    <row r="168" spans="1:11" ht="14.4" customHeight="1" x14ac:dyDescent="0.3">
      <c r="A168" s="510" t="s">
        <v>516</v>
      </c>
      <c r="B168" s="511" t="s">
        <v>604</v>
      </c>
      <c r="C168" s="514" t="s">
        <v>527</v>
      </c>
      <c r="D168" s="552" t="s">
        <v>605</v>
      </c>
      <c r="E168" s="514" t="s">
        <v>1382</v>
      </c>
      <c r="F168" s="552" t="s">
        <v>1383</v>
      </c>
      <c r="G168" s="514" t="s">
        <v>1196</v>
      </c>
      <c r="H168" s="514" t="s">
        <v>1197</v>
      </c>
      <c r="I168" s="531">
        <v>228.17</v>
      </c>
      <c r="J168" s="531">
        <v>60</v>
      </c>
      <c r="K168" s="532">
        <v>13690.29</v>
      </c>
    </row>
    <row r="169" spans="1:11" ht="14.4" customHeight="1" x14ac:dyDescent="0.3">
      <c r="A169" s="510" t="s">
        <v>516</v>
      </c>
      <c r="B169" s="511" t="s">
        <v>604</v>
      </c>
      <c r="C169" s="514" t="s">
        <v>527</v>
      </c>
      <c r="D169" s="552" t="s">
        <v>605</v>
      </c>
      <c r="E169" s="514" t="s">
        <v>1382</v>
      </c>
      <c r="F169" s="552" t="s">
        <v>1383</v>
      </c>
      <c r="G169" s="514" t="s">
        <v>1198</v>
      </c>
      <c r="H169" s="514" t="s">
        <v>1199</v>
      </c>
      <c r="I169" s="531">
        <v>598.95000000000005</v>
      </c>
      <c r="J169" s="531">
        <v>1200</v>
      </c>
      <c r="K169" s="532">
        <v>718740</v>
      </c>
    </row>
    <row r="170" spans="1:11" ht="14.4" customHeight="1" x14ac:dyDescent="0.3">
      <c r="A170" s="510" t="s">
        <v>516</v>
      </c>
      <c r="B170" s="511" t="s">
        <v>604</v>
      </c>
      <c r="C170" s="514" t="s">
        <v>527</v>
      </c>
      <c r="D170" s="552" t="s">
        <v>605</v>
      </c>
      <c r="E170" s="514" t="s">
        <v>1382</v>
      </c>
      <c r="F170" s="552" t="s">
        <v>1383</v>
      </c>
      <c r="G170" s="514" t="s">
        <v>1200</v>
      </c>
      <c r="H170" s="514" t="s">
        <v>1201</v>
      </c>
      <c r="I170" s="531">
        <v>6050</v>
      </c>
      <c r="J170" s="531">
        <v>12</v>
      </c>
      <c r="K170" s="532">
        <v>72600</v>
      </c>
    </row>
    <row r="171" spans="1:11" ht="14.4" customHeight="1" x14ac:dyDescent="0.3">
      <c r="A171" s="510" t="s">
        <v>516</v>
      </c>
      <c r="B171" s="511" t="s">
        <v>604</v>
      </c>
      <c r="C171" s="514" t="s">
        <v>527</v>
      </c>
      <c r="D171" s="552" t="s">
        <v>605</v>
      </c>
      <c r="E171" s="514" t="s">
        <v>1382</v>
      </c>
      <c r="F171" s="552" t="s">
        <v>1383</v>
      </c>
      <c r="G171" s="514" t="s">
        <v>1202</v>
      </c>
      <c r="H171" s="514" t="s">
        <v>1203</v>
      </c>
      <c r="I171" s="531">
        <v>68.97</v>
      </c>
      <c r="J171" s="531">
        <v>1980</v>
      </c>
      <c r="K171" s="532">
        <v>136560.6</v>
      </c>
    </row>
    <row r="172" spans="1:11" ht="14.4" customHeight="1" x14ac:dyDescent="0.3">
      <c r="A172" s="510" t="s">
        <v>516</v>
      </c>
      <c r="B172" s="511" t="s">
        <v>604</v>
      </c>
      <c r="C172" s="514" t="s">
        <v>527</v>
      </c>
      <c r="D172" s="552" t="s">
        <v>605</v>
      </c>
      <c r="E172" s="514" t="s">
        <v>1382</v>
      </c>
      <c r="F172" s="552" t="s">
        <v>1383</v>
      </c>
      <c r="G172" s="514" t="s">
        <v>1204</v>
      </c>
      <c r="H172" s="514" t="s">
        <v>1205</v>
      </c>
      <c r="I172" s="531">
        <v>631.62</v>
      </c>
      <c r="J172" s="531">
        <v>5</v>
      </c>
      <c r="K172" s="532">
        <v>3158.1</v>
      </c>
    </row>
    <row r="173" spans="1:11" ht="14.4" customHeight="1" x14ac:dyDescent="0.3">
      <c r="A173" s="510" t="s">
        <v>516</v>
      </c>
      <c r="B173" s="511" t="s">
        <v>604</v>
      </c>
      <c r="C173" s="514" t="s">
        <v>527</v>
      </c>
      <c r="D173" s="552" t="s">
        <v>605</v>
      </c>
      <c r="E173" s="514" t="s">
        <v>1382</v>
      </c>
      <c r="F173" s="552" t="s">
        <v>1383</v>
      </c>
      <c r="G173" s="514" t="s">
        <v>1206</v>
      </c>
      <c r="H173" s="514" t="s">
        <v>1207</v>
      </c>
      <c r="I173" s="531">
        <v>56.87</v>
      </c>
      <c r="J173" s="531">
        <v>110</v>
      </c>
      <c r="K173" s="532">
        <v>6255.7</v>
      </c>
    </row>
    <row r="174" spans="1:11" ht="14.4" customHeight="1" x14ac:dyDescent="0.3">
      <c r="A174" s="510" t="s">
        <v>516</v>
      </c>
      <c r="B174" s="511" t="s">
        <v>604</v>
      </c>
      <c r="C174" s="514" t="s">
        <v>527</v>
      </c>
      <c r="D174" s="552" t="s">
        <v>605</v>
      </c>
      <c r="E174" s="514" t="s">
        <v>1382</v>
      </c>
      <c r="F174" s="552" t="s">
        <v>1383</v>
      </c>
      <c r="G174" s="514" t="s">
        <v>1208</v>
      </c>
      <c r="H174" s="514" t="s">
        <v>1209</v>
      </c>
      <c r="I174" s="531">
        <v>330.33</v>
      </c>
      <c r="J174" s="531">
        <v>60</v>
      </c>
      <c r="K174" s="532">
        <v>19819.8</v>
      </c>
    </row>
    <row r="175" spans="1:11" ht="14.4" customHeight="1" x14ac:dyDescent="0.3">
      <c r="A175" s="510" t="s">
        <v>516</v>
      </c>
      <c r="B175" s="511" t="s">
        <v>604</v>
      </c>
      <c r="C175" s="514" t="s">
        <v>527</v>
      </c>
      <c r="D175" s="552" t="s">
        <v>605</v>
      </c>
      <c r="E175" s="514" t="s">
        <v>1384</v>
      </c>
      <c r="F175" s="552" t="s">
        <v>1385</v>
      </c>
      <c r="G175" s="514" t="s">
        <v>1210</v>
      </c>
      <c r="H175" s="514" t="s">
        <v>1211</v>
      </c>
      <c r="I175" s="531">
        <v>0.3</v>
      </c>
      <c r="J175" s="531">
        <v>100</v>
      </c>
      <c r="K175" s="532">
        <v>30</v>
      </c>
    </row>
    <row r="176" spans="1:11" ht="14.4" customHeight="1" x14ac:dyDescent="0.3">
      <c r="A176" s="510" t="s">
        <v>516</v>
      </c>
      <c r="B176" s="511" t="s">
        <v>604</v>
      </c>
      <c r="C176" s="514" t="s">
        <v>527</v>
      </c>
      <c r="D176" s="552" t="s">
        <v>605</v>
      </c>
      <c r="E176" s="514" t="s">
        <v>1384</v>
      </c>
      <c r="F176" s="552" t="s">
        <v>1385</v>
      </c>
      <c r="G176" s="514" t="s">
        <v>1212</v>
      </c>
      <c r="H176" s="514" t="s">
        <v>1213</v>
      </c>
      <c r="I176" s="531">
        <v>0.31</v>
      </c>
      <c r="J176" s="531">
        <v>1100</v>
      </c>
      <c r="K176" s="532">
        <v>341</v>
      </c>
    </row>
    <row r="177" spans="1:11" ht="14.4" customHeight="1" x14ac:dyDescent="0.3">
      <c r="A177" s="510" t="s">
        <v>516</v>
      </c>
      <c r="B177" s="511" t="s">
        <v>604</v>
      </c>
      <c r="C177" s="514" t="s">
        <v>527</v>
      </c>
      <c r="D177" s="552" t="s">
        <v>605</v>
      </c>
      <c r="E177" s="514" t="s">
        <v>1384</v>
      </c>
      <c r="F177" s="552" t="s">
        <v>1385</v>
      </c>
      <c r="G177" s="514" t="s">
        <v>1214</v>
      </c>
      <c r="H177" s="514" t="s">
        <v>1215</v>
      </c>
      <c r="I177" s="531">
        <v>1.75</v>
      </c>
      <c r="J177" s="531">
        <v>14400</v>
      </c>
      <c r="K177" s="532">
        <v>25200</v>
      </c>
    </row>
    <row r="178" spans="1:11" ht="14.4" customHeight="1" x14ac:dyDescent="0.3">
      <c r="A178" s="510" t="s">
        <v>516</v>
      </c>
      <c r="B178" s="511" t="s">
        <v>604</v>
      </c>
      <c r="C178" s="514" t="s">
        <v>527</v>
      </c>
      <c r="D178" s="552" t="s">
        <v>605</v>
      </c>
      <c r="E178" s="514" t="s">
        <v>1378</v>
      </c>
      <c r="F178" s="552" t="s">
        <v>1379</v>
      </c>
      <c r="G178" s="514" t="s">
        <v>917</v>
      </c>
      <c r="H178" s="514" t="s">
        <v>918</v>
      </c>
      <c r="I178" s="531">
        <v>0.78</v>
      </c>
      <c r="J178" s="531">
        <v>400</v>
      </c>
      <c r="K178" s="532">
        <v>312</v>
      </c>
    </row>
    <row r="179" spans="1:11" ht="14.4" customHeight="1" x14ac:dyDescent="0.3">
      <c r="A179" s="510" t="s">
        <v>516</v>
      </c>
      <c r="B179" s="511" t="s">
        <v>604</v>
      </c>
      <c r="C179" s="514" t="s">
        <v>527</v>
      </c>
      <c r="D179" s="552" t="s">
        <v>605</v>
      </c>
      <c r="E179" s="514" t="s">
        <v>1378</v>
      </c>
      <c r="F179" s="552" t="s">
        <v>1379</v>
      </c>
      <c r="G179" s="514" t="s">
        <v>919</v>
      </c>
      <c r="H179" s="514" t="s">
        <v>920</v>
      </c>
      <c r="I179" s="531">
        <v>0.77249999999999996</v>
      </c>
      <c r="J179" s="531">
        <v>28500</v>
      </c>
      <c r="K179" s="532">
        <v>22020</v>
      </c>
    </row>
    <row r="180" spans="1:11" ht="14.4" customHeight="1" x14ac:dyDescent="0.3">
      <c r="A180" s="510" t="s">
        <v>516</v>
      </c>
      <c r="B180" s="511" t="s">
        <v>604</v>
      </c>
      <c r="C180" s="514" t="s">
        <v>527</v>
      </c>
      <c r="D180" s="552" t="s">
        <v>605</v>
      </c>
      <c r="E180" s="514" t="s">
        <v>1378</v>
      </c>
      <c r="F180" s="552" t="s">
        <v>1379</v>
      </c>
      <c r="G180" s="514" t="s">
        <v>921</v>
      </c>
      <c r="H180" s="514" t="s">
        <v>922</v>
      </c>
      <c r="I180" s="531">
        <v>0.77</v>
      </c>
      <c r="J180" s="531">
        <v>500</v>
      </c>
      <c r="K180" s="532">
        <v>385</v>
      </c>
    </row>
    <row r="181" spans="1:11" ht="14.4" customHeight="1" x14ac:dyDescent="0.3">
      <c r="A181" s="510" t="s">
        <v>516</v>
      </c>
      <c r="B181" s="511" t="s">
        <v>604</v>
      </c>
      <c r="C181" s="514" t="s">
        <v>527</v>
      </c>
      <c r="D181" s="552" t="s">
        <v>605</v>
      </c>
      <c r="E181" s="514" t="s">
        <v>1378</v>
      </c>
      <c r="F181" s="552" t="s">
        <v>1379</v>
      </c>
      <c r="G181" s="514" t="s">
        <v>923</v>
      </c>
      <c r="H181" s="514" t="s">
        <v>924</v>
      </c>
      <c r="I181" s="531">
        <v>0.71</v>
      </c>
      <c r="J181" s="531">
        <v>19000</v>
      </c>
      <c r="K181" s="532">
        <v>13490</v>
      </c>
    </row>
    <row r="182" spans="1:11" ht="14.4" customHeight="1" x14ac:dyDescent="0.3">
      <c r="A182" s="510" t="s">
        <v>516</v>
      </c>
      <c r="B182" s="511" t="s">
        <v>604</v>
      </c>
      <c r="C182" s="514" t="s">
        <v>527</v>
      </c>
      <c r="D182" s="552" t="s">
        <v>605</v>
      </c>
      <c r="E182" s="514" t="s">
        <v>1378</v>
      </c>
      <c r="F182" s="552" t="s">
        <v>1379</v>
      </c>
      <c r="G182" s="514" t="s">
        <v>925</v>
      </c>
      <c r="H182" s="514" t="s">
        <v>926</v>
      </c>
      <c r="I182" s="531">
        <v>0.71</v>
      </c>
      <c r="J182" s="531">
        <v>200</v>
      </c>
      <c r="K182" s="532">
        <v>142</v>
      </c>
    </row>
    <row r="183" spans="1:11" ht="14.4" customHeight="1" x14ac:dyDescent="0.3">
      <c r="A183" s="510" t="s">
        <v>516</v>
      </c>
      <c r="B183" s="511" t="s">
        <v>604</v>
      </c>
      <c r="C183" s="514" t="s">
        <v>527</v>
      </c>
      <c r="D183" s="552" t="s">
        <v>605</v>
      </c>
      <c r="E183" s="514" t="s">
        <v>1378</v>
      </c>
      <c r="F183" s="552" t="s">
        <v>1379</v>
      </c>
      <c r="G183" s="514" t="s">
        <v>927</v>
      </c>
      <c r="H183" s="514" t="s">
        <v>928</v>
      </c>
      <c r="I183" s="531">
        <v>0.71</v>
      </c>
      <c r="J183" s="531">
        <v>200</v>
      </c>
      <c r="K183" s="532">
        <v>142</v>
      </c>
    </row>
    <row r="184" spans="1:11" ht="14.4" customHeight="1" x14ac:dyDescent="0.3">
      <c r="A184" s="510" t="s">
        <v>516</v>
      </c>
      <c r="B184" s="511" t="s">
        <v>604</v>
      </c>
      <c r="C184" s="514" t="s">
        <v>527</v>
      </c>
      <c r="D184" s="552" t="s">
        <v>605</v>
      </c>
      <c r="E184" s="514" t="s">
        <v>1380</v>
      </c>
      <c r="F184" s="552" t="s">
        <v>1381</v>
      </c>
      <c r="G184" s="514" t="s">
        <v>1216</v>
      </c>
      <c r="H184" s="514" t="s">
        <v>1217</v>
      </c>
      <c r="I184" s="531">
        <v>1138.5</v>
      </c>
      <c r="J184" s="531">
        <v>8</v>
      </c>
      <c r="K184" s="532">
        <v>9108</v>
      </c>
    </row>
    <row r="185" spans="1:11" ht="14.4" customHeight="1" x14ac:dyDescent="0.3">
      <c r="A185" s="510" t="s">
        <v>516</v>
      </c>
      <c r="B185" s="511" t="s">
        <v>604</v>
      </c>
      <c r="C185" s="514" t="s">
        <v>527</v>
      </c>
      <c r="D185" s="552" t="s">
        <v>605</v>
      </c>
      <c r="E185" s="514" t="s">
        <v>1380</v>
      </c>
      <c r="F185" s="552" t="s">
        <v>1381</v>
      </c>
      <c r="G185" s="514" t="s">
        <v>1218</v>
      </c>
      <c r="H185" s="514" t="s">
        <v>1219</v>
      </c>
      <c r="I185" s="531">
        <v>3621.3626006320901</v>
      </c>
      <c r="J185" s="531">
        <v>3</v>
      </c>
      <c r="K185" s="532">
        <v>10864.08780189627</v>
      </c>
    </row>
    <row r="186" spans="1:11" ht="14.4" customHeight="1" x14ac:dyDescent="0.3">
      <c r="A186" s="510" t="s">
        <v>516</v>
      </c>
      <c r="B186" s="511" t="s">
        <v>604</v>
      </c>
      <c r="C186" s="514" t="s">
        <v>527</v>
      </c>
      <c r="D186" s="552" t="s">
        <v>605</v>
      </c>
      <c r="E186" s="514" t="s">
        <v>1380</v>
      </c>
      <c r="F186" s="552" t="s">
        <v>1381</v>
      </c>
      <c r="G186" s="514" t="s">
        <v>1220</v>
      </c>
      <c r="H186" s="514" t="s">
        <v>1221</v>
      </c>
      <c r="I186" s="531">
        <v>2861.20982685539</v>
      </c>
      <c r="J186" s="531">
        <v>2</v>
      </c>
      <c r="K186" s="532">
        <v>5722.41965371078</v>
      </c>
    </row>
    <row r="187" spans="1:11" ht="14.4" customHeight="1" x14ac:dyDescent="0.3">
      <c r="A187" s="510" t="s">
        <v>516</v>
      </c>
      <c r="B187" s="511" t="s">
        <v>604</v>
      </c>
      <c r="C187" s="514" t="s">
        <v>527</v>
      </c>
      <c r="D187" s="552" t="s">
        <v>605</v>
      </c>
      <c r="E187" s="514" t="s">
        <v>1380</v>
      </c>
      <c r="F187" s="552" t="s">
        <v>1381</v>
      </c>
      <c r="G187" s="514" t="s">
        <v>1222</v>
      </c>
      <c r="H187" s="514" t="s">
        <v>1223</v>
      </c>
      <c r="I187" s="531">
        <v>2861.20982685539</v>
      </c>
      <c r="J187" s="531">
        <v>2</v>
      </c>
      <c r="K187" s="532">
        <v>5722.41965371078</v>
      </c>
    </row>
    <row r="188" spans="1:11" ht="14.4" customHeight="1" x14ac:dyDescent="0.3">
      <c r="A188" s="510" t="s">
        <v>516</v>
      </c>
      <c r="B188" s="511" t="s">
        <v>604</v>
      </c>
      <c r="C188" s="514" t="s">
        <v>527</v>
      </c>
      <c r="D188" s="552" t="s">
        <v>605</v>
      </c>
      <c r="E188" s="514" t="s">
        <v>1380</v>
      </c>
      <c r="F188" s="552" t="s">
        <v>1381</v>
      </c>
      <c r="G188" s="514" t="s">
        <v>1224</v>
      </c>
      <c r="H188" s="514" t="s">
        <v>1225</v>
      </c>
      <c r="I188" s="531">
        <v>1503.0552022407601</v>
      </c>
      <c r="J188" s="531">
        <v>18</v>
      </c>
      <c r="K188" s="532">
        <v>27054.993640333683</v>
      </c>
    </row>
    <row r="189" spans="1:11" ht="14.4" customHeight="1" x14ac:dyDescent="0.3">
      <c r="A189" s="510" t="s">
        <v>516</v>
      </c>
      <c r="B189" s="511" t="s">
        <v>604</v>
      </c>
      <c r="C189" s="514" t="s">
        <v>527</v>
      </c>
      <c r="D189" s="552" t="s">
        <v>605</v>
      </c>
      <c r="E189" s="514" t="s">
        <v>1380</v>
      </c>
      <c r="F189" s="552" t="s">
        <v>1381</v>
      </c>
      <c r="G189" s="514" t="s">
        <v>1226</v>
      </c>
      <c r="H189" s="514" t="s">
        <v>1227</v>
      </c>
      <c r="I189" s="531">
        <v>1503.0552022407601</v>
      </c>
      <c r="J189" s="531">
        <v>18</v>
      </c>
      <c r="K189" s="532">
        <v>27054.993640333683</v>
      </c>
    </row>
    <row r="190" spans="1:11" ht="14.4" customHeight="1" x14ac:dyDescent="0.3">
      <c r="A190" s="510" t="s">
        <v>516</v>
      </c>
      <c r="B190" s="511" t="s">
        <v>604</v>
      </c>
      <c r="C190" s="514" t="s">
        <v>527</v>
      </c>
      <c r="D190" s="552" t="s">
        <v>605</v>
      </c>
      <c r="E190" s="514" t="s">
        <v>1380</v>
      </c>
      <c r="F190" s="552" t="s">
        <v>1381</v>
      </c>
      <c r="G190" s="514" t="s">
        <v>1228</v>
      </c>
      <c r="H190" s="514" t="s">
        <v>1229</v>
      </c>
      <c r="I190" s="531">
        <v>601.37206789902098</v>
      </c>
      <c r="J190" s="531">
        <v>4</v>
      </c>
      <c r="K190" s="532">
        <v>2405.4882715960839</v>
      </c>
    </row>
    <row r="191" spans="1:11" ht="14.4" customHeight="1" x14ac:dyDescent="0.3">
      <c r="A191" s="510" t="s">
        <v>516</v>
      </c>
      <c r="B191" s="511" t="s">
        <v>604</v>
      </c>
      <c r="C191" s="514" t="s">
        <v>527</v>
      </c>
      <c r="D191" s="552" t="s">
        <v>605</v>
      </c>
      <c r="E191" s="514" t="s">
        <v>1380</v>
      </c>
      <c r="F191" s="552" t="s">
        <v>1381</v>
      </c>
      <c r="G191" s="514" t="s">
        <v>1230</v>
      </c>
      <c r="H191" s="514" t="s">
        <v>1231</v>
      </c>
      <c r="I191" s="531">
        <v>1430.6049709276999</v>
      </c>
      <c r="J191" s="531">
        <v>7</v>
      </c>
      <c r="K191" s="532">
        <v>10014.2347964939</v>
      </c>
    </row>
    <row r="192" spans="1:11" ht="14.4" customHeight="1" x14ac:dyDescent="0.3">
      <c r="A192" s="510" t="s">
        <v>516</v>
      </c>
      <c r="B192" s="511" t="s">
        <v>604</v>
      </c>
      <c r="C192" s="514" t="s">
        <v>527</v>
      </c>
      <c r="D192" s="552" t="s">
        <v>605</v>
      </c>
      <c r="E192" s="514" t="s">
        <v>1380</v>
      </c>
      <c r="F192" s="552" t="s">
        <v>1381</v>
      </c>
      <c r="G192" s="514" t="s">
        <v>1232</v>
      </c>
      <c r="H192" s="514" t="s">
        <v>1233</v>
      </c>
      <c r="I192" s="531">
        <v>430.10150279498299</v>
      </c>
      <c r="J192" s="531">
        <v>15</v>
      </c>
      <c r="K192" s="532">
        <v>6451.5225419247445</v>
      </c>
    </row>
    <row r="193" spans="1:11" ht="14.4" customHeight="1" x14ac:dyDescent="0.3">
      <c r="A193" s="510" t="s">
        <v>516</v>
      </c>
      <c r="B193" s="511" t="s">
        <v>604</v>
      </c>
      <c r="C193" s="514" t="s">
        <v>527</v>
      </c>
      <c r="D193" s="552" t="s">
        <v>605</v>
      </c>
      <c r="E193" s="514" t="s">
        <v>1380</v>
      </c>
      <c r="F193" s="552" t="s">
        <v>1381</v>
      </c>
      <c r="G193" s="514" t="s">
        <v>1234</v>
      </c>
      <c r="H193" s="514" t="s">
        <v>1235</v>
      </c>
      <c r="I193" s="531">
        <v>9997.02</v>
      </c>
      <c r="J193" s="531">
        <v>1</v>
      </c>
      <c r="K193" s="532">
        <v>9997.02</v>
      </c>
    </row>
    <row r="194" spans="1:11" ht="14.4" customHeight="1" x14ac:dyDescent="0.3">
      <c r="A194" s="510" t="s">
        <v>516</v>
      </c>
      <c r="B194" s="511" t="s">
        <v>604</v>
      </c>
      <c r="C194" s="514" t="s">
        <v>527</v>
      </c>
      <c r="D194" s="552" t="s">
        <v>605</v>
      </c>
      <c r="E194" s="514" t="s">
        <v>1380</v>
      </c>
      <c r="F194" s="552" t="s">
        <v>1381</v>
      </c>
      <c r="G194" s="514" t="s">
        <v>1236</v>
      </c>
      <c r="H194" s="514" t="s">
        <v>1237</v>
      </c>
      <c r="I194" s="531">
        <v>17.54</v>
      </c>
      <c r="J194" s="531">
        <v>120</v>
      </c>
      <c r="K194" s="532">
        <v>2105.3999999999996</v>
      </c>
    </row>
    <row r="195" spans="1:11" ht="14.4" customHeight="1" x14ac:dyDescent="0.3">
      <c r="A195" s="510" t="s">
        <v>516</v>
      </c>
      <c r="B195" s="511" t="s">
        <v>604</v>
      </c>
      <c r="C195" s="514" t="s">
        <v>527</v>
      </c>
      <c r="D195" s="552" t="s">
        <v>605</v>
      </c>
      <c r="E195" s="514" t="s">
        <v>1380</v>
      </c>
      <c r="F195" s="552" t="s">
        <v>1381</v>
      </c>
      <c r="G195" s="514" t="s">
        <v>1238</v>
      </c>
      <c r="H195" s="514" t="s">
        <v>1239</v>
      </c>
      <c r="I195" s="531">
        <v>76052.53333333334</v>
      </c>
      <c r="J195" s="531">
        <v>10</v>
      </c>
      <c r="K195" s="532">
        <v>761816</v>
      </c>
    </row>
    <row r="196" spans="1:11" ht="14.4" customHeight="1" x14ac:dyDescent="0.3">
      <c r="A196" s="510" t="s">
        <v>516</v>
      </c>
      <c r="B196" s="511" t="s">
        <v>604</v>
      </c>
      <c r="C196" s="514" t="s">
        <v>527</v>
      </c>
      <c r="D196" s="552" t="s">
        <v>605</v>
      </c>
      <c r="E196" s="514" t="s">
        <v>1380</v>
      </c>
      <c r="F196" s="552" t="s">
        <v>1381</v>
      </c>
      <c r="G196" s="514" t="s">
        <v>1240</v>
      </c>
      <c r="H196" s="514" t="s">
        <v>1241</v>
      </c>
      <c r="I196" s="531">
        <v>1988.03</v>
      </c>
      <c r="J196" s="531">
        <v>10</v>
      </c>
      <c r="K196" s="532">
        <v>19880.3</v>
      </c>
    </row>
    <row r="197" spans="1:11" ht="14.4" customHeight="1" x14ac:dyDescent="0.3">
      <c r="A197" s="510" t="s">
        <v>516</v>
      </c>
      <c r="B197" s="511" t="s">
        <v>604</v>
      </c>
      <c r="C197" s="514" t="s">
        <v>527</v>
      </c>
      <c r="D197" s="552" t="s">
        <v>605</v>
      </c>
      <c r="E197" s="514" t="s">
        <v>1380</v>
      </c>
      <c r="F197" s="552" t="s">
        <v>1381</v>
      </c>
      <c r="G197" s="514" t="s">
        <v>1242</v>
      </c>
      <c r="H197" s="514" t="s">
        <v>1243</v>
      </c>
      <c r="I197" s="531">
        <v>4247.1000000000004</v>
      </c>
      <c r="J197" s="531">
        <v>3</v>
      </c>
      <c r="K197" s="532">
        <v>12741.300000000001</v>
      </c>
    </row>
    <row r="198" spans="1:11" ht="14.4" customHeight="1" x14ac:dyDescent="0.3">
      <c r="A198" s="510" t="s">
        <v>516</v>
      </c>
      <c r="B198" s="511" t="s">
        <v>604</v>
      </c>
      <c r="C198" s="514" t="s">
        <v>527</v>
      </c>
      <c r="D198" s="552" t="s">
        <v>605</v>
      </c>
      <c r="E198" s="514" t="s">
        <v>1380</v>
      </c>
      <c r="F198" s="552" t="s">
        <v>1381</v>
      </c>
      <c r="G198" s="514" t="s">
        <v>1244</v>
      </c>
      <c r="H198" s="514" t="s">
        <v>1245</v>
      </c>
      <c r="I198" s="531">
        <v>55926.19999999999</v>
      </c>
      <c r="J198" s="531">
        <v>10</v>
      </c>
      <c r="K198" s="532">
        <v>560205.80000000005</v>
      </c>
    </row>
    <row r="199" spans="1:11" ht="14.4" customHeight="1" x14ac:dyDescent="0.3">
      <c r="A199" s="510" t="s">
        <v>516</v>
      </c>
      <c r="B199" s="511" t="s">
        <v>604</v>
      </c>
      <c r="C199" s="514" t="s">
        <v>527</v>
      </c>
      <c r="D199" s="552" t="s">
        <v>605</v>
      </c>
      <c r="E199" s="514" t="s">
        <v>1380</v>
      </c>
      <c r="F199" s="552" t="s">
        <v>1381</v>
      </c>
      <c r="G199" s="514" t="s">
        <v>1246</v>
      </c>
      <c r="H199" s="514" t="s">
        <v>1247</v>
      </c>
      <c r="I199" s="531">
        <v>12.58</v>
      </c>
      <c r="J199" s="531">
        <v>260</v>
      </c>
      <c r="K199" s="532">
        <v>3271.84</v>
      </c>
    </row>
    <row r="200" spans="1:11" ht="14.4" customHeight="1" x14ac:dyDescent="0.3">
      <c r="A200" s="510" t="s">
        <v>516</v>
      </c>
      <c r="B200" s="511" t="s">
        <v>604</v>
      </c>
      <c r="C200" s="514" t="s">
        <v>527</v>
      </c>
      <c r="D200" s="552" t="s">
        <v>605</v>
      </c>
      <c r="E200" s="514" t="s">
        <v>1380</v>
      </c>
      <c r="F200" s="552" t="s">
        <v>1381</v>
      </c>
      <c r="G200" s="514" t="s">
        <v>1248</v>
      </c>
      <c r="H200" s="514" t="s">
        <v>1249</v>
      </c>
      <c r="I200" s="531">
        <v>10.89</v>
      </c>
      <c r="J200" s="531">
        <v>1100</v>
      </c>
      <c r="K200" s="532">
        <v>11979</v>
      </c>
    </row>
    <row r="201" spans="1:11" ht="14.4" customHeight="1" x14ac:dyDescent="0.3">
      <c r="A201" s="510" t="s">
        <v>516</v>
      </c>
      <c r="B201" s="511" t="s">
        <v>604</v>
      </c>
      <c r="C201" s="514" t="s">
        <v>527</v>
      </c>
      <c r="D201" s="552" t="s">
        <v>605</v>
      </c>
      <c r="E201" s="514" t="s">
        <v>1380</v>
      </c>
      <c r="F201" s="552" t="s">
        <v>1381</v>
      </c>
      <c r="G201" s="514" t="s">
        <v>1250</v>
      </c>
      <c r="H201" s="514" t="s">
        <v>1251</v>
      </c>
      <c r="I201" s="531">
        <v>410.17</v>
      </c>
      <c r="J201" s="531">
        <v>1</v>
      </c>
      <c r="K201" s="532">
        <v>410.17</v>
      </c>
    </row>
    <row r="202" spans="1:11" ht="14.4" customHeight="1" x14ac:dyDescent="0.3">
      <c r="A202" s="510" t="s">
        <v>516</v>
      </c>
      <c r="B202" s="511" t="s">
        <v>604</v>
      </c>
      <c r="C202" s="514" t="s">
        <v>527</v>
      </c>
      <c r="D202" s="552" t="s">
        <v>605</v>
      </c>
      <c r="E202" s="514" t="s">
        <v>1380</v>
      </c>
      <c r="F202" s="552" t="s">
        <v>1381</v>
      </c>
      <c r="G202" s="514" t="s">
        <v>1252</v>
      </c>
      <c r="H202" s="514" t="s">
        <v>1253</v>
      </c>
      <c r="I202" s="531">
        <v>15754.2</v>
      </c>
      <c r="J202" s="531">
        <v>3</v>
      </c>
      <c r="K202" s="532">
        <v>47262.600000000006</v>
      </c>
    </row>
    <row r="203" spans="1:11" ht="14.4" customHeight="1" x14ac:dyDescent="0.3">
      <c r="A203" s="510" t="s">
        <v>516</v>
      </c>
      <c r="B203" s="511" t="s">
        <v>604</v>
      </c>
      <c r="C203" s="514" t="s">
        <v>527</v>
      </c>
      <c r="D203" s="552" t="s">
        <v>605</v>
      </c>
      <c r="E203" s="514" t="s">
        <v>1380</v>
      </c>
      <c r="F203" s="552" t="s">
        <v>1381</v>
      </c>
      <c r="G203" s="514" t="s">
        <v>1254</v>
      </c>
      <c r="H203" s="514" t="s">
        <v>1255</v>
      </c>
      <c r="I203" s="531">
        <v>8095.5049999999992</v>
      </c>
      <c r="J203" s="531">
        <v>14</v>
      </c>
      <c r="K203" s="532">
        <v>114167.12999999999</v>
      </c>
    </row>
    <row r="204" spans="1:11" ht="14.4" customHeight="1" x14ac:dyDescent="0.3">
      <c r="A204" s="510" t="s">
        <v>516</v>
      </c>
      <c r="B204" s="511" t="s">
        <v>604</v>
      </c>
      <c r="C204" s="514" t="s">
        <v>527</v>
      </c>
      <c r="D204" s="552" t="s">
        <v>605</v>
      </c>
      <c r="E204" s="514" t="s">
        <v>1380</v>
      </c>
      <c r="F204" s="552" t="s">
        <v>1381</v>
      </c>
      <c r="G204" s="514" t="s">
        <v>1256</v>
      </c>
      <c r="H204" s="514" t="s">
        <v>1257</v>
      </c>
      <c r="I204" s="531">
        <v>232634.6</v>
      </c>
      <c r="J204" s="531">
        <v>9</v>
      </c>
      <c r="K204" s="532">
        <v>2093711.4</v>
      </c>
    </row>
    <row r="205" spans="1:11" ht="14.4" customHeight="1" x14ac:dyDescent="0.3">
      <c r="A205" s="510" t="s">
        <v>516</v>
      </c>
      <c r="B205" s="511" t="s">
        <v>604</v>
      </c>
      <c r="C205" s="514" t="s">
        <v>527</v>
      </c>
      <c r="D205" s="552" t="s">
        <v>605</v>
      </c>
      <c r="E205" s="514" t="s">
        <v>1380</v>
      </c>
      <c r="F205" s="552" t="s">
        <v>1381</v>
      </c>
      <c r="G205" s="514" t="s">
        <v>1258</v>
      </c>
      <c r="H205" s="514" t="s">
        <v>1259</v>
      </c>
      <c r="I205" s="531">
        <v>5115.88</v>
      </c>
      <c r="J205" s="531">
        <v>6</v>
      </c>
      <c r="K205" s="532">
        <v>30695.280000000002</v>
      </c>
    </row>
    <row r="206" spans="1:11" ht="14.4" customHeight="1" x14ac:dyDescent="0.3">
      <c r="A206" s="510" t="s">
        <v>516</v>
      </c>
      <c r="B206" s="511" t="s">
        <v>604</v>
      </c>
      <c r="C206" s="514" t="s">
        <v>527</v>
      </c>
      <c r="D206" s="552" t="s">
        <v>605</v>
      </c>
      <c r="E206" s="514" t="s">
        <v>1380</v>
      </c>
      <c r="F206" s="552" t="s">
        <v>1381</v>
      </c>
      <c r="G206" s="514" t="s">
        <v>955</v>
      </c>
      <c r="H206" s="514" t="s">
        <v>956</v>
      </c>
      <c r="I206" s="531">
        <v>2359.5</v>
      </c>
      <c r="J206" s="531">
        <v>2</v>
      </c>
      <c r="K206" s="532">
        <v>4719</v>
      </c>
    </row>
    <row r="207" spans="1:11" ht="14.4" customHeight="1" x14ac:dyDescent="0.3">
      <c r="A207" s="510" t="s">
        <v>516</v>
      </c>
      <c r="B207" s="511" t="s">
        <v>604</v>
      </c>
      <c r="C207" s="514" t="s">
        <v>527</v>
      </c>
      <c r="D207" s="552" t="s">
        <v>605</v>
      </c>
      <c r="E207" s="514" t="s">
        <v>1380</v>
      </c>
      <c r="F207" s="552" t="s">
        <v>1381</v>
      </c>
      <c r="G207" s="514" t="s">
        <v>1260</v>
      </c>
      <c r="H207" s="514" t="s">
        <v>1261</v>
      </c>
      <c r="I207" s="531">
        <v>9.08</v>
      </c>
      <c r="J207" s="531">
        <v>1700</v>
      </c>
      <c r="K207" s="532">
        <v>15427.5</v>
      </c>
    </row>
    <row r="208" spans="1:11" ht="14.4" customHeight="1" x14ac:dyDescent="0.3">
      <c r="A208" s="510" t="s">
        <v>516</v>
      </c>
      <c r="B208" s="511" t="s">
        <v>604</v>
      </c>
      <c r="C208" s="514" t="s">
        <v>527</v>
      </c>
      <c r="D208" s="552" t="s">
        <v>605</v>
      </c>
      <c r="E208" s="514" t="s">
        <v>1380</v>
      </c>
      <c r="F208" s="552" t="s">
        <v>1381</v>
      </c>
      <c r="G208" s="514" t="s">
        <v>1262</v>
      </c>
      <c r="H208" s="514" t="s">
        <v>1263</v>
      </c>
      <c r="I208" s="531">
        <v>622.49</v>
      </c>
      <c r="J208" s="531">
        <v>1</v>
      </c>
      <c r="K208" s="532">
        <v>622.49</v>
      </c>
    </row>
    <row r="209" spans="1:11" ht="14.4" customHeight="1" x14ac:dyDescent="0.3">
      <c r="A209" s="510" t="s">
        <v>516</v>
      </c>
      <c r="B209" s="511" t="s">
        <v>604</v>
      </c>
      <c r="C209" s="514" t="s">
        <v>527</v>
      </c>
      <c r="D209" s="552" t="s">
        <v>605</v>
      </c>
      <c r="E209" s="514" t="s">
        <v>1380</v>
      </c>
      <c r="F209" s="552" t="s">
        <v>1381</v>
      </c>
      <c r="G209" s="514" t="s">
        <v>1264</v>
      </c>
      <c r="H209" s="514" t="s">
        <v>1265</v>
      </c>
      <c r="I209" s="531">
        <v>14217.5</v>
      </c>
      <c r="J209" s="531">
        <v>36</v>
      </c>
      <c r="K209" s="532">
        <v>511830</v>
      </c>
    </row>
    <row r="210" spans="1:11" ht="14.4" customHeight="1" x14ac:dyDescent="0.3">
      <c r="A210" s="510" t="s">
        <v>516</v>
      </c>
      <c r="B210" s="511" t="s">
        <v>604</v>
      </c>
      <c r="C210" s="514" t="s">
        <v>527</v>
      </c>
      <c r="D210" s="552" t="s">
        <v>605</v>
      </c>
      <c r="E210" s="514" t="s">
        <v>1380</v>
      </c>
      <c r="F210" s="552" t="s">
        <v>1381</v>
      </c>
      <c r="G210" s="514" t="s">
        <v>1266</v>
      </c>
      <c r="H210" s="514" t="s">
        <v>1267</v>
      </c>
      <c r="I210" s="531">
        <v>5754.76</v>
      </c>
      <c r="J210" s="531">
        <v>1</v>
      </c>
      <c r="K210" s="532">
        <v>5754.76</v>
      </c>
    </row>
    <row r="211" spans="1:11" ht="14.4" customHeight="1" x14ac:dyDescent="0.3">
      <c r="A211" s="510" t="s">
        <v>516</v>
      </c>
      <c r="B211" s="511" t="s">
        <v>604</v>
      </c>
      <c r="C211" s="514" t="s">
        <v>527</v>
      </c>
      <c r="D211" s="552" t="s">
        <v>605</v>
      </c>
      <c r="E211" s="514" t="s">
        <v>1380</v>
      </c>
      <c r="F211" s="552" t="s">
        <v>1381</v>
      </c>
      <c r="G211" s="514" t="s">
        <v>1268</v>
      </c>
      <c r="H211" s="514" t="s">
        <v>1269</v>
      </c>
      <c r="I211" s="531">
        <v>1161.5999999999999</v>
      </c>
      <c r="J211" s="531">
        <v>50</v>
      </c>
      <c r="K211" s="532">
        <v>58080</v>
      </c>
    </row>
    <row r="212" spans="1:11" ht="14.4" customHeight="1" x14ac:dyDescent="0.3">
      <c r="A212" s="510" t="s">
        <v>516</v>
      </c>
      <c r="B212" s="511" t="s">
        <v>604</v>
      </c>
      <c r="C212" s="514" t="s">
        <v>527</v>
      </c>
      <c r="D212" s="552" t="s">
        <v>605</v>
      </c>
      <c r="E212" s="514" t="s">
        <v>1380</v>
      </c>
      <c r="F212" s="552" t="s">
        <v>1381</v>
      </c>
      <c r="G212" s="514" t="s">
        <v>1270</v>
      </c>
      <c r="H212" s="514" t="s">
        <v>1271</v>
      </c>
      <c r="I212" s="531">
        <v>8597.41</v>
      </c>
      <c r="J212" s="531">
        <v>10</v>
      </c>
      <c r="K212" s="532">
        <v>85974.12000000001</v>
      </c>
    </row>
    <row r="213" spans="1:11" ht="14.4" customHeight="1" x14ac:dyDescent="0.3">
      <c r="A213" s="510" t="s">
        <v>516</v>
      </c>
      <c r="B213" s="511" t="s">
        <v>604</v>
      </c>
      <c r="C213" s="514" t="s">
        <v>527</v>
      </c>
      <c r="D213" s="552" t="s">
        <v>605</v>
      </c>
      <c r="E213" s="514" t="s">
        <v>1380</v>
      </c>
      <c r="F213" s="552" t="s">
        <v>1381</v>
      </c>
      <c r="G213" s="514" t="s">
        <v>1272</v>
      </c>
      <c r="H213" s="514" t="s">
        <v>1273</v>
      </c>
      <c r="I213" s="531">
        <v>2370.39</v>
      </c>
      <c r="J213" s="531">
        <v>70</v>
      </c>
      <c r="K213" s="532">
        <v>165927.13</v>
      </c>
    </row>
    <row r="214" spans="1:11" ht="14.4" customHeight="1" x14ac:dyDescent="0.3">
      <c r="A214" s="510" t="s">
        <v>516</v>
      </c>
      <c r="B214" s="511" t="s">
        <v>604</v>
      </c>
      <c r="C214" s="514" t="s">
        <v>527</v>
      </c>
      <c r="D214" s="552" t="s">
        <v>605</v>
      </c>
      <c r="E214" s="514" t="s">
        <v>1380</v>
      </c>
      <c r="F214" s="552" t="s">
        <v>1381</v>
      </c>
      <c r="G214" s="514" t="s">
        <v>1274</v>
      </c>
      <c r="H214" s="514" t="s">
        <v>1275</v>
      </c>
      <c r="I214" s="531">
        <v>1690.5</v>
      </c>
      <c r="J214" s="531">
        <v>35</v>
      </c>
      <c r="K214" s="532">
        <v>59167.42</v>
      </c>
    </row>
    <row r="215" spans="1:11" ht="14.4" customHeight="1" x14ac:dyDescent="0.3">
      <c r="A215" s="510" t="s">
        <v>516</v>
      </c>
      <c r="B215" s="511" t="s">
        <v>604</v>
      </c>
      <c r="C215" s="514" t="s">
        <v>527</v>
      </c>
      <c r="D215" s="552" t="s">
        <v>605</v>
      </c>
      <c r="E215" s="514" t="s">
        <v>1380</v>
      </c>
      <c r="F215" s="552" t="s">
        <v>1381</v>
      </c>
      <c r="G215" s="514" t="s">
        <v>1276</v>
      </c>
      <c r="H215" s="514" t="s">
        <v>1277</v>
      </c>
      <c r="I215" s="531">
        <v>1818.1499999999999</v>
      </c>
      <c r="J215" s="531">
        <v>75</v>
      </c>
      <c r="K215" s="532">
        <v>136361.1</v>
      </c>
    </row>
    <row r="216" spans="1:11" ht="14.4" customHeight="1" x14ac:dyDescent="0.3">
      <c r="A216" s="510" t="s">
        <v>516</v>
      </c>
      <c r="B216" s="511" t="s">
        <v>604</v>
      </c>
      <c r="C216" s="514" t="s">
        <v>527</v>
      </c>
      <c r="D216" s="552" t="s">
        <v>605</v>
      </c>
      <c r="E216" s="514" t="s">
        <v>1380</v>
      </c>
      <c r="F216" s="552" t="s">
        <v>1381</v>
      </c>
      <c r="G216" s="514" t="s">
        <v>1278</v>
      </c>
      <c r="H216" s="514" t="s">
        <v>1279</v>
      </c>
      <c r="I216" s="531">
        <v>4328.1783333333333</v>
      </c>
      <c r="J216" s="531">
        <v>95</v>
      </c>
      <c r="K216" s="532">
        <v>411176.87999999995</v>
      </c>
    </row>
    <row r="217" spans="1:11" ht="14.4" customHeight="1" x14ac:dyDescent="0.3">
      <c r="A217" s="510" t="s">
        <v>516</v>
      </c>
      <c r="B217" s="511" t="s">
        <v>604</v>
      </c>
      <c r="C217" s="514" t="s">
        <v>527</v>
      </c>
      <c r="D217" s="552" t="s">
        <v>605</v>
      </c>
      <c r="E217" s="514" t="s">
        <v>1380</v>
      </c>
      <c r="F217" s="552" t="s">
        <v>1381</v>
      </c>
      <c r="G217" s="514" t="s">
        <v>1280</v>
      </c>
      <c r="H217" s="514" t="s">
        <v>1281</v>
      </c>
      <c r="I217" s="531">
        <v>158035.82799999998</v>
      </c>
      <c r="J217" s="531">
        <v>5</v>
      </c>
      <c r="K217" s="532">
        <v>790179.1399999999</v>
      </c>
    </row>
    <row r="218" spans="1:11" ht="14.4" customHeight="1" x14ac:dyDescent="0.3">
      <c r="A218" s="510" t="s">
        <v>516</v>
      </c>
      <c r="B218" s="511" t="s">
        <v>604</v>
      </c>
      <c r="C218" s="514" t="s">
        <v>527</v>
      </c>
      <c r="D218" s="552" t="s">
        <v>605</v>
      </c>
      <c r="E218" s="514" t="s">
        <v>1380</v>
      </c>
      <c r="F218" s="552" t="s">
        <v>1381</v>
      </c>
      <c r="G218" s="514" t="s">
        <v>1282</v>
      </c>
      <c r="H218" s="514" t="s">
        <v>1283</v>
      </c>
      <c r="I218" s="531">
        <v>2935.4650000000001</v>
      </c>
      <c r="J218" s="531">
        <v>30</v>
      </c>
      <c r="K218" s="532">
        <v>88063.89</v>
      </c>
    </row>
    <row r="219" spans="1:11" ht="14.4" customHeight="1" x14ac:dyDescent="0.3">
      <c r="A219" s="510" t="s">
        <v>516</v>
      </c>
      <c r="B219" s="511" t="s">
        <v>604</v>
      </c>
      <c r="C219" s="514" t="s">
        <v>527</v>
      </c>
      <c r="D219" s="552" t="s">
        <v>605</v>
      </c>
      <c r="E219" s="514" t="s">
        <v>1380</v>
      </c>
      <c r="F219" s="552" t="s">
        <v>1381</v>
      </c>
      <c r="G219" s="514" t="s">
        <v>1284</v>
      </c>
      <c r="H219" s="514" t="s">
        <v>1285</v>
      </c>
      <c r="I219" s="531">
        <v>128690.06</v>
      </c>
      <c r="J219" s="531">
        <v>2</v>
      </c>
      <c r="K219" s="532">
        <v>257380.12</v>
      </c>
    </row>
    <row r="220" spans="1:11" ht="14.4" customHeight="1" x14ac:dyDescent="0.3">
      <c r="A220" s="510" t="s">
        <v>516</v>
      </c>
      <c r="B220" s="511" t="s">
        <v>604</v>
      </c>
      <c r="C220" s="514" t="s">
        <v>527</v>
      </c>
      <c r="D220" s="552" t="s">
        <v>605</v>
      </c>
      <c r="E220" s="514" t="s">
        <v>1380</v>
      </c>
      <c r="F220" s="552" t="s">
        <v>1381</v>
      </c>
      <c r="G220" s="514" t="s">
        <v>961</v>
      </c>
      <c r="H220" s="514" t="s">
        <v>962</v>
      </c>
      <c r="I220" s="531">
        <v>3611.85</v>
      </c>
      <c r="J220" s="531">
        <v>1</v>
      </c>
      <c r="K220" s="532">
        <v>3611.85</v>
      </c>
    </row>
    <row r="221" spans="1:11" ht="14.4" customHeight="1" x14ac:dyDescent="0.3">
      <c r="A221" s="510" t="s">
        <v>516</v>
      </c>
      <c r="B221" s="511" t="s">
        <v>604</v>
      </c>
      <c r="C221" s="514" t="s">
        <v>527</v>
      </c>
      <c r="D221" s="552" t="s">
        <v>605</v>
      </c>
      <c r="E221" s="514" t="s">
        <v>1380</v>
      </c>
      <c r="F221" s="552" t="s">
        <v>1381</v>
      </c>
      <c r="G221" s="514" t="s">
        <v>973</v>
      </c>
      <c r="H221" s="514" t="s">
        <v>974</v>
      </c>
      <c r="I221" s="531">
        <v>2133.23</v>
      </c>
      <c r="J221" s="531">
        <v>5</v>
      </c>
      <c r="K221" s="532">
        <v>10666.15</v>
      </c>
    </row>
    <row r="222" spans="1:11" ht="14.4" customHeight="1" x14ac:dyDescent="0.3">
      <c r="A222" s="510" t="s">
        <v>516</v>
      </c>
      <c r="B222" s="511" t="s">
        <v>604</v>
      </c>
      <c r="C222" s="514" t="s">
        <v>527</v>
      </c>
      <c r="D222" s="552" t="s">
        <v>605</v>
      </c>
      <c r="E222" s="514" t="s">
        <v>1380</v>
      </c>
      <c r="F222" s="552" t="s">
        <v>1381</v>
      </c>
      <c r="G222" s="514" t="s">
        <v>1286</v>
      </c>
      <c r="H222" s="514" t="s">
        <v>1287</v>
      </c>
      <c r="I222" s="531">
        <v>4904.13</v>
      </c>
      <c r="J222" s="531">
        <v>1</v>
      </c>
      <c r="K222" s="532">
        <v>4904.13</v>
      </c>
    </row>
    <row r="223" spans="1:11" ht="14.4" customHeight="1" x14ac:dyDescent="0.3">
      <c r="A223" s="510" t="s">
        <v>516</v>
      </c>
      <c r="B223" s="511" t="s">
        <v>604</v>
      </c>
      <c r="C223" s="514" t="s">
        <v>527</v>
      </c>
      <c r="D223" s="552" t="s">
        <v>605</v>
      </c>
      <c r="E223" s="514" t="s">
        <v>1380</v>
      </c>
      <c r="F223" s="552" t="s">
        <v>1381</v>
      </c>
      <c r="G223" s="514" t="s">
        <v>991</v>
      </c>
      <c r="H223" s="514" t="s">
        <v>992</v>
      </c>
      <c r="I223" s="531">
        <v>1936.6</v>
      </c>
      <c r="J223" s="531">
        <v>2</v>
      </c>
      <c r="K223" s="532">
        <v>3873.2</v>
      </c>
    </row>
    <row r="224" spans="1:11" ht="14.4" customHeight="1" x14ac:dyDescent="0.3">
      <c r="A224" s="510" t="s">
        <v>516</v>
      </c>
      <c r="B224" s="511" t="s">
        <v>604</v>
      </c>
      <c r="C224" s="514" t="s">
        <v>527</v>
      </c>
      <c r="D224" s="552" t="s">
        <v>605</v>
      </c>
      <c r="E224" s="514" t="s">
        <v>1380</v>
      </c>
      <c r="F224" s="552" t="s">
        <v>1381</v>
      </c>
      <c r="G224" s="514" t="s">
        <v>1288</v>
      </c>
      <c r="H224" s="514" t="s">
        <v>1289</v>
      </c>
      <c r="I224" s="531">
        <v>2861.2079999999996</v>
      </c>
      <c r="J224" s="531">
        <v>10</v>
      </c>
      <c r="K224" s="532">
        <v>28612.079999999998</v>
      </c>
    </row>
    <row r="225" spans="1:11" ht="14.4" customHeight="1" x14ac:dyDescent="0.3">
      <c r="A225" s="510" t="s">
        <v>516</v>
      </c>
      <c r="B225" s="511" t="s">
        <v>604</v>
      </c>
      <c r="C225" s="514" t="s">
        <v>527</v>
      </c>
      <c r="D225" s="552" t="s">
        <v>605</v>
      </c>
      <c r="E225" s="514" t="s">
        <v>1380</v>
      </c>
      <c r="F225" s="552" t="s">
        <v>1381</v>
      </c>
      <c r="G225" s="514" t="s">
        <v>1290</v>
      </c>
      <c r="H225" s="514" t="s">
        <v>1291</v>
      </c>
      <c r="I225" s="531">
        <v>589.27</v>
      </c>
      <c r="J225" s="531">
        <v>20</v>
      </c>
      <c r="K225" s="532">
        <v>11785.39</v>
      </c>
    </row>
    <row r="226" spans="1:11" ht="14.4" customHeight="1" x14ac:dyDescent="0.3">
      <c r="A226" s="510" t="s">
        <v>516</v>
      </c>
      <c r="B226" s="511" t="s">
        <v>604</v>
      </c>
      <c r="C226" s="514" t="s">
        <v>527</v>
      </c>
      <c r="D226" s="552" t="s">
        <v>605</v>
      </c>
      <c r="E226" s="514" t="s">
        <v>1380</v>
      </c>
      <c r="F226" s="552" t="s">
        <v>1381</v>
      </c>
      <c r="G226" s="514" t="s">
        <v>1292</v>
      </c>
      <c r="H226" s="514" t="s">
        <v>1062</v>
      </c>
      <c r="I226" s="531">
        <v>3646.62</v>
      </c>
      <c r="J226" s="531">
        <v>1</v>
      </c>
      <c r="K226" s="532">
        <v>3646.62</v>
      </c>
    </row>
    <row r="227" spans="1:11" ht="14.4" customHeight="1" x14ac:dyDescent="0.3">
      <c r="A227" s="510" t="s">
        <v>516</v>
      </c>
      <c r="B227" s="511" t="s">
        <v>604</v>
      </c>
      <c r="C227" s="514" t="s">
        <v>527</v>
      </c>
      <c r="D227" s="552" t="s">
        <v>605</v>
      </c>
      <c r="E227" s="514" t="s">
        <v>1380</v>
      </c>
      <c r="F227" s="552" t="s">
        <v>1381</v>
      </c>
      <c r="G227" s="514" t="s">
        <v>999</v>
      </c>
      <c r="H227" s="514" t="s">
        <v>1000</v>
      </c>
      <c r="I227" s="531">
        <v>2346</v>
      </c>
      <c r="J227" s="531">
        <v>3</v>
      </c>
      <c r="K227" s="532">
        <v>7038</v>
      </c>
    </row>
    <row r="228" spans="1:11" ht="14.4" customHeight="1" x14ac:dyDescent="0.3">
      <c r="A228" s="510" t="s">
        <v>516</v>
      </c>
      <c r="B228" s="511" t="s">
        <v>604</v>
      </c>
      <c r="C228" s="514" t="s">
        <v>527</v>
      </c>
      <c r="D228" s="552" t="s">
        <v>605</v>
      </c>
      <c r="E228" s="514" t="s">
        <v>1380</v>
      </c>
      <c r="F228" s="552" t="s">
        <v>1381</v>
      </c>
      <c r="G228" s="514" t="s">
        <v>1001</v>
      </c>
      <c r="H228" s="514" t="s">
        <v>1002</v>
      </c>
      <c r="I228" s="531">
        <v>4076.52</v>
      </c>
      <c r="J228" s="531">
        <v>1</v>
      </c>
      <c r="K228" s="532">
        <v>4076.52</v>
      </c>
    </row>
    <row r="229" spans="1:11" ht="14.4" customHeight="1" x14ac:dyDescent="0.3">
      <c r="A229" s="510" t="s">
        <v>516</v>
      </c>
      <c r="B229" s="511" t="s">
        <v>604</v>
      </c>
      <c r="C229" s="514" t="s">
        <v>527</v>
      </c>
      <c r="D229" s="552" t="s">
        <v>605</v>
      </c>
      <c r="E229" s="514" t="s">
        <v>1380</v>
      </c>
      <c r="F229" s="552" t="s">
        <v>1381</v>
      </c>
      <c r="G229" s="514" t="s">
        <v>1293</v>
      </c>
      <c r="H229" s="514" t="s">
        <v>1294</v>
      </c>
      <c r="I229" s="531">
        <v>4719</v>
      </c>
      <c r="J229" s="531">
        <v>3</v>
      </c>
      <c r="K229" s="532">
        <v>14157</v>
      </c>
    </row>
    <row r="230" spans="1:11" ht="14.4" customHeight="1" x14ac:dyDescent="0.3">
      <c r="A230" s="510" t="s">
        <v>516</v>
      </c>
      <c r="B230" s="511" t="s">
        <v>604</v>
      </c>
      <c r="C230" s="514" t="s">
        <v>527</v>
      </c>
      <c r="D230" s="552" t="s">
        <v>605</v>
      </c>
      <c r="E230" s="514" t="s">
        <v>1380</v>
      </c>
      <c r="F230" s="552" t="s">
        <v>1381</v>
      </c>
      <c r="G230" s="514" t="s">
        <v>1295</v>
      </c>
      <c r="H230" s="514" t="s">
        <v>1296</v>
      </c>
      <c r="I230" s="531">
        <v>6823.19</v>
      </c>
      <c r="J230" s="531">
        <v>12</v>
      </c>
      <c r="K230" s="532">
        <v>81878.28</v>
      </c>
    </row>
    <row r="231" spans="1:11" ht="14.4" customHeight="1" x14ac:dyDescent="0.3">
      <c r="A231" s="510" t="s">
        <v>516</v>
      </c>
      <c r="B231" s="511" t="s">
        <v>604</v>
      </c>
      <c r="C231" s="514" t="s">
        <v>527</v>
      </c>
      <c r="D231" s="552" t="s">
        <v>605</v>
      </c>
      <c r="E231" s="514" t="s">
        <v>1380</v>
      </c>
      <c r="F231" s="552" t="s">
        <v>1381</v>
      </c>
      <c r="G231" s="514" t="s">
        <v>1003</v>
      </c>
      <c r="H231" s="514" t="s">
        <v>1004</v>
      </c>
      <c r="I231" s="531">
        <v>3621.3480000000004</v>
      </c>
      <c r="J231" s="531">
        <v>17</v>
      </c>
      <c r="K231" s="532">
        <v>61562.98000000001</v>
      </c>
    </row>
    <row r="232" spans="1:11" ht="14.4" customHeight="1" x14ac:dyDescent="0.3">
      <c r="A232" s="510" t="s">
        <v>516</v>
      </c>
      <c r="B232" s="511" t="s">
        <v>604</v>
      </c>
      <c r="C232" s="514" t="s">
        <v>527</v>
      </c>
      <c r="D232" s="552" t="s">
        <v>605</v>
      </c>
      <c r="E232" s="514" t="s">
        <v>1380</v>
      </c>
      <c r="F232" s="552" t="s">
        <v>1381</v>
      </c>
      <c r="G232" s="514" t="s">
        <v>1007</v>
      </c>
      <c r="H232" s="514" t="s">
        <v>1008</v>
      </c>
      <c r="I232" s="531">
        <v>2123.6875</v>
      </c>
      <c r="J232" s="531">
        <v>6</v>
      </c>
      <c r="K232" s="532">
        <v>12741.75</v>
      </c>
    </row>
    <row r="233" spans="1:11" ht="14.4" customHeight="1" x14ac:dyDescent="0.3">
      <c r="A233" s="510" t="s">
        <v>516</v>
      </c>
      <c r="B233" s="511" t="s">
        <v>604</v>
      </c>
      <c r="C233" s="514" t="s">
        <v>527</v>
      </c>
      <c r="D233" s="552" t="s">
        <v>605</v>
      </c>
      <c r="E233" s="514" t="s">
        <v>1380</v>
      </c>
      <c r="F233" s="552" t="s">
        <v>1381</v>
      </c>
      <c r="G233" s="514" t="s">
        <v>1297</v>
      </c>
      <c r="H233" s="514" t="s">
        <v>1298</v>
      </c>
      <c r="I233" s="531">
        <v>102532.76800000001</v>
      </c>
      <c r="J233" s="531">
        <v>6</v>
      </c>
      <c r="K233" s="532">
        <v>615196.59</v>
      </c>
    </row>
    <row r="234" spans="1:11" ht="14.4" customHeight="1" x14ac:dyDescent="0.3">
      <c r="A234" s="510" t="s">
        <v>516</v>
      </c>
      <c r="B234" s="511" t="s">
        <v>604</v>
      </c>
      <c r="C234" s="514" t="s">
        <v>527</v>
      </c>
      <c r="D234" s="552" t="s">
        <v>605</v>
      </c>
      <c r="E234" s="514" t="s">
        <v>1380</v>
      </c>
      <c r="F234" s="552" t="s">
        <v>1381</v>
      </c>
      <c r="G234" s="514" t="s">
        <v>1299</v>
      </c>
      <c r="H234" s="514" t="s">
        <v>1300</v>
      </c>
      <c r="I234" s="531">
        <v>3010.48</v>
      </c>
      <c r="J234" s="531">
        <v>5</v>
      </c>
      <c r="K234" s="532">
        <v>15052.4</v>
      </c>
    </row>
    <row r="235" spans="1:11" ht="14.4" customHeight="1" x14ac:dyDescent="0.3">
      <c r="A235" s="510" t="s">
        <v>516</v>
      </c>
      <c r="B235" s="511" t="s">
        <v>604</v>
      </c>
      <c r="C235" s="514" t="s">
        <v>527</v>
      </c>
      <c r="D235" s="552" t="s">
        <v>605</v>
      </c>
      <c r="E235" s="514" t="s">
        <v>1380</v>
      </c>
      <c r="F235" s="552" t="s">
        <v>1381</v>
      </c>
      <c r="G235" s="514" t="s">
        <v>1009</v>
      </c>
      <c r="H235" s="514" t="s">
        <v>1010</v>
      </c>
      <c r="I235" s="531">
        <v>1776.75</v>
      </c>
      <c r="J235" s="531">
        <v>1</v>
      </c>
      <c r="K235" s="532">
        <v>1776.75</v>
      </c>
    </row>
    <row r="236" spans="1:11" ht="14.4" customHeight="1" x14ac:dyDescent="0.3">
      <c r="A236" s="510" t="s">
        <v>516</v>
      </c>
      <c r="B236" s="511" t="s">
        <v>604</v>
      </c>
      <c r="C236" s="514" t="s">
        <v>527</v>
      </c>
      <c r="D236" s="552" t="s">
        <v>605</v>
      </c>
      <c r="E236" s="514" t="s">
        <v>1380</v>
      </c>
      <c r="F236" s="552" t="s">
        <v>1381</v>
      </c>
      <c r="G236" s="514" t="s">
        <v>1301</v>
      </c>
      <c r="H236" s="514" t="s">
        <v>1302</v>
      </c>
      <c r="I236" s="531">
        <v>1473.154</v>
      </c>
      <c r="J236" s="531">
        <v>90</v>
      </c>
      <c r="K236" s="532">
        <v>132583.48000000001</v>
      </c>
    </row>
    <row r="237" spans="1:11" ht="14.4" customHeight="1" x14ac:dyDescent="0.3">
      <c r="A237" s="510" t="s">
        <v>516</v>
      </c>
      <c r="B237" s="511" t="s">
        <v>604</v>
      </c>
      <c r="C237" s="514" t="s">
        <v>527</v>
      </c>
      <c r="D237" s="552" t="s">
        <v>605</v>
      </c>
      <c r="E237" s="514" t="s">
        <v>1380</v>
      </c>
      <c r="F237" s="552" t="s">
        <v>1381</v>
      </c>
      <c r="G237" s="514" t="s">
        <v>1303</v>
      </c>
      <c r="H237" s="514" t="s">
        <v>1304</v>
      </c>
      <c r="I237" s="531">
        <v>2861.2020000000002</v>
      </c>
      <c r="J237" s="531">
        <v>10</v>
      </c>
      <c r="K237" s="532">
        <v>28612.020000000004</v>
      </c>
    </row>
    <row r="238" spans="1:11" ht="14.4" customHeight="1" x14ac:dyDescent="0.3">
      <c r="A238" s="510" t="s">
        <v>516</v>
      </c>
      <c r="B238" s="511" t="s">
        <v>604</v>
      </c>
      <c r="C238" s="514" t="s">
        <v>527</v>
      </c>
      <c r="D238" s="552" t="s">
        <v>605</v>
      </c>
      <c r="E238" s="514" t="s">
        <v>1380</v>
      </c>
      <c r="F238" s="552" t="s">
        <v>1381</v>
      </c>
      <c r="G238" s="514" t="s">
        <v>1305</v>
      </c>
      <c r="H238" s="514" t="s">
        <v>1306</v>
      </c>
      <c r="I238" s="531">
        <v>1868.75</v>
      </c>
      <c r="J238" s="531">
        <v>1</v>
      </c>
      <c r="K238" s="532">
        <v>1868.75</v>
      </c>
    </row>
    <row r="239" spans="1:11" ht="14.4" customHeight="1" x14ac:dyDescent="0.3">
      <c r="A239" s="510" t="s">
        <v>516</v>
      </c>
      <c r="B239" s="511" t="s">
        <v>604</v>
      </c>
      <c r="C239" s="514" t="s">
        <v>527</v>
      </c>
      <c r="D239" s="552" t="s">
        <v>605</v>
      </c>
      <c r="E239" s="514" t="s">
        <v>1380</v>
      </c>
      <c r="F239" s="552" t="s">
        <v>1381</v>
      </c>
      <c r="G239" s="514" t="s">
        <v>1307</v>
      </c>
      <c r="H239" s="514" t="s">
        <v>1308</v>
      </c>
      <c r="I239" s="531">
        <v>0.43</v>
      </c>
      <c r="J239" s="531">
        <v>2000</v>
      </c>
      <c r="K239" s="532">
        <v>856</v>
      </c>
    </row>
    <row r="240" spans="1:11" ht="14.4" customHeight="1" x14ac:dyDescent="0.3">
      <c r="A240" s="510" t="s">
        <v>516</v>
      </c>
      <c r="B240" s="511" t="s">
        <v>604</v>
      </c>
      <c r="C240" s="514" t="s">
        <v>527</v>
      </c>
      <c r="D240" s="552" t="s">
        <v>605</v>
      </c>
      <c r="E240" s="514" t="s">
        <v>1380</v>
      </c>
      <c r="F240" s="552" t="s">
        <v>1381</v>
      </c>
      <c r="G240" s="514" t="s">
        <v>1309</v>
      </c>
      <c r="H240" s="514" t="s">
        <v>1310</v>
      </c>
      <c r="I240" s="531">
        <v>1503.0540000000001</v>
      </c>
      <c r="J240" s="531">
        <v>90</v>
      </c>
      <c r="K240" s="532">
        <v>135274.48000000001</v>
      </c>
    </row>
    <row r="241" spans="1:11" ht="14.4" customHeight="1" x14ac:dyDescent="0.3">
      <c r="A241" s="510" t="s">
        <v>516</v>
      </c>
      <c r="B241" s="511" t="s">
        <v>604</v>
      </c>
      <c r="C241" s="514" t="s">
        <v>527</v>
      </c>
      <c r="D241" s="552" t="s">
        <v>605</v>
      </c>
      <c r="E241" s="514" t="s">
        <v>1380</v>
      </c>
      <c r="F241" s="552" t="s">
        <v>1381</v>
      </c>
      <c r="G241" s="514" t="s">
        <v>1023</v>
      </c>
      <c r="H241" s="514" t="s">
        <v>1024</v>
      </c>
      <c r="I241" s="531">
        <v>322</v>
      </c>
      <c r="J241" s="531">
        <v>5</v>
      </c>
      <c r="K241" s="532">
        <v>1610</v>
      </c>
    </row>
    <row r="242" spans="1:11" ht="14.4" customHeight="1" x14ac:dyDescent="0.3">
      <c r="A242" s="510" t="s">
        <v>516</v>
      </c>
      <c r="B242" s="511" t="s">
        <v>604</v>
      </c>
      <c r="C242" s="514" t="s">
        <v>527</v>
      </c>
      <c r="D242" s="552" t="s">
        <v>605</v>
      </c>
      <c r="E242" s="514" t="s">
        <v>1380</v>
      </c>
      <c r="F242" s="552" t="s">
        <v>1381</v>
      </c>
      <c r="G242" s="514" t="s">
        <v>1311</v>
      </c>
      <c r="H242" s="514" t="s">
        <v>1312</v>
      </c>
      <c r="I242" s="531">
        <v>1430.6019999999999</v>
      </c>
      <c r="J242" s="531">
        <v>35</v>
      </c>
      <c r="K242" s="532">
        <v>50071.07</v>
      </c>
    </row>
    <row r="243" spans="1:11" ht="14.4" customHeight="1" x14ac:dyDescent="0.3">
      <c r="A243" s="510" t="s">
        <v>516</v>
      </c>
      <c r="B243" s="511" t="s">
        <v>604</v>
      </c>
      <c r="C243" s="514" t="s">
        <v>527</v>
      </c>
      <c r="D243" s="552" t="s">
        <v>605</v>
      </c>
      <c r="E243" s="514" t="s">
        <v>1380</v>
      </c>
      <c r="F243" s="552" t="s">
        <v>1381</v>
      </c>
      <c r="G243" s="514" t="s">
        <v>1313</v>
      </c>
      <c r="H243" s="514" t="s">
        <v>1314</v>
      </c>
      <c r="I243" s="531">
        <v>430.1</v>
      </c>
      <c r="J243" s="531">
        <v>75</v>
      </c>
      <c r="K243" s="532">
        <v>32257.499999999996</v>
      </c>
    </row>
    <row r="244" spans="1:11" ht="14.4" customHeight="1" x14ac:dyDescent="0.3">
      <c r="A244" s="510" t="s">
        <v>516</v>
      </c>
      <c r="B244" s="511" t="s">
        <v>604</v>
      </c>
      <c r="C244" s="514" t="s">
        <v>527</v>
      </c>
      <c r="D244" s="552" t="s">
        <v>605</v>
      </c>
      <c r="E244" s="514" t="s">
        <v>1380</v>
      </c>
      <c r="F244" s="552" t="s">
        <v>1381</v>
      </c>
      <c r="G244" s="514" t="s">
        <v>1025</v>
      </c>
      <c r="H244" s="514" t="s">
        <v>1026</v>
      </c>
      <c r="I244" s="531">
        <v>3501.69</v>
      </c>
      <c r="J244" s="531">
        <v>1</v>
      </c>
      <c r="K244" s="532">
        <v>3501.69</v>
      </c>
    </row>
    <row r="245" spans="1:11" ht="14.4" customHeight="1" x14ac:dyDescent="0.3">
      <c r="A245" s="510" t="s">
        <v>516</v>
      </c>
      <c r="B245" s="511" t="s">
        <v>604</v>
      </c>
      <c r="C245" s="514" t="s">
        <v>527</v>
      </c>
      <c r="D245" s="552" t="s">
        <v>605</v>
      </c>
      <c r="E245" s="514" t="s">
        <v>1380</v>
      </c>
      <c r="F245" s="552" t="s">
        <v>1381</v>
      </c>
      <c r="G245" s="514" t="s">
        <v>1315</v>
      </c>
      <c r="H245" s="514" t="s">
        <v>1316</v>
      </c>
      <c r="I245" s="531">
        <v>2426.0500000000002</v>
      </c>
      <c r="J245" s="531">
        <v>1</v>
      </c>
      <c r="K245" s="532">
        <v>2426.0500000000002</v>
      </c>
    </row>
    <row r="246" spans="1:11" ht="14.4" customHeight="1" x14ac:dyDescent="0.3">
      <c r="A246" s="510" t="s">
        <v>516</v>
      </c>
      <c r="B246" s="511" t="s">
        <v>604</v>
      </c>
      <c r="C246" s="514" t="s">
        <v>527</v>
      </c>
      <c r="D246" s="552" t="s">
        <v>605</v>
      </c>
      <c r="E246" s="514" t="s">
        <v>1380</v>
      </c>
      <c r="F246" s="552" t="s">
        <v>1381</v>
      </c>
      <c r="G246" s="514" t="s">
        <v>1031</v>
      </c>
      <c r="H246" s="514" t="s">
        <v>1032</v>
      </c>
      <c r="I246" s="531">
        <v>1568.1675</v>
      </c>
      <c r="J246" s="531">
        <v>75</v>
      </c>
      <c r="K246" s="532">
        <v>117612.24</v>
      </c>
    </row>
    <row r="247" spans="1:11" ht="14.4" customHeight="1" x14ac:dyDescent="0.3">
      <c r="A247" s="510" t="s">
        <v>516</v>
      </c>
      <c r="B247" s="511" t="s">
        <v>604</v>
      </c>
      <c r="C247" s="514" t="s">
        <v>527</v>
      </c>
      <c r="D247" s="552" t="s">
        <v>605</v>
      </c>
      <c r="E247" s="514" t="s">
        <v>1380</v>
      </c>
      <c r="F247" s="552" t="s">
        <v>1381</v>
      </c>
      <c r="G247" s="514" t="s">
        <v>1033</v>
      </c>
      <c r="H247" s="514" t="s">
        <v>1034</v>
      </c>
      <c r="I247" s="531">
        <v>1868.82</v>
      </c>
      <c r="J247" s="531">
        <v>1</v>
      </c>
      <c r="K247" s="532">
        <v>1868.82</v>
      </c>
    </row>
    <row r="248" spans="1:11" ht="14.4" customHeight="1" x14ac:dyDescent="0.3">
      <c r="A248" s="510" t="s">
        <v>516</v>
      </c>
      <c r="B248" s="511" t="s">
        <v>604</v>
      </c>
      <c r="C248" s="514" t="s">
        <v>527</v>
      </c>
      <c r="D248" s="552" t="s">
        <v>605</v>
      </c>
      <c r="E248" s="514" t="s">
        <v>1380</v>
      </c>
      <c r="F248" s="552" t="s">
        <v>1381</v>
      </c>
      <c r="G248" s="514" t="s">
        <v>1035</v>
      </c>
      <c r="H248" s="514" t="s">
        <v>1036</v>
      </c>
      <c r="I248" s="531">
        <v>4076.75</v>
      </c>
      <c r="J248" s="531">
        <v>1</v>
      </c>
      <c r="K248" s="532">
        <v>4076.75</v>
      </c>
    </row>
    <row r="249" spans="1:11" ht="14.4" customHeight="1" x14ac:dyDescent="0.3">
      <c r="A249" s="510" t="s">
        <v>516</v>
      </c>
      <c r="B249" s="511" t="s">
        <v>604</v>
      </c>
      <c r="C249" s="514" t="s">
        <v>527</v>
      </c>
      <c r="D249" s="552" t="s">
        <v>605</v>
      </c>
      <c r="E249" s="514" t="s">
        <v>1380</v>
      </c>
      <c r="F249" s="552" t="s">
        <v>1381</v>
      </c>
      <c r="G249" s="514" t="s">
        <v>1037</v>
      </c>
      <c r="H249" s="514" t="s">
        <v>1038</v>
      </c>
      <c r="I249" s="531">
        <v>3737.46</v>
      </c>
      <c r="J249" s="531">
        <v>1</v>
      </c>
      <c r="K249" s="532">
        <v>3737.46</v>
      </c>
    </row>
    <row r="250" spans="1:11" ht="14.4" customHeight="1" x14ac:dyDescent="0.3">
      <c r="A250" s="510" t="s">
        <v>516</v>
      </c>
      <c r="B250" s="511" t="s">
        <v>604</v>
      </c>
      <c r="C250" s="514" t="s">
        <v>527</v>
      </c>
      <c r="D250" s="552" t="s">
        <v>605</v>
      </c>
      <c r="E250" s="514" t="s">
        <v>1380</v>
      </c>
      <c r="F250" s="552" t="s">
        <v>1381</v>
      </c>
      <c r="G250" s="514" t="s">
        <v>1041</v>
      </c>
      <c r="H250" s="514" t="s">
        <v>1042</v>
      </c>
      <c r="I250" s="531">
        <v>6253.34</v>
      </c>
      <c r="J250" s="531">
        <v>2</v>
      </c>
      <c r="K250" s="532">
        <v>12506.67</v>
      </c>
    </row>
    <row r="251" spans="1:11" ht="14.4" customHeight="1" x14ac:dyDescent="0.3">
      <c r="A251" s="510" t="s">
        <v>516</v>
      </c>
      <c r="B251" s="511" t="s">
        <v>604</v>
      </c>
      <c r="C251" s="514" t="s">
        <v>527</v>
      </c>
      <c r="D251" s="552" t="s">
        <v>605</v>
      </c>
      <c r="E251" s="514" t="s">
        <v>1380</v>
      </c>
      <c r="F251" s="552" t="s">
        <v>1381</v>
      </c>
      <c r="G251" s="514" t="s">
        <v>1317</v>
      </c>
      <c r="H251" s="514" t="s">
        <v>1318</v>
      </c>
      <c r="I251" s="531">
        <v>4643.9799999999996</v>
      </c>
      <c r="J251" s="531">
        <v>1</v>
      </c>
      <c r="K251" s="532">
        <v>4643.9799999999996</v>
      </c>
    </row>
    <row r="252" spans="1:11" ht="14.4" customHeight="1" x14ac:dyDescent="0.3">
      <c r="A252" s="510" t="s">
        <v>516</v>
      </c>
      <c r="B252" s="511" t="s">
        <v>604</v>
      </c>
      <c r="C252" s="514" t="s">
        <v>527</v>
      </c>
      <c r="D252" s="552" t="s">
        <v>605</v>
      </c>
      <c r="E252" s="514" t="s">
        <v>1380</v>
      </c>
      <c r="F252" s="552" t="s">
        <v>1381</v>
      </c>
      <c r="G252" s="514" t="s">
        <v>1043</v>
      </c>
      <c r="H252" s="514" t="s">
        <v>1044</v>
      </c>
      <c r="I252" s="531">
        <v>4687.16</v>
      </c>
      <c r="J252" s="531">
        <v>5</v>
      </c>
      <c r="K252" s="532">
        <v>23435.79</v>
      </c>
    </row>
    <row r="253" spans="1:11" ht="14.4" customHeight="1" x14ac:dyDescent="0.3">
      <c r="A253" s="510" t="s">
        <v>516</v>
      </c>
      <c r="B253" s="511" t="s">
        <v>604</v>
      </c>
      <c r="C253" s="514" t="s">
        <v>527</v>
      </c>
      <c r="D253" s="552" t="s">
        <v>605</v>
      </c>
      <c r="E253" s="514" t="s">
        <v>1380</v>
      </c>
      <c r="F253" s="552" t="s">
        <v>1381</v>
      </c>
      <c r="G253" s="514" t="s">
        <v>1047</v>
      </c>
      <c r="H253" s="514" t="s">
        <v>1048</v>
      </c>
      <c r="I253" s="531">
        <v>5520</v>
      </c>
      <c r="J253" s="531">
        <v>1</v>
      </c>
      <c r="K253" s="532">
        <v>5520</v>
      </c>
    </row>
    <row r="254" spans="1:11" ht="14.4" customHeight="1" x14ac:dyDescent="0.3">
      <c r="A254" s="510" t="s">
        <v>516</v>
      </c>
      <c r="B254" s="511" t="s">
        <v>604</v>
      </c>
      <c r="C254" s="514" t="s">
        <v>527</v>
      </c>
      <c r="D254" s="552" t="s">
        <v>605</v>
      </c>
      <c r="E254" s="514" t="s">
        <v>1380</v>
      </c>
      <c r="F254" s="552" t="s">
        <v>1381</v>
      </c>
      <c r="G254" s="514" t="s">
        <v>1319</v>
      </c>
      <c r="H254" s="514" t="s">
        <v>1320</v>
      </c>
      <c r="I254" s="531">
        <v>2227.61</v>
      </c>
      <c r="J254" s="531">
        <v>1</v>
      </c>
      <c r="K254" s="532">
        <v>2227.61</v>
      </c>
    </row>
    <row r="255" spans="1:11" ht="14.4" customHeight="1" x14ac:dyDescent="0.3">
      <c r="A255" s="510" t="s">
        <v>516</v>
      </c>
      <c r="B255" s="511" t="s">
        <v>604</v>
      </c>
      <c r="C255" s="514" t="s">
        <v>527</v>
      </c>
      <c r="D255" s="552" t="s">
        <v>605</v>
      </c>
      <c r="E255" s="514" t="s">
        <v>1380</v>
      </c>
      <c r="F255" s="552" t="s">
        <v>1381</v>
      </c>
      <c r="G255" s="514" t="s">
        <v>1321</v>
      </c>
      <c r="H255" s="514" t="s">
        <v>1322</v>
      </c>
      <c r="I255" s="531">
        <v>2346.0450000000001</v>
      </c>
      <c r="J255" s="531">
        <v>3</v>
      </c>
      <c r="K255" s="532">
        <v>7038.18</v>
      </c>
    </row>
    <row r="256" spans="1:11" ht="14.4" customHeight="1" x14ac:dyDescent="0.3">
      <c r="A256" s="510" t="s">
        <v>516</v>
      </c>
      <c r="B256" s="511" t="s">
        <v>604</v>
      </c>
      <c r="C256" s="514" t="s">
        <v>527</v>
      </c>
      <c r="D256" s="552" t="s">
        <v>605</v>
      </c>
      <c r="E256" s="514" t="s">
        <v>1380</v>
      </c>
      <c r="F256" s="552" t="s">
        <v>1381</v>
      </c>
      <c r="G256" s="514" t="s">
        <v>1323</v>
      </c>
      <c r="H256" s="514" t="s">
        <v>1324</v>
      </c>
      <c r="I256" s="531">
        <v>9997.02</v>
      </c>
      <c r="J256" s="531">
        <v>2</v>
      </c>
      <c r="K256" s="532">
        <v>19994.04</v>
      </c>
    </row>
    <row r="257" spans="1:11" ht="14.4" customHeight="1" x14ac:dyDescent="0.3">
      <c r="A257" s="510" t="s">
        <v>516</v>
      </c>
      <c r="B257" s="511" t="s">
        <v>604</v>
      </c>
      <c r="C257" s="514" t="s">
        <v>527</v>
      </c>
      <c r="D257" s="552" t="s">
        <v>605</v>
      </c>
      <c r="E257" s="514" t="s">
        <v>1380</v>
      </c>
      <c r="F257" s="552" t="s">
        <v>1381</v>
      </c>
      <c r="G257" s="514" t="s">
        <v>1053</v>
      </c>
      <c r="H257" s="514" t="s">
        <v>1054</v>
      </c>
      <c r="I257" s="531">
        <v>5189.93</v>
      </c>
      <c r="J257" s="531">
        <v>1</v>
      </c>
      <c r="K257" s="532">
        <v>5189.93</v>
      </c>
    </row>
    <row r="258" spans="1:11" ht="14.4" customHeight="1" x14ac:dyDescent="0.3">
      <c r="A258" s="510" t="s">
        <v>516</v>
      </c>
      <c r="B258" s="511" t="s">
        <v>604</v>
      </c>
      <c r="C258" s="514" t="s">
        <v>527</v>
      </c>
      <c r="D258" s="552" t="s">
        <v>605</v>
      </c>
      <c r="E258" s="514" t="s">
        <v>1380</v>
      </c>
      <c r="F258" s="552" t="s">
        <v>1381</v>
      </c>
      <c r="G258" s="514" t="s">
        <v>1325</v>
      </c>
      <c r="H258" s="514" t="s">
        <v>1326</v>
      </c>
      <c r="I258" s="531">
        <v>2346.0450000000001</v>
      </c>
      <c r="J258" s="531">
        <v>3</v>
      </c>
      <c r="K258" s="532">
        <v>7038.18</v>
      </c>
    </row>
    <row r="259" spans="1:11" ht="14.4" customHeight="1" x14ac:dyDescent="0.3">
      <c r="A259" s="510" t="s">
        <v>516</v>
      </c>
      <c r="B259" s="511" t="s">
        <v>604</v>
      </c>
      <c r="C259" s="514" t="s">
        <v>527</v>
      </c>
      <c r="D259" s="552" t="s">
        <v>605</v>
      </c>
      <c r="E259" s="514" t="s">
        <v>1380</v>
      </c>
      <c r="F259" s="552" t="s">
        <v>1381</v>
      </c>
      <c r="G259" s="514" t="s">
        <v>1055</v>
      </c>
      <c r="H259" s="514" t="s">
        <v>1056</v>
      </c>
      <c r="I259" s="531">
        <v>8613.1</v>
      </c>
      <c r="J259" s="531">
        <v>3</v>
      </c>
      <c r="K259" s="532">
        <v>25839.29</v>
      </c>
    </row>
    <row r="260" spans="1:11" ht="14.4" customHeight="1" x14ac:dyDescent="0.3">
      <c r="A260" s="510" t="s">
        <v>516</v>
      </c>
      <c r="B260" s="511" t="s">
        <v>604</v>
      </c>
      <c r="C260" s="514" t="s">
        <v>527</v>
      </c>
      <c r="D260" s="552" t="s">
        <v>605</v>
      </c>
      <c r="E260" s="514" t="s">
        <v>1380</v>
      </c>
      <c r="F260" s="552" t="s">
        <v>1381</v>
      </c>
      <c r="G260" s="514" t="s">
        <v>1327</v>
      </c>
      <c r="H260" s="514" t="s">
        <v>1328</v>
      </c>
      <c r="I260" s="531">
        <v>3712.28</v>
      </c>
      <c r="J260" s="531">
        <v>1</v>
      </c>
      <c r="K260" s="532">
        <v>3712.28</v>
      </c>
    </row>
    <row r="261" spans="1:11" ht="14.4" customHeight="1" x14ac:dyDescent="0.3">
      <c r="A261" s="510" t="s">
        <v>516</v>
      </c>
      <c r="B261" s="511" t="s">
        <v>604</v>
      </c>
      <c r="C261" s="514" t="s">
        <v>527</v>
      </c>
      <c r="D261" s="552" t="s">
        <v>605</v>
      </c>
      <c r="E261" s="514" t="s">
        <v>1380</v>
      </c>
      <c r="F261" s="552" t="s">
        <v>1381</v>
      </c>
      <c r="G261" s="514" t="s">
        <v>1329</v>
      </c>
      <c r="H261" s="514" t="s">
        <v>1330</v>
      </c>
      <c r="I261" s="531">
        <v>2480.5</v>
      </c>
      <c r="J261" s="531">
        <v>1</v>
      </c>
      <c r="K261" s="532">
        <v>2480.5</v>
      </c>
    </row>
    <row r="262" spans="1:11" ht="14.4" customHeight="1" x14ac:dyDescent="0.3">
      <c r="A262" s="510" t="s">
        <v>516</v>
      </c>
      <c r="B262" s="511" t="s">
        <v>604</v>
      </c>
      <c r="C262" s="514" t="s">
        <v>527</v>
      </c>
      <c r="D262" s="552" t="s">
        <v>605</v>
      </c>
      <c r="E262" s="514" t="s">
        <v>1380</v>
      </c>
      <c r="F262" s="552" t="s">
        <v>1381</v>
      </c>
      <c r="G262" s="514" t="s">
        <v>1331</v>
      </c>
      <c r="H262" s="514" t="s">
        <v>1332</v>
      </c>
      <c r="I262" s="531">
        <v>2904</v>
      </c>
      <c r="J262" s="531">
        <v>1</v>
      </c>
      <c r="K262" s="532">
        <v>2904</v>
      </c>
    </row>
    <row r="263" spans="1:11" ht="14.4" customHeight="1" x14ac:dyDescent="0.3">
      <c r="A263" s="510" t="s">
        <v>516</v>
      </c>
      <c r="B263" s="511" t="s">
        <v>604</v>
      </c>
      <c r="C263" s="514" t="s">
        <v>527</v>
      </c>
      <c r="D263" s="552" t="s">
        <v>605</v>
      </c>
      <c r="E263" s="514" t="s">
        <v>1380</v>
      </c>
      <c r="F263" s="552" t="s">
        <v>1381</v>
      </c>
      <c r="G263" s="514" t="s">
        <v>1333</v>
      </c>
      <c r="H263" s="514" t="s">
        <v>1334</v>
      </c>
      <c r="I263" s="531">
        <v>7659.3</v>
      </c>
      <c r="J263" s="531">
        <v>2</v>
      </c>
      <c r="K263" s="532">
        <v>15318.6</v>
      </c>
    </row>
    <row r="264" spans="1:11" ht="14.4" customHeight="1" x14ac:dyDescent="0.3">
      <c r="A264" s="510" t="s">
        <v>516</v>
      </c>
      <c r="B264" s="511" t="s">
        <v>604</v>
      </c>
      <c r="C264" s="514" t="s">
        <v>527</v>
      </c>
      <c r="D264" s="552" t="s">
        <v>605</v>
      </c>
      <c r="E264" s="514" t="s">
        <v>1380</v>
      </c>
      <c r="F264" s="552" t="s">
        <v>1381</v>
      </c>
      <c r="G264" s="514" t="s">
        <v>1335</v>
      </c>
      <c r="H264" s="514" t="s">
        <v>1336</v>
      </c>
      <c r="I264" s="531">
        <v>3285.15</v>
      </c>
      <c r="J264" s="531">
        <v>2</v>
      </c>
      <c r="K264" s="532">
        <v>6570.3</v>
      </c>
    </row>
    <row r="265" spans="1:11" ht="14.4" customHeight="1" x14ac:dyDescent="0.3">
      <c r="A265" s="510" t="s">
        <v>516</v>
      </c>
      <c r="B265" s="511" t="s">
        <v>604</v>
      </c>
      <c r="C265" s="514" t="s">
        <v>527</v>
      </c>
      <c r="D265" s="552" t="s">
        <v>605</v>
      </c>
      <c r="E265" s="514" t="s">
        <v>1380</v>
      </c>
      <c r="F265" s="552" t="s">
        <v>1381</v>
      </c>
      <c r="G265" s="514" t="s">
        <v>1337</v>
      </c>
      <c r="H265" s="514" t="s">
        <v>1338</v>
      </c>
      <c r="I265" s="531">
        <v>1868.82</v>
      </c>
      <c r="J265" s="531">
        <v>1</v>
      </c>
      <c r="K265" s="532">
        <v>1868.82</v>
      </c>
    </row>
    <row r="266" spans="1:11" ht="14.4" customHeight="1" x14ac:dyDescent="0.3">
      <c r="A266" s="510" t="s">
        <v>516</v>
      </c>
      <c r="B266" s="511" t="s">
        <v>604</v>
      </c>
      <c r="C266" s="514" t="s">
        <v>527</v>
      </c>
      <c r="D266" s="552" t="s">
        <v>605</v>
      </c>
      <c r="E266" s="514" t="s">
        <v>1380</v>
      </c>
      <c r="F266" s="552" t="s">
        <v>1381</v>
      </c>
      <c r="G266" s="514" t="s">
        <v>1339</v>
      </c>
      <c r="H266" s="514" t="s">
        <v>1340</v>
      </c>
      <c r="I266" s="531">
        <v>2794.5</v>
      </c>
      <c r="J266" s="531">
        <v>1</v>
      </c>
      <c r="K266" s="532">
        <v>2794.5</v>
      </c>
    </row>
    <row r="267" spans="1:11" ht="14.4" customHeight="1" x14ac:dyDescent="0.3">
      <c r="A267" s="510" t="s">
        <v>516</v>
      </c>
      <c r="B267" s="511" t="s">
        <v>604</v>
      </c>
      <c r="C267" s="514" t="s">
        <v>527</v>
      </c>
      <c r="D267" s="552" t="s">
        <v>605</v>
      </c>
      <c r="E267" s="514" t="s">
        <v>1380</v>
      </c>
      <c r="F267" s="552" t="s">
        <v>1381</v>
      </c>
      <c r="G267" s="514" t="s">
        <v>1341</v>
      </c>
      <c r="H267" s="514" t="s">
        <v>1342</v>
      </c>
      <c r="I267" s="531">
        <v>23474</v>
      </c>
      <c r="J267" s="531">
        <v>1</v>
      </c>
      <c r="K267" s="532">
        <v>23474</v>
      </c>
    </row>
    <row r="268" spans="1:11" ht="14.4" customHeight="1" x14ac:dyDescent="0.3">
      <c r="A268" s="510" t="s">
        <v>516</v>
      </c>
      <c r="B268" s="511" t="s">
        <v>604</v>
      </c>
      <c r="C268" s="514" t="s">
        <v>527</v>
      </c>
      <c r="D268" s="552" t="s">
        <v>605</v>
      </c>
      <c r="E268" s="514" t="s">
        <v>1380</v>
      </c>
      <c r="F268" s="552" t="s">
        <v>1381</v>
      </c>
      <c r="G268" s="514" t="s">
        <v>1343</v>
      </c>
      <c r="H268" s="514" t="s">
        <v>1344</v>
      </c>
      <c r="I268" s="531">
        <v>2994.75</v>
      </c>
      <c r="J268" s="531">
        <v>1</v>
      </c>
      <c r="K268" s="532">
        <v>2994.75</v>
      </c>
    </row>
    <row r="269" spans="1:11" ht="14.4" customHeight="1" x14ac:dyDescent="0.3">
      <c r="A269" s="510" t="s">
        <v>516</v>
      </c>
      <c r="B269" s="511" t="s">
        <v>604</v>
      </c>
      <c r="C269" s="514" t="s">
        <v>527</v>
      </c>
      <c r="D269" s="552" t="s">
        <v>605</v>
      </c>
      <c r="E269" s="514" t="s">
        <v>1380</v>
      </c>
      <c r="F269" s="552" t="s">
        <v>1381</v>
      </c>
      <c r="G269" s="514" t="s">
        <v>1345</v>
      </c>
      <c r="H269" s="514" t="s">
        <v>1346</v>
      </c>
      <c r="I269" s="531">
        <v>23159.400000000005</v>
      </c>
      <c r="J269" s="531">
        <v>4</v>
      </c>
      <c r="K269" s="532">
        <v>92637.6</v>
      </c>
    </row>
    <row r="270" spans="1:11" ht="14.4" customHeight="1" x14ac:dyDescent="0.3">
      <c r="A270" s="510" t="s">
        <v>516</v>
      </c>
      <c r="B270" s="511" t="s">
        <v>604</v>
      </c>
      <c r="C270" s="514" t="s">
        <v>527</v>
      </c>
      <c r="D270" s="552" t="s">
        <v>605</v>
      </c>
      <c r="E270" s="514" t="s">
        <v>1380</v>
      </c>
      <c r="F270" s="552" t="s">
        <v>1381</v>
      </c>
      <c r="G270" s="514" t="s">
        <v>1347</v>
      </c>
      <c r="H270" s="514" t="s">
        <v>1348</v>
      </c>
      <c r="I270" s="531">
        <v>4278.5600000000004</v>
      </c>
      <c r="J270" s="531">
        <v>1</v>
      </c>
      <c r="K270" s="532">
        <v>4278.5600000000004</v>
      </c>
    </row>
    <row r="271" spans="1:11" ht="14.4" customHeight="1" x14ac:dyDescent="0.3">
      <c r="A271" s="510" t="s">
        <v>516</v>
      </c>
      <c r="B271" s="511" t="s">
        <v>604</v>
      </c>
      <c r="C271" s="514" t="s">
        <v>527</v>
      </c>
      <c r="D271" s="552" t="s">
        <v>605</v>
      </c>
      <c r="E271" s="514" t="s">
        <v>1380</v>
      </c>
      <c r="F271" s="552" t="s">
        <v>1381</v>
      </c>
      <c r="G271" s="514" t="s">
        <v>1349</v>
      </c>
      <c r="H271" s="514" t="s">
        <v>1350</v>
      </c>
      <c r="I271" s="531">
        <v>200.63481388350661</v>
      </c>
      <c r="J271" s="531">
        <v>10</v>
      </c>
      <c r="K271" s="532">
        <v>2007.4525417422606</v>
      </c>
    </row>
    <row r="272" spans="1:11" ht="14.4" customHeight="1" x14ac:dyDescent="0.3">
      <c r="A272" s="510" t="s">
        <v>516</v>
      </c>
      <c r="B272" s="511" t="s">
        <v>604</v>
      </c>
      <c r="C272" s="514" t="s">
        <v>527</v>
      </c>
      <c r="D272" s="552" t="s">
        <v>605</v>
      </c>
      <c r="E272" s="514" t="s">
        <v>1380</v>
      </c>
      <c r="F272" s="552" t="s">
        <v>1381</v>
      </c>
      <c r="G272" s="514" t="s">
        <v>1351</v>
      </c>
      <c r="H272" s="514" t="s">
        <v>1352</v>
      </c>
      <c r="I272" s="531">
        <v>2204.61</v>
      </c>
      <c r="J272" s="531">
        <v>2</v>
      </c>
      <c r="K272" s="532">
        <v>4409.2299999999996</v>
      </c>
    </row>
    <row r="273" spans="1:11" ht="14.4" customHeight="1" x14ac:dyDescent="0.3">
      <c r="A273" s="510" t="s">
        <v>516</v>
      </c>
      <c r="B273" s="511" t="s">
        <v>604</v>
      </c>
      <c r="C273" s="514" t="s">
        <v>527</v>
      </c>
      <c r="D273" s="552" t="s">
        <v>605</v>
      </c>
      <c r="E273" s="514" t="s">
        <v>1380</v>
      </c>
      <c r="F273" s="552" t="s">
        <v>1381</v>
      </c>
      <c r="G273" s="514" t="s">
        <v>1353</v>
      </c>
      <c r="H273" s="514" t="s">
        <v>1354</v>
      </c>
      <c r="I273" s="531">
        <v>1819.85</v>
      </c>
      <c r="J273" s="531">
        <v>1</v>
      </c>
      <c r="K273" s="532">
        <v>1819.85</v>
      </c>
    </row>
    <row r="274" spans="1:11" ht="14.4" customHeight="1" x14ac:dyDescent="0.3">
      <c r="A274" s="510" t="s">
        <v>516</v>
      </c>
      <c r="B274" s="511" t="s">
        <v>604</v>
      </c>
      <c r="C274" s="514" t="s">
        <v>527</v>
      </c>
      <c r="D274" s="552" t="s">
        <v>605</v>
      </c>
      <c r="E274" s="514" t="s">
        <v>1380</v>
      </c>
      <c r="F274" s="552" t="s">
        <v>1381</v>
      </c>
      <c r="G274" s="514" t="s">
        <v>1355</v>
      </c>
      <c r="H274" s="514" t="s">
        <v>1356</v>
      </c>
      <c r="I274" s="531">
        <v>337.59</v>
      </c>
      <c r="J274" s="531">
        <v>1</v>
      </c>
      <c r="K274" s="532">
        <v>337.59</v>
      </c>
    </row>
    <row r="275" spans="1:11" ht="14.4" customHeight="1" x14ac:dyDescent="0.3">
      <c r="A275" s="510" t="s">
        <v>516</v>
      </c>
      <c r="B275" s="511" t="s">
        <v>604</v>
      </c>
      <c r="C275" s="514" t="s">
        <v>527</v>
      </c>
      <c r="D275" s="552" t="s">
        <v>605</v>
      </c>
      <c r="E275" s="514" t="s">
        <v>1380</v>
      </c>
      <c r="F275" s="552" t="s">
        <v>1381</v>
      </c>
      <c r="G275" s="514" t="s">
        <v>1357</v>
      </c>
      <c r="H275" s="514" t="s">
        <v>1358</v>
      </c>
      <c r="I275" s="531">
        <v>1732.71</v>
      </c>
      <c r="J275" s="531">
        <v>2</v>
      </c>
      <c r="K275" s="532">
        <v>3465.43</v>
      </c>
    </row>
    <row r="276" spans="1:11" ht="14.4" customHeight="1" x14ac:dyDescent="0.3">
      <c r="A276" s="510" t="s">
        <v>516</v>
      </c>
      <c r="B276" s="511" t="s">
        <v>604</v>
      </c>
      <c r="C276" s="514" t="s">
        <v>527</v>
      </c>
      <c r="D276" s="552" t="s">
        <v>605</v>
      </c>
      <c r="E276" s="514" t="s">
        <v>1380</v>
      </c>
      <c r="F276" s="552" t="s">
        <v>1381</v>
      </c>
      <c r="G276" s="514" t="s">
        <v>1359</v>
      </c>
      <c r="H276" s="514" t="s">
        <v>1360</v>
      </c>
      <c r="I276" s="531">
        <v>3963.95</v>
      </c>
      <c r="J276" s="531">
        <v>2</v>
      </c>
      <c r="K276" s="532">
        <v>7927.9</v>
      </c>
    </row>
    <row r="277" spans="1:11" ht="14.4" customHeight="1" x14ac:dyDescent="0.3">
      <c r="A277" s="510" t="s">
        <v>516</v>
      </c>
      <c r="B277" s="511" t="s">
        <v>604</v>
      </c>
      <c r="C277" s="514" t="s">
        <v>527</v>
      </c>
      <c r="D277" s="552" t="s">
        <v>605</v>
      </c>
      <c r="E277" s="514" t="s">
        <v>1380</v>
      </c>
      <c r="F277" s="552" t="s">
        <v>1381</v>
      </c>
      <c r="G277" s="514" t="s">
        <v>1361</v>
      </c>
      <c r="H277" s="514" t="s">
        <v>1362</v>
      </c>
      <c r="I277" s="531">
        <v>1568.16</v>
      </c>
      <c r="J277" s="531">
        <v>10</v>
      </c>
      <c r="K277" s="532">
        <v>15681.58</v>
      </c>
    </row>
    <row r="278" spans="1:11" ht="14.4" customHeight="1" x14ac:dyDescent="0.3">
      <c r="A278" s="510" t="s">
        <v>516</v>
      </c>
      <c r="B278" s="511" t="s">
        <v>604</v>
      </c>
      <c r="C278" s="514" t="s">
        <v>527</v>
      </c>
      <c r="D278" s="552" t="s">
        <v>605</v>
      </c>
      <c r="E278" s="514" t="s">
        <v>1380</v>
      </c>
      <c r="F278" s="552" t="s">
        <v>1381</v>
      </c>
      <c r="G278" s="514" t="s">
        <v>1363</v>
      </c>
      <c r="H278" s="514" t="s">
        <v>1364</v>
      </c>
      <c r="I278" s="531">
        <v>793.5</v>
      </c>
      <c r="J278" s="531">
        <v>1</v>
      </c>
      <c r="K278" s="532">
        <v>793.5</v>
      </c>
    </row>
    <row r="279" spans="1:11" ht="14.4" customHeight="1" x14ac:dyDescent="0.3">
      <c r="A279" s="510" t="s">
        <v>516</v>
      </c>
      <c r="B279" s="511" t="s">
        <v>604</v>
      </c>
      <c r="C279" s="514" t="s">
        <v>527</v>
      </c>
      <c r="D279" s="552" t="s">
        <v>605</v>
      </c>
      <c r="E279" s="514" t="s">
        <v>1380</v>
      </c>
      <c r="F279" s="552" t="s">
        <v>1381</v>
      </c>
      <c r="G279" s="514" t="s">
        <v>1365</v>
      </c>
      <c r="H279" s="514" t="s">
        <v>1366</v>
      </c>
      <c r="I279" s="531">
        <v>2904.9</v>
      </c>
      <c r="J279" s="531">
        <v>1</v>
      </c>
      <c r="K279" s="532">
        <v>2904.9</v>
      </c>
    </row>
    <row r="280" spans="1:11" ht="14.4" customHeight="1" x14ac:dyDescent="0.3">
      <c r="A280" s="510" t="s">
        <v>516</v>
      </c>
      <c r="B280" s="511" t="s">
        <v>604</v>
      </c>
      <c r="C280" s="514" t="s">
        <v>527</v>
      </c>
      <c r="D280" s="552" t="s">
        <v>605</v>
      </c>
      <c r="E280" s="514" t="s">
        <v>1380</v>
      </c>
      <c r="F280" s="552" t="s">
        <v>1381</v>
      </c>
      <c r="G280" s="514" t="s">
        <v>1070</v>
      </c>
      <c r="H280" s="514" t="s">
        <v>1071</v>
      </c>
      <c r="I280" s="531">
        <v>229.9</v>
      </c>
      <c r="J280" s="531">
        <v>1</v>
      </c>
      <c r="K280" s="532">
        <v>229.9</v>
      </c>
    </row>
    <row r="281" spans="1:11" ht="14.4" customHeight="1" x14ac:dyDescent="0.3">
      <c r="A281" s="510" t="s">
        <v>516</v>
      </c>
      <c r="B281" s="511" t="s">
        <v>604</v>
      </c>
      <c r="C281" s="514" t="s">
        <v>527</v>
      </c>
      <c r="D281" s="552" t="s">
        <v>605</v>
      </c>
      <c r="E281" s="514" t="s">
        <v>1380</v>
      </c>
      <c r="F281" s="552" t="s">
        <v>1381</v>
      </c>
      <c r="G281" s="514" t="s">
        <v>1367</v>
      </c>
      <c r="H281" s="514" t="s">
        <v>1368</v>
      </c>
      <c r="I281" s="531">
        <v>1724.25</v>
      </c>
      <c r="J281" s="531">
        <v>30</v>
      </c>
      <c r="K281" s="532">
        <v>51727.5</v>
      </c>
    </row>
    <row r="282" spans="1:11" ht="14.4" customHeight="1" thickBot="1" x14ac:dyDescent="0.35">
      <c r="A282" s="518" t="s">
        <v>516</v>
      </c>
      <c r="B282" s="519" t="s">
        <v>604</v>
      </c>
      <c r="C282" s="522" t="s">
        <v>527</v>
      </c>
      <c r="D282" s="553" t="s">
        <v>605</v>
      </c>
      <c r="E282" s="522" t="s">
        <v>1380</v>
      </c>
      <c r="F282" s="553" t="s">
        <v>1381</v>
      </c>
      <c r="G282" s="522" t="s">
        <v>1369</v>
      </c>
      <c r="H282" s="522" t="s">
        <v>1370</v>
      </c>
      <c r="I282" s="533">
        <v>1815</v>
      </c>
      <c r="J282" s="533">
        <v>3</v>
      </c>
      <c r="K282" s="534">
        <v>5445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0" width="13.109375" hidden="1" customWidth="1"/>
    <col min="21" max="21" width="13.109375" customWidth="1"/>
    <col min="22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4" width="13.109375" customWidth="1"/>
  </cols>
  <sheetData>
    <row r="1" spans="1:35" ht="18.600000000000001" thickBot="1" x14ac:dyDescent="0.4">
      <c r="A1" s="387" t="s">
        <v>107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</row>
    <row r="2" spans="1:35" ht="15" thickBot="1" x14ac:dyDescent="0.35">
      <c r="A2" s="235" t="s">
        <v>275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</row>
    <row r="3" spans="1:35" x14ac:dyDescent="0.3">
      <c r="A3" s="254" t="s">
        <v>223</v>
      </c>
      <c r="B3" s="388" t="s">
        <v>203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238">
        <v>930</v>
      </c>
      <c r="AH3" s="563">
        <v>940</v>
      </c>
      <c r="AI3" s="579"/>
    </row>
    <row r="4" spans="1:35" ht="36.6" outlineLevel="1" thickBot="1" x14ac:dyDescent="0.35">
      <c r="A4" s="255">
        <v>2014</v>
      </c>
      <c r="B4" s="389"/>
      <c r="C4" s="239" t="s">
        <v>204</v>
      </c>
      <c r="D4" s="240" t="s">
        <v>205</v>
      </c>
      <c r="E4" s="240" t="s">
        <v>206</v>
      </c>
      <c r="F4" s="258" t="s">
        <v>235</v>
      </c>
      <c r="G4" s="258" t="s">
        <v>236</v>
      </c>
      <c r="H4" s="258" t="s">
        <v>237</v>
      </c>
      <c r="I4" s="258" t="s">
        <v>238</v>
      </c>
      <c r="J4" s="258" t="s">
        <v>239</v>
      </c>
      <c r="K4" s="258" t="s">
        <v>240</v>
      </c>
      <c r="L4" s="258" t="s">
        <v>241</v>
      </c>
      <c r="M4" s="258" t="s">
        <v>242</v>
      </c>
      <c r="N4" s="258" t="s">
        <v>243</v>
      </c>
      <c r="O4" s="258" t="s">
        <v>244</v>
      </c>
      <c r="P4" s="258" t="s">
        <v>245</v>
      </c>
      <c r="Q4" s="258" t="s">
        <v>246</v>
      </c>
      <c r="R4" s="258" t="s">
        <v>247</v>
      </c>
      <c r="S4" s="258" t="s">
        <v>248</v>
      </c>
      <c r="T4" s="258" t="s">
        <v>249</v>
      </c>
      <c r="U4" s="258" t="s">
        <v>250</v>
      </c>
      <c r="V4" s="258" t="s">
        <v>251</v>
      </c>
      <c r="W4" s="258" t="s">
        <v>260</v>
      </c>
      <c r="X4" s="258" t="s">
        <v>252</v>
      </c>
      <c r="Y4" s="258" t="s">
        <v>261</v>
      </c>
      <c r="Z4" s="258" t="s">
        <v>253</v>
      </c>
      <c r="AA4" s="258" t="s">
        <v>254</v>
      </c>
      <c r="AB4" s="258" t="s">
        <v>255</v>
      </c>
      <c r="AC4" s="258" t="s">
        <v>256</v>
      </c>
      <c r="AD4" s="258" t="s">
        <v>257</v>
      </c>
      <c r="AE4" s="240" t="s">
        <v>258</v>
      </c>
      <c r="AF4" s="240" t="s">
        <v>259</v>
      </c>
      <c r="AG4" s="240" t="s">
        <v>225</v>
      </c>
      <c r="AH4" s="564" t="s">
        <v>207</v>
      </c>
      <c r="AI4" s="579"/>
    </row>
    <row r="5" spans="1:35" x14ac:dyDescent="0.3">
      <c r="A5" s="241" t="s">
        <v>208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565"/>
      <c r="AI5" s="579"/>
    </row>
    <row r="6" spans="1:35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72.2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6.5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24.4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21.5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3.9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1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6.7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Data'!AM:AM,'ON Data'!$D:$D,$A$4,'ON Data'!$E:$E,1),SUMIFS('ON Data'!AM:AM,'ON Data'!$E:$E,1)/'ON Data'!$D$3),1)</f>
        <v>5.0999999999999996</v>
      </c>
      <c r="AH6" s="566">
        <f xml:space="preserve">
TRUNC(IF($A$4&lt;=12,SUMIFS('ON Data'!AN:AN,'ON Data'!$D:$D,$A$4,'ON Data'!$E:$E,1),SUMIFS('ON Data'!AN:AN,'ON Data'!$E:$E,1)/'ON Data'!$D$3),1)</f>
        <v>3</v>
      </c>
      <c r="AI6" s="579"/>
    </row>
    <row r="7" spans="1:35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566"/>
      <c r="AI7" s="579"/>
    </row>
    <row r="8" spans="1:35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566"/>
      <c r="AI8" s="579"/>
    </row>
    <row r="9" spans="1:35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567"/>
      <c r="AI9" s="579"/>
    </row>
    <row r="10" spans="1:35" x14ac:dyDescent="0.3">
      <c r="A10" s="244" t="s">
        <v>209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568"/>
      <c r="AI10" s="579"/>
    </row>
    <row r="11" spans="1:35" x14ac:dyDescent="0.3">
      <c r="A11" s="245" t="s">
        <v>210</v>
      </c>
      <c r="B11" s="262">
        <f xml:space="preserve">
IF($A$4&lt;=12,SUMIFS('ON Data'!F:F,'ON Data'!$D:$D,$A$4,'ON Data'!$E:$E,2),SUMIFS('ON Data'!F:F,'ON Data'!$E:$E,2))</f>
        <v>65584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6258.4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22128.799999999999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18640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3780.8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996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6476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Data'!AM:AM,'ON Data'!$D:$D,$A$4,'ON Data'!$E:$E,2),SUMIFS('ON Data'!AM:AM,'ON Data'!$E:$E,2))</f>
        <v>4392</v>
      </c>
      <c r="AH11" s="569">
        <f xml:space="preserve">
IF($A$4&lt;=12,SUMIFS('ON Data'!AN:AN,'ON Data'!$D:$D,$A$4,'ON Data'!$E:$E,2),SUMIFS('ON Data'!AN:AN,'ON Data'!$E:$E,2))</f>
        <v>2912</v>
      </c>
      <c r="AI11" s="579"/>
    </row>
    <row r="12" spans="1:35" x14ac:dyDescent="0.3">
      <c r="A12" s="245" t="s">
        <v>211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Data'!AM:AM,'ON Data'!$D:$D,$A$4,'ON Data'!$E:$E,3),SUMIFS('ON Data'!AM:AM,'ON Data'!$E:$E,3))</f>
        <v>0</v>
      </c>
      <c r="AH12" s="569">
        <f xml:space="preserve">
IF($A$4&lt;=12,SUMIFS('ON Data'!AN:AN,'ON Data'!$D:$D,$A$4,'ON Data'!$E:$E,3),SUMIFS('ON Data'!AN:AN,'ON Data'!$E:$E,3))</f>
        <v>0</v>
      </c>
      <c r="AI12" s="579"/>
    </row>
    <row r="13" spans="1:35" x14ac:dyDescent="0.3">
      <c r="A13" s="245" t="s">
        <v>218</v>
      </c>
      <c r="B13" s="262">
        <f xml:space="preserve">
IF($A$4&lt;=12,SUMIFS('ON Data'!F:F,'ON Data'!$D:$D,$A$4,'ON Data'!$E:$E,4),SUMIFS('ON Data'!F:F,'ON Data'!$E:$E,4))</f>
        <v>2340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254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217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1869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Data'!AM:AM,'ON Data'!$D:$D,$A$4,'ON Data'!$E:$E,4),SUMIFS('ON Data'!AM:AM,'ON Data'!$E:$E,4))</f>
        <v>0</v>
      </c>
      <c r="AH13" s="569">
        <f xml:space="preserve">
IF($A$4&lt;=12,SUMIFS('ON Data'!AN:AN,'ON Data'!$D:$D,$A$4,'ON Data'!$E:$E,4),SUMIFS('ON Data'!AN:AN,'ON Data'!$E:$E,4))</f>
        <v>0</v>
      </c>
      <c r="AI13" s="579"/>
    </row>
    <row r="14" spans="1:35" ht="15" thickBot="1" x14ac:dyDescent="0.35">
      <c r="A14" s="246" t="s">
        <v>212</v>
      </c>
      <c r="B14" s="265">
        <f xml:space="preserve">
IF($A$4&lt;=12,SUMIFS('ON Data'!F:F,'ON Data'!$D:$D,$A$4,'ON Data'!$E:$E,5),SUMIFS('ON Data'!F:F,'ON Data'!$E:$E,5))</f>
        <v>180.5</v>
      </c>
      <c r="C14" s="266">
        <f xml:space="preserve">
IF($A$4&lt;=12,SUMIFS('ON Data'!G:G,'ON Data'!$D:$D,$A$4,'ON Data'!$E:$E,5),SUMIFS('ON Data'!G:G,'ON Data'!$E:$E,5))</f>
        <v>180.5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Data'!AM:AM,'ON Data'!$D:$D,$A$4,'ON Data'!$E:$E,5),SUMIFS('ON Data'!AM:AM,'ON Data'!$E:$E,5))</f>
        <v>0</v>
      </c>
      <c r="AH14" s="570">
        <f xml:space="preserve">
IF($A$4&lt;=12,SUMIFS('ON Data'!AN:AN,'ON Data'!$D:$D,$A$4,'ON Data'!$E:$E,5),SUMIFS('ON Data'!AN:AN,'ON Data'!$E:$E,5))</f>
        <v>0</v>
      </c>
      <c r="AI14" s="579"/>
    </row>
    <row r="15" spans="1:35" x14ac:dyDescent="0.3">
      <c r="A15" s="163" t="s">
        <v>222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571"/>
      <c r="AI15" s="579"/>
    </row>
    <row r="16" spans="1:35" x14ac:dyDescent="0.3">
      <c r="A16" s="247" t="s">
        <v>213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Data'!AM:AM,'ON Data'!$D:$D,$A$4,'ON Data'!$E:$E,7),SUMIFS('ON Data'!AM:AM,'ON Data'!$E:$E,7))</f>
        <v>0</v>
      </c>
      <c r="AH16" s="569">
        <f xml:space="preserve">
IF($A$4&lt;=12,SUMIFS('ON Data'!AN:AN,'ON Data'!$D:$D,$A$4,'ON Data'!$E:$E,7),SUMIFS('ON Data'!AN:AN,'ON Data'!$E:$E,7))</f>
        <v>0</v>
      </c>
      <c r="AI16" s="579"/>
    </row>
    <row r="17" spans="1:35" x14ac:dyDescent="0.3">
      <c r="A17" s="247" t="s">
        <v>214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Data'!AM:AM,'ON Data'!$D:$D,$A$4,'ON Data'!$E:$E,8),SUMIFS('ON Data'!AM:AM,'ON Data'!$E:$E,8))</f>
        <v>0</v>
      </c>
      <c r="AH17" s="569">
        <f xml:space="preserve">
IF($A$4&lt;=12,SUMIFS('ON Data'!AN:AN,'ON Data'!$D:$D,$A$4,'ON Data'!$E:$E,8),SUMIFS('ON Data'!AN:AN,'ON Data'!$E:$E,8))</f>
        <v>0</v>
      </c>
      <c r="AI17" s="579"/>
    </row>
    <row r="18" spans="1:35" x14ac:dyDescent="0.3">
      <c r="A18" s="247" t="s">
        <v>215</v>
      </c>
      <c r="B18" s="262">
        <f xml:space="preserve">
B19-B16-B17</f>
        <v>147706</v>
      </c>
      <c r="C18" s="263">
        <f t="shared" ref="C18" si="0" xml:space="preserve">
C19-C16-C17</f>
        <v>0</v>
      </c>
      <c r="D18" s="264">
        <f t="shared" ref="D18:AH18" si="1" xml:space="preserve">
D19-D16-D17</f>
        <v>0</v>
      </c>
      <c r="E18" s="264">
        <f t="shared" si="1"/>
        <v>0</v>
      </c>
      <c r="F18" s="264">
        <f t="shared" si="1"/>
        <v>52572</v>
      </c>
      <c r="G18" s="264">
        <f t="shared" si="1"/>
        <v>0</v>
      </c>
      <c r="H18" s="264">
        <f t="shared" si="1"/>
        <v>0</v>
      </c>
      <c r="I18" s="264">
        <f t="shared" si="1"/>
        <v>50400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2480</v>
      </c>
      <c r="AA18" s="264">
        <f t="shared" si="1"/>
        <v>0</v>
      </c>
      <c r="AB18" s="264">
        <f t="shared" si="1"/>
        <v>0</v>
      </c>
      <c r="AC18" s="264">
        <f t="shared" si="1"/>
        <v>21534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264">
        <f t="shared" si="1"/>
        <v>13520</v>
      </c>
      <c r="AH18" s="569">
        <f t="shared" si="1"/>
        <v>7200</v>
      </c>
      <c r="AI18" s="579"/>
    </row>
    <row r="19" spans="1:35" ht="15" thickBot="1" x14ac:dyDescent="0.35">
      <c r="A19" s="248" t="s">
        <v>216</v>
      </c>
      <c r="B19" s="271">
        <f xml:space="preserve">
IF($A$4&lt;=12,SUMIFS('ON Data'!F:F,'ON Data'!$D:$D,$A$4,'ON Data'!$E:$E,9),SUMIFS('ON Data'!F:F,'ON Data'!$E:$E,9))</f>
        <v>147706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0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52572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50400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2480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21534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Data'!AM:AM,'ON Data'!$D:$D,$A$4,'ON Data'!$E:$E,9),SUMIFS('ON Data'!AM:AM,'ON Data'!$E:$E,9))</f>
        <v>13520</v>
      </c>
      <c r="AH19" s="572">
        <f xml:space="preserve">
IF($A$4&lt;=12,SUMIFS('ON Data'!AN:AN,'ON Data'!$D:$D,$A$4,'ON Data'!$E:$E,9),SUMIFS('ON Data'!AN:AN,'ON Data'!$E:$E,9))</f>
        <v>7200</v>
      </c>
      <c r="AI19" s="579"/>
    </row>
    <row r="20" spans="1:35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11227746</v>
      </c>
      <c r="C20" s="275">
        <f xml:space="preserve">
IF($A$4&lt;=12,SUMIFS('ON Data'!G:G,'ON Data'!$D:$D,$A$4,'ON Data'!$E:$E,6),SUMIFS('ON Data'!G:G,'ON Data'!$E:$E,6))</f>
        <v>5600</v>
      </c>
      <c r="D20" s="276">
        <f xml:space="preserve">
IF($A$4&lt;=12,SUMIFS('ON Data'!H:H,'ON Data'!$D:$D,$A$4,'ON Data'!$E:$E,6),SUMIFS('ON Data'!H:H,'ON Data'!$E:$E,6))</f>
        <v>2175922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3594667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3285987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604997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119433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629597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Data'!AM:AM,'ON Data'!$D:$D,$A$4,'ON Data'!$E:$E,6),SUMIFS('ON Data'!AM:AM,'ON Data'!$E:$E,6))</f>
        <v>593961</v>
      </c>
      <c r="AH20" s="573">
        <f xml:space="preserve">
IF($A$4&lt;=12,SUMIFS('ON Data'!AN:AN,'ON Data'!$D:$D,$A$4,'ON Data'!$E:$E,6),SUMIFS('ON Data'!AN:AN,'ON Data'!$E:$E,6))</f>
        <v>217582</v>
      </c>
      <c r="AI20" s="579"/>
    </row>
    <row r="21" spans="1:35" ht="15" hidden="1" outlineLevel="1" thickBot="1" x14ac:dyDescent="0.35">
      <c r="A21" s="242" t="s">
        <v>108</v>
      </c>
      <c r="B21" s="262"/>
      <c r="C21" s="263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569"/>
      <c r="AI21" s="579"/>
    </row>
    <row r="22" spans="1:35" ht="15" hidden="1" outlineLevel="1" thickBot="1" x14ac:dyDescent="0.35">
      <c r="A22" s="242" t="s">
        <v>75</v>
      </c>
      <c r="B22" s="262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569"/>
      <c r="AI22" s="579"/>
    </row>
    <row r="23" spans="1:35" ht="15" hidden="1" outlineLevel="1" thickBot="1" x14ac:dyDescent="0.35">
      <c r="A23" s="250" t="s">
        <v>68</v>
      </c>
      <c r="B23" s="265"/>
      <c r="C23" s="266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570"/>
      <c r="AI23" s="579"/>
    </row>
    <row r="24" spans="1:35" x14ac:dyDescent="0.3">
      <c r="A24" s="244" t="s">
        <v>217</v>
      </c>
      <c r="B24" s="291" t="s">
        <v>3</v>
      </c>
      <c r="C24" s="580" t="s">
        <v>228</v>
      </c>
      <c r="D24" s="554"/>
      <c r="E24" s="555"/>
      <c r="F24" s="555" t="s">
        <v>229</v>
      </c>
      <c r="G24" s="555"/>
      <c r="H24" s="555"/>
      <c r="I24" s="555"/>
      <c r="J24" s="555"/>
      <c r="K24" s="555"/>
      <c r="L24" s="555"/>
      <c r="M24" s="555"/>
      <c r="N24" s="555"/>
      <c r="O24" s="555"/>
      <c r="P24" s="555"/>
      <c r="Q24" s="555"/>
      <c r="R24" s="555"/>
      <c r="S24" s="555"/>
      <c r="T24" s="555"/>
      <c r="U24" s="555"/>
      <c r="V24" s="555"/>
      <c r="W24" s="555"/>
      <c r="X24" s="555"/>
      <c r="Y24" s="555"/>
      <c r="Z24" s="555"/>
      <c r="AA24" s="555"/>
      <c r="AB24" s="555"/>
      <c r="AC24" s="555"/>
      <c r="AD24" s="555"/>
      <c r="AE24" s="555"/>
      <c r="AF24" s="555"/>
      <c r="AG24" s="555" t="s">
        <v>230</v>
      </c>
      <c r="AH24" s="574"/>
      <c r="AI24" s="579"/>
    </row>
    <row r="25" spans="1:35" x14ac:dyDescent="0.3">
      <c r="A25" s="245" t="s">
        <v>73</v>
      </c>
      <c r="B25" s="262">
        <f xml:space="preserve">
SUM(C25:AH25)</f>
        <v>23654.1</v>
      </c>
      <c r="C25" s="581">
        <f xml:space="preserve">
IF($A$4&lt;=12,SUMIFS('ON Data'!H:H,'ON Data'!$D:$D,$A$4,'ON Data'!$E:$E,10),SUMIFS('ON Data'!H:H,'ON Data'!$E:$E,10))</f>
        <v>300</v>
      </c>
      <c r="D25" s="556"/>
      <c r="E25" s="557"/>
      <c r="F25" s="557">
        <f xml:space="preserve">
IF($A$4&lt;=12,SUMIFS('ON Data'!K:K,'ON Data'!$D:$D,$A$4,'ON Data'!$E:$E,10),SUMIFS('ON Data'!K:K,'ON Data'!$E:$E,10))</f>
        <v>23354.1</v>
      </c>
      <c r="G25" s="557"/>
      <c r="H25" s="557"/>
      <c r="I25" s="557"/>
      <c r="J25" s="557"/>
      <c r="K25" s="557"/>
      <c r="L25" s="557"/>
      <c r="M25" s="557"/>
      <c r="N25" s="557"/>
      <c r="O25" s="557"/>
      <c r="P25" s="557"/>
      <c r="Q25" s="557"/>
      <c r="R25" s="557"/>
      <c r="S25" s="557"/>
      <c r="T25" s="557"/>
      <c r="U25" s="557"/>
      <c r="V25" s="557"/>
      <c r="W25" s="557"/>
      <c r="X25" s="557"/>
      <c r="Y25" s="557"/>
      <c r="Z25" s="557"/>
      <c r="AA25" s="557"/>
      <c r="AB25" s="557"/>
      <c r="AC25" s="557"/>
      <c r="AD25" s="557"/>
      <c r="AE25" s="557"/>
      <c r="AF25" s="557"/>
      <c r="AG25" s="557">
        <f xml:space="preserve">
IF($A$4&lt;=12,SUMIFS('ON Data'!AM:AM,'ON Data'!$D:$D,$A$4,'ON Data'!$E:$E,10),SUMIFS('ON Data'!AM:AM,'ON Data'!$E:$E,10))</f>
        <v>0</v>
      </c>
      <c r="AH25" s="575"/>
      <c r="AI25" s="579"/>
    </row>
    <row r="26" spans="1:35" x14ac:dyDescent="0.3">
      <c r="A26" s="251" t="s">
        <v>227</v>
      </c>
      <c r="B26" s="271">
        <f xml:space="preserve">
SUM(C26:AH26)</f>
        <v>35070</v>
      </c>
      <c r="C26" s="581">
        <f xml:space="preserve">
IF($A$4&lt;=12,SUMIFS('ON Data'!H:H,'ON Data'!$D:$D,$A$4,'ON Data'!$E:$E,11),SUMIFS('ON Data'!H:H,'ON Data'!$E:$E,11))</f>
        <v>12570</v>
      </c>
      <c r="D26" s="556"/>
      <c r="E26" s="557"/>
      <c r="F26" s="558">
        <f xml:space="preserve">
IF($A$4&lt;=12,SUMIFS('ON Data'!K:K,'ON Data'!$D:$D,$A$4,'ON Data'!$E:$E,11),SUMIFS('ON Data'!K:K,'ON Data'!$E:$E,11))</f>
        <v>22500</v>
      </c>
      <c r="G26" s="558"/>
      <c r="H26" s="558"/>
      <c r="I26" s="558"/>
      <c r="J26" s="558"/>
      <c r="K26" s="558"/>
      <c r="L26" s="558"/>
      <c r="M26" s="558"/>
      <c r="N26" s="558"/>
      <c r="O26" s="558"/>
      <c r="P26" s="558"/>
      <c r="Q26" s="558"/>
      <c r="R26" s="558"/>
      <c r="S26" s="558"/>
      <c r="T26" s="558"/>
      <c r="U26" s="558"/>
      <c r="V26" s="558"/>
      <c r="W26" s="558"/>
      <c r="X26" s="558"/>
      <c r="Y26" s="558"/>
      <c r="Z26" s="558"/>
      <c r="AA26" s="558"/>
      <c r="AB26" s="558"/>
      <c r="AC26" s="558"/>
      <c r="AD26" s="558"/>
      <c r="AE26" s="558"/>
      <c r="AF26" s="558"/>
      <c r="AG26" s="557">
        <f xml:space="preserve">
IF($A$4&lt;=12,SUMIFS('ON Data'!AM:AM,'ON Data'!$D:$D,$A$4,'ON Data'!$E:$E,11),SUMIFS('ON Data'!AM:AM,'ON Data'!$E:$E,11))</f>
        <v>0</v>
      </c>
      <c r="AH26" s="576"/>
      <c r="AI26" s="579"/>
    </row>
    <row r="27" spans="1:35" x14ac:dyDescent="0.3">
      <c r="A27" s="251" t="s">
        <v>75</v>
      </c>
      <c r="B27" s="292">
        <f xml:space="preserve">
IF(B26=0,0,B25/B26)</f>
        <v>0.67448246364414022</v>
      </c>
      <c r="C27" s="582">
        <f xml:space="preserve">
IF(C26=0,0,C25/C26)</f>
        <v>2.386634844868735E-2</v>
      </c>
      <c r="D27" s="559"/>
      <c r="E27" s="560"/>
      <c r="F27" s="560">
        <f xml:space="preserve">
IF(F26=0,0,F25/F26)</f>
        <v>1.03796</v>
      </c>
      <c r="G27" s="560"/>
      <c r="H27" s="560"/>
      <c r="I27" s="560"/>
      <c r="J27" s="560"/>
      <c r="K27" s="560"/>
      <c r="L27" s="560"/>
      <c r="M27" s="560"/>
      <c r="N27" s="560"/>
      <c r="O27" s="560"/>
      <c r="P27" s="560"/>
      <c r="Q27" s="560"/>
      <c r="R27" s="560"/>
      <c r="S27" s="560"/>
      <c r="T27" s="560"/>
      <c r="U27" s="560"/>
      <c r="V27" s="560"/>
      <c r="W27" s="560"/>
      <c r="X27" s="560"/>
      <c r="Y27" s="560"/>
      <c r="Z27" s="560"/>
      <c r="AA27" s="560"/>
      <c r="AB27" s="560"/>
      <c r="AC27" s="560"/>
      <c r="AD27" s="560"/>
      <c r="AE27" s="560"/>
      <c r="AF27" s="560"/>
      <c r="AG27" s="560">
        <f xml:space="preserve">
IF(AG26=0,0,AG25/AG26)</f>
        <v>0</v>
      </c>
      <c r="AH27" s="577"/>
      <c r="AI27" s="579"/>
    </row>
    <row r="28" spans="1:35" ht="15" thickBot="1" x14ac:dyDescent="0.35">
      <c r="A28" s="251" t="s">
        <v>226</v>
      </c>
      <c r="B28" s="271">
        <f xml:space="preserve">
SUM(C28:AH28)</f>
        <v>11415.900000000001</v>
      </c>
      <c r="C28" s="583">
        <f xml:space="preserve">
C26-C25</f>
        <v>12270</v>
      </c>
      <c r="D28" s="561"/>
      <c r="E28" s="562"/>
      <c r="F28" s="562">
        <f xml:space="preserve">
F26-F25</f>
        <v>-854.09999999999854</v>
      </c>
      <c r="G28" s="562"/>
      <c r="H28" s="562"/>
      <c r="I28" s="562"/>
      <c r="J28" s="562"/>
      <c r="K28" s="562"/>
      <c r="L28" s="562"/>
      <c r="M28" s="562"/>
      <c r="N28" s="562"/>
      <c r="O28" s="562"/>
      <c r="P28" s="562"/>
      <c r="Q28" s="562"/>
      <c r="R28" s="562"/>
      <c r="S28" s="562"/>
      <c r="T28" s="562"/>
      <c r="U28" s="562"/>
      <c r="V28" s="562"/>
      <c r="W28" s="562"/>
      <c r="X28" s="562"/>
      <c r="Y28" s="562"/>
      <c r="Z28" s="562"/>
      <c r="AA28" s="562"/>
      <c r="AB28" s="562"/>
      <c r="AC28" s="562"/>
      <c r="AD28" s="562"/>
      <c r="AE28" s="562"/>
      <c r="AF28" s="562"/>
      <c r="AG28" s="562">
        <f xml:space="preserve">
AG26-AG25</f>
        <v>0</v>
      </c>
      <c r="AH28" s="578"/>
      <c r="AI28" s="579"/>
    </row>
    <row r="29" spans="1:35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  <c r="AH29" s="252"/>
    </row>
    <row r="30" spans="1:35" x14ac:dyDescent="0.3">
      <c r="A30" s="113" t="s">
        <v>158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  <c r="AH30" s="151"/>
    </row>
    <row r="31" spans="1:35" x14ac:dyDescent="0.3">
      <c r="A31" s="114" t="s">
        <v>224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  <c r="AH31" s="151"/>
    </row>
    <row r="32" spans="1:35" ht="14.4" customHeight="1" x14ac:dyDescent="0.3">
      <c r="A32" s="288" t="s">
        <v>221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231</v>
      </c>
    </row>
    <row r="34" spans="1:1" x14ac:dyDescent="0.3">
      <c r="A34" s="290" t="s">
        <v>232</v>
      </c>
    </row>
    <row r="35" spans="1:1" x14ac:dyDescent="0.3">
      <c r="A35" s="290" t="s">
        <v>233</v>
      </c>
    </row>
    <row r="36" spans="1:1" x14ac:dyDescent="0.3">
      <c r="A36" s="290" t="s">
        <v>234</v>
      </c>
    </row>
  </sheetData>
  <mergeCells count="17">
    <mergeCell ref="C28:E28"/>
    <mergeCell ref="AG27:AH27"/>
    <mergeCell ref="AG28:AH28"/>
    <mergeCell ref="C27:E27"/>
    <mergeCell ref="F27:AF27"/>
    <mergeCell ref="F28:AF28"/>
    <mergeCell ref="AG26:AH26"/>
    <mergeCell ref="C25:E25"/>
    <mergeCell ref="C26:E26"/>
    <mergeCell ref="F24:AF24"/>
    <mergeCell ref="F25:AF25"/>
    <mergeCell ref="F26:AF26"/>
    <mergeCell ref="A1:AH1"/>
    <mergeCell ref="B3:B4"/>
    <mergeCell ref="AG24:AH24"/>
    <mergeCell ref="AG25:AH25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1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1387</v>
      </c>
    </row>
    <row r="2" spans="1:40" x14ac:dyDescent="0.3">
      <c r="A2" s="235" t="s">
        <v>275</v>
      </c>
    </row>
    <row r="3" spans="1:40" x14ac:dyDescent="0.3">
      <c r="A3" s="231" t="s">
        <v>190</v>
      </c>
      <c r="B3" s="256">
        <v>2014</v>
      </c>
      <c r="D3" s="232">
        <f>MAX(D5:D1048576)</f>
        <v>6</v>
      </c>
      <c r="F3" s="232">
        <f>SUMIF($E5:$E1048576,"&lt;10",F5:F1048576)</f>
        <v>11443990.200000001</v>
      </c>
      <c r="G3" s="232">
        <f t="shared" ref="G3:AN3" si="0">SUMIF($E5:$E1048576,"&lt;10",G5:G1048576)</f>
        <v>5780.5</v>
      </c>
      <c r="H3" s="232">
        <f t="shared" si="0"/>
        <v>2182473.5999999996</v>
      </c>
      <c r="I3" s="232">
        <f t="shared" si="0"/>
        <v>0</v>
      </c>
      <c r="J3" s="232">
        <f t="shared" si="0"/>
        <v>0</v>
      </c>
      <c r="K3" s="232">
        <f t="shared" si="0"/>
        <v>3669731.1999999993</v>
      </c>
      <c r="L3" s="232">
        <f t="shared" si="0"/>
        <v>0</v>
      </c>
      <c r="M3" s="232">
        <f t="shared" si="0"/>
        <v>0</v>
      </c>
      <c r="N3" s="232">
        <f t="shared" si="0"/>
        <v>3357025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608801.4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122915</v>
      </c>
      <c r="AF3" s="232">
        <f t="shared" si="0"/>
        <v>0</v>
      </c>
      <c r="AG3" s="232">
        <f t="shared" si="0"/>
        <v>0</v>
      </c>
      <c r="AH3" s="232">
        <f t="shared" si="0"/>
        <v>657647.5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611904</v>
      </c>
      <c r="AN3" s="232">
        <f t="shared" si="0"/>
        <v>227712</v>
      </c>
    </row>
    <row r="4" spans="1:40" x14ac:dyDescent="0.3">
      <c r="A4" s="231" t="s">
        <v>191</v>
      </c>
      <c r="B4" s="256">
        <v>1</v>
      </c>
      <c r="C4" s="233" t="s">
        <v>5</v>
      </c>
      <c r="D4" s="234" t="s">
        <v>67</v>
      </c>
      <c r="E4" s="234" t="s">
        <v>185</v>
      </c>
      <c r="F4" s="234" t="s">
        <v>3</v>
      </c>
      <c r="G4" s="234" t="s">
        <v>186</v>
      </c>
      <c r="H4" s="234" t="s">
        <v>187</v>
      </c>
      <c r="I4" s="234" t="s">
        <v>188</v>
      </c>
      <c r="J4" s="234" t="s">
        <v>189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192</v>
      </c>
      <c r="B5" s="256">
        <v>2</v>
      </c>
      <c r="C5" s="231">
        <v>35</v>
      </c>
      <c r="D5" s="231">
        <v>1</v>
      </c>
      <c r="E5" s="231">
        <v>1</v>
      </c>
      <c r="F5" s="231">
        <v>71.45</v>
      </c>
      <c r="G5" s="231">
        <v>0</v>
      </c>
      <c r="H5" s="231">
        <v>6.2</v>
      </c>
      <c r="I5" s="231">
        <v>0</v>
      </c>
      <c r="J5" s="231">
        <v>0</v>
      </c>
      <c r="K5" s="231">
        <v>24.4</v>
      </c>
      <c r="L5" s="231">
        <v>0</v>
      </c>
      <c r="M5" s="231">
        <v>0</v>
      </c>
      <c r="N5" s="231">
        <v>21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4.0999999999999996</v>
      </c>
      <c r="AA5" s="231">
        <v>0</v>
      </c>
      <c r="AB5" s="231">
        <v>0</v>
      </c>
      <c r="AC5" s="231">
        <v>0</v>
      </c>
      <c r="AD5" s="231">
        <v>0</v>
      </c>
      <c r="AE5" s="231">
        <v>1</v>
      </c>
      <c r="AF5" s="231">
        <v>0</v>
      </c>
      <c r="AG5" s="231">
        <v>0</v>
      </c>
      <c r="AH5" s="231">
        <v>6.75</v>
      </c>
      <c r="AI5" s="231">
        <v>0</v>
      </c>
      <c r="AJ5" s="231">
        <v>0</v>
      </c>
      <c r="AK5" s="231">
        <v>0</v>
      </c>
      <c r="AL5" s="231">
        <v>0</v>
      </c>
      <c r="AM5" s="231">
        <v>5</v>
      </c>
      <c r="AN5" s="231">
        <v>3</v>
      </c>
    </row>
    <row r="6" spans="1:40" x14ac:dyDescent="0.3">
      <c r="A6" s="231" t="s">
        <v>193</v>
      </c>
      <c r="B6" s="256">
        <v>3</v>
      </c>
      <c r="C6" s="231">
        <v>35</v>
      </c>
      <c r="D6" s="231">
        <v>1</v>
      </c>
      <c r="E6" s="231">
        <v>2</v>
      </c>
      <c r="F6" s="231">
        <v>11912.4</v>
      </c>
      <c r="G6" s="231">
        <v>0</v>
      </c>
      <c r="H6" s="231">
        <v>1057.5999999999999</v>
      </c>
      <c r="I6" s="231">
        <v>0</v>
      </c>
      <c r="J6" s="231">
        <v>0</v>
      </c>
      <c r="K6" s="231">
        <v>4101.6000000000004</v>
      </c>
      <c r="L6" s="231">
        <v>0</v>
      </c>
      <c r="M6" s="231">
        <v>0</v>
      </c>
      <c r="N6" s="231">
        <v>3336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703.2</v>
      </c>
      <c r="AA6" s="231">
        <v>0</v>
      </c>
      <c r="AB6" s="231">
        <v>0</v>
      </c>
      <c r="AC6" s="231">
        <v>0</v>
      </c>
      <c r="AD6" s="231">
        <v>0</v>
      </c>
      <c r="AE6" s="231">
        <v>180</v>
      </c>
      <c r="AF6" s="231">
        <v>0</v>
      </c>
      <c r="AG6" s="231">
        <v>0</v>
      </c>
      <c r="AH6" s="231">
        <v>1166</v>
      </c>
      <c r="AI6" s="231">
        <v>0</v>
      </c>
      <c r="AJ6" s="231">
        <v>0</v>
      </c>
      <c r="AK6" s="231">
        <v>0</v>
      </c>
      <c r="AL6" s="231">
        <v>0</v>
      </c>
      <c r="AM6" s="231">
        <v>848</v>
      </c>
      <c r="AN6" s="231">
        <v>520</v>
      </c>
    </row>
    <row r="7" spans="1:40" x14ac:dyDescent="0.3">
      <c r="A7" s="231" t="s">
        <v>194</v>
      </c>
      <c r="B7" s="256">
        <v>4</v>
      </c>
      <c r="C7" s="231">
        <v>35</v>
      </c>
      <c r="D7" s="231">
        <v>1</v>
      </c>
      <c r="E7" s="231">
        <v>4</v>
      </c>
      <c r="F7" s="231">
        <v>365</v>
      </c>
      <c r="G7" s="231">
        <v>0</v>
      </c>
      <c r="H7" s="231">
        <v>43</v>
      </c>
      <c r="I7" s="231">
        <v>0</v>
      </c>
      <c r="J7" s="231">
        <v>0</v>
      </c>
      <c r="K7" s="231">
        <v>32</v>
      </c>
      <c r="L7" s="231">
        <v>0</v>
      </c>
      <c r="M7" s="231">
        <v>0</v>
      </c>
      <c r="N7" s="231">
        <v>290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</row>
    <row r="8" spans="1:40" x14ac:dyDescent="0.3">
      <c r="A8" s="231" t="s">
        <v>195</v>
      </c>
      <c r="B8" s="256">
        <v>5</v>
      </c>
      <c r="C8" s="231">
        <v>35</v>
      </c>
      <c r="D8" s="231">
        <v>1</v>
      </c>
      <c r="E8" s="231">
        <v>5</v>
      </c>
      <c r="F8" s="231">
        <v>25</v>
      </c>
      <c r="G8" s="231">
        <v>25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196</v>
      </c>
      <c r="B9" s="256">
        <v>6</v>
      </c>
      <c r="C9" s="231">
        <v>35</v>
      </c>
      <c r="D9" s="231">
        <v>1</v>
      </c>
      <c r="E9" s="231">
        <v>6</v>
      </c>
      <c r="F9" s="231">
        <v>1857212</v>
      </c>
      <c r="G9" s="231">
        <v>0</v>
      </c>
      <c r="H9" s="231">
        <v>356901</v>
      </c>
      <c r="I9" s="231">
        <v>0</v>
      </c>
      <c r="J9" s="231">
        <v>0</v>
      </c>
      <c r="K9" s="231">
        <v>609165</v>
      </c>
      <c r="L9" s="231">
        <v>0</v>
      </c>
      <c r="M9" s="231">
        <v>0</v>
      </c>
      <c r="N9" s="231">
        <v>529869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103965</v>
      </c>
      <c r="AA9" s="231">
        <v>0</v>
      </c>
      <c r="AB9" s="231">
        <v>0</v>
      </c>
      <c r="AC9" s="231">
        <v>0</v>
      </c>
      <c r="AD9" s="231">
        <v>0</v>
      </c>
      <c r="AE9" s="231">
        <v>19490</v>
      </c>
      <c r="AF9" s="231">
        <v>0</v>
      </c>
      <c r="AG9" s="231">
        <v>0</v>
      </c>
      <c r="AH9" s="231">
        <v>103298</v>
      </c>
      <c r="AI9" s="231">
        <v>0</v>
      </c>
      <c r="AJ9" s="231">
        <v>0</v>
      </c>
      <c r="AK9" s="231">
        <v>0</v>
      </c>
      <c r="AL9" s="231">
        <v>0</v>
      </c>
      <c r="AM9" s="231">
        <v>99258</v>
      </c>
      <c r="AN9" s="231">
        <v>35266</v>
      </c>
    </row>
    <row r="10" spans="1:40" x14ac:dyDescent="0.3">
      <c r="A10" s="231" t="s">
        <v>197</v>
      </c>
      <c r="B10" s="256">
        <v>7</v>
      </c>
      <c r="C10" s="231">
        <v>35</v>
      </c>
      <c r="D10" s="231">
        <v>1</v>
      </c>
      <c r="E10" s="231">
        <v>9</v>
      </c>
      <c r="F10" s="231">
        <v>13010</v>
      </c>
      <c r="G10" s="231">
        <v>0</v>
      </c>
      <c r="H10" s="231">
        <v>0</v>
      </c>
      <c r="I10" s="231">
        <v>0</v>
      </c>
      <c r="J10" s="231">
        <v>0</v>
      </c>
      <c r="K10" s="231">
        <v>11930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1080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</row>
    <row r="11" spans="1:40" x14ac:dyDescent="0.3">
      <c r="A11" s="231" t="s">
        <v>198</v>
      </c>
      <c r="B11" s="256">
        <v>8</v>
      </c>
      <c r="C11" s="231">
        <v>35</v>
      </c>
      <c r="D11" s="231">
        <v>1</v>
      </c>
      <c r="E11" s="231">
        <v>10</v>
      </c>
      <c r="F11" s="231">
        <v>7300</v>
      </c>
      <c r="G11" s="231">
        <v>0</v>
      </c>
      <c r="H11" s="231">
        <v>0</v>
      </c>
      <c r="I11" s="231">
        <v>0</v>
      </c>
      <c r="J11" s="231">
        <v>0</v>
      </c>
      <c r="K11" s="231">
        <v>7300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</row>
    <row r="12" spans="1:40" x14ac:dyDescent="0.3">
      <c r="A12" s="231" t="s">
        <v>199</v>
      </c>
      <c r="B12" s="256">
        <v>9</v>
      </c>
      <c r="C12" s="231">
        <v>35</v>
      </c>
      <c r="D12" s="231">
        <v>1</v>
      </c>
      <c r="E12" s="231">
        <v>11</v>
      </c>
      <c r="F12" s="231">
        <v>5845</v>
      </c>
      <c r="G12" s="231">
        <v>0</v>
      </c>
      <c r="H12" s="231">
        <v>2095</v>
      </c>
      <c r="I12" s="231">
        <v>0</v>
      </c>
      <c r="J12" s="231">
        <v>0</v>
      </c>
      <c r="K12" s="231">
        <v>3750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</row>
    <row r="13" spans="1:40" x14ac:dyDescent="0.3">
      <c r="A13" s="231" t="s">
        <v>200</v>
      </c>
      <c r="B13" s="256">
        <v>10</v>
      </c>
      <c r="C13" s="231">
        <v>35</v>
      </c>
      <c r="D13" s="231">
        <v>2</v>
      </c>
      <c r="E13" s="231">
        <v>1</v>
      </c>
      <c r="F13" s="231">
        <v>72.25</v>
      </c>
      <c r="G13" s="231">
        <v>0</v>
      </c>
      <c r="H13" s="231">
        <v>6.2</v>
      </c>
      <c r="I13" s="231">
        <v>0</v>
      </c>
      <c r="J13" s="231">
        <v>0</v>
      </c>
      <c r="K13" s="231">
        <v>24.4</v>
      </c>
      <c r="L13" s="231">
        <v>0</v>
      </c>
      <c r="M13" s="231">
        <v>0</v>
      </c>
      <c r="N13" s="231">
        <v>22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3.9</v>
      </c>
      <c r="AA13" s="231">
        <v>0</v>
      </c>
      <c r="AB13" s="231">
        <v>0</v>
      </c>
      <c r="AC13" s="231">
        <v>0</v>
      </c>
      <c r="AD13" s="231">
        <v>0</v>
      </c>
      <c r="AE13" s="231">
        <v>1</v>
      </c>
      <c r="AF13" s="231">
        <v>0</v>
      </c>
      <c r="AG13" s="231">
        <v>0</v>
      </c>
      <c r="AH13" s="231">
        <v>6.75</v>
      </c>
      <c r="AI13" s="231">
        <v>0</v>
      </c>
      <c r="AJ13" s="231">
        <v>0</v>
      </c>
      <c r="AK13" s="231">
        <v>0</v>
      </c>
      <c r="AL13" s="231">
        <v>0</v>
      </c>
      <c r="AM13" s="231">
        <v>5</v>
      </c>
      <c r="AN13" s="231">
        <v>3</v>
      </c>
    </row>
    <row r="14" spans="1:40" x14ac:dyDescent="0.3">
      <c r="A14" s="231" t="s">
        <v>201</v>
      </c>
      <c r="B14" s="256">
        <v>11</v>
      </c>
      <c r="C14" s="231">
        <v>35</v>
      </c>
      <c r="D14" s="231">
        <v>2</v>
      </c>
      <c r="E14" s="231">
        <v>2</v>
      </c>
      <c r="F14" s="231">
        <v>10206.4</v>
      </c>
      <c r="G14" s="231">
        <v>0</v>
      </c>
      <c r="H14" s="231">
        <v>932.8</v>
      </c>
      <c r="I14" s="231">
        <v>0</v>
      </c>
      <c r="J14" s="231">
        <v>0</v>
      </c>
      <c r="K14" s="231">
        <v>3316</v>
      </c>
      <c r="L14" s="231">
        <v>0</v>
      </c>
      <c r="M14" s="231">
        <v>0</v>
      </c>
      <c r="N14" s="231">
        <v>3028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601.6</v>
      </c>
      <c r="AA14" s="231">
        <v>0</v>
      </c>
      <c r="AB14" s="231">
        <v>0</v>
      </c>
      <c r="AC14" s="231">
        <v>0</v>
      </c>
      <c r="AD14" s="231">
        <v>0</v>
      </c>
      <c r="AE14" s="231">
        <v>160</v>
      </c>
      <c r="AF14" s="231">
        <v>0</v>
      </c>
      <c r="AG14" s="231">
        <v>0</v>
      </c>
      <c r="AH14" s="231">
        <v>984</v>
      </c>
      <c r="AI14" s="231">
        <v>0</v>
      </c>
      <c r="AJ14" s="231">
        <v>0</v>
      </c>
      <c r="AK14" s="231">
        <v>0</v>
      </c>
      <c r="AL14" s="231">
        <v>0</v>
      </c>
      <c r="AM14" s="231">
        <v>720</v>
      </c>
      <c r="AN14" s="231">
        <v>464</v>
      </c>
    </row>
    <row r="15" spans="1:40" x14ac:dyDescent="0.3">
      <c r="A15" s="231" t="s">
        <v>202</v>
      </c>
      <c r="B15" s="256">
        <v>12</v>
      </c>
      <c r="C15" s="231">
        <v>35</v>
      </c>
      <c r="D15" s="231">
        <v>2</v>
      </c>
      <c r="E15" s="231">
        <v>4</v>
      </c>
      <c r="F15" s="231">
        <v>342</v>
      </c>
      <c r="G15" s="231">
        <v>0</v>
      </c>
      <c r="H15" s="231">
        <v>36</v>
      </c>
      <c r="I15" s="231">
        <v>0</v>
      </c>
      <c r="J15" s="231">
        <v>0</v>
      </c>
      <c r="K15" s="231">
        <v>32</v>
      </c>
      <c r="L15" s="231">
        <v>0</v>
      </c>
      <c r="M15" s="231">
        <v>0</v>
      </c>
      <c r="N15" s="231">
        <v>274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</row>
    <row r="16" spans="1:40" x14ac:dyDescent="0.3">
      <c r="A16" s="231" t="s">
        <v>190</v>
      </c>
      <c r="B16" s="256">
        <v>2014</v>
      </c>
      <c r="C16" s="231">
        <v>35</v>
      </c>
      <c r="D16" s="231">
        <v>2</v>
      </c>
      <c r="E16" s="231">
        <v>5</v>
      </c>
      <c r="F16" s="231">
        <v>22.5</v>
      </c>
      <c r="G16" s="231">
        <v>22.5</v>
      </c>
      <c r="H16" s="231">
        <v>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</row>
    <row r="17" spans="3:40" x14ac:dyDescent="0.3">
      <c r="C17" s="231">
        <v>35</v>
      </c>
      <c r="D17" s="231">
        <v>2</v>
      </c>
      <c r="E17" s="231">
        <v>6</v>
      </c>
      <c r="F17" s="231">
        <v>1820384</v>
      </c>
      <c r="G17" s="231">
        <v>0</v>
      </c>
      <c r="H17" s="231">
        <v>346349</v>
      </c>
      <c r="I17" s="231">
        <v>0</v>
      </c>
      <c r="J17" s="231">
        <v>0</v>
      </c>
      <c r="K17" s="231">
        <v>574588</v>
      </c>
      <c r="L17" s="231">
        <v>0</v>
      </c>
      <c r="M17" s="231">
        <v>0</v>
      </c>
      <c r="N17" s="231">
        <v>534428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99612</v>
      </c>
      <c r="AA17" s="231">
        <v>0</v>
      </c>
      <c r="AB17" s="231">
        <v>0</v>
      </c>
      <c r="AC17" s="231">
        <v>0</v>
      </c>
      <c r="AD17" s="231">
        <v>0</v>
      </c>
      <c r="AE17" s="231">
        <v>19400</v>
      </c>
      <c r="AF17" s="231">
        <v>0</v>
      </c>
      <c r="AG17" s="231">
        <v>0</v>
      </c>
      <c r="AH17" s="231">
        <v>110334</v>
      </c>
      <c r="AI17" s="231">
        <v>0</v>
      </c>
      <c r="AJ17" s="231">
        <v>0</v>
      </c>
      <c r="AK17" s="231">
        <v>0</v>
      </c>
      <c r="AL17" s="231">
        <v>0</v>
      </c>
      <c r="AM17" s="231">
        <v>100811</v>
      </c>
      <c r="AN17" s="231">
        <v>34862</v>
      </c>
    </row>
    <row r="18" spans="3:40" x14ac:dyDescent="0.3">
      <c r="C18" s="231">
        <v>35</v>
      </c>
      <c r="D18" s="231">
        <v>2</v>
      </c>
      <c r="E18" s="231">
        <v>9</v>
      </c>
      <c r="F18" s="231">
        <v>20412</v>
      </c>
      <c r="G18" s="231">
        <v>0</v>
      </c>
      <c r="H18" s="231">
        <v>0</v>
      </c>
      <c r="I18" s="231">
        <v>0</v>
      </c>
      <c r="J18" s="231">
        <v>0</v>
      </c>
      <c r="K18" s="231">
        <v>9832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10580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</row>
    <row r="19" spans="3:40" x14ac:dyDescent="0.3">
      <c r="C19" s="231">
        <v>35</v>
      </c>
      <c r="D19" s="231">
        <v>2</v>
      </c>
      <c r="E19" s="231">
        <v>10</v>
      </c>
      <c r="F19" s="231">
        <v>5305</v>
      </c>
      <c r="G19" s="231">
        <v>0</v>
      </c>
      <c r="H19" s="231">
        <v>0</v>
      </c>
      <c r="I19" s="231">
        <v>0</v>
      </c>
      <c r="J19" s="231">
        <v>0</v>
      </c>
      <c r="K19" s="231">
        <v>5305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</row>
    <row r="20" spans="3:40" x14ac:dyDescent="0.3">
      <c r="C20" s="231">
        <v>35</v>
      </c>
      <c r="D20" s="231">
        <v>2</v>
      </c>
      <c r="E20" s="231">
        <v>11</v>
      </c>
      <c r="F20" s="231">
        <v>5845</v>
      </c>
      <c r="G20" s="231">
        <v>0</v>
      </c>
      <c r="H20" s="231">
        <v>2095</v>
      </c>
      <c r="I20" s="231">
        <v>0</v>
      </c>
      <c r="J20" s="231">
        <v>0</v>
      </c>
      <c r="K20" s="231">
        <v>3750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</row>
    <row r="21" spans="3:40" x14ac:dyDescent="0.3">
      <c r="C21" s="231">
        <v>35</v>
      </c>
      <c r="D21" s="231">
        <v>3</v>
      </c>
      <c r="E21" s="231">
        <v>1</v>
      </c>
      <c r="F21" s="231">
        <v>73.75</v>
      </c>
      <c r="G21" s="231">
        <v>0</v>
      </c>
      <c r="H21" s="231">
        <v>6.7</v>
      </c>
      <c r="I21" s="231">
        <v>0</v>
      </c>
      <c r="J21" s="231">
        <v>0</v>
      </c>
      <c r="K21" s="231">
        <v>24.4</v>
      </c>
      <c r="L21" s="231">
        <v>0</v>
      </c>
      <c r="M21" s="231">
        <v>0</v>
      </c>
      <c r="N21" s="231">
        <v>22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3.9</v>
      </c>
      <c r="AA21" s="231">
        <v>0</v>
      </c>
      <c r="AB21" s="231">
        <v>0</v>
      </c>
      <c r="AC21" s="231">
        <v>0</v>
      </c>
      <c r="AD21" s="231">
        <v>0</v>
      </c>
      <c r="AE21" s="231">
        <v>1</v>
      </c>
      <c r="AF21" s="231">
        <v>0</v>
      </c>
      <c r="AG21" s="231">
        <v>0</v>
      </c>
      <c r="AH21" s="231">
        <v>6.75</v>
      </c>
      <c r="AI21" s="231">
        <v>0</v>
      </c>
      <c r="AJ21" s="231">
        <v>0</v>
      </c>
      <c r="AK21" s="231">
        <v>0</v>
      </c>
      <c r="AL21" s="231">
        <v>0</v>
      </c>
      <c r="AM21" s="231">
        <v>6</v>
      </c>
      <c r="AN21" s="231">
        <v>3</v>
      </c>
    </row>
    <row r="22" spans="3:40" x14ac:dyDescent="0.3">
      <c r="C22" s="231">
        <v>35</v>
      </c>
      <c r="D22" s="231">
        <v>3</v>
      </c>
      <c r="E22" s="231">
        <v>2</v>
      </c>
      <c r="F22" s="231">
        <v>11106.4</v>
      </c>
      <c r="G22" s="231">
        <v>0</v>
      </c>
      <c r="H22" s="231">
        <v>1005.6</v>
      </c>
      <c r="I22" s="231">
        <v>0</v>
      </c>
      <c r="J22" s="231">
        <v>0</v>
      </c>
      <c r="K22" s="231">
        <v>3652.4</v>
      </c>
      <c r="L22" s="231">
        <v>0</v>
      </c>
      <c r="M22" s="231">
        <v>0</v>
      </c>
      <c r="N22" s="231">
        <v>3360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630.4</v>
      </c>
      <c r="AA22" s="231">
        <v>0</v>
      </c>
      <c r="AB22" s="231">
        <v>0</v>
      </c>
      <c r="AC22" s="231">
        <v>0</v>
      </c>
      <c r="AD22" s="231">
        <v>0</v>
      </c>
      <c r="AE22" s="231">
        <v>168</v>
      </c>
      <c r="AF22" s="231">
        <v>0</v>
      </c>
      <c r="AG22" s="231">
        <v>0</v>
      </c>
      <c r="AH22" s="231">
        <v>1110</v>
      </c>
      <c r="AI22" s="231">
        <v>0</v>
      </c>
      <c r="AJ22" s="231">
        <v>0</v>
      </c>
      <c r="AK22" s="231">
        <v>0</v>
      </c>
      <c r="AL22" s="231">
        <v>0</v>
      </c>
      <c r="AM22" s="231">
        <v>700</v>
      </c>
      <c r="AN22" s="231">
        <v>480</v>
      </c>
    </row>
    <row r="23" spans="3:40" x14ac:dyDescent="0.3">
      <c r="C23" s="231">
        <v>35</v>
      </c>
      <c r="D23" s="231">
        <v>3</v>
      </c>
      <c r="E23" s="231">
        <v>4</v>
      </c>
      <c r="F23" s="231">
        <v>440</v>
      </c>
      <c r="G23" s="231">
        <v>0</v>
      </c>
      <c r="H23" s="231">
        <v>42</v>
      </c>
      <c r="I23" s="231">
        <v>0</v>
      </c>
      <c r="J23" s="231">
        <v>0</v>
      </c>
      <c r="K23" s="231">
        <v>42</v>
      </c>
      <c r="L23" s="231">
        <v>0</v>
      </c>
      <c r="M23" s="231">
        <v>0</v>
      </c>
      <c r="N23" s="231">
        <v>356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</row>
    <row r="24" spans="3:40" x14ac:dyDescent="0.3">
      <c r="C24" s="231">
        <v>35</v>
      </c>
      <c r="D24" s="231">
        <v>3</v>
      </c>
      <c r="E24" s="231">
        <v>5</v>
      </c>
      <c r="F24" s="231">
        <v>59.5</v>
      </c>
      <c r="G24" s="231">
        <v>59.5</v>
      </c>
      <c r="H24" s="231">
        <v>0</v>
      </c>
      <c r="I24" s="231">
        <v>0</v>
      </c>
      <c r="J24" s="231">
        <v>0</v>
      </c>
      <c r="K24" s="231">
        <v>0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</row>
    <row r="25" spans="3:40" x14ac:dyDescent="0.3">
      <c r="C25" s="231">
        <v>35</v>
      </c>
      <c r="D25" s="231">
        <v>3</v>
      </c>
      <c r="E25" s="231">
        <v>6</v>
      </c>
      <c r="F25" s="231">
        <v>1908894</v>
      </c>
      <c r="G25" s="231">
        <v>1000</v>
      </c>
      <c r="H25" s="231">
        <v>370619</v>
      </c>
      <c r="I25" s="231">
        <v>0</v>
      </c>
      <c r="J25" s="231">
        <v>0</v>
      </c>
      <c r="K25" s="231">
        <v>596734</v>
      </c>
      <c r="L25" s="231">
        <v>0</v>
      </c>
      <c r="M25" s="231">
        <v>0</v>
      </c>
      <c r="N25" s="231">
        <v>573671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99952</v>
      </c>
      <c r="AA25" s="231">
        <v>0</v>
      </c>
      <c r="AB25" s="231">
        <v>0</v>
      </c>
      <c r="AC25" s="231">
        <v>0</v>
      </c>
      <c r="AD25" s="231">
        <v>0</v>
      </c>
      <c r="AE25" s="231">
        <v>20880</v>
      </c>
      <c r="AF25" s="231">
        <v>0</v>
      </c>
      <c r="AG25" s="231">
        <v>0</v>
      </c>
      <c r="AH25" s="231">
        <v>101111</v>
      </c>
      <c r="AI25" s="231">
        <v>0</v>
      </c>
      <c r="AJ25" s="231">
        <v>0</v>
      </c>
      <c r="AK25" s="231">
        <v>0</v>
      </c>
      <c r="AL25" s="231">
        <v>0</v>
      </c>
      <c r="AM25" s="231">
        <v>104418</v>
      </c>
      <c r="AN25" s="231">
        <v>40509</v>
      </c>
    </row>
    <row r="26" spans="3:40" x14ac:dyDescent="0.3">
      <c r="C26" s="231">
        <v>35</v>
      </c>
      <c r="D26" s="231">
        <v>3</v>
      </c>
      <c r="E26" s="231">
        <v>9</v>
      </c>
      <c r="F26" s="231">
        <v>36372</v>
      </c>
      <c r="G26" s="231">
        <v>0</v>
      </c>
      <c r="H26" s="231">
        <v>0</v>
      </c>
      <c r="I26" s="231">
        <v>0</v>
      </c>
      <c r="J26" s="231">
        <v>0</v>
      </c>
      <c r="K26" s="231">
        <v>13332</v>
      </c>
      <c r="L26" s="231">
        <v>0</v>
      </c>
      <c r="M26" s="231">
        <v>0</v>
      </c>
      <c r="N26" s="231">
        <v>15960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1480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5600</v>
      </c>
    </row>
    <row r="27" spans="3:40" x14ac:dyDescent="0.3">
      <c r="C27" s="231">
        <v>35</v>
      </c>
      <c r="D27" s="231">
        <v>3</v>
      </c>
      <c r="E27" s="231">
        <v>10</v>
      </c>
      <c r="F27" s="231">
        <v>7249.1</v>
      </c>
      <c r="G27" s="231">
        <v>0</v>
      </c>
      <c r="H27" s="231">
        <v>300</v>
      </c>
      <c r="I27" s="231">
        <v>0</v>
      </c>
      <c r="J27" s="231">
        <v>0</v>
      </c>
      <c r="K27" s="231">
        <v>6949.1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</row>
    <row r="28" spans="3:40" x14ac:dyDescent="0.3">
      <c r="C28" s="231">
        <v>35</v>
      </c>
      <c r="D28" s="231">
        <v>3</v>
      </c>
      <c r="E28" s="231">
        <v>11</v>
      </c>
      <c r="F28" s="231">
        <v>5845</v>
      </c>
      <c r="G28" s="231">
        <v>0</v>
      </c>
      <c r="H28" s="231">
        <v>2095</v>
      </c>
      <c r="I28" s="231">
        <v>0</v>
      </c>
      <c r="J28" s="231">
        <v>0</v>
      </c>
      <c r="K28" s="231">
        <v>3750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</row>
    <row r="29" spans="3:40" x14ac:dyDescent="0.3">
      <c r="C29" s="231">
        <v>35</v>
      </c>
      <c r="D29" s="231">
        <v>4</v>
      </c>
      <c r="E29" s="231">
        <v>1</v>
      </c>
      <c r="F29" s="231">
        <v>72.75</v>
      </c>
      <c r="G29" s="231">
        <v>0</v>
      </c>
      <c r="H29" s="231">
        <v>6.7</v>
      </c>
      <c r="I29" s="231">
        <v>0</v>
      </c>
      <c r="J29" s="231">
        <v>0</v>
      </c>
      <c r="K29" s="231">
        <v>24.4</v>
      </c>
      <c r="L29" s="231">
        <v>0</v>
      </c>
      <c r="M29" s="231">
        <v>0</v>
      </c>
      <c r="N29" s="231">
        <v>22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3.9</v>
      </c>
      <c r="AA29" s="231">
        <v>0</v>
      </c>
      <c r="AB29" s="231">
        <v>0</v>
      </c>
      <c r="AC29" s="231">
        <v>0</v>
      </c>
      <c r="AD29" s="231">
        <v>0</v>
      </c>
      <c r="AE29" s="231">
        <v>1</v>
      </c>
      <c r="AF29" s="231">
        <v>0</v>
      </c>
      <c r="AG29" s="231">
        <v>0</v>
      </c>
      <c r="AH29" s="231">
        <v>6.75</v>
      </c>
      <c r="AI29" s="231">
        <v>0</v>
      </c>
      <c r="AJ29" s="231">
        <v>0</v>
      </c>
      <c r="AK29" s="231">
        <v>0</v>
      </c>
      <c r="AL29" s="231">
        <v>0</v>
      </c>
      <c r="AM29" s="231">
        <v>5</v>
      </c>
      <c r="AN29" s="231">
        <v>3</v>
      </c>
    </row>
    <row r="30" spans="3:40" x14ac:dyDescent="0.3">
      <c r="C30" s="231">
        <v>35</v>
      </c>
      <c r="D30" s="231">
        <v>4</v>
      </c>
      <c r="E30" s="231">
        <v>2</v>
      </c>
      <c r="F30" s="231">
        <v>11380</v>
      </c>
      <c r="G30" s="231">
        <v>0</v>
      </c>
      <c r="H30" s="231">
        <v>1131.2</v>
      </c>
      <c r="I30" s="231">
        <v>0</v>
      </c>
      <c r="J30" s="231">
        <v>0</v>
      </c>
      <c r="K30" s="231">
        <v>3970.4</v>
      </c>
      <c r="L30" s="231">
        <v>0</v>
      </c>
      <c r="M30" s="231">
        <v>0</v>
      </c>
      <c r="N30" s="231">
        <v>3224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622.4</v>
      </c>
      <c r="AA30" s="231">
        <v>0</v>
      </c>
      <c r="AB30" s="231">
        <v>0</v>
      </c>
      <c r="AC30" s="231">
        <v>0</v>
      </c>
      <c r="AD30" s="231">
        <v>0</v>
      </c>
      <c r="AE30" s="231">
        <v>176</v>
      </c>
      <c r="AF30" s="231">
        <v>0</v>
      </c>
      <c r="AG30" s="231">
        <v>0</v>
      </c>
      <c r="AH30" s="231">
        <v>1080</v>
      </c>
      <c r="AI30" s="231">
        <v>0</v>
      </c>
      <c r="AJ30" s="231">
        <v>0</v>
      </c>
      <c r="AK30" s="231">
        <v>0</v>
      </c>
      <c r="AL30" s="231">
        <v>0</v>
      </c>
      <c r="AM30" s="231">
        <v>680</v>
      </c>
      <c r="AN30" s="231">
        <v>496</v>
      </c>
    </row>
    <row r="31" spans="3:40" x14ac:dyDescent="0.3">
      <c r="C31" s="231">
        <v>35</v>
      </c>
      <c r="D31" s="231">
        <v>4</v>
      </c>
      <c r="E31" s="231">
        <v>4</v>
      </c>
      <c r="F31" s="231">
        <v>378</v>
      </c>
      <c r="G31" s="231">
        <v>0</v>
      </c>
      <c r="H31" s="231">
        <v>43</v>
      </c>
      <c r="I31" s="231">
        <v>0</v>
      </c>
      <c r="J31" s="231">
        <v>0</v>
      </c>
      <c r="K31" s="231">
        <v>39</v>
      </c>
      <c r="L31" s="231">
        <v>0</v>
      </c>
      <c r="M31" s="231">
        <v>0</v>
      </c>
      <c r="N31" s="231">
        <v>296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</row>
    <row r="32" spans="3:40" x14ac:dyDescent="0.3">
      <c r="C32" s="231">
        <v>35</v>
      </c>
      <c r="D32" s="231">
        <v>4</v>
      </c>
      <c r="E32" s="231">
        <v>5</v>
      </c>
      <c r="F32" s="231">
        <v>14</v>
      </c>
      <c r="G32" s="231">
        <v>14</v>
      </c>
      <c r="H32" s="231">
        <v>0</v>
      </c>
      <c r="I32" s="231">
        <v>0</v>
      </c>
      <c r="J32" s="231">
        <v>0</v>
      </c>
      <c r="K32" s="231">
        <v>0</v>
      </c>
      <c r="L32" s="231">
        <v>0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0</v>
      </c>
      <c r="AN32" s="231">
        <v>0</v>
      </c>
    </row>
    <row r="33" spans="3:40" x14ac:dyDescent="0.3">
      <c r="C33" s="231">
        <v>35</v>
      </c>
      <c r="D33" s="231">
        <v>4</v>
      </c>
      <c r="E33" s="231">
        <v>6</v>
      </c>
      <c r="F33" s="231">
        <v>1881844</v>
      </c>
      <c r="G33" s="231">
        <v>1300</v>
      </c>
      <c r="H33" s="231">
        <v>362581</v>
      </c>
      <c r="I33" s="231">
        <v>0</v>
      </c>
      <c r="J33" s="231">
        <v>0</v>
      </c>
      <c r="K33" s="231">
        <v>611134</v>
      </c>
      <c r="L33" s="231">
        <v>0</v>
      </c>
      <c r="M33" s="231">
        <v>0</v>
      </c>
      <c r="N33" s="231">
        <v>555628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100658</v>
      </c>
      <c r="AA33" s="231">
        <v>0</v>
      </c>
      <c r="AB33" s="231">
        <v>0</v>
      </c>
      <c r="AC33" s="231">
        <v>0</v>
      </c>
      <c r="AD33" s="231">
        <v>0</v>
      </c>
      <c r="AE33" s="231">
        <v>19400</v>
      </c>
      <c r="AF33" s="231">
        <v>0</v>
      </c>
      <c r="AG33" s="231">
        <v>0</v>
      </c>
      <c r="AH33" s="231">
        <v>105259</v>
      </c>
      <c r="AI33" s="231">
        <v>0</v>
      </c>
      <c r="AJ33" s="231">
        <v>0</v>
      </c>
      <c r="AK33" s="231">
        <v>0</v>
      </c>
      <c r="AL33" s="231">
        <v>0</v>
      </c>
      <c r="AM33" s="231">
        <v>90895</v>
      </c>
      <c r="AN33" s="231">
        <v>34989</v>
      </c>
    </row>
    <row r="34" spans="3:40" x14ac:dyDescent="0.3">
      <c r="C34" s="231">
        <v>35</v>
      </c>
      <c r="D34" s="231">
        <v>4</v>
      </c>
      <c r="E34" s="231">
        <v>9</v>
      </c>
      <c r="F34" s="231">
        <v>26150</v>
      </c>
      <c r="G34" s="231">
        <v>0</v>
      </c>
      <c r="H34" s="231">
        <v>0</v>
      </c>
      <c r="I34" s="231">
        <v>0</v>
      </c>
      <c r="J34" s="231">
        <v>0</v>
      </c>
      <c r="K34" s="231">
        <v>6700</v>
      </c>
      <c r="L34" s="231">
        <v>0</v>
      </c>
      <c r="M34" s="231">
        <v>0</v>
      </c>
      <c r="N34" s="231">
        <v>10480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2210</v>
      </c>
      <c r="AI34" s="231">
        <v>0</v>
      </c>
      <c r="AJ34" s="231">
        <v>0</v>
      </c>
      <c r="AK34" s="231">
        <v>0</v>
      </c>
      <c r="AL34" s="231">
        <v>0</v>
      </c>
      <c r="AM34" s="231">
        <v>6760</v>
      </c>
      <c r="AN34" s="231">
        <v>0</v>
      </c>
    </row>
    <row r="35" spans="3:40" x14ac:dyDescent="0.3">
      <c r="C35" s="231">
        <v>35</v>
      </c>
      <c r="D35" s="231">
        <v>4</v>
      </c>
      <c r="E35" s="231">
        <v>11</v>
      </c>
      <c r="F35" s="231">
        <v>5845</v>
      </c>
      <c r="G35" s="231">
        <v>0</v>
      </c>
      <c r="H35" s="231">
        <v>2095</v>
      </c>
      <c r="I35" s="231">
        <v>0</v>
      </c>
      <c r="J35" s="231">
        <v>0</v>
      </c>
      <c r="K35" s="231">
        <v>3750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</row>
    <row r="36" spans="3:40" x14ac:dyDescent="0.3">
      <c r="C36" s="231">
        <v>35</v>
      </c>
      <c r="D36" s="231">
        <v>5</v>
      </c>
      <c r="E36" s="231">
        <v>1</v>
      </c>
      <c r="F36" s="231">
        <v>71.75</v>
      </c>
      <c r="G36" s="231">
        <v>0</v>
      </c>
      <c r="H36" s="231">
        <v>6.7</v>
      </c>
      <c r="I36" s="231">
        <v>0</v>
      </c>
      <c r="J36" s="231">
        <v>0</v>
      </c>
      <c r="K36" s="231">
        <v>24.4</v>
      </c>
      <c r="L36" s="231">
        <v>0</v>
      </c>
      <c r="M36" s="231">
        <v>0</v>
      </c>
      <c r="N36" s="231">
        <v>21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3.9</v>
      </c>
      <c r="AA36" s="231">
        <v>0</v>
      </c>
      <c r="AB36" s="231">
        <v>0</v>
      </c>
      <c r="AC36" s="231">
        <v>0</v>
      </c>
      <c r="AD36" s="231">
        <v>0</v>
      </c>
      <c r="AE36" s="231">
        <v>1</v>
      </c>
      <c r="AF36" s="231">
        <v>0</v>
      </c>
      <c r="AG36" s="231">
        <v>0</v>
      </c>
      <c r="AH36" s="231">
        <v>6.75</v>
      </c>
      <c r="AI36" s="231">
        <v>0</v>
      </c>
      <c r="AJ36" s="231">
        <v>0</v>
      </c>
      <c r="AK36" s="231">
        <v>0</v>
      </c>
      <c r="AL36" s="231">
        <v>0</v>
      </c>
      <c r="AM36" s="231">
        <v>5</v>
      </c>
      <c r="AN36" s="231">
        <v>3</v>
      </c>
    </row>
    <row r="37" spans="3:40" x14ac:dyDescent="0.3">
      <c r="C37" s="231">
        <v>35</v>
      </c>
      <c r="D37" s="231">
        <v>5</v>
      </c>
      <c r="E37" s="231">
        <v>2</v>
      </c>
      <c r="F37" s="231">
        <v>10949.2</v>
      </c>
      <c r="G37" s="231">
        <v>0</v>
      </c>
      <c r="H37" s="231">
        <v>1128.8</v>
      </c>
      <c r="I37" s="231">
        <v>0</v>
      </c>
      <c r="J37" s="231">
        <v>0</v>
      </c>
      <c r="K37" s="231">
        <v>3680.8</v>
      </c>
      <c r="L37" s="231">
        <v>0</v>
      </c>
      <c r="M37" s="231">
        <v>0</v>
      </c>
      <c r="N37" s="231">
        <v>3048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645.6</v>
      </c>
      <c r="AA37" s="231">
        <v>0</v>
      </c>
      <c r="AB37" s="231">
        <v>0</v>
      </c>
      <c r="AC37" s="231">
        <v>0</v>
      </c>
      <c r="AD37" s="231">
        <v>0</v>
      </c>
      <c r="AE37" s="231">
        <v>152</v>
      </c>
      <c r="AF37" s="231">
        <v>0</v>
      </c>
      <c r="AG37" s="231">
        <v>0</v>
      </c>
      <c r="AH37" s="231">
        <v>1138</v>
      </c>
      <c r="AI37" s="231">
        <v>0</v>
      </c>
      <c r="AJ37" s="231">
        <v>0</v>
      </c>
      <c r="AK37" s="231">
        <v>0</v>
      </c>
      <c r="AL37" s="231">
        <v>0</v>
      </c>
      <c r="AM37" s="231">
        <v>668</v>
      </c>
      <c r="AN37" s="231">
        <v>488</v>
      </c>
    </row>
    <row r="38" spans="3:40" x14ac:dyDescent="0.3">
      <c r="C38" s="231">
        <v>35</v>
      </c>
      <c r="D38" s="231">
        <v>5</v>
      </c>
      <c r="E38" s="231">
        <v>4</v>
      </c>
      <c r="F38" s="231">
        <v>416</v>
      </c>
      <c r="G38" s="231">
        <v>0</v>
      </c>
      <c r="H38" s="231">
        <v>44</v>
      </c>
      <c r="I38" s="231">
        <v>0</v>
      </c>
      <c r="J38" s="231">
        <v>0</v>
      </c>
      <c r="K38" s="231">
        <v>37</v>
      </c>
      <c r="L38" s="231">
        <v>0</v>
      </c>
      <c r="M38" s="231">
        <v>0</v>
      </c>
      <c r="N38" s="231">
        <v>335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0</v>
      </c>
      <c r="AM38" s="231">
        <v>0</v>
      </c>
      <c r="AN38" s="231">
        <v>0</v>
      </c>
    </row>
    <row r="39" spans="3:40" x14ac:dyDescent="0.3">
      <c r="C39" s="231">
        <v>35</v>
      </c>
      <c r="D39" s="231">
        <v>5</v>
      </c>
      <c r="E39" s="231">
        <v>5</v>
      </c>
      <c r="F39" s="231">
        <v>42.5</v>
      </c>
      <c r="G39" s="231">
        <v>42.5</v>
      </c>
      <c r="H39" s="231">
        <v>0</v>
      </c>
      <c r="I39" s="231">
        <v>0</v>
      </c>
      <c r="J39" s="231">
        <v>0</v>
      </c>
      <c r="K39" s="231">
        <v>0</v>
      </c>
      <c r="L39" s="231">
        <v>0</v>
      </c>
      <c r="M39" s="231">
        <v>0</v>
      </c>
      <c r="N39" s="231">
        <v>0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0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0</v>
      </c>
      <c r="AM39" s="231">
        <v>0</v>
      </c>
      <c r="AN39" s="231">
        <v>0</v>
      </c>
    </row>
    <row r="40" spans="3:40" x14ac:dyDescent="0.3">
      <c r="C40" s="231">
        <v>35</v>
      </c>
      <c r="D40" s="231">
        <v>5</v>
      </c>
      <c r="E40" s="231">
        <v>6</v>
      </c>
      <c r="F40" s="231">
        <v>1892056</v>
      </c>
      <c r="G40" s="231">
        <v>2400</v>
      </c>
      <c r="H40" s="231">
        <v>369437</v>
      </c>
      <c r="I40" s="231">
        <v>0</v>
      </c>
      <c r="J40" s="231">
        <v>0</v>
      </c>
      <c r="K40" s="231">
        <v>602577</v>
      </c>
      <c r="L40" s="231">
        <v>0</v>
      </c>
      <c r="M40" s="231">
        <v>0</v>
      </c>
      <c r="N40" s="231">
        <v>559192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100321</v>
      </c>
      <c r="AA40" s="231">
        <v>0</v>
      </c>
      <c r="AB40" s="231">
        <v>0</v>
      </c>
      <c r="AC40" s="231">
        <v>0</v>
      </c>
      <c r="AD40" s="231">
        <v>0</v>
      </c>
      <c r="AE40" s="231">
        <v>19778</v>
      </c>
      <c r="AF40" s="231">
        <v>0</v>
      </c>
      <c r="AG40" s="231">
        <v>0</v>
      </c>
      <c r="AH40" s="231">
        <v>105269</v>
      </c>
      <c r="AI40" s="231">
        <v>0</v>
      </c>
      <c r="AJ40" s="231">
        <v>0</v>
      </c>
      <c r="AK40" s="231">
        <v>0</v>
      </c>
      <c r="AL40" s="231">
        <v>0</v>
      </c>
      <c r="AM40" s="231">
        <v>97682</v>
      </c>
      <c r="AN40" s="231">
        <v>35400</v>
      </c>
    </row>
    <row r="41" spans="3:40" x14ac:dyDescent="0.3">
      <c r="C41" s="231">
        <v>35</v>
      </c>
      <c r="D41" s="231">
        <v>5</v>
      </c>
      <c r="E41" s="231">
        <v>9</v>
      </c>
      <c r="F41" s="231">
        <v>24840</v>
      </c>
      <c r="G41" s="231">
        <v>0</v>
      </c>
      <c r="H41" s="231">
        <v>0</v>
      </c>
      <c r="I41" s="231">
        <v>0</v>
      </c>
      <c r="J41" s="231">
        <v>0</v>
      </c>
      <c r="K41" s="231">
        <v>4800</v>
      </c>
      <c r="L41" s="231">
        <v>0</v>
      </c>
      <c r="M41" s="231">
        <v>0</v>
      </c>
      <c r="N41" s="231">
        <v>10480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2800</v>
      </c>
      <c r="AI41" s="231">
        <v>0</v>
      </c>
      <c r="AJ41" s="231">
        <v>0</v>
      </c>
      <c r="AK41" s="231">
        <v>0</v>
      </c>
      <c r="AL41" s="231">
        <v>0</v>
      </c>
      <c r="AM41" s="231">
        <v>6760</v>
      </c>
      <c r="AN41" s="231">
        <v>0</v>
      </c>
    </row>
    <row r="42" spans="3:40" x14ac:dyDescent="0.3">
      <c r="C42" s="231">
        <v>35</v>
      </c>
      <c r="D42" s="231">
        <v>5</v>
      </c>
      <c r="E42" s="231">
        <v>10</v>
      </c>
      <c r="F42" s="231">
        <v>3400</v>
      </c>
      <c r="G42" s="231">
        <v>0</v>
      </c>
      <c r="H42" s="231">
        <v>0</v>
      </c>
      <c r="I42" s="231">
        <v>0</v>
      </c>
      <c r="J42" s="231">
        <v>0</v>
      </c>
      <c r="K42" s="231">
        <v>3400</v>
      </c>
      <c r="L42" s="231">
        <v>0</v>
      </c>
      <c r="M42" s="231">
        <v>0</v>
      </c>
      <c r="N42" s="231">
        <v>0</v>
      </c>
      <c r="O42" s="231">
        <v>0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0</v>
      </c>
      <c r="AM42" s="231">
        <v>0</v>
      </c>
      <c r="AN42" s="231">
        <v>0</v>
      </c>
    </row>
    <row r="43" spans="3:40" x14ac:dyDescent="0.3">
      <c r="C43" s="231">
        <v>35</v>
      </c>
      <c r="D43" s="231">
        <v>5</v>
      </c>
      <c r="E43" s="231">
        <v>11</v>
      </c>
      <c r="F43" s="231">
        <v>5845</v>
      </c>
      <c r="G43" s="231">
        <v>0</v>
      </c>
      <c r="H43" s="231">
        <v>2095</v>
      </c>
      <c r="I43" s="231">
        <v>0</v>
      </c>
      <c r="J43" s="231">
        <v>0</v>
      </c>
      <c r="K43" s="231">
        <v>3750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</row>
    <row r="44" spans="3:40" x14ac:dyDescent="0.3">
      <c r="C44" s="231">
        <v>35</v>
      </c>
      <c r="D44" s="231">
        <v>6</v>
      </c>
      <c r="E44" s="231">
        <v>1</v>
      </c>
      <c r="F44" s="231">
        <v>71.75</v>
      </c>
      <c r="G44" s="231">
        <v>0</v>
      </c>
      <c r="H44" s="231">
        <v>6.7</v>
      </c>
      <c r="I44" s="231">
        <v>0</v>
      </c>
      <c r="J44" s="231">
        <v>0</v>
      </c>
      <c r="K44" s="231">
        <v>24.4</v>
      </c>
      <c r="L44" s="231">
        <v>0</v>
      </c>
      <c r="M44" s="231">
        <v>0</v>
      </c>
      <c r="N44" s="231">
        <v>21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3.9</v>
      </c>
      <c r="AA44" s="231">
        <v>0</v>
      </c>
      <c r="AB44" s="231">
        <v>0</v>
      </c>
      <c r="AC44" s="231">
        <v>0</v>
      </c>
      <c r="AD44" s="231">
        <v>0</v>
      </c>
      <c r="AE44" s="231">
        <v>1</v>
      </c>
      <c r="AF44" s="231">
        <v>0</v>
      </c>
      <c r="AG44" s="231">
        <v>0</v>
      </c>
      <c r="AH44" s="231">
        <v>6.75</v>
      </c>
      <c r="AI44" s="231">
        <v>0</v>
      </c>
      <c r="AJ44" s="231">
        <v>0</v>
      </c>
      <c r="AK44" s="231">
        <v>0</v>
      </c>
      <c r="AL44" s="231">
        <v>0</v>
      </c>
      <c r="AM44" s="231">
        <v>5</v>
      </c>
      <c r="AN44" s="231">
        <v>3</v>
      </c>
    </row>
    <row r="45" spans="3:40" x14ac:dyDescent="0.3">
      <c r="C45" s="231">
        <v>35</v>
      </c>
      <c r="D45" s="231">
        <v>6</v>
      </c>
      <c r="E45" s="231">
        <v>2</v>
      </c>
      <c r="F45" s="231">
        <v>10029.6</v>
      </c>
      <c r="G45" s="231">
        <v>0</v>
      </c>
      <c r="H45" s="231">
        <v>1002.4</v>
      </c>
      <c r="I45" s="231">
        <v>0</v>
      </c>
      <c r="J45" s="231">
        <v>0</v>
      </c>
      <c r="K45" s="231">
        <v>3407.6</v>
      </c>
      <c r="L45" s="231">
        <v>0</v>
      </c>
      <c r="M45" s="231">
        <v>0</v>
      </c>
      <c r="N45" s="231">
        <v>2644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577.6</v>
      </c>
      <c r="AA45" s="231">
        <v>0</v>
      </c>
      <c r="AB45" s="231">
        <v>0</v>
      </c>
      <c r="AC45" s="231">
        <v>0</v>
      </c>
      <c r="AD45" s="231">
        <v>0</v>
      </c>
      <c r="AE45" s="231">
        <v>160</v>
      </c>
      <c r="AF45" s="231">
        <v>0</v>
      </c>
      <c r="AG45" s="231">
        <v>0</v>
      </c>
      <c r="AH45" s="231">
        <v>998</v>
      </c>
      <c r="AI45" s="231">
        <v>0</v>
      </c>
      <c r="AJ45" s="231">
        <v>0</v>
      </c>
      <c r="AK45" s="231">
        <v>0</v>
      </c>
      <c r="AL45" s="231">
        <v>0</v>
      </c>
      <c r="AM45" s="231">
        <v>776</v>
      </c>
      <c r="AN45" s="231">
        <v>464</v>
      </c>
    </row>
    <row r="46" spans="3:40" x14ac:dyDescent="0.3">
      <c r="C46" s="231">
        <v>35</v>
      </c>
      <c r="D46" s="231">
        <v>6</v>
      </c>
      <c r="E46" s="231">
        <v>4</v>
      </c>
      <c r="F46" s="231">
        <v>399</v>
      </c>
      <c r="G46" s="231">
        <v>0</v>
      </c>
      <c r="H46" s="231">
        <v>46</v>
      </c>
      <c r="I46" s="231">
        <v>0</v>
      </c>
      <c r="J46" s="231">
        <v>0</v>
      </c>
      <c r="K46" s="231">
        <v>35</v>
      </c>
      <c r="L46" s="231">
        <v>0</v>
      </c>
      <c r="M46" s="231">
        <v>0</v>
      </c>
      <c r="N46" s="231">
        <v>318</v>
      </c>
      <c r="O46" s="231">
        <v>0</v>
      </c>
      <c r="P46" s="231">
        <v>0</v>
      </c>
      <c r="Q46" s="231">
        <v>0</v>
      </c>
      <c r="R46" s="231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0</v>
      </c>
      <c r="AI46" s="231">
        <v>0</v>
      </c>
      <c r="AJ46" s="231">
        <v>0</v>
      </c>
      <c r="AK46" s="231">
        <v>0</v>
      </c>
      <c r="AL46" s="231">
        <v>0</v>
      </c>
      <c r="AM46" s="231">
        <v>0</v>
      </c>
      <c r="AN46" s="231">
        <v>0</v>
      </c>
    </row>
    <row r="47" spans="3:40" x14ac:dyDescent="0.3">
      <c r="C47" s="231">
        <v>35</v>
      </c>
      <c r="D47" s="231">
        <v>6</v>
      </c>
      <c r="E47" s="231">
        <v>5</v>
      </c>
      <c r="F47" s="231">
        <v>17</v>
      </c>
      <c r="G47" s="231">
        <v>17</v>
      </c>
      <c r="H47" s="231">
        <v>0</v>
      </c>
      <c r="I47" s="231">
        <v>0</v>
      </c>
      <c r="J47" s="231">
        <v>0</v>
      </c>
      <c r="K47" s="231">
        <v>0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0</v>
      </c>
      <c r="AM47" s="231">
        <v>0</v>
      </c>
      <c r="AN47" s="231">
        <v>0</v>
      </c>
    </row>
    <row r="48" spans="3:40" x14ac:dyDescent="0.3">
      <c r="C48" s="231">
        <v>35</v>
      </c>
      <c r="D48" s="231">
        <v>6</v>
      </c>
      <c r="E48" s="231">
        <v>6</v>
      </c>
      <c r="F48" s="231">
        <v>1867356</v>
      </c>
      <c r="G48" s="231">
        <v>900</v>
      </c>
      <c r="H48" s="231">
        <v>370035</v>
      </c>
      <c r="I48" s="231">
        <v>0</v>
      </c>
      <c r="J48" s="231">
        <v>0</v>
      </c>
      <c r="K48" s="231">
        <v>600469</v>
      </c>
      <c r="L48" s="231">
        <v>0</v>
      </c>
      <c r="M48" s="231">
        <v>0</v>
      </c>
      <c r="N48" s="231">
        <v>533199</v>
      </c>
      <c r="O48" s="231">
        <v>0</v>
      </c>
      <c r="P48" s="231">
        <v>0</v>
      </c>
      <c r="Q48" s="231">
        <v>0</v>
      </c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1">
        <v>0</v>
      </c>
      <c r="X48" s="231">
        <v>0</v>
      </c>
      <c r="Y48" s="231">
        <v>0</v>
      </c>
      <c r="Z48" s="231">
        <v>100489</v>
      </c>
      <c r="AA48" s="231">
        <v>0</v>
      </c>
      <c r="AB48" s="231">
        <v>0</v>
      </c>
      <c r="AC48" s="231">
        <v>0</v>
      </c>
      <c r="AD48" s="231">
        <v>0</v>
      </c>
      <c r="AE48" s="231">
        <v>20485</v>
      </c>
      <c r="AF48" s="231">
        <v>0</v>
      </c>
      <c r="AG48" s="231">
        <v>0</v>
      </c>
      <c r="AH48" s="231">
        <v>104326</v>
      </c>
      <c r="AI48" s="231">
        <v>0</v>
      </c>
      <c r="AJ48" s="231">
        <v>0</v>
      </c>
      <c r="AK48" s="231">
        <v>0</v>
      </c>
      <c r="AL48" s="231">
        <v>0</v>
      </c>
      <c r="AM48" s="231">
        <v>100897</v>
      </c>
      <c r="AN48" s="231">
        <v>36556</v>
      </c>
    </row>
    <row r="49" spans="3:40" x14ac:dyDescent="0.3">
      <c r="C49" s="231">
        <v>35</v>
      </c>
      <c r="D49" s="231">
        <v>6</v>
      </c>
      <c r="E49" s="231">
        <v>9</v>
      </c>
      <c r="F49" s="231">
        <v>26922</v>
      </c>
      <c r="G49" s="231">
        <v>0</v>
      </c>
      <c r="H49" s="231">
        <v>0</v>
      </c>
      <c r="I49" s="231">
        <v>0</v>
      </c>
      <c r="J49" s="231">
        <v>0</v>
      </c>
      <c r="K49" s="231">
        <v>5978</v>
      </c>
      <c r="L49" s="231">
        <v>0</v>
      </c>
      <c r="M49" s="231">
        <v>0</v>
      </c>
      <c r="N49" s="231">
        <v>13480</v>
      </c>
      <c r="O49" s="231">
        <v>0</v>
      </c>
      <c r="P49" s="231">
        <v>0</v>
      </c>
      <c r="Q49" s="231">
        <v>0</v>
      </c>
      <c r="R49" s="231">
        <v>0</v>
      </c>
      <c r="S49" s="231">
        <v>0</v>
      </c>
      <c r="T49" s="231">
        <v>0</v>
      </c>
      <c r="U49" s="231">
        <v>0</v>
      </c>
      <c r="V49" s="231">
        <v>0</v>
      </c>
      <c r="W49" s="231">
        <v>0</v>
      </c>
      <c r="X49" s="231">
        <v>0</v>
      </c>
      <c r="Y49" s="231">
        <v>0</v>
      </c>
      <c r="Z49" s="231">
        <v>0</v>
      </c>
      <c r="AA49" s="231">
        <v>0</v>
      </c>
      <c r="AB49" s="231">
        <v>0</v>
      </c>
      <c r="AC49" s="231">
        <v>0</v>
      </c>
      <c r="AD49" s="231">
        <v>0</v>
      </c>
      <c r="AE49" s="231">
        <v>1000</v>
      </c>
      <c r="AF49" s="231">
        <v>0</v>
      </c>
      <c r="AG49" s="231">
        <v>0</v>
      </c>
      <c r="AH49" s="231">
        <v>4864</v>
      </c>
      <c r="AI49" s="231">
        <v>0</v>
      </c>
      <c r="AJ49" s="231">
        <v>0</v>
      </c>
      <c r="AK49" s="231">
        <v>0</v>
      </c>
      <c r="AL49" s="231">
        <v>0</v>
      </c>
      <c r="AM49" s="231">
        <v>0</v>
      </c>
      <c r="AN49" s="231">
        <v>1600</v>
      </c>
    </row>
    <row r="50" spans="3:40" x14ac:dyDescent="0.3">
      <c r="C50" s="231">
        <v>35</v>
      </c>
      <c r="D50" s="231">
        <v>6</v>
      </c>
      <c r="E50" s="231">
        <v>10</v>
      </c>
      <c r="F50" s="231">
        <v>400</v>
      </c>
      <c r="G50" s="231">
        <v>0</v>
      </c>
      <c r="H50" s="231">
        <v>0</v>
      </c>
      <c r="I50" s="231">
        <v>0</v>
      </c>
      <c r="J50" s="231">
        <v>0</v>
      </c>
      <c r="K50" s="231">
        <v>400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v>0</v>
      </c>
      <c r="AF50" s="231">
        <v>0</v>
      </c>
      <c r="AG50" s="231">
        <v>0</v>
      </c>
      <c r="AH50" s="231">
        <v>0</v>
      </c>
      <c r="AI50" s="231">
        <v>0</v>
      </c>
      <c r="AJ50" s="231">
        <v>0</v>
      </c>
      <c r="AK50" s="231">
        <v>0</v>
      </c>
      <c r="AL50" s="231">
        <v>0</v>
      </c>
      <c r="AM50" s="231">
        <v>0</v>
      </c>
      <c r="AN50" s="231">
        <v>0</v>
      </c>
    </row>
    <row r="51" spans="3:40" x14ac:dyDescent="0.3">
      <c r="C51" s="231">
        <v>35</v>
      </c>
      <c r="D51" s="231">
        <v>6</v>
      </c>
      <c r="E51" s="231">
        <v>11</v>
      </c>
      <c r="F51" s="231">
        <v>5845</v>
      </c>
      <c r="G51" s="231">
        <v>0</v>
      </c>
      <c r="H51" s="231">
        <v>2095</v>
      </c>
      <c r="I51" s="231">
        <v>0</v>
      </c>
      <c r="J51" s="231">
        <v>0</v>
      </c>
      <c r="K51" s="231">
        <v>3750</v>
      </c>
      <c r="L51" s="231">
        <v>0</v>
      </c>
      <c r="M51" s="231">
        <v>0</v>
      </c>
      <c r="N51" s="231">
        <v>0</v>
      </c>
      <c r="O51" s="231">
        <v>0</v>
      </c>
      <c r="P51" s="231">
        <v>0</v>
      </c>
      <c r="Q51" s="231">
        <v>0</v>
      </c>
      <c r="R51" s="231">
        <v>0</v>
      </c>
      <c r="S51" s="231">
        <v>0</v>
      </c>
      <c r="T51" s="231">
        <v>0</v>
      </c>
      <c r="U51" s="231">
        <v>0</v>
      </c>
      <c r="V51" s="231">
        <v>0</v>
      </c>
      <c r="W51" s="231">
        <v>0</v>
      </c>
      <c r="X51" s="231">
        <v>0</v>
      </c>
      <c r="Y51" s="231">
        <v>0</v>
      </c>
      <c r="Z51" s="231">
        <v>0</v>
      </c>
      <c r="AA51" s="231">
        <v>0</v>
      </c>
      <c r="AB51" s="231">
        <v>0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0</v>
      </c>
      <c r="AI51" s="231">
        <v>0</v>
      </c>
      <c r="AJ51" s="231">
        <v>0</v>
      </c>
      <c r="AK51" s="231">
        <v>0</v>
      </c>
      <c r="AL51" s="231">
        <v>0</v>
      </c>
      <c r="AM51" s="231">
        <v>0</v>
      </c>
      <c r="AN51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0" t="s">
        <v>1393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" customHeight="1" thickBot="1" x14ac:dyDescent="0.35">
      <c r="A2" s="235" t="s">
        <v>275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8494641</v>
      </c>
      <c r="C3" s="223">
        <f t="shared" ref="C3:R3" si="0">SUBTOTAL(9,C6:C1048576)</f>
        <v>2</v>
      </c>
      <c r="D3" s="223">
        <f t="shared" si="0"/>
        <v>7621454</v>
      </c>
      <c r="E3" s="223">
        <f t="shared" si="0"/>
        <v>2.2617634588229638</v>
      </c>
      <c r="F3" s="223">
        <f t="shared" si="0"/>
        <v>7637559</v>
      </c>
      <c r="G3" s="224">
        <f>IF(B3&lt;&gt;0,F3/B3,"")</f>
        <v>0.89910321107154501</v>
      </c>
      <c r="H3" s="225">
        <f t="shared" si="0"/>
        <v>284258</v>
      </c>
      <c r="I3" s="223">
        <f t="shared" si="0"/>
        <v>1</v>
      </c>
      <c r="J3" s="223">
        <f t="shared" si="0"/>
        <v>297382.79000000004</v>
      </c>
      <c r="K3" s="223">
        <f t="shared" si="0"/>
        <v>1.046172104215185</v>
      </c>
      <c r="L3" s="223">
        <f t="shared" si="0"/>
        <v>190762</v>
      </c>
      <c r="M3" s="226">
        <f>IF(H3&lt;&gt;0,L3/H3,"")</f>
        <v>0.67108753315649872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1" t="s">
        <v>99</v>
      </c>
      <c r="B4" s="392" t="s">
        <v>100</v>
      </c>
      <c r="C4" s="393"/>
      <c r="D4" s="393"/>
      <c r="E4" s="393"/>
      <c r="F4" s="393"/>
      <c r="G4" s="394"/>
      <c r="H4" s="392" t="s">
        <v>101</v>
      </c>
      <c r="I4" s="393"/>
      <c r="J4" s="393"/>
      <c r="K4" s="393"/>
      <c r="L4" s="393"/>
      <c r="M4" s="394"/>
      <c r="N4" s="392" t="s">
        <v>102</v>
      </c>
      <c r="O4" s="393"/>
      <c r="P4" s="393"/>
      <c r="Q4" s="393"/>
      <c r="R4" s="393"/>
      <c r="S4" s="394"/>
    </row>
    <row r="5" spans="1:19" ht="14.4" customHeight="1" thickBot="1" x14ac:dyDescent="0.35">
      <c r="A5" s="584"/>
      <c r="B5" s="585">
        <v>2012</v>
      </c>
      <c r="C5" s="586"/>
      <c r="D5" s="586">
        <v>2013</v>
      </c>
      <c r="E5" s="586"/>
      <c r="F5" s="586">
        <v>2014</v>
      </c>
      <c r="G5" s="587" t="s">
        <v>2</v>
      </c>
      <c r="H5" s="585">
        <v>2012</v>
      </c>
      <c r="I5" s="586"/>
      <c r="J5" s="586">
        <v>2013</v>
      </c>
      <c r="K5" s="586"/>
      <c r="L5" s="586">
        <v>2014</v>
      </c>
      <c r="M5" s="587" t="s">
        <v>2</v>
      </c>
      <c r="N5" s="585">
        <v>2012</v>
      </c>
      <c r="O5" s="586"/>
      <c r="P5" s="586">
        <v>2013</v>
      </c>
      <c r="Q5" s="586"/>
      <c r="R5" s="586">
        <v>2014</v>
      </c>
      <c r="S5" s="587" t="s">
        <v>2</v>
      </c>
    </row>
    <row r="6" spans="1:19" ht="14.4" customHeight="1" x14ac:dyDescent="0.3">
      <c r="A6" s="542" t="s">
        <v>1388</v>
      </c>
      <c r="B6" s="588">
        <v>454947</v>
      </c>
      <c r="C6" s="504">
        <v>1</v>
      </c>
      <c r="D6" s="588">
        <v>633554</v>
      </c>
      <c r="E6" s="504">
        <v>1.3925885872420305</v>
      </c>
      <c r="F6" s="588">
        <v>499783</v>
      </c>
      <c r="G6" s="509">
        <v>1.0985521390403716</v>
      </c>
      <c r="H6" s="588"/>
      <c r="I6" s="504"/>
      <c r="J6" s="588"/>
      <c r="K6" s="504"/>
      <c r="L6" s="588"/>
      <c r="M6" s="509"/>
      <c r="N6" s="588"/>
      <c r="O6" s="504"/>
      <c r="P6" s="588"/>
      <c r="Q6" s="504"/>
      <c r="R6" s="588"/>
      <c r="S6" s="122"/>
    </row>
    <row r="7" spans="1:19" ht="14.4" customHeight="1" thickBot="1" x14ac:dyDescent="0.35">
      <c r="A7" s="590" t="s">
        <v>1389</v>
      </c>
      <c r="B7" s="589">
        <v>8039694</v>
      </c>
      <c r="C7" s="519">
        <v>1</v>
      </c>
      <c r="D7" s="589">
        <v>6987900</v>
      </c>
      <c r="E7" s="519">
        <v>0.86917487158093332</v>
      </c>
      <c r="F7" s="589">
        <v>7137776</v>
      </c>
      <c r="G7" s="524">
        <v>0.8878168746223426</v>
      </c>
      <c r="H7" s="589">
        <v>284258</v>
      </c>
      <c r="I7" s="519">
        <v>1</v>
      </c>
      <c r="J7" s="589">
        <v>297382.79000000004</v>
      </c>
      <c r="K7" s="519">
        <v>1.046172104215185</v>
      </c>
      <c r="L7" s="589">
        <v>190762</v>
      </c>
      <c r="M7" s="524">
        <v>0.67108753315649872</v>
      </c>
      <c r="N7" s="589"/>
      <c r="O7" s="519"/>
      <c r="P7" s="589"/>
      <c r="Q7" s="519"/>
      <c r="R7" s="589"/>
      <c r="S7" s="525"/>
    </row>
    <row r="8" spans="1:19" ht="14.4" customHeight="1" x14ac:dyDescent="0.3">
      <c r="A8" s="591" t="s">
        <v>1390</v>
      </c>
    </row>
    <row r="9" spans="1:19" ht="14.4" customHeight="1" x14ac:dyDescent="0.3">
      <c r="A9" s="592" t="s">
        <v>1391</v>
      </c>
    </row>
    <row r="10" spans="1:19" ht="14.4" customHeight="1" x14ac:dyDescent="0.3">
      <c r="A10" s="591" t="s">
        <v>1392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18" t="s">
        <v>122</v>
      </c>
      <c r="B1" s="318"/>
      <c r="C1" s="319"/>
      <c r="D1" s="319"/>
      <c r="E1" s="319"/>
    </row>
    <row r="2" spans="1:5" ht="14.4" customHeight="1" thickBot="1" x14ac:dyDescent="0.35">
      <c r="A2" s="235" t="s">
        <v>275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18766.859476934118</v>
      </c>
      <c r="D4" s="161">
        <f ca="1">IF(ISERROR(VLOOKUP("Náklady celkem",INDIRECT("HI!$A:$G"),5,0)),0,VLOOKUP("Náklady celkem",INDIRECT("HI!$A:$G"),5,0))</f>
        <v>13414.407420000021</v>
      </c>
      <c r="E4" s="162">
        <f ca="1">IF(C4=0,0,D4/C4)</f>
        <v>0.714792341067366</v>
      </c>
    </row>
    <row r="5" spans="1:5" ht="14.4" customHeight="1" x14ac:dyDescent="0.3">
      <c r="A5" s="163" t="s">
        <v>150</v>
      </c>
      <c r="B5" s="164"/>
      <c r="C5" s="165"/>
      <c r="D5" s="165"/>
      <c r="E5" s="166"/>
    </row>
    <row r="6" spans="1:5" ht="14.4" customHeight="1" x14ac:dyDescent="0.3">
      <c r="A6" s="167" t="s">
        <v>155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99.332516500190508</v>
      </c>
      <c r="D7" s="169">
        <f>IF(ISERROR(HI!E5),"",HI!E5)</f>
        <v>81.566630000000004</v>
      </c>
      <c r="E7" s="166">
        <f t="shared" ref="E7:E14" si="0">IF(C7=0,0,D7/C7)</f>
        <v>0.82114732288941428</v>
      </c>
    </row>
    <row r="8" spans="1:5" ht="14.4" customHeight="1" x14ac:dyDescent="0.3">
      <c r="A8" s="312" t="str">
        <f>HYPERLINK("#'LŽ Statim'!A1","% podíl statimových žádanek")</f>
        <v>% podíl statimových žádanek</v>
      </c>
      <c r="B8" s="310" t="s">
        <v>273</v>
      </c>
      <c r="C8" s="311">
        <v>0.3</v>
      </c>
      <c r="D8" s="311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2" t="s">
        <v>151</v>
      </c>
      <c r="B9" s="168"/>
      <c r="C9" s="169"/>
      <c r="D9" s="169"/>
      <c r="E9" s="166"/>
    </row>
    <row r="10" spans="1:5" ht="14.4" customHeight="1" x14ac:dyDescent="0.3">
      <c r="A10" s="170" t="str">
        <f>HYPERLINK("#'Léky Recepty'!A1","% záchytu v lékárně (Úhrada Kč)")</f>
        <v>% záchytu v lékárně (Úhrada Kč)</v>
      </c>
      <c r="B10" s="168" t="s">
        <v>117</v>
      </c>
      <c r="C10" s="171">
        <v>0.6</v>
      </c>
      <c r="D10" s="171">
        <f>IF(ISERROR(VLOOKUP("Celkem",'Léky Recepty'!B:H,5,0)),0,VLOOKUP("Celkem",'Léky Recepty'!B:H,5,0))</f>
        <v>0.96518258258399603</v>
      </c>
      <c r="E10" s="166">
        <f t="shared" si="0"/>
        <v>1.6086376376399933</v>
      </c>
    </row>
    <row r="11" spans="1:5" ht="14.4" customHeight="1" x14ac:dyDescent="0.3">
      <c r="A11" s="170" t="str">
        <f>HYPERLINK("#'LRp PL'!A1","% plnění pozitivního listu")</f>
        <v>% plnění pozitivního listu</v>
      </c>
      <c r="B11" s="168" t="s">
        <v>144</v>
      </c>
      <c r="C11" s="171">
        <v>0.8</v>
      </c>
      <c r="D11" s="171">
        <f>IF(ISERROR(VLOOKUP("Celkem",'LRp PL'!A:F,5,0)),0,VLOOKUP("Celkem",'LRp PL'!A:F,5,0))</f>
        <v>0.93153769303795886</v>
      </c>
      <c r="E11" s="166">
        <f t="shared" si="0"/>
        <v>1.1644221162974484</v>
      </c>
    </row>
    <row r="12" spans="1:5" ht="14.4" customHeight="1" x14ac:dyDescent="0.3">
      <c r="A12" s="172" t="s">
        <v>152</v>
      </c>
      <c r="B12" s="168"/>
      <c r="C12" s="169"/>
      <c r="D12" s="169"/>
      <c r="E12" s="166"/>
    </row>
    <row r="13" spans="1:5" ht="14.4" customHeight="1" x14ac:dyDescent="0.3">
      <c r="A13" s="173" t="s">
        <v>156</v>
      </c>
      <c r="B13" s="168"/>
      <c r="C13" s="165"/>
      <c r="D13" s="165"/>
      <c r="E13" s="166"/>
    </row>
    <row r="14" spans="1:5" ht="14.4" customHeight="1" x14ac:dyDescent="0.3">
      <c r="A14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112</v>
      </c>
      <c r="C14" s="169">
        <f>IF(ISERROR(HI!F6),"",HI!F6)</f>
        <v>20364.508190531178</v>
      </c>
      <c r="D14" s="169">
        <f>IF(ISERROR(HI!E6),"",HI!E6)</f>
        <v>20799.228360000019</v>
      </c>
      <c r="E14" s="166">
        <f t="shared" si="0"/>
        <v>1.0213469515394913</v>
      </c>
    </row>
    <row r="15" spans="1:5" ht="14.4" customHeight="1" thickBot="1" x14ac:dyDescent="0.35">
      <c r="A15" s="175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16186.080029750538</v>
      </c>
      <c r="D15" s="165">
        <f ca="1">IF(ISERROR(VLOOKUP("Osobní náklady (Kč) *",INDIRECT("HI!$A:$G"),5,0)),0,VLOOKUP("Osobní náklady (Kč) *",INDIRECT("HI!$A:$G"),5,0))</f>
        <v>15142.697050000012</v>
      </c>
      <c r="E15" s="166">
        <f ca="1">IF(C15=0,0,D15/C15)</f>
        <v>0.93553825399153134</v>
      </c>
    </row>
    <row r="16" spans="1:5" ht="14.4" customHeight="1" thickBot="1" x14ac:dyDescent="0.35">
      <c r="A16" s="179"/>
      <c r="B16" s="180"/>
      <c r="C16" s="181"/>
      <c r="D16" s="181"/>
      <c r="E16" s="182"/>
    </row>
    <row r="17" spans="1:5" ht="14.4" customHeight="1" thickBot="1" x14ac:dyDescent="0.35">
      <c r="A17" s="183" t="str">
        <f>HYPERLINK("#HI!A1","VÝNOSY CELKEM (v tisících)")</f>
        <v>VÝNOSY CELKEM (v tisících)</v>
      </c>
      <c r="B17" s="184"/>
      <c r="C17" s="185">
        <f ca="1">IF(ISERROR(VLOOKUP("Výnosy celkem",INDIRECT("HI!$A:$G"),6,0)),0,VLOOKUP("Výnosy celkem",INDIRECT("HI!$A:$G"),6,0))</f>
        <v>8494.6409999999996</v>
      </c>
      <c r="D17" s="185">
        <f ca="1">IF(ISERROR(VLOOKUP("Výnosy celkem",INDIRECT("HI!$A:$G"),5,0)),0,VLOOKUP("Výnosy celkem",INDIRECT("HI!$A:$G"),5,0))</f>
        <v>7637.5590000000002</v>
      </c>
      <c r="E17" s="186">
        <f t="shared" ref="E17:E20" ca="1" si="1">IF(C17=0,0,D17/C17)</f>
        <v>0.89910321107154501</v>
      </c>
    </row>
    <row r="18" spans="1:5" ht="14.4" customHeight="1" x14ac:dyDescent="0.3">
      <c r="A18" s="187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8494.6409999999996</v>
      </c>
      <c r="D18" s="165">
        <f ca="1">IF(ISERROR(VLOOKUP("Ambulance *",INDIRECT("HI!$A:$G"),5,0)),0,VLOOKUP("Ambulance *",INDIRECT("HI!$A:$G"),5,0))</f>
        <v>7637.5590000000002</v>
      </c>
      <c r="E18" s="166">
        <f t="shared" ca="1" si="1"/>
        <v>0.89910321107154501</v>
      </c>
    </row>
    <row r="19" spans="1:5" ht="14.4" customHeight="1" x14ac:dyDescent="0.3">
      <c r="A19" s="188" t="str">
        <f>HYPERLINK("#'ZV Vykáz.-A'!A1","Zdravotní výkony vykázané u ambulantních pacientů (min. 100 %)")</f>
        <v>Zdravotní výkony vykázané u ambulantních pacientů (min. 100 %)</v>
      </c>
      <c r="B19" s="151" t="s">
        <v>124</v>
      </c>
      <c r="C19" s="171">
        <v>1</v>
      </c>
      <c r="D19" s="171">
        <f>IF(ISERROR(VLOOKUP("Celkem:",'ZV Vykáz.-A'!$A:$S,7,0)),"",VLOOKUP("Celkem:",'ZV Vykáz.-A'!$A:$S,7,0))</f>
        <v>0.89910321107154501</v>
      </c>
      <c r="E19" s="166">
        <f t="shared" si="1"/>
        <v>0.89910321107154501</v>
      </c>
    </row>
    <row r="20" spans="1:5" ht="14.4" customHeight="1" x14ac:dyDescent="0.3">
      <c r="A20" s="188" t="str">
        <f>HYPERLINK("#'ZV Vykáz.-H'!A1","Zdravotní výkony vykázané u hospitalizovaných pacientů (max. 85 %)")</f>
        <v>Zdravotní výkony vykázané u hospitalizovaných pacientů (max. 85 %)</v>
      </c>
      <c r="B20" s="151" t="s">
        <v>126</v>
      </c>
      <c r="C20" s="171">
        <v>0.85</v>
      </c>
      <c r="D20" s="171">
        <f>IF(ISERROR(VLOOKUP("Celkem:",'ZV Vykáz.-H'!$A:$S,7,0)),"",VLOOKUP("Celkem:",'ZV Vykáz.-H'!$A:$S,7,0))</f>
        <v>1.1575513670900517</v>
      </c>
      <c r="E20" s="166">
        <f t="shared" si="1"/>
        <v>1.361825137753002</v>
      </c>
    </row>
    <row r="21" spans="1:5" ht="14.4" customHeight="1" x14ac:dyDescent="0.3">
      <c r="A21" s="189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90" t="s">
        <v>153</v>
      </c>
      <c r="B22" s="176"/>
      <c r="C22" s="177"/>
      <c r="D22" s="177"/>
      <c r="E22" s="178"/>
    </row>
    <row r="23" spans="1:5" ht="14.4" customHeight="1" thickBot="1" x14ac:dyDescent="0.35">
      <c r="A23" s="191"/>
      <c r="B23" s="192"/>
      <c r="C23" s="193"/>
      <c r="D23" s="193"/>
      <c r="E23" s="194"/>
    </row>
    <row r="24" spans="1:5" ht="14.4" customHeight="1" thickBot="1" x14ac:dyDescent="0.35">
      <c r="A24" s="195" t="s">
        <v>154</v>
      </c>
      <c r="B24" s="196"/>
      <c r="C24" s="197"/>
      <c r="D24" s="197"/>
      <c r="E24" s="198"/>
    </row>
  </sheetData>
  <mergeCells count="1">
    <mergeCell ref="A1:E1"/>
  </mergeCells>
  <conditionalFormatting sqref="E5">
    <cfRule type="cellIs" dxfId="6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5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57" priority="20" operator="lessThan">
      <formula>1</formula>
    </cfRule>
  </conditionalFormatting>
  <conditionalFormatting sqref="E8">
    <cfRule type="cellIs" dxfId="5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5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bestFit="1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18" t="s">
        <v>1471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</row>
    <row r="2" spans="1:16" ht="14.4" customHeight="1" thickBot="1" x14ac:dyDescent="0.35">
      <c r="A2" s="235" t="s">
        <v>275</v>
      </c>
      <c r="B2" s="131"/>
      <c r="C2" s="131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129</v>
      </c>
      <c r="E3" s="102">
        <f t="shared" ref="E3:N3" si="0">SUBTOTAL(9,E6:E1048576)</f>
        <v>38058</v>
      </c>
      <c r="F3" s="103">
        <f t="shared" si="0"/>
        <v>8778899</v>
      </c>
      <c r="G3" s="74"/>
      <c r="H3" s="74"/>
      <c r="I3" s="103">
        <f t="shared" si="0"/>
        <v>33112</v>
      </c>
      <c r="J3" s="103">
        <f t="shared" si="0"/>
        <v>7918836.79</v>
      </c>
      <c r="K3" s="74"/>
      <c r="L3" s="74"/>
      <c r="M3" s="103">
        <f t="shared" si="0"/>
        <v>33371</v>
      </c>
      <c r="N3" s="103">
        <f t="shared" si="0"/>
        <v>7828321</v>
      </c>
      <c r="O3" s="75">
        <f>IF(F3=0,0,N3/F3)</f>
        <v>0.89172013483695389</v>
      </c>
      <c r="P3" s="104">
        <f>IF(M3=0,0,N3/M3)</f>
        <v>234.5845494591112</v>
      </c>
    </row>
    <row r="4" spans="1:16" ht="14.4" customHeight="1" x14ac:dyDescent="0.3">
      <c r="A4" s="396" t="s">
        <v>95</v>
      </c>
      <c r="B4" s="397" t="s">
        <v>96</v>
      </c>
      <c r="C4" s="398" t="s">
        <v>97</v>
      </c>
      <c r="D4" s="399" t="s">
        <v>70</v>
      </c>
      <c r="E4" s="400">
        <v>2012</v>
      </c>
      <c r="F4" s="401"/>
      <c r="G4" s="101"/>
      <c r="H4" s="101"/>
      <c r="I4" s="400">
        <v>2013</v>
      </c>
      <c r="J4" s="401"/>
      <c r="K4" s="101"/>
      <c r="L4" s="101"/>
      <c r="M4" s="400">
        <v>2014</v>
      </c>
      <c r="N4" s="401"/>
      <c r="O4" s="402" t="s">
        <v>2</v>
      </c>
      <c r="P4" s="395" t="s">
        <v>98</v>
      </c>
    </row>
    <row r="5" spans="1:16" ht="14.4" customHeight="1" thickBot="1" x14ac:dyDescent="0.35">
      <c r="A5" s="593"/>
      <c r="B5" s="594"/>
      <c r="C5" s="595"/>
      <c r="D5" s="596"/>
      <c r="E5" s="597" t="s">
        <v>72</v>
      </c>
      <c r="F5" s="598" t="s">
        <v>14</v>
      </c>
      <c r="G5" s="599"/>
      <c r="H5" s="599"/>
      <c r="I5" s="597" t="s">
        <v>72</v>
      </c>
      <c r="J5" s="598" t="s">
        <v>14</v>
      </c>
      <c r="K5" s="599"/>
      <c r="L5" s="599"/>
      <c r="M5" s="597" t="s">
        <v>72</v>
      </c>
      <c r="N5" s="598" t="s">
        <v>14</v>
      </c>
      <c r="O5" s="600"/>
      <c r="P5" s="601"/>
    </row>
    <row r="6" spans="1:16" ht="14.4" customHeight="1" x14ac:dyDescent="0.3">
      <c r="A6" s="503" t="s">
        <v>1394</v>
      </c>
      <c r="B6" s="504" t="s">
        <v>1395</v>
      </c>
      <c r="C6" s="504" t="s">
        <v>1396</v>
      </c>
      <c r="D6" s="504" t="s">
        <v>1397</v>
      </c>
      <c r="E6" s="116">
        <v>115</v>
      </c>
      <c r="F6" s="116">
        <v>3910</v>
      </c>
      <c r="G6" s="504">
        <v>1</v>
      </c>
      <c r="H6" s="504">
        <v>34</v>
      </c>
      <c r="I6" s="116">
        <v>86</v>
      </c>
      <c r="J6" s="116">
        <v>2924</v>
      </c>
      <c r="K6" s="504">
        <v>0.74782608695652175</v>
      </c>
      <c r="L6" s="504">
        <v>34</v>
      </c>
      <c r="M6" s="116">
        <v>102</v>
      </c>
      <c r="N6" s="116">
        <v>3508</v>
      </c>
      <c r="O6" s="509">
        <v>0.89718670076726348</v>
      </c>
      <c r="P6" s="530">
        <v>34.392156862745097</v>
      </c>
    </row>
    <row r="7" spans="1:16" ht="14.4" customHeight="1" x14ac:dyDescent="0.3">
      <c r="A7" s="510" t="s">
        <v>1394</v>
      </c>
      <c r="B7" s="511" t="s">
        <v>1395</v>
      </c>
      <c r="C7" s="511" t="s">
        <v>1398</v>
      </c>
      <c r="D7" s="511" t="s">
        <v>1399</v>
      </c>
      <c r="E7" s="531">
        <v>12</v>
      </c>
      <c r="F7" s="531">
        <v>0</v>
      </c>
      <c r="G7" s="511"/>
      <c r="H7" s="511">
        <v>0</v>
      </c>
      <c r="I7" s="531">
        <v>11</v>
      </c>
      <c r="J7" s="531">
        <v>0</v>
      </c>
      <c r="K7" s="511"/>
      <c r="L7" s="511">
        <v>0</v>
      </c>
      <c r="M7" s="531">
        <v>12</v>
      </c>
      <c r="N7" s="531">
        <v>0</v>
      </c>
      <c r="O7" s="516"/>
      <c r="P7" s="532">
        <v>0</v>
      </c>
    </row>
    <row r="8" spans="1:16" ht="14.4" customHeight="1" x14ac:dyDescent="0.3">
      <c r="A8" s="510" t="s">
        <v>1394</v>
      </c>
      <c r="B8" s="511" t="s">
        <v>1395</v>
      </c>
      <c r="C8" s="511" t="s">
        <v>1400</v>
      </c>
      <c r="D8" s="511" t="s">
        <v>1401</v>
      </c>
      <c r="E8" s="531">
        <v>92</v>
      </c>
      <c r="F8" s="531">
        <v>2300</v>
      </c>
      <c r="G8" s="511">
        <v>1</v>
      </c>
      <c r="H8" s="511">
        <v>25</v>
      </c>
      <c r="I8" s="531">
        <v>75</v>
      </c>
      <c r="J8" s="531">
        <v>2625</v>
      </c>
      <c r="K8" s="511">
        <v>1.1413043478260869</v>
      </c>
      <c r="L8" s="511">
        <v>35</v>
      </c>
      <c r="M8" s="531">
        <v>77</v>
      </c>
      <c r="N8" s="531">
        <v>2741</v>
      </c>
      <c r="O8" s="516">
        <v>1.1917391304347826</v>
      </c>
      <c r="P8" s="532">
        <v>35.597402597402599</v>
      </c>
    </row>
    <row r="9" spans="1:16" ht="14.4" customHeight="1" x14ac:dyDescent="0.3">
      <c r="A9" s="510" t="s">
        <v>1394</v>
      </c>
      <c r="B9" s="511" t="s">
        <v>1395</v>
      </c>
      <c r="C9" s="511" t="s">
        <v>1402</v>
      </c>
      <c r="D9" s="511" t="s">
        <v>1403</v>
      </c>
      <c r="E9" s="531">
        <v>142</v>
      </c>
      <c r="F9" s="531">
        <v>6248</v>
      </c>
      <c r="G9" s="511">
        <v>1</v>
      </c>
      <c r="H9" s="511">
        <v>44</v>
      </c>
      <c r="I9" s="531">
        <v>104</v>
      </c>
      <c r="J9" s="531">
        <v>4680</v>
      </c>
      <c r="K9" s="511">
        <v>0.74903969270166448</v>
      </c>
      <c r="L9" s="511">
        <v>45</v>
      </c>
      <c r="M9" s="531">
        <v>117</v>
      </c>
      <c r="N9" s="531">
        <v>5265</v>
      </c>
      <c r="O9" s="516">
        <v>0.84266965428937257</v>
      </c>
      <c r="P9" s="532">
        <v>45</v>
      </c>
    </row>
    <row r="10" spans="1:16" ht="14.4" customHeight="1" x14ac:dyDescent="0.3">
      <c r="A10" s="510" t="s">
        <v>1394</v>
      </c>
      <c r="B10" s="511" t="s">
        <v>1395</v>
      </c>
      <c r="C10" s="511" t="s">
        <v>1404</v>
      </c>
      <c r="D10" s="511" t="s">
        <v>1405</v>
      </c>
      <c r="E10" s="531">
        <v>49</v>
      </c>
      <c r="F10" s="531">
        <v>439285</v>
      </c>
      <c r="G10" s="511">
        <v>1</v>
      </c>
      <c r="H10" s="511">
        <v>8965</v>
      </c>
      <c r="I10" s="531">
        <v>69</v>
      </c>
      <c r="J10" s="531">
        <v>619413</v>
      </c>
      <c r="K10" s="511">
        <v>1.4100481464197503</v>
      </c>
      <c r="L10" s="511">
        <v>8977</v>
      </c>
      <c r="M10" s="531">
        <v>54</v>
      </c>
      <c r="N10" s="531">
        <v>485325</v>
      </c>
      <c r="O10" s="516">
        <v>1.1048066744823974</v>
      </c>
      <c r="P10" s="532">
        <v>8987.5</v>
      </c>
    </row>
    <row r="11" spans="1:16" ht="14.4" customHeight="1" x14ac:dyDescent="0.3">
      <c r="A11" s="510" t="s">
        <v>1394</v>
      </c>
      <c r="B11" s="511" t="s">
        <v>1395</v>
      </c>
      <c r="C11" s="511" t="s">
        <v>1406</v>
      </c>
      <c r="D11" s="511" t="s">
        <v>1407</v>
      </c>
      <c r="E11" s="531">
        <v>18</v>
      </c>
      <c r="F11" s="531">
        <v>3204</v>
      </c>
      <c r="G11" s="511">
        <v>1</v>
      </c>
      <c r="H11" s="511">
        <v>178</v>
      </c>
      <c r="I11" s="531">
        <v>24</v>
      </c>
      <c r="J11" s="531">
        <v>3912</v>
      </c>
      <c r="K11" s="511">
        <v>1.2209737827715357</v>
      </c>
      <c r="L11" s="511">
        <v>163</v>
      </c>
      <c r="M11" s="531">
        <v>18</v>
      </c>
      <c r="N11" s="531">
        <v>2944</v>
      </c>
      <c r="O11" s="516">
        <v>0.91885143570536831</v>
      </c>
      <c r="P11" s="532">
        <v>163.55555555555554</v>
      </c>
    </row>
    <row r="12" spans="1:16" ht="14.4" customHeight="1" x14ac:dyDescent="0.3">
      <c r="A12" s="510" t="s">
        <v>1408</v>
      </c>
      <c r="B12" s="511" t="s">
        <v>1409</v>
      </c>
      <c r="C12" s="511" t="s">
        <v>1410</v>
      </c>
      <c r="D12" s="511" t="s">
        <v>1390</v>
      </c>
      <c r="E12" s="531">
        <v>377</v>
      </c>
      <c r="F12" s="531">
        <v>284258</v>
      </c>
      <c r="G12" s="511">
        <v>1</v>
      </c>
      <c r="H12" s="511">
        <v>754</v>
      </c>
      <c r="I12" s="531">
        <v>328</v>
      </c>
      <c r="J12" s="531">
        <v>297382.79000000004</v>
      </c>
      <c r="K12" s="511">
        <v>1.046172104215185</v>
      </c>
      <c r="L12" s="511">
        <v>906.65484756097567</v>
      </c>
      <c r="M12" s="531">
        <v>253</v>
      </c>
      <c r="N12" s="531">
        <v>190762</v>
      </c>
      <c r="O12" s="516">
        <v>0.67108753315649872</v>
      </c>
      <c r="P12" s="532">
        <v>754</v>
      </c>
    </row>
    <row r="13" spans="1:16" ht="14.4" customHeight="1" x14ac:dyDescent="0.3">
      <c r="A13" s="510" t="s">
        <v>1408</v>
      </c>
      <c r="B13" s="511" t="s">
        <v>1395</v>
      </c>
      <c r="C13" s="511" t="s">
        <v>1411</v>
      </c>
      <c r="D13" s="511" t="s">
        <v>1412</v>
      </c>
      <c r="E13" s="531">
        <v>1152</v>
      </c>
      <c r="F13" s="531">
        <v>232704</v>
      </c>
      <c r="G13" s="511">
        <v>1</v>
      </c>
      <c r="H13" s="511">
        <v>202</v>
      </c>
      <c r="I13" s="531">
        <v>1041</v>
      </c>
      <c r="J13" s="531">
        <v>211323</v>
      </c>
      <c r="K13" s="511">
        <v>0.90811932755775582</v>
      </c>
      <c r="L13" s="511">
        <v>203</v>
      </c>
      <c r="M13" s="531">
        <v>1278</v>
      </c>
      <c r="N13" s="531">
        <v>260694</v>
      </c>
      <c r="O13" s="516">
        <v>1.1202815594059405</v>
      </c>
      <c r="P13" s="532">
        <v>203.98591549295776</v>
      </c>
    </row>
    <row r="14" spans="1:16" ht="14.4" customHeight="1" x14ac:dyDescent="0.3">
      <c r="A14" s="510" t="s">
        <v>1408</v>
      </c>
      <c r="B14" s="511" t="s">
        <v>1395</v>
      </c>
      <c r="C14" s="511" t="s">
        <v>1413</v>
      </c>
      <c r="D14" s="511" t="s">
        <v>1412</v>
      </c>
      <c r="E14" s="531"/>
      <c r="F14" s="531"/>
      <c r="G14" s="511"/>
      <c r="H14" s="511"/>
      <c r="I14" s="531">
        <v>6</v>
      </c>
      <c r="J14" s="531">
        <v>504</v>
      </c>
      <c r="K14" s="511"/>
      <c r="L14" s="511">
        <v>84</v>
      </c>
      <c r="M14" s="531">
        <v>156</v>
      </c>
      <c r="N14" s="531">
        <v>13176</v>
      </c>
      <c r="O14" s="516"/>
      <c r="P14" s="532">
        <v>84.461538461538467</v>
      </c>
    </row>
    <row r="15" spans="1:16" ht="14.4" customHeight="1" x14ac:dyDescent="0.3">
      <c r="A15" s="510" t="s">
        <v>1408</v>
      </c>
      <c r="B15" s="511" t="s">
        <v>1395</v>
      </c>
      <c r="C15" s="511" t="s">
        <v>1414</v>
      </c>
      <c r="D15" s="511" t="s">
        <v>1415</v>
      </c>
      <c r="E15" s="531">
        <v>6900</v>
      </c>
      <c r="F15" s="531">
        <v>2007900</v>
      </c>
      <c r="G15" s="511">
        <v>1</v>
      </c>
      <c r="H15" s="511">
        <v>291</v>
      </c>
      <c r="I15" s="531">
        <v>5971</v>
      </c>
      <c r="J15" s="531">
        <v>1743532</v>
      </c>
      <c r="K15" s="511">
        <v>0.86833607251357137</v>
      </c>
      <c r="L15" s="511">
        <v>292</v>
      </c>
      <c r="M15" s="531">
        <v>6591</v>
      </c>
      <c r="N15" s="531">
        <v>1930868</v>
      </c>
      <c r="O15" s="516">
        <v>0.9616355396185069</v>
      </c>
      <c r="P15" s="532">
        <v>292.9552419966621</v>
      </c>
    </row>
    <row r="16" spans="1:16" ht="14.4" customHeight="1" x14ac:dyDescent="0.3">
      <c r="A16" s="510" t="s">
        <v>1408</v>
      </c>
      <c r="B16" s="511" t="s">
        <v>1395</v>
      </c>
      <c r="C16" s="511" t="s">
        <v>1416</v>
      </c>
      <c r="D16" s="511" t="s">
        <v>1417</v>
      </c>
      <c r="E16" s="531">
        <v>150</v>
      </c>
      <c r="F16" s="531">
        <v>13800</v>
      </c>
      <c r="G16" s="511">
        <v>1</v>
      </c>
      <c r="H16" s="511">
        <v>92</v>
      </c>
      <c r="I16" s="531">
        <v>173</v>
      </c>
      <c r="J16" s="531">
        <v>16089</v>
      </c>
      <c r="K16" s="511">
        <v>1.1658695652173914</v>
      </c>
      <c r="L16" s="511">
        <v>93</v>
      </c>
      <c r="M16" s="531">
        <v>167</v>
      </c>
      <c r="N16" s="531">
        <v>15598</v>
      </c>
      <c r="O16" s="516">
        <v>1.1302898550724638</v>
      </c>
      <c r="P16" s="532">
        <v>93.401197604790426</v>
      </c>
    </row>
    <row r="17" spans="1:16" ht="14.4" customHeight="1" x14ac:dyDescent="0.3">
      <c r="A17" s="510" t="s">
        <v>1408</v>
      </c>
      <c r="B17" s="511" t="s">
        <v>1395</v>
      </c>
      <c r="C17" s="511" t="s">
        <v>1418</v>
      </c>
      <c r="D17" s="511" t="s">
        <v>1419</v>
      </c>
      <c r="E17" s="531">
        <v>14</v>
      </c>
      <c r="F17" s="531">
        <v>3066</v>
      </c>
      <c r="G17" s="511">
        <v>1</v>
      </c>
      <c r="H17" s="511">
        <v>219</v>
      </c>
      <c r="I17" s="531">
        <v>28</v>
      </c>
      <c r="J17" s="531">
        <v>6160</v>
      </c>
      <c r="K17" s="511">
        <v>2.0091324200913241</v>
      </c>
      <c r="L17" s="511">
        <v>220</v>
      </c>
      <c r="M17" s="531">
        <v>18</v>
      </c>
      <c r="N17" s="531">
        <v>3984</v>
      </c>
      <c r="O17" s="516">
        <v>1.2994129158512719</v>
      </c>
      <c r="P17" s="532">
        <v>221.33333333333334</v>
      </c>
    </row>
    <row r="18" spans="1:16" ht="14.4" customHeight="1" x14ac:dyDescent="0.3">
      <c r="A18" s="510" t="s">
        <v>1408</v>
      </c>
      <c r="B18" s="511" t="s">
        <v>1395</v>
      </c>
      <c r="C18" s="511" t="s">
        <v>1420</v>
      </c>
      <c r="D18" s="511" t="s">
        <v>1421</v>
      </c>
      <c r="E18" s="531">
        <v>2224</v>
      </c>
      <c r="F18" s="531">
        <v>295792</v>
      </c>
      <c r="G18" s="511">
        <v>1</v>
      </c>
      <c r="H18" s="511">
        <v>133</v>
      </c>
      <c r="I18" s="531">
        <v>1866</v>
      </c>
      <c r="J18" s="531">
        <v>250044</v>
      </c>
      <c r="K18" s="511">
        <v>0.84533726402336773</v>
      </c>
      <c r="L18" s="511">
        <v>134</v>
      </c>
      <c r="M18" s="531">
        <v>1799</v>
      </c>
      <c r="N18" s="531">
        <v>241941</v>
      </c>
      <c r="O18" s="516">
        <v>0.8179430140098447</v>
      </c>
      <c r="P18" s="532">
        <v>134.48638132295719</v>
      </c>
    </row>
    <row r="19" spans="1:16" ht="14.4" customHeight="1" x14ac:dyDescent="0.3">
      <c r="A19" s="510" t="s">
        <v>1408</v>
      </c>
      <c r="B19" s="511" t="s">
        <v>1395</v>
      </c>
      <c r="C19" s="511" t="s">
        <v>1422</v>
      </c>
      <c r="D19" s="511" t="s">
        <v>1421</v>
      </c>
      <c r="E19" s="531">
        <v>79</v>
      </c>
      <c r="F19" s="531">
        <v>13746</v>
      </c>
      <c r="G19" s="511">
        <v>1</v>
      </c>
      <c r="H19" s="511">
        <v>174</v>
      </c>
      <c r="I19" s="531">
        <v>106</v>
      </c>
      <c r="J19" s="531">
        <v>18550</v>
      </c>
      <c r="K19" s="511">
        <v>1.3494834861050486</v>
      </c>
      <c r="L19" s="511">
        <v>175</v>
      </c>
      <c r="M19" s="531">
        <v>130</v>
      </c>
      <c r="N19" s="531">
        <v>22880</v>
      </c>
      <c r="O19" s="516">
        <v>1.6644842135894078</v>
      </c>
      <c r="P19" s="532">
        <v>176</v>
      </c>
    </row>
    <row r="20" spans="1:16" ht="14.4" customHeight="1" x14ac:dyDescent="0.3">
      <c r="A20" s="510" t="s">
        <v>1408</v>
      </c>
      <c r="B20" s="511" t="s">
        <v>1395</v>
      </c>
      <c r="C20" s="511" t="s">
        <v>1423</v>
      </c>
      <c r="D20" s="511" t="s">
        <v>1424</v>
      </c>
      <c r="E20" s="531">
        <v>43</v>
      </c>
      <c r="F20" s="531">
        <v>26187</v>
      </c>
      <c r="G20" s="511">
        <v>1</v>
      </c>
      <c r="H20" s="511">
        <v>609</v>
      </c>
      <c r="I20" s="531">
        <v>62</v>
      </c>
      <c r="J20" s="531">
        <v>37944</v>
      </c>
      <c r="K20" s="511">
        <v>1.4489632260281819</v>
      </c>
      <c r="L20" s="511">
        <v>612</v>
      </c>
      <c r="M20" s="531">
        <v>44</v>
      </c>
      <c r="N20" s="531">
        <v>27036</v>
      </c>
      <c r="O20" s="516">
        <v>1.0324206667430404</v>
      </c>
      <c r="P20" s="532">
        <v>614.4545454545455</v>
      </c>
    </row>
    <row r="21" spans="1:16" ht="14.4" customHeight="1" x14ac:dyDescent="0.3">
      <c r="A21" s="510" t="s">
        <v>1408</v>
      </c>
      <c r="B21" s="511" t="s">
        <v>1395</v>
      </c>
      <c r="C21" s="511" t="s">
        <v>1425</v>
      </c>
      <c r="D21" s="511" t="s">
        <v>1426</v>
      </c>
      <c r="E21" s="531">
        <v>117</v>
      </c>
      <c r="F21" s="531">
        <v>68094</v>
      </c>
      <c r="G21" s="511">
        <v>1</v>
      </c>
      <c r="H21" s="511">
        <v>582</v>
      </c>
      <c r="I21" s="531">
        <v>54</v>
      </c>
      <c r="J21" s="531">
        <v>31590</v>
      </c>
      <c r="K21" s="511">
        <v>0.46391752577319589</v>
      </c>
      <c r="L21" s="511">
        <v>585</v>
      </c>
      <c r="M21" s="531">
        <v>89</v>
      </c>
      <c r="N21" s="531">
        <v>52329</v>
      </c>
      <c r="O21" s="516">
        <v>0.76848180456427884</v>
      </c>
      <c r="P21" s="532">
        <v>587.96629213483141</v>
      </c>
    </row>
    <row r="22" spans="1:16" ht="14.4" customHeight="1" x14ac:dyDescent="0.3">
      <c r="A22" s="510" t="s">
        <v>1408</v>
      </c>
      <c r="B22" s="511" t="s">
        <v>1395</v>
      </c>
      <c r="C22" s="511" t="s">
        <v>1427</v>
      </c>
      <c r="D22" s="511" t="s">
        <v>1428</v>
      </c>
      <c r="E22" s="531">
        <v>552</v>
      </c>
      <c r="F22" s="531">
        <v>87216</v>
      </c>
      <c r="G22" s="511">
        <v>1</v>
      </c>
      <c r="H22" s="511">
        <v>158</v>
      </c>
      <c r="I22" s="531">
        <v>557</v>
      </c>
      <c r="J22" s="531">
        <v>88563</v>
      </c>
      <c r="K22" s="511">
        <v>1.0154444138690149</v>
      </c>
      <c r="L22" s="511">
        <v>159</v>
      </c>
      <c r="M22" s="531">
        <v>601</v>
      </c>
      <c r="N22" s="531">
        <v>95856</v>
      </c>
      <c r="O22" s="516">
        <v>1.0990643918547056</v>
      </c>
      <c r="P22" s="532">
        <v>159.49417637271213</v>
      </c>
    </row>
    <row r="23" spans="1:16" ht="14.4" customHeight="1" x14ac:dyDescent="0.3">
      <c r="A23" s="510" t="s">
        <v>1408</v>
      </c>
      <c r="B23" s="511" t="s">
        <v>1395</v>
      </c>
      <c r="C23" s="511" t="s">
        <v>1429</v>
      </c>
      <c r="D23" s="511" t="s">
        <v>1430</v>
      </c>
      <c r="E23" s="531">
        <v>1925</v>
      </c>
      <c r="F23" s="531">
        <v>735350</v>
      </c>
      <c r="G23" s="511">
        <v>1</v>
      </c>
      <c r="H23" s="511">
        <v>382</v>
      </c>
      <c r="I23" s="531">
        <v>1756</v>
      </c>
      <c r="J23" s="531">
        <v>670792</v>
      </c>
      <c r="K23" s="511">
        <v>0.91220779220779225</v>
      </c>
      <c r="L23" s="511">
        <v>382</v>
      </c>
      <c r="M23" s="531">
        <v>1497</v>
      </c>
      <c r="N23" s="531">
        <v>572583</v>
      </c>
      <c r="O23" s="516">
        <v>0.77865370231862374</v>
      </c>
      <c r="P23" s="532">
        <v>382.48697394789582</v>
      </c>
    </row>
    <row r="24" spans="1:16" ht="14.4" customHeight="1" x14ac:dyDescent="0.3">
      <c r="A24" s="510" t="s">
        <v>1408</v>
      </c>
      <c r="B24" s="511" t="s">
        <v>1395</v>
      </c>
      <c r="C24" s="511" t="s">
        <v>1431</v>
      </c>
      <c r="D24" s="511" t="s">
        <v>1432</v>
      </c>
      <c r="E24" s="531">
        <v>5633</v>
      </c>
      <c r="F24" s="531">
        <v>90128</v>
      </c>
      <c r="G24" s="511">
        <v>1</v>
      </c>
      <c r="H24" s="511">
        <v>16</v>
      </c>
      <c r="I24" s="531">
        <v>5159</v>
      </c>
      <c r="J24" s="531">
        <v>82544</v>
      </c>
      <c r="K24" s="511">
        <v>0.91585300905379019</v>
      </c>
      <c r="L24" s="511">
        <v>16</v>
      </c>
      <c r="M24" s="531">
        <v>4964</v>
      </c>
      <c r="N24" s="531">
        <v>79424</v>
      </c>
      <c r="O24" s="516">
        <v>0.88123557606958991</v>
      </c>
      <c r="P24" s="532">
        <v>16</v>
      </c>
    </row>
    <row r="25" spans="1:16" ht="14.4" customHeight="1" x14ac:dyDescent="0.3">
      <c r="A25" s="510" t="s">
        <v>1408</v>
      </c>
      <c r="B25" s="511" t="s">
        <v>1395</v>
      </c>
      <c r="C25" s="511" t="s">
        <v>1433</v>
      </c>
      <c r="D25" s="511" t="s">
        <v>1434</v>
      </c>
      <c r="E25" s="531">
        <v>554</v>
      </c>
      <c r="F25" s="531">
        <v>144594</v>
      </c>
      <c r="G25" s="511">
        <v>1</v>
      </c>
      <c r="H25" s="511">
        <v>261</v>
      </c>
      <c r="I25" s="531">
        <v>603</v>
      </c>
      <c r="J25" s="531">
        <v>157986</v>
      </c>
      <c r="K25" s="511">
        <v>1.0926179509523217</v>
      </c>
      <c r="L25" s="511">
        <v>262</v>
      </c>
      <c r="M25" s="531">
        <v>732</v>
      </c>
      <c r="N25" s="531">
        <v>192990</v>
      </c>
      <c r="O25" s="516">
        <v>1.3347026847587036</v>
      </c>
      <c r="P25" s="532">
        <v>263.64754098360658</v>
      </c>
    </row>
    <row r="26" spans="1:16" ht="14.4" customHeight="1" x14ac:dyDescent="0.3">
      <c r="A26" s="510" t="s">
        <v>1408</v>
      </c>
      <c r="B26" s="511" t="s">
        <v>1395</v>
      </c>
      <c r="C26" s="511" t="s">
        <v>1435</v>
      </c>
      <c r="D26" s="511" t="s">
        <v>1436</v>
      </c>
      <c r="E26" s="531">
        <v>601</v>
      </c>
      <c r="F26" s="531">
        <v>84140</v>
      </c>
      <c r="G26" s="511">
        <v>1</v>
      </c>
      <c r="H26" s="511">
        <v>140</v>
      </c>
      <c r="I26" s="531">
        <v>543</v>
      </c>
      <c r="J26" s="531">
        <v>76563</v>
      </c>
      <c r="K26" s="511">
        <v>0.90994770620394583</v>
      </c>
      <c r="L26" s="511">
        <v>141</v>
      </c>
      <c r="M26" s="531">
        <v>647</v>
      </c>
      <c r="N26" s="531">
        <v>91227</v>
      </c>
      <c r="O26" s="516">
        <v>1.0842286665082006</v>
      </c>
      <c r="P26" s="532">
        <v>141</v>
      </c>
    </row>
    <row r="27" spans="1:16" ht="14.4" customHeight="1" x14ac:dyDescent="0.3">
      <c r="A27" s="510" t="s">
        <v>1408</v>
      </c>
      <c r="B27" s="511" t="s">
        <v>1395</v>
      </c>
      <c r="C27" s="511" t="s">
        <v>1437</v>
      </c>
      <c r="D27" s="511" t="s">
        <v>1436</v>
      </c>
      <c r="E27" s="531">
        <v>2221</v>
      </c>
      <c r="F27" s="531">
        <v>173238</v>
      </c>
      <c r="G27" s="511">
        <v>1</v>
      </c>
      <c r="H27" s="511">
        <v>78</v>
      </c>
      <c r="I27" s="531">
        <v>1862</v>
      </c>
      <c r="J27" s="531">
        <v>145236</v>
      </c>
      <c r="K27" s="511">
        <v>0.83836109860423236</v>
      </c>
      <c r="L27" s="511">
        <v>78</v>
      </c>
      <c r="M27" s="531">
        <v>1801</v>
      </c>
      <c r="N27" s="531">
        <v>140478</v>
      </c>
      <c r="O27" s="516">
        <v>0.81089599279603786</v>
      </c>
      <c r="P27" s="532">
        <v>78</v>
      </c>
    </row>
    <row r="28" spans="1:16" ht="14.4" customHeight="1" x14ac:dyDescent="0.3">
      <c r="A28" s="510" t="s">
        <v>1408</v>
      </c>
      <c r="B28" s="511" t="s">
        <v>1395</v>
      </c>
      <c r="C28" s="511" t="s">
        <v>1438</v>
      </c>
      <c r="D28" s="511" t="s">
        <v>1439</v>
      </c>
      <c r="E28" s="531">
        <v>597</v>
      </c>
      <c r="F28" s="531">
        <v>180294</v>
      </c>
      <c r="G28" s="511">
        <v>1</v>
      </c>
      <c r="H28" s="511">
        <v>302</v>
      </c>
      <c r="I28" s="531">
        <v>544</v>
      </c>
      <c r="J28" s="531">
        <v>164832</v>
      </c>
      <c r="K28" s="511">
        <v>0.91424007454490996</v>
      </c>
      <c r="L28" s="511">
        <v>303</v>
      </c>
      <c r="M28" s="531">
        <v>648</v>
      </c>
      <c r="N28" s="531">
        <v>197415</v>
      </c>
      <c r="O28" s="516">
        <v>1.0949615627807914</v>
      </c>
      <c r="P28" s="532">
        <v>304.65277777777777</v>
      </c>
    </row>
    <row r="29" spans="1:16" ht="14.4" customHeight="1" x14ac:dyDescent="0.3">
      <c r="A29" s="510" t="s">
        <v>1408</v>
      </c>
      <c r="B29" s="511" t="s">
        <v>1395</v>
      </c>
      <c r="C29" s="511" t="s">
        <v>1402</v>
      </c>
      <c r="D29" s="511" t="s">
        <v>1403</v>
      </c>
      <c r="E29" s="531">
        <v>3</v>
      </c>
      <c r="F29" s="531">
        <v>132</v>
      </c>
      <c r="G29" s="511">
        <v>1</v>
      </c>
      <c r="H29" s="511">
        <v>44</v>
      </c>
      <c r="I29" s="531"/>
      <c r="J29" s="531"/>
      <c r="K29" s="511"/>
      <c r="L29" s="511"/>
      <c r="M29" s="531"/>
      <c r="N29" s="531"/>
      <c r="O29" s="516"/>
      <c r="P29" s="532"/>
    </row>
    <row r="30" spans="1:16" ht="14.4" customHeight="1" x14ac:dyDescent="0.3">
      <c r="A30" s="510" t="s">
        <v>1408</v>
      </c>
      <c r="B30" s="511" t="s">
        <v>1395</v>
      </c>
      <c r="C30" s="511" t="s">
        <v>1440</v>
      </c>
      <c r="D30" s="511" t="s">
        <v>1441</v>
      </c>
      <c r="E30" s="531">
        <v>2667</v>
      </c>
      <c r="F30" s="531">
        <v>1296162</v>
      </c>
      <c r="G30" s="511">
        <v>1</v>
      </c>
      <c r="H30" s="511">
        <v>486</v>
      </c>
      <c r="I30" s="531">
        <v>2103</v>
      </c>
      <c r="J30" s="531">
        <v>1022058</v>
      </c>
      <c r="K30" s="511">
        <v>0.78852643419572555</v>
      </c>
      <c r="L30" s="511">
        <v>486</v>
      </c>
      <c r="M30" s="531">
        <v>1964</v>
      </c>
      <c r="N30" s="531">
        <v>955456</v>
      </c>
      <c r="O30" s="516">
        <v>0.73714242509809735</v>
      </c>
      <c r="P30" s="532">
        <v>486.4847250509165</v>
      </c>
    </row>
    <row r="31" spans="1:16" ht="14.4" customHeight="1" x14ac:dyDescent="0.3">
      <c r="A31" s="510" t="s">
        <v>1408</v>
      </c>
      <c r="B31" s="511" t="s">
        <v>1395</v>
      </c>
      <c r="C31" s="511" t="s">
        <v>1442</v>
      </c>
      <c r="D31" s="511" t="s">
        <v>1443</v>
      </c>
      <c r="E31" s="531">
        <v>1956</v>
      </c>
      <c r="F31" s="531">
        <v>311004</v>
      </c>
      <c r="G31" s="511">
        <v>1</v>
      </c>
      <c r="H31" s="511">
        <v>159</v>
      </c>
      <c r="I31" s="531">
        <v>1565</v>
      </c>
      <c r="J31" s="531">
        <v>250400</v>
      </c>
      <c r="K31" s="511">
        <v>0.80513433910817866</v>
      </c>
      <c r="L31" s="511">
        <v>160</v>
      </c>
      <c r="M31" s="531">
        <v>1578</v>
      </c>
      <c r="N31" s="531">
        <v>253245</v>
      </c>
      <c r="O31" s="516">
        <v>0.81428213141953154</v>
      </c>
      <c r="P31" s="532">
        <v>160.48479087452472</v>
      </c>
    </row>
    <row r="32" spans="1:16" ht="14.4" customHeight="1" x14ac:dyDescent="0.3">
      <c r="A32" s="510" t="s">
        <v>1408</v>
      </c>
      <c r="B32" s="511" t="s">
        <v>1395</v>
      </c>
      <c r="C32" s="511" t="s">
        <v>1444</v>
      </c>
      <c r="D32" s="511" t="s">
        <v>1445</v>
      </c>
      <c r="E32" s="531">
        <v>2433</v>
      </c>
      <c r="F32" s="531">
        <v>569322</v>
      </c>
      <c r="G32" s="511">
        <v>1</v>
      </c>
      <c r="H32" s="511">
        <v>234</v>
      </c>
      <c r="I32" s="531">
        <v>1959</v>
      </c>
      <c r="J32" s="531">
        <v>458406</v>
      </c>
      <c r="K32" s="511">
        <v>0.80517879161528971</v>
      </c>
      <c r="L32" s="511">
        <v>234</v>
      </c>
      <c r="M32" s="531">
        <v>1818</v>
      </c>
      <c r="N32" s="531">
        <v>426294</v>
      </c>
      <c r="O32" s="516">
        <v>0.74877485851591896</v>
      </c>
      <c r="P32" s="532">
        <v>234.48514851485149</v>
      </c>
    </row>
    <row r="33" spans="1:16" ht="14.4" customHeight="1" x14ac:dyDescent="0.3">
      <c r="A33" s="510" t="s">
        <v>1408</v>
      </c>
      <c r="B33" s="511" t="s">
        <v>1395</v>
      </c>
      <c r="C33" s="511" t="s">
        <v>1446</v>
      </c>
      <c r="D33" s="511" t="s">
        <v>1412</v>
      </c>
      <c r="E33" s="531">
        <v>1414</v>
      </c>
      <c r="F33" s="531">
        <v>98980</v>
      </c>
      <c r="G33" s="511">
        <v>1</v>
      </c>
      <c r="H33" s="511">
        <v>70</v>
      </c>
      <c r="I33" s="531">
        <v>1464</v>
      </c>
      <c r="J33" s="531">
        <v>102480</v>
      </c>
      <c r="K33" s="511">
        <v>1.0353606789250354</v>
      </c>
      <c r="L33" s="511">
        <v>70</v>
      </c>
      <c r="M33" s="531">
        <v>1511</v>
      </c>
      <c r="N33" s="531">
        <v>106502</v>
      </c>
      <c r="O33" s="516">
        <v>1.0759951505354617</v>
      </c>
      <c r="P33" s="532">
        <v>70.4844473858372</v>
      </c>
    </row>
    <row r="34" spans="1:16" ht="14.4" customHeight="1" x14ac:dyDescent="0.3">
      <c r="A34" s="510" t="s">
        <v>1408</v>
      </c>
      <c r="B34" s="511" t="s">
        <v>1395</v>
      </c>
      <c r="C34" s="511" t="s">
        <v>1447</v>
      </c>
      <c r="D34" s="511" t="s">
        <v>1448</v>
      </c>
      <c r="E34" s="531">
        <v>1284</v>
      </c>
      <c r="F34" s="531">
        <v>91164</v>
      </c>
      <c r="G34" s="511">
        <v>1</v>
      </c>
      <c r="H34" s="511">
        <v>71</v>
      </c>
      <c r="I34" s="531">
        <v>722</v>
      </c>
      <c r="J34" s="531">
        <v>51984</v>
      </c>
      <c r="K34" s="511">
        <v>0.57022508885086221</v>
      </c>
      <c r="L34" s="511">
        <v>72</v>
      </c>
      <c r="M34" s="531">
        <v>662</v>
      </c>
      <c r="N34" s="531">
        <v>47970</v>
      </c>
      <c r="O34" s="516">
        <v>0.52619455048045283</v>
      </c>
      <c r="P34" s="532">
        <v>72.462235649546827</v>
      </c>
    </row>
    <row r="35" spans="1:16" ht="14.4" customHeight="1" x14ac:dyDescent="0.3">
      <c r="A35" s="510" t="s">
        <v>1408</v>
      </c>
      <c r="B35" s="511" t="s">
        <v>1395</v>
      </c>
      <c r="C35" s="511" t="s">
        <v>1449</v>
      </c>
      <c r="D35" s="511" t="s">
        <v>1450</v>
      </c>
      <c r="E35" s="531">
        <v>3251</v>
      </c>
      <c r="F35" s="531">
        <v>920033</v>
      </c>
      <c r="G35" s="511">
        <v>1</v>
      </c>
      <c r="H35" s="511">
        <v>283</v>
      </c>
      <c r="I35" s="531">
        <v>2855</v>
      </c>
      <c r="J35" s="531">
        <v>807965</v>
      </c>
      <c r="K35" s="511">
        <v>0.87819132574592429</v>
      </c>
      <c r="L35" s="511">
        <v>283</v>
      </c>
      <c r="M35" s="531">
        <v>2676</v>
      </c>
      <c r="N35" s="531">
        <v>758637</v>
      </c>
      <c r="O35" s="516">
        <v>0.82457585760510765</v>
      </c>
      <c r="P35" s="532">
        <v>283.49663677130047</v>
      </c>
    </row>
    <row r="36" spans="1:16" ht="14.4" customHeight="1" x14ac:dyDescent="0.3">
      <c r="A36" s="510" t="s">
        <v>1408</v>
      </c>
      <c r="B36" s="511" t="s">
        <v>1395</v>
      </c>
      <c r="C36" s="511" t="s">
        <v>1451</v>
      </c>
      <c r="D36" s="511" t="s">
        <v>1452</v>
      </c>
      <c r="E36" s="531">
        <v>121</v>
      </c>
      <c r="F36" s="531">
        <v>26015</v>
      </c>
      <c r="G36" s="511">
        <v>1</v>
      </c>
      <c r="H36" s="511">
        <v>215</v>
      </c>
      <c r="I36" s="531">
        <v>154</v>
      </c>
      <c r="J36" s="531">
        <v>33264</v>
      </c>
      <c r="K36" s="511">
        <v>1.278646934460888</v>
      </c>
      <c r="L36" s="511">
        <v>216</v>
      </c>
      <c r="M36" s="531">
        <v>140</v>
      </c>
      <c r="N36" s="531">
        <v>30450</v>
      </c>
      <c r="O36" s="516">
        <v>1.170478570055737</v>
      </c>
      <c r="P36" s="532">
        <v>217.5</v>
      </c>
    </row>
    <row r="37" spans="1:16" ht="14.4" customHeight="1" x14ac:dyDescent="0.3">
      <c r="A37" s="510" t="s">
        <v>1408</v>
      </c>
      <c r="B37" s="511" t="s">
        <v>1395</v>
      </c>
      <c r="C37" s="511" t="s">
        <v>1453</v>
      </c>
      <c r="D37" s="511" t="s">
        <v>1454</v>
      </c>
      <c r="E37" s="531">
        <v>373</v>
      </c>
      <c r="F37" s="531">
        <v>442378</v>
      </c>
      <c r="G37" s="511">
        <v>1</v>
      </c>
      <c r="H37" s="511">
        <v>1186</v>
      </c>
      <c r="I37" s="531">
        <v>371</v>
      </c>
      <c r="J37" s="531">
        <v>441119</v>
      </c>
      <c r="K37" s="511">
        <v>0.99715401760485378</v>
      </c>
      <c r="L37" s="511">
        <v>1189</v>
      </c>
      <c r="M37" s="531">
        <v>426</v>
      </c>
      <c r="N37" s="531">
        <v>507290</v>
      </c>
      <c r="O37" s="516">
        <v>1.1467342408528454</v>
      </c>
      <c r="P37" s="532">
        <v>1190.8215962441313</v>
      </c>
    </row>
    <row r="38" spans="1:16" ht="14.4" customHeight="1" x14ac:dyDescent="0.3">
      <c r="A38" s="510" t="s">
        <v>1408</v>
      </c>
      <c r="B38" s="511" t="s">
        <v>1395</v>
      </c>
      <c r="C38" s="511" t="s">
        <v>1455</v>
      </c>
      <c r="D38" s="511" t="s">
        <v>1456</v>
      </c>
      <c r="E38" s="531">
        <v>483</v>
      </c>
      <c r="F38" s="531">
        <v>51681</v>
      </c>
      <c r="G38" s="511">
        <v>1</v>
      </c>
      <c r="H38" s="511">
        <v>107</v>
      </c>
      <c r="I38" s="531">
        <v>456</v>
      </c>
      <c r="J38" s="531">
        <v>49248</v>
      </c>
      <c r="K38" s="511">
        <v>0.95292273756312762</v>
      </c>
      <c r="L38" s="511">
        <v>108</v>
      </c>
      <c r="M38" s="531">
        <v>465</v>
      </c>
      <c r="N38" s="531">
        <v>50446</v>
      </c>
      <c r="O38" s="516">
        <v>0.97610340357191228</v>
      </c>
      <c r="P38" s="532">
        <v>108.48602150537634</v>
      </c>
    </row>
    <row r="39" spans="1:16" ht="14.4" customHeight="1" x14ac:dyDescent="0.3">
      <c r="A39" s="510" t="s">
        <v>1408</v>
      </c>
      <c r="B39" s="511" t="s">
        <v>1395</v>
      </c>
      <c r="C39" s="511" t="s">
        <v>1457</v>
      </c>
      <c r="D39" s="511" t="s">
        <v>1458</v>
      </c>
      <c r="E39" s="531">
        <v>75</v>
      </c>
      <c r="F39" s="531">
        <v>23850</v>
      </c>
      <c r="G39" s="511">
        <v>1</v>
      </c>
      <c r="H39" s="511">
        <v>318</v>
      </c>
      <c r="I39" s="531">
        <v>47</v>
      </c>
      <c r="J39" s="531">
        <v>14993</v>
      </c>
      <c r="K39" s="511">
        <v>0.62863731656184485</v>
      </c>
      <c r="L39" s="511">
        <v>319</v>
      </c>
      <c r="M39" s="531">
        <v>29</v>
      </c>
      <c r="N39" s="531">
        <v>9290</v>
      </c>
      <c r="O39" s="516">
        <v>0.38951781970649896</v>
      </c>
      <c r="P39" s="532">
        <v>320.34482758620692</v>
      </c>
    </row>
    <row r="40" spans="1:16" ht="14.4" customHeight="1" x14ac:dyDescent="0.3">
      <c r="A40" s="510" t="s">
        <v>1408</v>
      </c>
      <c r="B40" s="511" t="s">
        <v>1395</v>
      </c>
      <c r="C40" s="511" t="s">
        <v>1459</v>
      </c>
      <c r="D40" s="511" t="s">
        <v>1460</v>
      </c>
      <c r="E40" s="531">
        <v>377</v>
      </c>
      <c r="F40" s="531">
        <v>21112</v>
      </c>
      <c r="G40" s="511">
        <v>1</v>
      </c>
      <c r="H40" s="511">
        <v>56</v>
      </c>
      <c r="I40" s="531">
        <v>328</v>
      </c>
      <c r="J40" s="531">
        <v>18368</v>
      </c>
      <c r="K40" s="511">
        <v>0.87002652519893897</v>
      </c>
      <c r="L40" s="511">
        <v>56</v>
      </c>
      <c r="M40" s="531">
        <v>252</v>
      </c>
      <c r="N40" s="531">
        <v>14227</v>
      </c>
      <c r="O40" s="516">
        <v>0.67388215233042814</v>
      </c>
      <c r="P40" s="532">
        <v>56.456349206349209</v>
      </c>
    </row>
    <row r="41" spans="1:16" ht="14.4" customHeight="1" x14ac:dyDescent="0.3">
      <c r="A41" s="510" t="s">
        <v>1408</v>
      </c>
      <c r="B41" s="511" t="s">
        <v>1395</v>
      </c>
      <c r="C41" s="511" t="s">
        <v>1461</v>
      </c>
      <c r="D41" s="511" t="s">
        <v>1462</v>
      </c>
      <c r="E41" s="531">
        <v>18</v>
      </c>
      <c r="F41" s="531">
        <v>2574</v>
      </c>
      <c r="G41" s="511">
        <v>1</v>
      </c>
      <c r="H41" s="511">
        <v>143</v>
      </c>
      <c r="I41" s="531">
        <v>18</v>
      </c>
      <c r="J41" s="531">
        <v>2592</v>
      </c>
      <c r="K41" s="511">
        <v>1.0069930069930071</v>
      </c>
      <c r="L41" s="511">
        <v>144</v>
      </c>
      <c r="M41" s="531">
        <v>4</v>
      </c>
      <c r="N41" s="531">
        <v>577</v>
      </c>
      <c r="O41" s="516">
        <v>0.22416472416472416</v>
      </c>
      <c r="P41" s="532">
        <v>144.25</v>
      </c>
    </row>
    <row r="42" spans="1:16" ht="14.4" customHeight="1" x14ac:dyDescent="0.3">
      <c r="A42" s="510" t="s">
        <v>1408</v>
      </c>
      <c r="B42" s="511" t="s">
        <v>1395</v>
      </c>
      <c r="C42" s="511" t="s">
        <v>1463</v>
      </c>
      <c r="D42" s="511" t="s">
        <v>1464</v>
      </c>
      <c r="E42" s="531">
        <v>25</v>
      </c>
      <c r="F42" s="531">
        <v>25375</v>
      </c>
      <c r="G42" s="511">
        <v>1</v>
      </c>
      <c r="H42" s="511">
        <v>1015</v>
      </c>
      <c r="I42" s="531">
        <v>27</v>
      </c>
      <c r="J42" s="531">
        <v>27540</v>
      </c>
      <c r="K42" s="511">
        <v>1.0853201970443349</v>
      </c>
      <c r="L42" s="511">
        <v>1020</v>
      </c>
      <c r="M42" s="531">
        <v>31</v>
      </c>
      <c r="N42" s="531">
        <v>31764</v>
      </c>
      <c r="O42" s="516">
        <v>1.251783251231527</v>
      </c>
      <c r="P42" s="532">
        <v>1024.6451612903227</v>
      </c>
    </row>
    <row r="43" spans="1:16" ht="14.4" customHeight="1" x14ac:dyDescent="0.3">
      <c r="A43" s="510" t="s">
        <v>1408</v>
      </c>
      <c r="B43" s="511" t="s">
        <v>1395</v>
      </c>
      <c r="C43" s="511" t="s">
        <v>1465</v>
      </c>
      <c r="D43" s="511" t="s">
        <v>1466</v>
      </c>
      <c r="E43" s="531">
        <v>10</v>
      </c>
      <c r="F43" s="531">
        <v>2900</v>
      </c>
      <c r="G43" s="511">
        <v>1</v>
      </c>
      <c r="H43" s="511">
        <v>290</v>
      </c>
      <c r="I43" s="531">
        <v>13</v>
      </c>
      <c r="J43" s="531">
        <v>3783</v>
      </c>
      <c r="K43" s="511">
        <v>1.3044827586206897</v>
      </c>
      <c r="L43" s="511">
        <v>291</v>
      </c>
      <c r="M43" s="531">
        <v>17</v>
      </c>
      <c r="N43" s="531">
        <v>4965</v>
      </c>
      <c r="O43" s="516">
        <v>1.7120689655172414</v>
      </c>
      <c r="P43" s="532">
        <v>292.05882352941177</v>
      </c>
    </row>
    <row r="44" spans="1:16" ht="14.4" customHeight="1" x14ac:dyDescent="0.3">
      <c r="A44" s="510" t="s">
        <v>1408</v>
      </c>
      <c r="B44" s="511" t="s">
        <v>1395</v>
      </c>
      <c r="C44" s="511" t="s">
        <v>1467</v>
      </c>
      <c r="D44" s="511" t="s">
        <v>1468</v>
      </c>
      <c r="E44" s="531">
        <v>1</v>
      </c>
      <c r="F44" s="531">
        <v>763</v>
      </c>
      <c r="G44" s="511">
        <v>1</v>
      </c>
      <c r="H44" s="511">
        <v>763</v>
      </c>
      <c r="I44" s="531"/>
      <c r="J44" s="531"/>
      <c r="K44" s="511"/>
      <c r="L44" s="511"/>
      <c r="M44" s="531"/>
      <c r="N44" s="531"/>
      <c r="O44" s="516"/>
      <c r="P44" s="532"/>
    </row>
    <row r="45" spans="1:16" ht="14.4" customHeight="1" thickBot="1" x14ac:dyDescent="0.35">
      <c r="A45" s="518" t="s">
        <v>1408</v>
      </c>
      <c r="B45" s="519" t="s">
        <v>1395</v>
      </c>
      <c r="C45" s="519" t="s">
        <v>1469</v>
      </c>
      <c r="D45" s="519" t="s">
        <v>1470</v>
      </c>
      <c r="E45" s="533"/>
      <c r="F45" s="533"/>
      <c r="G45" s="519"/>
      <c r="H45" s="519"/>
      <c r="I45" s="533">
        <v>2</v>
      </c>
      <c r="J45" s="533">
        <v>1448</v>
      </c>
      <c r="K45" s="519"/>
      <c r="L45" s="519">
        <v>724</v>
      </c>
      <c r="M45" s="533">
        <v>3</v>
      </c>
      <c r="N45" s="533">
        <v>2184</v>
      </c>
      <c r="O45" s="524"/>
      <c r="P45" s="534">
        <v>728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27" t="s">
        <v>128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" customHeight="1" thickBot="1" x14ac:dyDescent="0.35">
      <c r="A2" s="235" t="s">
        <v>275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6100988</v>
      </c>
      <c r="C3" s="223">
        <f t="shared" ref="C3:R3" si="0">SUBTOTAL(9,C6:C1048576)</f>
        <v>26</v>
      </c>
      <c r="D3" s="223">
        <f t="shared" si="0"/>
        <v>6333704</v>
      </c>
      <c r="E3" s="223">
        <f t="shared" si="0"/>
        <v>34.731054003227293</v>
      </c>
      <c r="F3" s="223">
        <f t="shared" si="0"/>
        <v>7062207</v>
      </c>
      <c r="G3" s="226">
        <f>IF(B3&lt;&gt;0,F3/B3,"")</f>
        <v>1.1575513670900517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1" t="s">
        <v>106</v>
      </c>
      <c r="B4" s="392" t="s">
        <v>100</v>
      </c>
      <c r="C4" s="393"/>
      <c r="D4" s="393"/>
      <c r="E4" s="393"/>
      <c r="F4" s="393"/>
      <c r="G4" s="394"/>
      <c r="H4" s="392" t="s">
        <v>101</v>
      </c>
      <c r="I4" s="393"/>
      <c r="J4" s="393"/>
      <c r="K4" s="393"/>
      <c r="L4" s="393"/>
      <c r="M4" s="394"/>
      <c r="N4" s="392" t="s">
        <v>102</v>
      </c>
      <c r="O4" s="393"/>
      <c r="P4" s="393"/>
      <c r="Q4" s="393"/>
      <c r="R4" s="393"/>
      <c r="S4" s="394"/>
    </row>
    <row r="5" spans="1:19" ht="14.4" customHeight="1" thickBot="1" x14ac:dyDescent="0.35">
      <c r="A5" s="584"/>
      <c r="B5" s="585">
        <v>2012</v>
      </c>
      <c r="C5" s="586"/>
      <c r="D5" s="586">
        <v>2013</v>
      </c>
      <c r="E5" s="586"/>
      <c r="F5" s="586">
        <v>2014</v>
      </c>
      <c r="G5" s="587" t="s">
        <v>2</v>
      </c>
      <c r="H5" s="585">
        <v>2012</v>
      </c>
      <c r="I5" s="586"/>
      <c r="J5" s="586">
        <v>2013</v>
      </c>
      <c r="K5" s="586"/>
      <c r="L5" s="586">
        <v>2014</v>
      </c>
      <c r="M5" s="587" t="s">
        <v>2</v>
      </c>
      <c r="N5" s="585">
        <v>2012</v>
      </c>
      <c r="O5" s="586"/>
      <c r="P5" s="586">
        <v>2013</v>
      </c>
      <c r="Q5" s="586"/>
      <c r="R5" s="586">
        <v>2014</v>
      </c>
      <c r="S5" s="587" t="s">
        <v>2</v>
      </c>
    </row>
    <row r="6" spans="1:19" ht="14.4" customHeight="1" x14ac:dyDescent="0.3">
      <c r="A6" s="542" t="s">
        <v>1472</v>
      </c>
      <c r="B6" s="588">
        <v>315655</v>
      </c>
      <c r="C6" s="504">
        <v>1</v>
      </c>
      <c r="D6" s="588">
        <v>275620</v>
      </c>
      <c r="E6" s="504">
        <v>0.87316849091571491</v>
      </c>
      <c r="F6" s="588">
        <v>263799</v>
      </c>
      <c r="G6" s="509">
        <v>0.83571937716811073</v>
      </c>
      <c r="H6" s="588"/>
      <c r="I6" s="504"/>
      <c r="J6" s="588"/>
      <c r="K6" s="504"/>
      <c r="L6" s="588"/>
      <c r="M6" s="509"/>
      <c r="N6" s="588"/>
      <c r="O6" s="504"/>
      <c r="P6" s="588"/>
      <c r="Q6" s="504"/>
      <c r="R6" s="588"/>
      <c r="S6" s="122"/>
    </row>
    <row r="7" spans="1:19" ht="14.4" customHeight="1" x14ac:dyDescent="0.3">
      <c r="A7" s="543" t="s">
        <v>1473</v>
      </c>
      <c r="B7" s="602">
        <v>315257</v>
      </c>
      <c r="C7" s="511">
        <v>1</v>
      </c>
      <c r="D7" s="602">
        <v>396551</v>
      </c>
      <c r="E7" s="511">
        <v>1.2578658047243994</v>
      </c>
      <c r="F7" s="602">
        <v>579752</v>
      </c>
      <c r="G7" s="516">
        <v>1.8389821637584574</v>
      </c>
      <c r="H7" s="602"/>
      <c r="I7" s="511"/>
      <c r="J7" s="602"/>
      <c r="K7" s="511"/>
      <c r="L7" s="602"/>
      <c r="M7" s="516"/>
      <c r="N7" s="602"/>
      <c r="O7" s="511"/>
      <c r="P7" s="602"/>
      <c r="Q7" s="511"/>
      <c r="R7" s="602"/>
      <c r="S7" s="517"/>
    </row>
    <row r="8" spans="1:19" ht="14.4" customHeight="1" x14ac:dyDescent="0.3">
      <c r="A8" s="543" t="s">
        <v>1474</v>
      </c>
      <c r="B8" s="602">
        <v>219757</v>
      </c>
      <c r="C8" s="511">
        <v>1</v>
      </c>
      <c r="D8" s="602">
        <v>226735</v>
      </c>
      <c r="E8" s="511">
        <v>1.0317532547313624</v>
      </c>
      <c r="F8" s="602">
        <v>225521</v>
      </c>
      <c r="G8" s="516">
        <v>1.0262289710907957</v>
      </c>
      <c r="H8" s="602"/>
      <c r="I8" s="511"/>
      <c r="J8" s="602"/>
      <c r="K8" s="511"/>
      <c r="L8" s="602"/>
      <c r="M8" s="516"/>
      <c r="N8" s="602"/>
      <c r="O8" s="511"/>
      <c r="P8" s="602"/>
      <c r="Q8" s="511"/>
      <c r="R8" s="602"/>
      <c r="S8" s="517"/>
    </row>
    <row r="9" spans="1:19" ht="14.4" customHeight="1" x14ac:dyDescent="0.3">
      <c r="A9" s="543" t="s">
        <v>1475</v>
      </c>
      <c r="B9" s="602">
        <v>602095</v>
      </c>
      <c r="C9" s="511">
        <v>1</v>
      </c>
      <c r="D9" s="602">
        <v>538542</v>
      </c>
      <c r="E9" s="511">
        <v>0.8944468896104435</v>
      </c>
      <c r="F9" s="602">
        <v>620987</v>
      </c>
      <c r="G9" s="516">
        <v>1.031377108263646</v>
      </c>
      <c r="H9" s="602"/>
      <c r="I9" s="511"/>
      <c r="J9" s="602"/>
      <c r="K9" s="511"/>
      <c r="L9" s="602"/>
      <c r="M9" s="516"/>
      <c r="N9" s="602"/>
      <c r="O9" s="511"/>
      <c r="P9" s="602"/>
      <c r="Q9" s="511"/>
      <c r="R9" s="602"/>
      <c r="S9" s="517"/>
    </row>
    <row r="10" spans="1:19" ht="14.4" customHeight="1" x14ac:dyDescent="0.3">
      <c r="A10" s="543" t="s">
        <v>1476</v>
      </c>
      <c r="B10" s="602">
        <v>235793</v>
      </c>
      <c r="C10" s="511">
        <v>1</v>
      </c>
      <c r="D10" s="602">
        <v>267575</v>
      </c>
      <c r="E10" s="511">
        <v>1.1347877163444207</v>
      </c>
      <c r="F10" s="602">
        <v>299582</v>
      </c>
      <c r="G10" s="516">
        <v>1.2705296594894675</v>
      </c>
      <c r="H10" s="602"/>
      <c r="I10" s="511"/>
      <c r="J10" s="602"/>
      <c r="K10" s="511"/>
      <c r="L10" s="602"/>
      <c r="M10" s="516"/>
      <c r="N10" s="602"/>
      <c r="O10" s="511"/>
      <c r="P10" s="602"/>
      <c r="Q10" s="511"/>
      <c r="R10" s="602"/>
      <c r="S10" s="517"/>
    </row>
    <row r="11" spans="1:19" ht="14.4" customHeight="1" x14ac:dyDescent="0.3">
      <c r="A11" s="543" t="s">
        <v>1477</v>
      </c>
      <c r="B11" s="602">
        <v>339342</v>
      </c>
      <c r="C11" s="511">
        <v>1</v>
      </c>
      <c r="D11" s="602">
        <v>368189</v>
      </c>
      <c r="E11" s="511">
        <v>1.0850086343570793</v>
      </c>
      <c r="F11" s="602">
        <v>412717</v>
      </c>
      <c r="G11" s="516">
        <v>1.2162272869258741</v>
      </c>
      <c r="H11" s="602"/>
      <c r="I11" s="511"/>
      <c r="J11" s="602"/>
      <c r="K11" s="511"/>
      <c r="L11" s="602"/>
      <c r="M11" s="516"/>
      <c r="N11" s="602"/>
      <c r="O11" s="511"/>
      <c r="P11" s="602"/>
      <c r="Q11" s="511"/>
      <c r="R11" s="602"/>
      <c r="S11" s="517"/>
    </row>
    <row r="12" spans="1:19" ht="14.4" customHeight="1" x14ac:dyDescent="0.3">
      <c r="A12" s="543" t="s">
        <v>1478</v>
      </c>
      <c r="B12" s="602">
        <v>195486</v>
      </c>
      <c r="C12" s="511">
        <v>1</v>
      </c>
      <c r="D12" s="602">
        <v>239687</v>
      </c>
      <c r="E12" s="511">
        <v>1.2261082635073612</v>
      </c>
      <c r="F12" s="602">
        <v>376759</v>
      </c>
      <c r="G12" s="516">
        <v>1.9272940261706721</v>
      </c>
      <c r="H12" s="602"/>
      <c r="I12" s="511"/>
      <c r="J12" s="602"/>
      <c r="K12" s="511"/>
      <c r="L12" s="602"/>
      <c r="M12" s="516"/>
      <c r="N12" s="602"/>
      <c r="O12" s="511"/>
      <c r="P12" s="602"/>
      <c r="Q12" s="511"/>
      <c r="R12" s="602"/>
      <c r="S12" s="517"/>
    </row>
    <row r="13" spans="1:19" ht="14.4" customHeight="1" x14ac:dyDescent="0.3">
      <c r="A13" s="543" t="s">
        <v>1479</v>
      </c>
      <c r="B13" s="602">
        <v>610988</v>
      </c>
      <c r="C13" s="511">
        <v>1</v>
      </c>
      <c r="D13" s="602">
        <v>359226</v>
      </c>
      <c r="E13" s="511">
        <v>0.58794280738737914</v>
      </c>
      <c r="F13" s="602">
        <v>358547</v>
      </c>
      <c r="G13" s="516">
        <v>0.58683149259887268</v>
      </c>
      <c r="H13" s="602"/>
      <c r="I13" s="511"/>
      <c r="J13" s="602"/>
      <c r="K13" s="511"/>
      <c r="L13" s="602"/>
      <c r="M13" s="516"/>
      <c r="N13" s="602"/>
      <c r="O13" s="511"/>
      <c r="P13" s="602"/>
      <c r="Q13" s="511"/>
      <c r="R13" s="602"/>
      <c r="S13" s="517"/>
    </row>
    <row r="14" spans="1:19" ht="14.4" customHeight="1" x14ac:dyDescent="0.3">
      <c r="A14" s="543" t="s">
        <v>1480</v>
      </c>
      <c r="B14" s="602">
        <v>584522</v>
      </c>
      <c r="C14" s="511">
        <v>1</v>
      </c>
      <c r="D14" s="602">
        <v>641975</v>
      </c>
      <c r="E14" s="511">
        <v>1.0982905690461608</v>
      </c>
      <c r="F14" s="602">
        <v>681825</v>
      </c>
      <c r="G14" s="516">
        <v>1.1664659328476943</v>
      </c>
      <c r="H14" s="602"/>
      <c r="I14" s="511"/>
      <c r="J14" s="602"/>
      <c r="K14" s="511"/>
      <c r="L14" s="602"/>
      <c r="M14" s="516"/>
      <c r="N14" s="602"/>
      <c r="O14" s="511"/>
      <c r="P14" s="602"/>
      <c r="Q14" s="511"/>
      <c r="R14" s="602"/>
      <c r="S14" s="517"/>
    </row>
    <row r="15" spans="1:19" ht="14.4" customHeight="1" x14ac:dyDescent="0.3">
      <c r="A15" s="543" t="s">
        <v>1481</v>
      </c>
      <c r="B15" s="602">
        <v>129394</v>
      </c>
      <c r="C15" s="511">
        <v>1</v>
      </c>
      <c r="D15" s="602">
        <v>155952</v>
      </c>
      <c r="E15" s="511">
        <v>1.2052490841924663</v>
      </c>
      <c r="F15" s="602">
        <v>129875</v>
      </c>
      <c r="G15" s="516">
        <v>1.0037173284696355</v>
      </c>
      <c r="H15" s="602"/>
      <c r="I15" s="511"/>
      <c r="J15" s="602"/>
      <c r="K15" s="511"/>
      <c r="L15" s="602"/>
      <c r="M15" s="516"/>
      <c r="N15" s="602"/>
      <c r="O15" s="511"/>
      <c r="P15" s="602"/>
      <c r="Q15" s="511"/>
      <c r="R15" s="602"/>
      <c r="S15" s="517"/>
    </row>
    <row r="16" spans="1:19" ht="14.4" customHeight="1" x14ac:dyDescent="0.3">
      <c r="A16" s="543" t="s">
        <v>1482</v>
      </c>
      <c r="B16" s="602">
        <v>427262</v>
      </c>
      <c r="C16" s="511">
        <v>1</v>
      </c>
      <c r="D16" s="602">
        <v>482725</v>
      </c>
      <c r="E16" s="511">
        <v>1.1298102803432086</v>
      </c>
      <c r="F16" s="602">
        <v>574336</v>
      </c>
      <c r="G16" s="516">
        <v>1.3442243869101393</v>
      </c>
      <c r="H16" s="602"/>
      <c r="I16" s="511"/>
      <c r="J16" s="602"/>
      <c r="K16" s="511"/>
      <c r="L16" s="602"/>
      <c r="M16" s="516"/>
      <c r="N16" s="602"/>
      <c r="O16" s="511"/>
      <c r="P16" s="602"/>
      <c r="Q16" s="511"/>
      <c r="R16" s="602"/>
      <c r="S16" s="517"/>
    </row>
    <row r="17" spans="1:19" ht="14.4" customHeight="1" x14ac:dyDescent="0.3">
      <c r="A17" s="543" t="s">
        <v>1483</v>
      </c>
      <c r="B17" s="602">
        <v>253677</v>
      </c>
      <c r="C17" s="511">
        <v>1</v>
      </c>
      <c r="D17" s="602">
        <v>281195</v>
      </c>
      <c r="E17" s="511">
        <v>1.1084765272373924</v>
      </c>
      <c r="F17" s="602">
        <v>282028</v>
      </c>
      <c r="G17" s="516">
        <v>1.1117602305293739</v>
      </c>
      <c r="H17" s="602"/>
      <c r="I17" s="511"/>
      <c r="J17" s="602"/>
      <c r="K17" s="511"/>
      <c r="L17" s="602"/>
      <c r="M17" s="516"/>
      <c r="N17" s="602"/>
      <c r="O17" s="511"/>
      <c r="P17" s="602"/>
      <c r="Q17" s="511"/>
      <c r="R17" s="602"/>
      <c r="S17" s="517"/>
    </row>
    <row r="18" spans="1:19" ht="14.4" customHeight="1" x14ac:dyDescent="0.3">
      <c r="A18" s="543" t="s">
        <v>1484</v>
      </c>
      <c r="B18" s="602">
        <v>38305</v>
      </c>
      <c r="C18" s="511">
        <v>1</v>
      </c>
      <c r="D18" s="602">
        <v>32075</v>
      </c>
      <c r="E18" s="511">
        <v>0.83735804725231688</v>
      </c>
      <c r="F18" s="602">
        <v>14983</v>
      </c>
      <c r="G18" s="516">
        <v>0.39114998042031068</v>
      </c>
      <c r="H18" s="602"/>
      <c r="I18" s="511"/>
      <c r="J18" s="602"/>
      <c r="K18" s="511"/>
      <c r="L18" s="602"/>
      <c r="M18" s="516"/>
      <c r="N18" s="602"/>
      <c r="O18" s="511"/>
      <c r="P18" s="602"/>
      <c r="Q18" s="511"/>
      <c r="R18" s="602"/>
      <c r="S18" s="517"/>
    </row>
    <row r="19" spans="1:19" ht="14.4" customHeight="1" x14ac:dyDescent="0.3">
      <c r="A19" s="543" t="s">
        <v>1485</v>
      </c>
      <c r="B19" s="602"/>
      <c r="C19" s="511"/>
      <c r="D19" s="602">
        <v>176</v>
      </c>
      <c r="E19" s="511"/>
      <c r="F19" s="602"/>
      <c r="G19" s="516"/>
      <c r="H19" s="602"/>
      <c r="I19" s="511"/>
      <c r="J19" s="602"/>
      <c r="K19" s="511"/>
      <c r="L19" s="602"/>
      <c r="M19" s="516"/>
      <c r="N19" s="602"/>
      <c r="O19" s="511"/>
      <c r="P19" s="602"/>
      <c r="Q19" s="511"/>
      <c r="R19" s="602"/>
      <c r="S19" s="517"/>
    </row>
    <row r="20" spans="1:19" ht="14.4" customHeight="1" x14ac:dyDescent="0.3">
      <c r="A20" s="543" t="s">
        <v>1486</v>
      </c>
      <c r="B20" s="602">
        <v>76015</v>
      </c>
      <c r="C20" s="511">
        <v>1</v>
      </c>
      <c r="D20" s="602">
        <v>61658</v>
      </c>
      <c r="E20" s="511">
        <v>0.81112938235874499</v>
      </c>
      <c r="F20" s="602">
        <v>46654</v>
      </c>
      <c r="G20" s="516">
        <v>0.61374728671972634</v>
      </c>
      <c r="H20" s="602"/>
      <c r="I20" s="511"/>
      <c r="J20" s="602"/>
      <c r="K20" s="511"/>
      <c r="L20" s="602"/>
      <c r="M20" s="516"/>
      <c r="N20" s="602"/>
      <c r="O20" s="511"/>
      <c r="P20" s="602"/>
      <c r="Q20" s="511"/>
      <c r="R20" s="602"/>
      <c r="S20" s="517"/>
    </row>
    <row r="21" spans="1:19" ht="14.4" customHeight="1" x14ac:dyDescent="0.3">
      <c r="A21" s="543" t="s">
        <v>1487</v>
      </c>
      <c r="B21" s="602">
        <v>6259</v>
      </c>
      <c r="C21" s="511">
        <v>1</v>
      </c>
      <c r="D21" s="602">
        <v>49557</v>
      </c>
      <c r="E21" s="511">
        <v>7.9177184853810516</v>
      </c>
      <c r="F21" s="602">
        <v>17586</v>
      </c>
      <c r="G21" s="516">
        <v>2.8097140118229751</v>
      </c>
      <c r="H21" s="602"/>
      <c r="I21" s="511"/>
      <c r="J21" s="602"/>
      <c r="K21" s="511"/>
      <c r="L21" s="602"/>
      <c r="M21" s="516"/>
      <c r="N21" s="602"/>
      <c r="O21" s="511"/>
      <c r="P21" s="602"/>
      <c r="Q21" s="511"/>
      <c r="R21" s="602"/>
      <c r="S21" s="517"/>
    </row>
    <row r="22" spans="1:19" ht="14.4" customHeight="1" x14ac:dyDescent="0.3">
      <c r="A22" s="543" t="s">
        <v>1488</v>
      </c>
      <c r="B22" s="602">
        <v>2407</v>
      </c>
      <c r="C22" s="511">
        <v>1</v>
      </c>
      <c r="D22" s="602"/>
      <c r="E22" s="511"/>
      <c r="F22" s="602"/>
      <c r="G22" s="516"/>
      <c r="H22" s="602"/>
      <c r="I22" s="511"/>
      <c r="J22" s="602"/>
      <c r="K22" s="511"/>
      <c r="L22" s="602"/>
      <c r="M22" s="516"/>
      <c r="N22" s="602"/>
      <c r="O22" s="511"/>
      <c r="P22" s="602"/>
      <c r="Q22" s="511"/>
      <c r="R22" s="602"/>
      <c r="S22" s="517"/>
    </row>
    <row r="23" spans="1:19" ht="14.4" customHeight="1" x14ac:dyDescent="0.3">
      <c r="A23" s="543" t="s">
        <v>1489</v>
      </c>
      <c r="B23" s="602">
        <v>4717</v>
      </c>
      <c r="C23" s="511">
        <v>1</v>
      </c>
      <c r="D23" s="602">
        <v>5739</v>
      </c>
      <c r="E23" s="511">
        <v>1.2166631333474667</v>
      </c>
      <c r="F23" s="602">
        <v>2229</v>
      </c>
      <c r="G23" s="516">
        <v>0.47254610981556072</v>
      </c>
      <c r="H23" s="602"/>
      <c r="I23" s="511"/>
      <c r="J23" s="602"/>
      <c r="K23" s="511"/>
      <c r="L23" s="602"/>
      <c r="M23" s="516"/>
      <c r="N23" s="602"/>
      <c r="O23" s="511"/>
      <c r="P23" s="602"/>
      <c r="Q23" s="511"/>
      <c r="R23" s="602"/>
      <c r="S23" s="517"/>
    </row>
    <row r="24" spans="1:19" ht="14.4" customHeight="1" x14ac:dyDescent="0.3">
      <c r="A24" s="543" t="s">
        <v>1490</v>
      </c>
      <c r="B24" s="602">
        <v>144992</v>
      </c>
      <c r="C24" s="511">
        <v>1</v>
      </c>
      <c r="D24" s="602">
        <v>229034</v>
      </c>
      <c r="E24" s="511">
        <v>1.5796319796954315</v>
      </c>
      <c r="F24" s="602">
        <v>224812</v>
      </c>
      <c r="G24" s="516">
        <v>1.5505131317589935</v>
      </c>
      <c r="H24" s="602"/>
      <c r="I24" s="511"/>
      <c r="J24" s="602"/>
      <c r="K24" s="511"/>
      <c r="L24" s="602"/>
      <c r="M24" s="516"/>
      <c r="N24" s="602"/>
      <c r="O24" s="511"/>
      <c r="P24" s="602"/>
      <c r="Q24" s="511"/>
      <c r="R24" s="602"/>
      <c r="S24" s="517"/>
    </row>
    <row r="25" spans="1:19" ht="14.4" customHeight="1" x14ac:dyDescent="0.3">
      <c r="A25" s="543" t="s">
        <v>1491</v>
      </c>
      <c r="B25" s="602">
        <v>11555</v>
      </c>
      <c r="C25" s="511">
        <v>1</v>
      </c>
      <c r="D25" s="602">
        <v>51427</v>
      </c>
      <c r="E25" s="511">
        <v>4.4506274340112508</v>
      </c>
      <c r="F25" s="602">
        <v>20276</v>
      </c>
      <c r="G25" s="516">
        <v>1.7547382085677197</v>
      </c>
      <c r="H25" s="602"/>
      <c r="I25" s="511"/>
      <c r="J25" s="602"/>
      <c r="K25" s="511"/>
      <c r="L25" s="602"/>
      <c r="M25" s="516"/>
      <c r="N25" s="602"/>
      <c r="O25" s="511"/>
      <c r="P25" s="602"/>
      <c r="Q25" s="511"/>
      <c r="R25" s="602"/>
      <c r="S25" s="517"/>
    </row>
    <row r="26" spans="1:19" ht="14.4" customHeight="1" x14ac:dyDescent="0.3">
      <c r="A26" s="543" t="s">
        <v>1492</v>
      </c>
      <c r="B26" s="602">
        <v>3116</v>
      </c>
      <c r="C26" s="511">
        <v>1</v>
      </c>
      <c r="D26" s="602">
        <v>1128</v>
      </c>
      <c r="E26" s="511">
        <v>0.36200256739409498</v>
      </c>
      <c r="F26" s="602"/>
      <c r="G26" s="516"/>
      <c r="H26" s="602"/>
      <c r="I26" s="511"/>
      <c r="J26" s="602"/>
      <c r="K26" s="511"/>
      <c r="L26" s="602"/>
      <c r="M26" s="516"/>
      <c r="N26" s="602"/>
      <c r="O26" s="511"/>
      <c r="P26" s="602"/>
      <c r="Q26" s="511"/>
      <c r="R26" s="602"/>
      <c r="S26" s="517"/>
    </row>
    <row r="27" spans="1:19" ht="14.4" customHeight="1" x14ac:dyDescent="0.3">
      <c r="A27" s="543" t="s">
        <v>1493</v>
      </c>
      <c r="B27" s="602">
        <v>17517</v>
      </c>
      <c r="C27" s="511">
        <v>1</v>
      </c>
      <c r="D27" s="602"/>
      <c r="E27" s="511"/>
      <c r="F27" s="602"/>
      <c r="G27" s="516"/>
      <c r="H27" s="602"/>
      <c r="I27" s="511"/>
      <c r="J27" s="602"/>
      <c r="K27" s="511"/>
      <c r="L27" s="602"/>
      <c r="M27" s="516"/>
      <c r="N27" s="602"/>
      <c r="O27" s="511"/>
      <c r="P27" s="602"/>
      <c r="Q27" s="511"/>
      <c r="R27" s="602"/>
      <c r="S27" s="517"/>
    </row>
    <row r="28" spans="1:19" ht="14.4" customHeight="1" x14ac:dyDescent="0.3">
      <c r="A28" s="543" t="s">
        <v>1494</v>
      </c>
      <c r="B28" s="602">
        <v>10770</v>
      </c>
      <c r="C28" s="511">
        <v>1</v>
      </c>
      <c r="D28" s="602">
        <v>5802</v>
      </c>
      <c r="E28" s="511">
        <v>0.53871866295264625</v>
      </c>
      <c r="F28" s="602">
        <v>24093</v>
      </c>
      <c r="G28" s="516">
        <v>2.2370473537604458</v>
      </c>
      <c r="H28" s="602"/>
      <c r="I28" s="511"/>
      <c r="J28" s="602"/>
      <c r="K28" s="511"/>
      <c r="L28" s="602"/>
      <c r="M28" s="516"/>
      <c r="N28" s="602"/>
      <c r="O28" s="511"/>
      <c r="P28" s="602"/>
      <c r="Q28" s="511"/>
      <c r="R28" s="602"/>
      <c r="S28" s="517"/>
    </row>
    <row r="29" spans="1:19" ht="14.4" customHeight="1" x14ac:dyDescent="0.3">
      <c r="A29" s="543" t="s">
        <v>1495</v>
      </c>
      <c r="B29" s="602">
        <v>313517</v>
      </c>
      <c r="C29" s="511">
        <v>1</v>
      </c>
      <c r="D29" s="602">
        <v>240006</v>
      </c>
      <c r="E29" s="511">
        <v>0.76552786611252344</v>
      </c>
      <c r="F29" s="602">
        <v>291770</v>
      </c>
      <c r="G29" s="516">
        <v>0.93063534034837025</v>
      </c>
      <c r="H29" s="602"/>
      <c r="I29" s="511"/>
      <c r="J29" s="602"/>
      <c r="K29" s="511"/>
      <c r="L29" s="602"/>
      <c r="M29" s="516"/>
      <c r="N29" s="602"/>
      <c r="O29" s="511"/>
      <c r="P29" s="602"/>
      <c r="Q29" s="511"/>
      <c r="R29" s="602"/>
      <c r="S29" s="517"/>
    </row>
    <row r="30" spans="1:19" ht="14.4" customHeight="1" x14ac:dyDescent="0.3">
      <c r="A30" s="543" t="s">
        <v>1496</v>
      </c>
      <c r="B30" s="602">
        <v>707795</v>
      </c>
      <c r="C30" s="511">
        <v>1</v>
      </c>
      <c r="D30" s="602">
        <v>765633</v>
      </c>
      <c r="E30" s="511">
        <v>1.081715751029606</v>
      </c>
      <c r="F30" s="602">
        <v>787800</v>
      </c>
      <c r="G30" s="516">
        <v>1.1130341412414611</v>
      </c>
      <c r="H30" s="602"/>
      <c r="I30" s="511"/>
      <c r="J30" s="602"/>
      <c r="K30" s="511"/>
      <c r="L30" s="602"/>
      <c r="M30" s="516"/>
      <c r="N30" s="602"/>
      <c r="O30" s="511"/>
      <c r="P30" s="602"/>
      <c r="Q30" s="511"/>
      <c r="R30" s="602"/>
      <c r="S30" s="517"/>
    </row>
    <row r="31" spans="1:19" ht="14.4" customHeight="1" x14ac:dyDescent="0.3">
      <c r="A31" s="543" t="s">
        <v>1497</v>
      </c>
      <c r="B31" s="602">
        <v>330439</v>
      </c>
      <c r="C31" s="511">
        <v>1</v>
      </c>
      <c r="D31" s="602">
        <v>364384</v>
      </c>
      <c r="E31" s="511">
        <v>1.1027269783530393</v>
      </c>
      <c r="F31" s="602">
        <v>502032</v>
      </c>
      <c r="G31" s="516">
        <v>1.519287977508708</v>
      </c>
      <c r="H31" s="602"/>
      <c r="I31" s="511"/>
      <c r="J31" s="602"/>
      <c r="K31" s="511"/>
      <c r="L31" s="602"/>
      <c r="M31" s="516"/>
      <c r="N31" s="602"/>
      <c r="O31" s="511"/>
      <c r="P31" s="602"/>
      <c r="Q31" s="511"/>
      <c r="R31" s="602"/>
      <c r="S31" s="517"/>
    </row>
    <row r="32" spans="1:19" ht="14.4" customHeight="1" thickBot="1" x14ac:dyDescent="0.35">
      <c r="A32" s="590" t="s">
        <v>1498</v>
      </c>
      <c r="B32" s="589">
        <v>204356</v>
      </c>
      <c r="C32" s="519">
        <v>1</v>
      </c>
      <c r="D32" s="589">
        <v>293113</v>
      </c>
      <c r="E32" s="519">
        <v>1.4343253929417292</v>
      </c>
      <c r="F32" s="589">
        <v>324244</v>
      </c>
      <c r="G32" s="524">
        <v>1.5866624909471707</v>
      </c>
      <c r="H32" s="589"/>
      <c r="I32" s="519"/>
      <c r="J32" s="589"/>
      <c r="K32" s="519"/>
      <c r="L32" s="589"/>
      <c r="M32" s="524"/>
      <c r="N32" s="589"/>
      <c r="O32" s="519"/>
      <c r="P32" s="589"/>
      <c r="Q32" s="519"/>
      <c r="R32" s="589"/>
      <c r="S32" s="52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1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18" t="s">
        <v>1530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14.4" customHeight="1" thickBot="1" x14ac:dyDescent="0.35">
      <c r="A2" s="235" t="s">
        <v>275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41674</v>
      </c>
      <c r="G3" s="103">
        <f t="shared" si="0"/>
        <v>6100988</v>
      </c>
      <c r="H3" s="103"/>
      <c r="I3" s="103"/>
      <c r="J3" s="103">
        <f t="shared" si="0"/>
        <v>41966</v>
      </c>
      <c r="K3" s="103">
        <f t="shared" si="0"/>
        <v>6333704</v>
      </c>
      <c r="L3" s="103"/>
      <c r="M3" s="103"/>
      <c r="N3" s="103">
        <f t="shared" si="0"/>
        <v>44866</v>
      </c>
      <c r="O3" s="103">
        <f t="shared" si="0"/>
        <v>7062207</v>
      </c>
      <c r="P3" s="75">
        <f>IF(G3=0,0,O3/G3)</f>
        <v>1.1575513670900517</v>
      </c>
      <c r="Q3" s="104">
        <f>IF(N3=0,0,O3/N3)</f>
        <v>157.4066553737797</v>
      </c>
    </row>
    <row r="4" spans="1:17" ht="14.4" customHeight="1" x14ac:dyDescent="0.3">
      <c r="A4" s="397" t="s">
        <v>69</v>
      </c>
      <c r="B4" s="396" t="s">
        <v>95</v>
      </c>
      <c r="C4" s="397" t="s">
        <v>96</v>
      </c>
      <c r="D4" s="398" t="s">
        <v>97</v>
      </c>
      <c r="E4" s="399" t="s">
        <v>70</v>
      </c>
      <c r="F4" s="403">
        <v>2012</v>
      </c>
      <c r="G4" s="404"/>
      <c r="H4" s="105"/>
      <c r="I4" s="105"/>
      <c r="J4" s="403">
        <v>2013</v>
      </c>
      <c r="K4" s="404"/>
      <c r="L4" s="105"/>
      <c r="M4" s="105"/>
      <c r="N4" s="403">
        <v>2014</v>
      </c>
      <c r="O4" s="404"/>
      <c r="P4" s="405" t="s">
        <v>2</v>
      </c>
      <c r="Q4" s="395" t="s">
        <v>98</v>
      </c>
    </row>
    <row r="5" spans="1:17" ht="14.4" customHeight="1" thickBot="1" x14ac:dyDescent="0.35">
      <c r="A5" s="594"/>
      <c r="B5" s="593"/>
      <c r="C5" s="594"/>
      <c r="D5" s="595"/>
      <c r="E5" s="596"/>
      <c r="F5" s="603" t="s">
        <v>72</v>
      </c>
      <c r="G5" s="604" t="s">
        <v>14</v>
      </c>
      <c r="H5" s="605"/>
      <c r="I5" s="605"/>
      <c r="J5" s="603" t="s">
        <v>72</v>
      </c>
      <c r="K5" s="604" t="s">
        <v>14</v>
      </c>
      <c r="L5" s="605"/>
      <c r="M5" s="605"/>
      <c r="N5" s="603" t="s">
        <v>72</v>
      </c>
      <c r="O5" s="604" t="s">
        <v>14</v>
      </c>
      <c r="P5" s="606"/>
      <c r="Q5" s="601"/>
    </row>
    <row r="6" spans="1:17" ht="14.4" customHeight="1" x14ac:dyDescent="0.3">
      <c r="A6" s="503" t="s">
        <v>1499</v>
      </c>
      <c r="B6" s="504" t="s">
        <v>1408</v>
      </c>
      <c r="C6" s="504" t="s">
        <v>1395</v>
      </c>
      <c r="D6" s="504" t="s">
        <v>1411</v>
      </c>
      <c r="E6" s="504" t="s">
        <v>1412</v>
      </c>
      <c r="F6" s="116">
        <v>230</v>
      </c>
      <c r="G6" s="116">
        <v>46460</v>
      </c>
      <c r="H6" s="116">
        <v>1</v>
      </c>
      <c r="I6" s="116">
        <v>202</v>
      </c>
      <c r="J6" s="116">
        <v>189</v>
      </c>
      <c r="K6" s="116">
        <v>38367</v>
      </c>
      <c r="L6" s="116">
        <v>0.82580714593198445</v>
      </c>
      <c r="M6" s="116">
        <v>203</v>
      </c>
      <c r="N6" s="116">
        <v>104</v>
      </c>
      <c r="O6" s="116">
        <v>21230</v>
      </c>
      <c r="P6" s="509">
        <v>0.4569522169608265</v>
      </c>
      <c r="Q6" s="530">
        <v>204.13461538461539</v>
      </c>
    </row>
    <row r="7" spans="1:17" ht="14.4" customHeight="1" x14ac:dyDescent="0.3">
      <c r="A7" s="510" t="s">
        <v>1499</v>
      </c>
      <c r="B7" s="511" t="s">
        <v>1408</v>
      </c>
      <c r="C7" s="511" t="s">
        <v>1395</v>
      </c>
      <c r="D7" s="511" t="s">
        <v>1414</v>
      </c>
      <c r="E7" s="511" t="s">
        <v>1415</v>
      </c>
      <c r="F7" s="531">
        <v>169</v>
      </c>
      <c r="G7" s="531">
        <v>49179</v>
      </c>
      <c r="H7" s="531">
        <v>1</v>
      </c>
      <c r="I7" s="531">
        <v>291</v>
      </c>
      <c r="J7" s="531">
        <v>138</v>
      </c>
      <c r="K7" s="531">
        <v>40296</v>
      </c>
      <c r="L7" s="531">
        <v>0.81937412310132374</v>
      </c>
      <c r="M7" s="531">
        <v>292</v>
      </c>
      <c r="N7" s="531">
        <v>55</v>
      </c>
      <c r="O7" s="531">
        <v>16098</v>
      </c>
      <c r="P7" s="516">
        <v>0.32733483804062707</v>
      </c>
      <c r="Q7" s="532">
        <v>292.69090909090909</v>
      </c>
    </row>
    <row r="8" spans="1:17" ht="14.4" customHeight="1" x14ac:dyDescent="0.3">
      <c r="A8" s="510" t="s">
        <v>1499</v>
      </c>
      <c r="B8" s="511" t="s">
        <v>1408</v>
      </c>
      <c r="C8" s="511" t="s">
        <v>1395</v>
      </c>
      <c r="D8" s="511" t="s">
        <v>1416</v>
      </c>
      <c r="E8" s="511" t="s">
        <v>1417</v>
      </c>
      <c r="F8" s="531">
        <v>6</v>
      </c>
      <c r="G8" s="531">
        <v>552</v>
      </c>
      <c r="H8" s="531">
        <v>1</v>
      </c>
      <c r="I8" s="531">
        <v>92</v>
      </c>
      <c r="J8" s="531"/>
      <c r="K8" s="531"/>
      <c r="L8" s="531"/>
      <c r="M8" s="531"/>
      <c r="N8" s="531"/>
      <c r="O8" s="531"/>
      <c r="P8" s="516"/>
      <c r="Q8" s="532"/>
    </row>
    <row r="9" spans="1:17" ht="14.4" customHeight="1" x14ac:dyDescent="0.3">
      <c r="A9" s="510" t="s">
        <v>1499</v>
      </c>
      <c r="B9" s="511" t="s">
        <v>1408</v>
      </c>
      <c r="C9" s="511" t="s">
        <v>1395</v>
      </c>
      <c r="D9" s="511" t="s">
        <v>1418</v>
      </c>
      <c r="E9" s="511" t="s">
        <v>1419</v>
      </c>
      <c r="F9" s="531">
        <v>3</v>
      </c>
      <c r="G9" s="531">
        <v>657</v>
      </c>
      <c r="H9" s="531">
        <v>1</v>
      </c>
      <c r="I9" s="531">
        <v>219</v>
      </c>
      <c r="J9" s="531"/>
      <c r="K9" s="531"/>
      <c r="L9" s="531"/>
      <c r="M9" s="531"/>
      <c r="N9" s="531"/>
      <c r="O9" s="531"/>
      <c r="P9" s="516"/>
      <c r="Q9" s="532"/>
    </row>
    <row r="10" spans="1:17" ht="14.4" customHeight="1" x14ac:dyDescent="0.3">
      <c r="A10" s="510" t="s">
        <v>1499</v>
      </c>
      <c r="B10" s="511" t="s">
        <v>1408</v>
      </c>
      <c r="C10" s="511" t="s">
        <v>1395</v>
      </c>
      <c r="D10" s="511" t="s">
        <v>1420</v>
      </c>
      <c r="E10" s="511" t="s">
        <v>1421</v>
      </c>
      <c r="F10" s="531">
        <v>78</v>
      </c>
      <c r="G10" s="531">
        <v>10374</v>
      </c>
      <c r="H10" s="531">
        <v>1</v>
      </c>
      <c r="I10" s="531">
        <v>133</v>
      </c>
      <c r="J10" s="531">
        <v>58</v>
      </c>
      <c r="K10" s="531">
        <v>7772</v>
      </c>
      <c r="L10" s="531">
        <v>0.74918064391748607</v>
      </c>
      <c r="M10" s="531">
        <v>134</v>
      </c>
      <c r="N10" s="531">
        <v>72</v>
      </c>
      <c r="O10" s="531">
        <v>9685</v>
      </c>
      <c r="P10" s="516">
        <v>0.9335839598997494</v>
      </c>
      <c r="Q10" s="532">
        <v>134.51388888888889</v>
      </c>
    </row>
    <row r="11" spans="1:17" ht="14.4" customHeight="1" x14ac:dyDescent="0.3">
      <c r="A11" s="510" t="s">
        <v>1499</v>
      </c>
      <c r="B11" s="511" t="s">
        <v>1408</v>
      </c>
      <c r="C11" s="511" t="s">
        <v>1395</v>
      </c>
      <c r="D11" s="511" t="s">
        <v>1422</v>
      </c>
      <c r="E11" s="511" t="s">
        <v>1421</v>
      </c>
      <c r="F11" s="531">
        <v>3</v>
      </c>
      <c r="G11" s="531">
        <v>522</v>
      </c>
      <c r="H11" s="531">
        <v>1</v>
      </c>
      <c r="I11" s="531">
        <v>174</v>
      </c>
      <c r="J11" s="531"/>
      <c r="K11" s="531"/>
      <c r="L11" s="531"/>
      <c r="M11" s="531"/>
      <c r="N11" s="531"/>
      <c r="O11" s="531"/>
      <c r="P11" s="516"/>
      <c r="Q11" s="532"/>
    </row>
    <row r="12" spans="1:17" ht="14.4" customHeight="1" x14ac:dyDescent="0.3">
      <c r="A12" s="510" t="s">
        <v>1499</v>
      </c>
      <c r="B12" s="511" t="s">
        <v>1408</v>
      </c>
      <c r="C12" s="511" t="s">
        <v>1395</v>
      </c>
      <c r="D12" s="511" t="s">
        <v>1423</v>
      </c>
      <c r="E12" s="511" t="s">
        <v>1424</v>
      </c>
      <c r="F12" s="531">
        <v>3</v>
      </c>
      <c r="G12" s="531">
        <v>1827</v>
      </c>
      <c r="H12" s="531">
        <v>1</v>
      </c>
      <c r="I12" s="531">
        <v>609</v>
      </c>
      <c r="J12" s="531">
        <v>1</v>
      </c>
      <c r="K12" s="531">
        <v>612</v>
      </c>
      <c r="L12" s="531">
        <v>0.33497536945812806</v>
      </c>
      <c r="M12" s="531">
        <v>612</v>
      </c>
      <c r="N12" s="531">
        <v>1</v>
      </c>
      <c r="O12" s="531">
        <v>618</v>
      </c>
      <c r="P12" s="516">
        <v>0.33825944170771755</v>
      </c>
      <c r="Q12" s="532">
        <v>618</v>
      </c>
    </row>
    <row r="13" spans="1:17" ht="14.4" customHeight="1" x14ac:dyDescent="0.3">
      <c r="A13" s="510" t="s">
        <v>1499</v>
      </c>
      <c r="B13" s="511" t="s">
        <v>1408</v>
      </c>
      <c r="C13" s="511" t="s">
        <v>1395</v>
      </c>
      <c r="D13" s="511" t="s">
        <v>1425</v>
      </c>
      <c r="E13" s="511" t="s">
        <v>1426</v>
      </c>
      <c r="F13" s="531">
        <v>1</v>
      </c>
      <c r="G13" s="531">
        <v>582</v>
      </c>
      <c r="H13" s="531">
        <v>1</v>
      </c>
      <c r="I13" s="531">
        <v>582</v>
      </c>
      <c r="J13" s="531"/>
      <c r="K13" s="531"/>
      <c r="L13" s="531"/>
      <c r="M13" s="531"/>
      <c r="N13" s="531"/>
      <c r="O13" s="531"/>
      <c r="P13" s="516"/>
      <c r="Q13" s="532"/>
    </row>
    <row r="14" spans="1:17" ht="14.4" customHeight="1" x14ac:dyDescent="0.3">
      <c r="A14" s="510" t="s">
        <v>1499</v>
      </c>
      <c r="B14" s="511" t="s">
        <v>1408</v>
      </c>
      <c r="C14" s="511" t="s">
        <v>1395</v>
      </c>
      <c r="D14" s="511" t="s">
        <v>1427</v>
      </c>
      <c r="E14" s="511" t="s">
        <v>1428</v>
      </c>
      <c r="F14" s="531">
        <v>5</v>
      </c>
      <c r="G14" s="531">
        <v>790</v>
      </c>
      <c r="H14" s="531">
        <v>1</v>
      </c>
      <c r="I14" s="531">
        <v>158</v>
      </c>
      <c r="J14" s="531">
        <v>4</v>
      </c>
      <c r="K14" s="531">
        <v>636</v>
      </c>
      <c r="L14" s="531">
        <v>0.80506329113924047</v>
      </c>
      <c r="M14" s="531">
        <v>159</v>
      </c>
      <c r="N14" s="531">
        <v>2</v>
      </c>
      <c r="O14" s="531">
        <v>319</v>
      </c>
      <c r="P14" s="516">
        <v>0.40379746835443037</v>
      </c>
      <c r="Q14" s="532">
        <v>159.5</v>
      </c>
    </row>
    <row r="15" spans="1:17" ht="14.4" customHeight="1" x14ac:dyDescent="0.3">
      <c r="A15" s="510" t="s">
        <v>1499</v>
      </c>
      <c r="B15" s="511" t="s">
        <v>1408</v>
      </c>
      <c r="C15" s="511" t="s">
        <v>1395</v>
      </c>
      <c r="D15" s="511" t="s">
        <v>1429</v>
      </c>
      <c r="E15" s="511" t="s">
        <v>1430</v>
      </c>
      <c r="F15" s="531">
        <v>86</v>
      </c>
      <c r="G15" s="531">
        <v>32852</v>
      </c>
      <c r="H15" s="531">
        <v>1</v>
      </c>
      <c r="I15" s="531">
        <v>382</v>
      </c>
      <c r="J15" s="531">
        <v>85</v>
      </c>
      <c r="K15" s="531">
        <v>32470</v>
      </c>
      <c r="L15" s="531">
        <v>0.98837209302325579</v>
      </c>
      <c r="M15" s="531">
        <v>382</v>
      </c>
      <c r="N15" s="531">
        <v>113</v>
      </c>
      <c r="O15" s="531">
        <v>43235</v>
      </c>
      <c r="P15" s="516">
        <v>1.3160538171192013</v>
      </c>
      <c r="Q15" s="532">
        <v>382.61061946902657</v>
      </c>
    </row>
    <row r="16" spans="1:17" ht="14.4" customHeight="1" x14ac:dyDescent="0.3">
      <c r="A16" s="510" t="s">
        <v>1499</v>
      </c>
      <c r="B16" s="511" t="s">
        <v>1408</v>
      </c>
      <c r="C16" s="511" t="s">
        <v>1395</v>
      </c>
      <c r="D16" s="511" t="s">
        <v>1431</v>
      </c>
      <c r="E16" s="511" t="s">
        <v>1432</v>
      </c>
      <c r="F16" s="531">
        <v>396</v>
      </c>
      <c r="G16" s="531">
        <v>6336</v>
      </c>
      <c r="H16" s="531">
        <v>1</v>
      </c>
      <c r="I16" s="531">
        <v>16</v>
      </c>
      <c r="J16" s="531">
        <v>420</v>
      </c>
      <c r="K16" s="531">
        <v>6720</v>
      </c>
      <c r="L16" s="531">
        <v>1.0606060606060606</v>
      </c>
      <c r="M16" s="531">
        <v>16</v>
      </c>
      <c r="N16" s="531">
        <v>516</v>
      </c>
      <c r="O16" s="531">
        <v>8256</v>
      </c>
      <c r="P16" s="516">
        <v>1.303030303030303</v>
      </c>
      <c r="Q16" s="532">
        <v>16</v>
      </c>
    </row>
    <row r="17" spans="1:17" ht="14.4" customHeight="1" x14ac:dyDescent="0.3">
      <c r="A17" s="510" t="s">
        <v>1499</v>
      </c>
      <c r="B17" s="511" t="s">
        <v>1408</v>
      </c>
      <c r="C17" s="511" t="s">
        <v>1395</v>
      </c>
      <c r="D17" s="511" t="s">
        <v>1433</v>
      </c>
      <c r="E17" s="511" t="s">
        <v>1434</v>
      </c>
      <c r="F17" s="531">
        <v>47</v>
      </c>
      <c r="G17" s="531">
        <v>12267</v>
      </c>
      <c r="H17" s="531">
        <v>1</v>
      </c>
      <c r="I17" s="531">
        <v>261</v>
      </c>
      <c r="J17" s="531">
        <v>42</v>
      </c>
      <c r="K17" s="531">
        <v>11004</v>
      </c>
      <c r="L17" s="531">
        <v>0.89704084128148687</v>
      </c>
      <c r="M17" s="531">
        <v>262</v>
      </c>
      <c r="N17" s="531">
        <v>30</v>
      </c>
      <c r="O17" s="531">
        <v>7905</v>
      </c>
      <c r="P17" s="516">
        <v>0.644411836634874</v>
      </c>
      <c r="Q17" s="532">
        <v>263.5</v>
      </c>
    </row>
    <row r="18" spans="1:17" ht="14.4" customHeight="1" x14ac:dyDescent="0.3">
      <c r="A18" s="510" t="s">
        <v>1499</v>
      </c>
      <c r="B18" s="511" t="s">
        <v>1408</v>
      </c>
      <c r="C18" s="511" t="s">
        <v>1395</v>
      </c>
      <c r="D18" s="511" t="s">
        <v>1435</v>
      </c>
      <c r="E18" s="511" t="s">
        <v>1436</v>
      </c>
      <c r="F18" s="531">
        <v>54</v>
      </c>
      <c r="G18" s="531">
        <v>7560</v>
      </c>
      <c r="H18" s="531">
        <v>1</v>
      </c>
      <c r="I18" s="531">
        <v>140</v>
      </c>
      <c r="J18" s="531">
        <v>43</v>
      </c>
      <c r="K18" s="531">
        <v>6063</v>
      </c>
      <c r="L18" s="531">
        <v>0.80198412698412702</v>
      </c>
      <c r="M18" s="531">
        <v>141</v>
      </c>
      <c r="N18" s="531">
        <v>30</v>
      </c>
      <c r="O18" s="531">
        <v>4230</v>
      </c>
      <c r="P18" s="516">
        <v>0.55952380952380953</v>
      </c>
      <c r="Q18" s="532">
        <v>141</v>
      </c>
    </row>
    <row r="19" spans="1:17" ht="14.4" customHeight="1" x14ac:dyDescent="0.3">
      <c r="A19" s="510" t="s">
        <v>1499</v>
      </c>
      <c r="B19" s="511" t="s">
        <v>1408</v>
      </c>
      <c r="C19" s="511" t="s">
        <v>1395</v>
      </c>
      <c r="D19" s="511" t="s">
        <v>1437</v>
      </c>
      <c r="E19" s="511" t="s">
        <v>1436</v>
      </c>
      <c r="F19" s="531">
        <v>78</v>
      </c>
      <c r="G19" s="531">
        <v>6084</v>
      </c>
      <c r="H19" s="531">
        <v>1</v>
      </c>
      <c r="I19" s="531">
        <v>78</v>
      </c>
      <c r="J19" s="531">
        <v>58</v>
      </c>
      <c r="K19" s="531">
        <v>4524</v>
      </c>
      <c r="L19" s="531">
        <v>0.74358974358974361</v>
      </c>
      <c r="M19" s="531">
        <v>78</v>
      </c>
      <c r="N19" s="531">
        <v>72</v>
      </c>
      <c r="O19" s="531">
        <v>5616</v>
      </c>
      <c r="P19" s="516">
        <v>0.92307692307692313</v>
      </c>
      <c r="Q19" s="532">
        <v>78</v>
      </c>
    </row>
    <row r="20" spans="1:17" ht="14.4" customHeight="1" x14ac:dyDescent="0.3">
      <c r="A20" s="510" t="s">
        <v>1499</v>
      </c>
      <c r="B20" s="511" t="s">
        <v>1408</v>
      </c>
      <c r="C20" s="511" t="s">
        <v>1395</v>
      </c>
      <c r="D20" s="511" t="s">
        <v>1438</v>
      </c>
      <c r="E20" s="511" t="s">
        <v>1439</v>
      </c>
      <c r="F20" s="531">
        <v>54</v>
      </c>
      <c r="G20" s="531">
        <v>16308</v>
      </c>
      <c r="H20" s="531">
        <v>1</v>
      </c>
      <c r="I20" s="531">
        <v>302</v>
      </c>
      <c r="J20" s="531">
        <v>43</v>
      </c>
      <c r="K20" s="531">
        <v>13029</v>
      </c>
      <c r="L20" s="531">
        <v>0.79893303899926416</v>
      </c>
      <c r="M20" s="531">
        <v>303</v>
      </c>
      <c r="N20" s="531">
        <v>30</v>
      </c>
      <c r="O20" s="531">
        <v>9138</v>
      </c>
      <c r="P20" s="516">
        <v>0.56033848417954379</v>
      </c>
      <c r="Q20" s="532">
        <v>304.60000000000002</v>
      </c>
    </row>
    <row r="21" spans="1:17" ht="14.4" customHeight="1" x14ac:dyDescent="0.3">
      <c r="A21" s="510" t="s">
        <v>1499</v>
      </c>
      <c r="B21" s="511" t="s">
        <v>1408</v>
      </c>
      <c r="C21" s="511" t="s">
        <v>1395</v>
      </c>
      <c r="D21" s="511" t="s">
        <v>1440</v>
      </c>
      <c r="E21" s="511" t="s">
        <v>1441</v>
      </c>
      <c r="F21" s="531">
        <v>134</v>
      </c>
      <c r="G21" s="531">
        <v>65124</v>
      </c>
      <c r="H21" s="531">
        <v>1</v>
      </c>
      <c r="I21" s="531">
        <v>486</v>
      </c>
      <c r="J21" s="531">
        <v>140</v>
      </c>
      <c r="K21" s="531">
        <v>68040</v>
      </c>
      <c r="L21" s="531">
        <v>1.044776119402985</v>
      </c>
      <c r="M21" s="531">
        <v>486</v>
      </c>
      <c r="N21" s="531">
        <v>173</v>
      </c>
      <c r="O21" s="531">
        <v>84179</v>
      </c>
      <c r="P21" s="516">
        <v>1.2925956636570235</v>
      </c>
      <c r="Q21" s="532">
        <v>486.58381502890171</v>
      </c>
    </row>
    <row r="22" spans="1:17" ht="14.4" customHeight="1" x14ac:dyDescent="0.3">
      <c r="A22" s="510" t="s">
        <v>1499</v>
      </c>
      <c r="B22" s="511" t="s">
        <v>1408</v>
      </c>
      <c r="C22" s="511" t="s">
        <v>1395</v>
      </c>
      <c r="D22" s="511" t="s">
        <v>1442</v>
      </c>
      <c r="E22" s="511" t="s">
        <v>1443</v>
      </c>
      <c r="F22" s="531">
        <v>187</v>
      </c>
      <c r="G22" s="531">
        <v>29733</v>
      </c>
      <c r="H22" s="531">
        <v>1</v>
      </c>
      <c r="I22" s="531">
        <v>159</v>
      </c>
      <c r="J22" s="531">
        <v>176</v>
      </c>
      <c r="K22" s="531">
        <v>28160</v>
      </c>
      <c r="L22" s="531">
        <v>0.94709581945985943</v>
      </c>
      <c r="M22" s="531">
        <v>160</v>
      </c>
      <c r="N22" s="531">
        <v>235</v>
      </c>
      <c r="O22" s="531">
        <v>37734</v>
      </c>
      <c r="P22" s="516">
        <v>1.2690949450105944</v>
      </c>
      <c r="Q22" s="532">
        <v>160.57021276595745</v>
      </c>
    </row>
    <row r="23" spans="1:17" ht="14.4" customHeight="1" x14ac:dyDescent="0.3">
      <c r="A23" s="510" t="s">
        <v>1499</v>
      </c>
      <c r="B23" s="511" t="s">
        <v>1408</v>
      </c>
      <c r="C23" s="511" t="s">
        <v>1395</v>
      </c>
      <c r="D23" s="511" t="s">
        <v>1446</v>
      </c>
      <c r="E23" s="511" t="s">
        <v>1412</v>
      </c>
      <c r="F23" s="531">
        <v>191</v>
      </c>
      <c r="G23" s="531">
        <v>13370</v>
      </c>
      <c r="H23" s="531">
        <v>1</v>
      </c>
      <c r="I23" s="531">
        <v>70</v>
      </c>
      <c r="J23" s="531">
        <v>165</v>
      </c>
      <c r="K23" s="531">
        <v>11550</v>
      </c>
      <c r="L23" s="531">
        <v>0.86387434554973819</v>
      </c>
      <c r="M23" s="531">
        <v>70</v>
      </c>
      <c r="N23" s="531">
        <v>202</v>
      </c>
      <c r="O23" s="531">
        <v>14254</v>
      </c>
      <c r="P23" s="516">
        <v>1.0661181750186985</v>
      </c>
      <c r="Q23" s="532">
        <v>70.56435643564356</v>
      </c>
    </row>
    <row r="24" spans="1:17" ht="14.4" customHeight="1" x14ac:dyDescent="0.3">
      <c r="A24" s="510" t="s">
        <v>1499</v>
      </c>
      <c r="B24" s="511" t="s">
        <v>1408</v>
      </c>
      <c r="C24" s="511" t="s">
        <v>1395</v>
      </c>
      <c r="D24" s="511" t="s">
        <v>1451</v>
      </c>
      <c r="E24" s="511" t="s">
        <v>1452</v>
      </c>
      <c r="F24" s="531">
        <v>5</v>
      </c>
      <c r="G24" s="531">
        <v>1075</v>
      </c>
      <c r="H24" s="531">
        <v>1</v>
      </c>
      <c r="I24" s="531">
        <v>215</v>
      </c>
      <c r="J24" s="531"/>
      <c r="K24" s="531"/>
      <c r="L24" s="531"/>
      <c r="M24" s="531"/>
      <c r="N24" s="531"/>
      <c r="O24" s="531"/>
      <c r="P24" s="516"/>
      <c r="Q24" s="532"/>
    </row>
    <row r="25" spans="1:17" ht="14.4" customHeight="1" x14ac:dyDescent="0.3">
      <c r="A25" s="510" t="s">
        <v>1499</v>
      </c>
      <c r="B25" s="511" t="s">
        <v>1408</v>
      </c>
      <c r="C25" s="511" t="s">
        <v>1395</v>
      </c>
      <c r="D25" s="511" t="s">
        <v>1453</v>
      </c>
      <c r="E25" s="511" t="s">
        <v>1454</v>
      </c>
      <c r="F25" s="531">
        <v>9</v>
      </c>
      <c r="G25" s="531">
        <v>10674</v>
      </c>
      <c r="H25" s="531">
        <v>1</v>
      </c>
      <c r="I25" s="531">
        <v>1186</v>
      </c>
      <c r="J25" s="531">
        <v>5</v>
      </c>
      <c r="K25" s="531">
        <v>5945</v>
      </c>
      <c r="L25" s="531">
        <v>0.55696083942289676</v>
      </c>
      <c r="M25" s="531">
        <v>1189</v>
      </c>
      <c r="N25" s="531">
        <v>1</v>
      </c>
      <c r="O25" s="531">
        <v>1193</v>
      </c>
      <c r="P25" s="516">
        <v>0.11176691024920367</v>
      </c>
      <c r="Q25" s="532">
        <v>1193</v>
      </c>
    </row>
    <row r="26" spans="1:17" ht="14.4" customHeight="1" x14ac:dyDescent="0.3">
      <c r="A26" s="510" t="s">
        <v>1499</v>
      </c>
      <c r="B26" s="511" t="s">
        <v>1408</v>
      </c>
      <c r="C26" s="511" t="s">
        <v>1395</v>
      </c>
      <c r="D26" s="511" t="s">
        <v>1455</v>
      </c>
      <c r="E26" s="511" t="s">
        <v>1456</v>
      </c>
      <c r="F26" s="531">
        <v>10</v>
      </c>
      <c r="G26" s="531">
        <v>1070</v>
      </c>
      <c r="H26" s="531">
        <v>1</v>
      </c>
      <c r="I26" s="531">
        <v>107</v>
      </c>
      <c r="J26" s="531">
        <v>4</v>
      </c>
      <c r="K26" s="531">
        <v>432</v>
      </c>
      <c r="L26" s="531">
        <v>0.40373831775700936</v>
      </c>
      <c r="M26" s="531">
        <v>108</v>
      </c>
      <c r="N26" s="531">
        <v>1</v>
      </c>
      <c r="O26" s="531">
        <v>109</v>
      </c>
      <c r="P26" s="516">
        <v>0.10186915887850467</v>
      </c>
      <c r="Q26" s="532">
        <v>109</v>
      </c>
    </row>
    <row r="27" spans="1:17" ht="14.4" customHeight="1" x14ac:dyDescent="0.3">
      <c r="A27" s="510" t="s">
        <v>1499</v>
      </c>
      <c r="B27" s="511" t="s">
        <v>1408</v>
      </c>
      <c r="C27" s="511" t="s">
        <v>1395</v>
      </c>
      <c r="D27" s="511" t="s">
        <v>1457</v>
      </c>
      <c r="E27" s="511" t="s">
        <v>1458</v>
      </c>
      <c r="F27" s="531">
        <v>3</v>
      </c>
      <c r="G27" s="531">
        <v>954</v>
      </c>
      <c r="H27" s="531">
        <v>1</v>
      </c>
      <c r="I27" s="531">
        <v>318</v>
      </c>
      <c r="J27" s="531"/>
      <c r="K27" s="531"/>
      <c r="L27" s="531"/>
      <c r="M27" s="531"/>
      <c r="N27" s="531"/>
      <c r="O27" s="531"/>
      <c r="P27" s="516"/>
      <c r="Q27" s="532"/>
    </row>
    <row r="28" spans="1:17" ht="14.4" customHeight="1" x14ac:dyDescent="0.3">
      <c r="A28" s="510" t="s">
        <v>1499</v>
      </c>
      <c r="B28" s="511" t="s">
        <v>1408</v>
      </c>
      <c r="C28" s="511" t="s">
        <v>1395</v>
      </c>
      <c r="D28" s="511" t="s">
        <v>1463</v>
      </c>
      <c r="E28" s="511" t="s">
        <v>1464</v>
      </c>
      <c r="F28" s="531">
        <v>1</v>
      </c>
      <c r="G28" s="531">
        <v>1015</v>
      </c>
      <c r="H28" s="531">
        <v>1</v>
      </c>
      <c r="I28" s="531">
        <v>1015</v>
      </c>
      <c r="J28" s="531"/>
      <c r="K28" s="531"/>
      <c r="L28" s="531"/>
      <c r="M28" s="531"/>
      <c r="N28" s="531"/>
      <c r="O28" s="531"/>
      <c r="P28" s="516"/>
      <c r="Q28" s="532"/>
    </row>
    <row r="29" spans="1:17" ht="14.4" customHeight="1" x14ac:dyDescent="0.3">
      <c r="A29" s="510" t="s">
        <v>1499</v>
      </c>
      <c r="B29" s="511" t="s">
        <v>1408</v>
      </c>
      <c r="C29" s="511" t="s">
        <v>1395</v>
      </c>
      <c r="D29" s="511" t="s">
        <v>1465</v>
      </c>
      <c r="E29" s="511" t="s">
        <v>1466</v>
      </c>
      <c r="F29" s="531">
        <v>1</v>
      </c>
      <c r="G29" s="531">
        <v>290</v>
      </c>
      <c r="H29" s="531">
        <v>1</v>
      </c>
      <c r="I29" s="531">
        <v>290</v>
      </c>
      <c r="J29" s="531"/>
      <c r="K29" s="531"/>
      <c r="L29" s="531"/>
      <c r="M29" s="531"/>
      <c r="N29" s="531"/>
      <c r="O29" s="531"/>
      <c r="P29" s="516"/>
      <c r="Q29" s="532"/>
    </row>
    <row r="30" spans="1:17" ht="14.4" customHeight="1" x14ac:dyDescent="0.3">
      <c r="A30" s="510" t="s">
        <v>1500</v>
      </c>
      <c r="B30" s="511" t="s">
        <v>1408</v>
      </c>
      <c r="C30" s="511" t="s">
        <v>1395</v>
      </c>
      <c r="D30" s="511" t="s">
        <v>1411</v>
      </c>
      <c r="E30" s="511" t="s">
        <v>1412</v>
      </c>
      <c r="F30" s="531">
        <v>336</v>
      </c>
      <c r="G30" s="531">
        <v>67872</v>
      </c>
      <c r="H30" s="531">
        <v>1</v>
      </c>
      <c r="I30" s="531">
        <v>202</v>
      </c>
      <c r="J30" s="531">
        <v>436</v>
      </c>
      <c r="K30" s="531">
        <v>88508</v>
      </c>
      <c r="L30" s="531">
        <v>1.3040429042904291</v>
      </c>
      <c r="M30" s="531">
        <v>203</v>
      </c>
      <c r="N30" s="531">
        <v>586</v>
      </c>
      <c r="O30" s="531">
        <v>119618</v>
      </c>
      <c r="P30" s="516">
        <v>1.7624057048561999</v>
      </c>
      <c r="Q30" s="532">
        <v>204.12627986348122</v>
      </c>
    </row>
    <row r="31" spans="1:17" ht="14.4" customHeight="1" x14ac:dyDescent="0.3">
      <c r="A31" s="510" t="s">
        <v>1500</v>
      </c>
      <c r="B31" s="511" t="s">
        <v>1408</v>
      </c>
      <c r="C31" s="511" t="s">
        <v>1395</v>
      </c>
      <c r="D31" s="511" t="s">
        <v>1413</v>
      </c>
      <c r="E31" s="511" t="s">
        <v>1412</v>
      </c>
      <c r="F31" s="531"/>
      <c r="G31" s="531"/>
      <c r="H31" s="531"/>
      <c r="I31" s="531"/>
      <c r="J31" s="531"/>
      <c r="K31" s="531"/>
      <c r="L31" s="531"/>
      <c r="M31" s="531"/>
      <c r="N31" s="531">
        <v>5</v>
      </c>
      <c r="O31" s="531">
        <v>422</v>
      </c>
      <c r="P31" s="516"/>
      <c r="Q31" s="532">
        <v>84.4</v>
      </c>
    </row>
    <row r="32" spans="1:17" ht="14.4" customHeight="1" x14ac:dyDescent="0.3">
      <c r="A32" s="510" t="s">
        <v>1500</v>
      </c>
      <c r="B32" s="511" t="s">
        <v>1408</v>
      </c>
      <c r="C32" s="511" t="s">
        <v>1395</v>
      </c>
      <c r="D32" s="511" t="s">
        <v>1414</v>
      </c>
      <c r="E32" s="511" t="s">
        <v>1415</v>
      </c>
      <c r="F32" s="531">
        <v>236</v>
      </c>
      <c r="G32" s="531">
        <v>68676</v>
      </c>
      <c r="H32" s="531">
        <v>1</v>
      </c>
      <c r="I32" s="531">
        <v>291</v>
      </c>
      <c r="J32" s="531">
        <v>297</v>
      </c>
      <c r="K32" s="531">
        <v>86724</v>
      </c>
      <c r="L32" s="531">
        <v>1.2627992311724621</v>
      </c>
      <c r="M32" s="531">
        <v>292</v>
      </c>
      <c r="N32" s="531">
        <v>681</v>
      </c>
      <c r="O32" s="531">
        <v>199522</v>
      </c>
      <c r="P32" s="516">
        <v>2.9052653037451219</v>
      </c>
      <c r="Q32" s="532">
        <v>292.98384728340676</v>
      </c>
    </row>
    <row r="33" spans="1:17" ht="14.4" customHeight="1" x14ac:dyDescent="0.3">
      <c r="A33" s="510" t="s">
        <v>1500</v>
      </c>
      <c r="B33" s="511" t="s">
        <v>1408</v>
      </c>
      <c r="C33" s="511" t="s">
        <v>1395</v>
      </c>
      <c r="D33" s="511" t="s">
        <v>1416</v>
      </c>
      <c r="E33" s="511" t="s">
        <v>1417</v>
      </c>
      <c r="F33" s="531">
        <v>12</v>
      </c>
      <c r="G33" s="531">
        <v>1104</v>
      </c>
      <c r="H33" s="531">
        <v>1</v>
      </c>
      <c r="I33" s="531">
        <v>92</v>
      </c>
      <c r="J33" s="531">
        <v>9</v>
      </c>
      <c r="K33" s="531">
        <v>837</v>
      </c>
      <c r="L33" s="531">
        <v>0.75815217391304346</v>
      </c>
      <c r="M33" s="531">
        <v>93</v>
      </c>
      <c r="N33" s="531">
        <v>8</v>
      </c>
      <c r="O33" s="531">
        <v>749</v>
      </c>
      <c r="P33" s="516">
        <v>0.67844202898550721</v>
      </c>
      <c r="Q33" s="532">
        <v>93.625</v>
      </c>
    </row>
    <row r="34" spans="1:17" ht="14.4" customHeight="1" x14ac:dyDescent="0.3">
      <c r="A34" s="510" t="s">
        <v>1500</v>
      </c>
      <c r="B34" s="511" t="s">
        <v>1408</v>
      </c>
      <c r="C34" s="511" t="s">
        <v>1395</v>
      </c>
      <c r="D34" s="511" t="s">
        <v>1418</v>
      </c>
      <c r="E34" s="511" t="s">
        <v>1419</v>
      </c>
      <c r="F34" s="531">
        <v>1</v>
      </c>
      <c r="G34" s="531">
        <v>219</v>
      </c>
      <c r="H34" s="531">
        <v>1</v>
      </c>
      <c r="I34" s="531">
        <v>219</v>
      </c>
      <c r="J34" s="531">
        <v>1</v>
      </c>
      <c r="K34" s="531">
        <v>220</v>
      </c>
      <c r="L34" s="531">
        <v>1.004566210045662</v>
      </c>
      <c r="M34" s="531">
        <v>220</v>
      </c>
      <c r="N34" s="531">
        <v>1</v>
      </c>
      <c r="O34" s="531">
        <v>223</v>
      </c>
      <c r="P34" s="516">
        <v>1.0182648401826484</v>
      </c>
      <c r="Q34" s="532">
        <v>223</v>
      </c>
    </row>
    <row r="35" spans="1:17" ht="14.4" customHeight="1" x14ac:dyDescent="0.3">
      <c r="A35" s="510" t="s">
        <v>1500</v>
      </c>
      <c r="B35" s="511" t="s">
        <v>1408</v>
      </c>
      <c r="C35" s="511" t="s">
        <v>1395</v>
      </c>
      <c r="D35" s="511" t="s">
        <v>1420</v>
      </c>
      <c r="E35" s="511" t="s">
        <v>1421</v>
      </c>
      <c r="F35" s="531">
        <v>187</v>
      </c>
      <c r="G35" s="531">
        <v>24871</v>
      </c>
      <c r="H35" s="531">
        <v>1</v>
      </c>
      <c r="I35" s="531">
        <v>133</v>
      </c>
      <c r="J35" s="531">
        <v>206</v>
      </c>
      <c r="K35" s="531">
        <v>27604</v>
      </c>
      <c r="L35" s="531">
        <v>1.1098870170077599</v>
      </c>
      <c r="M35" s="531">
        <v>134</v>
      </c>
      <c r="N35" s="531">
        <v>208</v>
      </c>
      <c r="O35" s="531">
        <v>27986</v>
      </c>
      <c r="P35" s="516">
        <v>1.1252462707571067</v>
      </c>
      <c r="Q35" s="532">
        <v>134.54807692307693</v>
      </c>
    </row>
    <row r="36" spans="1:17" ht="14.4" customHeight="1" x14ac:dyDescent="0.3">
      <c r="A36" s="510" t="s">
        <v>1500</v>
      </c>
      <c r="B36" s="511" t="s">
        <v>1408</v>
      </c>
      <c r="C36" s="511" t="s">
        <v>1395</v>
      </c>
      <c r="D36" s="511" t="s">
        <v>1422</v>
      </c>
      <c r="E36" s="511" t="s">
        <v>1421</v>
      </c>
      <c r="F36" s="531"/>
      <c r="G36" s="531"/>
      <c r="H36" s="531"/>
      <c r="I36" s="531"/>
      <c r="J36" s="531">
        <v>1</v>
      </c>
      <c r="K36" s="531">
        <v>175</v>
      </c>
      <c r="L36" s="531"/>
      <c r="M36" s="531">
        <v>175</v>
      </c>
      <c r="N36" s="531">
        <v>2</v>
      </c>
      <c r="O36" s="531">
        <v>352</v>
      </c>
      <c r="P36" s="516"/>
      <c r="Q36" s="532">
        <v>176</v>
      </c>
    </row>
    <row r="37" spans="1:17" ht="14.4" customHeight="1" x14ac:dyDescent="0.3">
      <c r="A37" s="510" t="s">
        <v>1500</v>
      </c>
      <c r="B37" s="511" t="s">
        <v>1408</v>
      </c>
      <c r="C37" s="511" t="s">
        <v>1395</v>
      </c>
      <c r="D37" s="511" t="s">
        <v>1423</v>
      </c>
      <c r="E37" s="511" t="s">
        <v>1424</v>
      </c>
      <c r="F37" s="531">
        <v>1</v>
      </c>
      <c r="G37" s="531">
        <v>609</v>
      </c>
      <c r="H37" s="531">
        <v>1</v>
      </c>
      <c r="I37" s="531">
        <v>609</v>
      </c>
      <c r="J37" s="531">
        <v>1</v>
      </c>
      <c r="K37" s="531">
        <v>612</v>
      </c>
      <c r="L37" s="531">
        <v>1.0049261083743843</v>
      </c>
      <c r="M37" s="531">
        <v>612</v>
      </c>
      <c r="N37" s="531">
        <v>2</v>
      </c>
      <c r="O37" s="531">
        <v>1230</v>
      </c>
      <c r="P37" s="516">
        <v>2.0197044334975369</v>
      </c>
      <c r="Q37" s="532">
        <v>615</v>
      </c>
    </row>
    <row r="38" spans="1:17" ht="14.4" customHeight="1" x14ac:dyDescent="0.3">
      <c r="A38" s="510" t="s">
        <v>1500</v>
      </c>
      <c r="B38" s="511" t="s">
        <v>1408</v>
      </c>
      <c r="C38" s="511" t="s">
        <v>1395</v>
      </c>
      <c r="D38" s="511" t="s">
        <v>1427</v>
      </c>
      <c r="E38" s="511" t="s">
        <v>1428</v>
      </c>
      <c r="F38" s="531">
        <v>14</v>
      </c>
      <c r="G38" s="531">
        <v>2212</v>
      </c>
      <c r="H38" s="531">
        <v>1</v>
      </c>
      <c r="I38" s="531">
        <v>158</v>
      </c>
      <c r="J38" s="531">
        <v>16</v>
      </c>
      <c r="K38" s="531">
        <v>2544</v>
      </c>
      <c r="L38" s="531">
        <v>1.1500904159132008</v>
      </c>
      <c r="M38" s="531">
        <v>159</v>
      </c>
      <c r="N38" s="531">
        <v>28</v>
      </c>
      <c r="O38" s="531">
        <v>4469</v>
      </c>
      <c r="P38" s="516">
        <v>2.0203435804701626</v>
      </c>
      <c r="Q38" s="532">
        <v>159.60714285714286</v>
      </c>
    </row>
    <row r="39" spans="1:17" ht="14.4" customHeight="1" x14ac:dyDescent="0.3">
      <c r="A39" s="510" t="s">
        <v>1500</v>
      </c>
      <c r="B39" s="511" t="s">
        <v>1408</v>
      </c>
      <c r="C39" s="511" t="s">
        <v>1395</v>
      </c>
      <c r="D39" s="511" t="s">
        <v>1431</v>
      </c>
      <c r="E39" s="511" t="s">
        <v>1432</v>
      </c>
      <c r="F39" s="531">
        <v>297</v>
      </c>
      <c r="G39" s="531">
        <v>4752</v>
      </c>
      <c r="H39" s="531">
        <v>1</v>
      </c>
      <c r="I39" s="531">
        <v>16</v>
      </c>
      <c r="J39" s="531">
        <v>351</v>
      </c>
      <c r="K39" s="531">
        <v>5616</v>
      </c>
      <c r="L39" s="531">
        <v>1.1818181818181819</v>
      </c>
      <c r="M39" s="531">
        <v>16</v>
      </c>
      <c r="N39" s="531">
        <v>368</v>
      </c>
      <c r="O39" s="531">
        <v>5888</v>
      </c>
      <c r="P39" s="516">
        <v>1.239057239057239</v>
      </c>
      <c r="Q39" s="532">
        <v>16</v>
      </c>
    </row>
    <row r="40" spans="1:17" ht="14.4" customHeight="1" x14ac:dyDescent="0.3">
      <c r="A40" s="510" t="s">
        <v>1500</v>
      </c>
      <c r="B40" s="511" t="s">
        <v>1408</v>
      </c>
      <c r="C40" s="511" t="s">
        <v>1395</v>
      </c>
      <c r="D40" s="511" t="s">
        <v>1433</v>
      </c>
      <c r="E40" s="511" t="s">
        <v>1434</v>
      </c>
      <c r="F40" s="531">
        <v>77</v>
      </c>
      <c r="G40" s="531">
        <v>20097</v>
      </c>
      <c r="H40" s="531">
        <v>1</v>
      </c>
      <c r="I40" s="531">
        <v>261</v>
      </c>
      <c r="J40" s="531">
        <v>119</v>
      </c>
      <c r="K40" s="531">
        <v>31178</v>
      </c>
      <c r="L40" s="531">
        <v>1.5513758272378961</v>
      </c>
      <c r="M40" s="531">
        <v>262</v>
      </c>
      <c r="N40" s="531">
        <v>133</v>
      </c>
      <c r="O40" s="531">
        <v>35080</v>
      </c>
      <c r="P40" s="516">
        <v>1.7455341593272629</v>
      </c>
      <c r="Q40" s="532">
        <v>263.75939849624058</v>
      </c>
    </row>
    <row r="41" spans="1:17" ht="14.4" customHeight="1" x14ac:dyDescent="0.3">
      <c r="A41" s="510" t="s">
        <v>1500</v>
      </c>
      <c r="B41" s="511" t="s">
        <v>1408</v>
      </c>
      <c r="C41" s="511" t="s">
        <v>1395</v>
      </c>
      <c r="D41" s="511" t="s">
        <v>1435</v>
      </c>
      <c r="E41" s="511" t="s">
        <v>1436</v>
      </c>
      <c r="F41" s="531">
        <v>84</v>
      </c>
      <c r="G41" s="531">
        <v>11760</v>
      </c>
      <c r="H41" s="531">
        <v>1</v>
      </c>
      <c r="I41" s="531">
        <v>140</v>
      </c>
      <c r="J41" s="531">
        <v>120</v>
      </c>
      <c r="K41" s="531">
        <v>16920</v>
      </c>
      <c r="L41" s="531">
        <v>1.4387755102040816</v>
      </c>
      <c r="M41" s="531">
        <v>141</v>
      </c>
      <c r="N41" s="531">
        <v>148</v>
      </c>
      <c r="O41" s="531">
        <v>20868</v>
      </c>
      <c r="P41" s="516">
        <v>1.7744897959183674</v>
      </c>
      <c r="Q41" s="532">
        <v>141</v>
      </c>
    </row>
    <row r="42" spans="1:17" ht="14.4" customHeight="1" x14ac:dyDescent="0.3">
      <c r="A42" s="510" t="s">
        <v>1500</v>
      </c>
      <c r="B42" s="511" t="s">
        <v>1408</v>
      </c>
      <c r="C42" s="511" t="s">
        <v>1395</v>
      </c>
      <c r="D42" s="511" t="s">
        <v>1437</v>
      </c>
      <c r="E42" s="511" t="s">
        <v>1436</v>
      </c>
      <c r="F42" s="531">
        <v>187</v>
      </c>
      <c r="G42" s="531">
        <v>14586</v>
      </c>
      <c r="H42" s="531">
        <v>1</v>
      </c>
      <c r="I42" s="531">
        <v>78</v>
      </c>
      <c r="J42" s="531">
        <v>206</v>
      </c>
      <c r="K42" s="531">
        <v>16068</v>
      </c>
      <c r="L42" s="531">
        <v>1.1016042780748663</v>
      </c>
      <c r="M42" s="531">
        <v>78</v>
      </c>
      <c r="N42" s="531">
        <v>208</v>
      </c>
      <c r="O42" s="531">
        <v>16224</v>
      </c>
      <c r="P42" s="516">
        <v>1.1122994652406417</v>
      </c>
      <c r="Q42" s="532">
        <v>78</v>
      </c>
    </row>
    <row r="43" spans="1:17" ht="14.4" customHeight="1" x14ac:dyDescent="0.3">
      <c r="A43" s="510" t="s">
        <v>1500</v>
      </c>
      <c r="B43" s="511" t="s">
        <v>1408</v>
      </c>
      <c r="C43" s="511" t="s">
        <v>1395</v>
      </c>
      <c r="D43" s="511" t="s">
        <v>1438</v>
      </c>
      <c r="E43" s="511" t="s">
        <v>1439</v>
      </c>
      <c r="F43" s="531">
        <v>84</v>
      </c>
      <c r="G43" s="531">
        <v>25368</v>
      </c>
      <c r="H43" s="531">
        <v>1</v>
      </c>
      <c r="I43" s="531">
        <v>302</v>
      </c>
      <c r="J43" s="531">
        <v>120</v>
      </c>
      <c r="K43" s="531">
        <v>36360</v>
      </c>
      <c r="L43" s="531">
        <v>1.433301797540208</v>
      </c>
      <c r="M43" s="531">
        <v>303</v>
      </c>
      <c r="N43" s="531">
        <v>148</v>
      </c>
      <c r="O43" s="531">
        <v>45111</v>
      </c>
      <c r="P43" s="516">
        <v>1.778263954588458</v>
      </c>
      <c r="Q43" s="532">
        <v>304.80405405405406</v>
      </c>
    </row>
    <row r="44" spans="1:17" ht="14.4" customHeight="1" x14ac:dyDescent="0.3">
      <c r="A44" s="510" t="s">
        <v>1500</v>
      </c>
      <c r="B44" s="511" t="s">
        <v>1408</v>
      </c>
      <c r="C44" s="511" t="s">
        <v>1395</v>
      </c>
      <c r="D44" s="511" t="s">
        <v>1442</v>
      </c>
      <c r="E44" s="511" t="s">
        <v>1443</v>
      </c>
      <c r="F44" s="531">
        <v>125</v>
      </c>
      <c r="G44" s="531">
        <v>19875</v>
      </c>
      <c r="H44" s="531">
        <v>1</v>
      </c>
      <c r="I44" s="531">
        <v>159</v>
      </c>
      <c r="J44" s="531">
        <v>130</v>
      </c>
      <c r="K44" s="531">
        <v>20800</v>
      </c>
      <c r="L44" s="531">
        <v>1.0465408805031446</v>
      </c>
      <c r="M44" s="531">
        <v>160</v>
      </c>
      <c r="N44" s="531">
        <v>122</v>
      </c>
      <c r="O44" s="531">
        <v>19581</v>
      </c>
      <c r="P44" s="516">
        <v>0.98520754716981129</v>
      </c>
      <c r="Q44" s="532">
        <v>160.5</v>
      </c>
    </row>
    <row r="45" spans="1:17" ht="14.4" customHeight="1" x14ac:dyDescent="0.3">
      <c r="A45" s="510" t="s">
        <v>1500</v>
      </c>
      <c r="B45" s="511" t="s">
        <v>1408</v>
      </c>
      <c r="C45" s="511" t="s">
        <v>1395</v>
      </c>
      <c r="D45" s="511" t="s">
        <v>1446</v>
      </c>
      <c r="E45" s="511" t="s">
        <v>1412</v>
      </c>
      <c r="F45" s="531">
        <v>556</v>
      </c>
      <c r="G45" s="531">
        <v>38920</v>
      </c>
      <c r="H45" s="531">
        <v>1</v>
      </c>
      <c r="I45" s="531">
        <v>70</v>
      </c>
      <c r="J45" s="531">
        <v>614</v>
      </c>
      <c r="K45" s="531">
        <v>42980</v>
      </c>
      <c r="L45" s="531">
        <v>1.1043165467625899</v>
      </c>
      <c r="M45" s="531">
        <v>70</v>
      </c>
      <c r="N45" s="531">
        <v>569</v>
      </c>
      <c r="O45" s="531">
        <v>40121</v>
      </c>
      <c r="P45" s="516">
        <v>1.030858170606372</v>
      </c>
      <c r="Q45" s="532">
        <v>70.511423550087869</v>
      </c>
    </row>
    <row r="46" spans="1:17" ht="14.4" customHeight="1" x14ac:dyDescent="0.3">
      <c r="A46" s="510" t="s">
        <v>1500</v>
      </c>
      <c r="B46" s="511" t="s">
        <v>1408</v>
      </c>
      <c r="C46" s="511" t="s">
        <v>1395</v>
      </c>
      <c r="D46" s="511" t="s">
        <v>1451</v>
      </c>
      <c r="E46" s="511" t="s">
        <v>1452</v>
      </c>
      <c r="F46" s="531">
        <v>6</v>
      </c>
      <c r="G46" s="531">
        <v>1290</v>
      </c>
      <c r="H46" s="531">
        <v>1</v>
      </c>
      <c r="I46" s="531">
        <v>215</v>
      </c>
      <c r="J46" s="531">
        <v>6</v>
      </c>
      <c r="K46" s="531">
        <v>1296</v>
      </c>
      <c r="L46" s="531">
        <v>1.0046511627906978</v>
      </c>
      <c r="M46" s="531">
        <v>216</v>
      </c>
      <c r="N46" s="531">
        <v>4</v>
      </c>
      <c r="O46" s="531">
        <v>867</v>
      </c>
      <c r="P46" s="516">
        <v>0.67209302325581399</v>
      </c>
      <c r="Q46" s="532">
        <v>216.75</v>
      </c>
    </row>
    <row r="47" spans="1:17" ht="14.4" customHeight="1" x14ac:dyDescent="0.3">
      <c r="A47" s="510" t="s">
        <v>1500</v>
      </c>
      <c r="B47" s="511" t="s">
        <v>1408</v>
      </c>
      <c r="C47" s="511" t="s">
        <v>1395</v>
      </c>
      <c r="D47" s="511" t="s">
        <v>1453</v>
      </c>
      <c r="E47" s="511" t="s">
        <v>1454</v>
      </c>
      <c r="F47" s="531">
        <v>7</v>
      </c>
      <c r="G47" s="531">
        <v>8302</v>
      </c>
      <c r="H47" s="531">
        <v>1</v>
      </c>
      <c r="I47" s="531">
        <v>1186</v>
      </c>
      <c r="J47" s="531">
        <v>13</v>
      </c>
      <c r="K47" s="531">
        <v>15457</v>
      </c>
      <c r="L47" s="531">
        <v>1.8618405203565407</v>
      </c>
      <c r="M47" s="531">
        <v>1189</v>
      </c>
      <c r="N47" s="531">
        <v>32</v>
      </c>
      <c r="O47" s="531">
        <v>38116</v>
      </c>
      <c r="P47" s="516">
        <v>4.5911828475066248</v>
      </c>
      <c r="Q47" s="532">
        <v>1191.125</v>
      </c>
    </row>
    <row r="48" spans="1:17" ht="14.4" customHeight="1" x14ac:dyDescent="0.3">
      <c r="A48" s="510" t="s">
        <v>1500</v>
      </c>
      <c r="B48" s="511" t="s">
        <v>1408</v>
      </c>
      <c r="C48" s="511" t="s">
        <v>1395</v>
      </c>
      <c r="D48" s="511" t="s">
        <v>1455</v>
      </c>
      <c r="E48" s="511" t="s">
        <v>1456</v>
      </c>
      <c r="F48" s="531">
        <v>14</v>
      </c>
      <c r="G48" s="531">
        <v>1498</v>
      </c>
      <c r="H48" s="531">
        <v>1</v>
      </c>
      <c r="I48" s="531">
        <v>107</v>
      </c>
      <c r="J48" s="531">
        <v>13</v>
      </c>
      <c r="K48" s="531">
        <v>1404</v>
      </c>
      <c r="L48" s="531">
        <v>0.93724966622162886</v>
      </c>
      <c r="M48" s="531">
        <v>108</v>
      </c>
      <c r="N48" s="531">
        <v>25</v>
      </c>
      <c r="O48" s="531">
        <v>2713</v>
      </c>
      <c r="P48" s="516">
        <v>1.8110814419225634</v>
      </c>
      <c r="Q48" s="532">
        <v>108.52</v>
      </c>
    </row>
    <row r="49" spans="1:17" ht="14.4" customHeight="1" x14ac:dyDescent="0.3">
      <c r="A49" s="510" t="s">
        <v>1500</v>
      </c>
      <c r="B49" s="511" t="s">
        <v>1408</v>
      </c>
      <c r="C49" s="511" t="s">
        <v>1395</v>
      </c>
      <c r="D49" s="511" t="s">
        <v>1457</v>
      </c>
      <c r="E49" s="511" t="s">
        <v>1458</v>
      </c>
      <c r="F49" s="531">
        <v>2</v>
      </c>
      <c r="G49" s="531">
        <v>636</v>
      </c>
      <c r="H49" s="531">
        <v>1</v>
      </c>
      <c r="I49" s="531">
        <v>318</v>
      </c>
      <c r="J49" s="531">
        <v>3</v>
      </c>
      <c r="K49" s="531">
        <v>957</v>
      </c>
      <c r="L49" s="531">
        <v>1.5047169811320755</v>
      </c>
      <c r="M49" s="531">
        <v>319</v>
      </c>
      <c r="N49" s="531">
        <v>1</v>
      </c>
      <c r="O49" s="531">
        <v>319</v>
      </c>
      <c r="P49" s="516">
        <v>0.50157232704402521</v>
      </c>
      <c r="Q49" s="532">
        <v>319</v>
      </c>
    </row>
    <row r="50" spans="1:17" ht="14.4" customHeight="1" x14ac:dyDescent="0.3">
      <c r="A50" s="510" t="s">
        <v>1500</v>
      </c>
      <c r="B50" s="511" t="s">
        <v>1408</v>
      </c>
      <c r="C50" s="511" t="s">
        <v>1395</v>
      </c>
      <c r="D50" s="511" t="s">
        <v>1463</v>
      </c>
      <c r="E50" s="511" t="s">
        <v>1464</v>
      </c>
      <c r="F50" s="531">
        <v>2</v>
      </c>
      <c r="G50" s="531">
        <v>2030</v>
      </c>
      <c r="H50" s="531">
        <v>1</v>
      </c>
      <c r="I50" s="531">
        <v>1015</v>
      </c>
      <c r="J50" s="531"/>
      <c r="K50" s="531"/>
      <c r="L50" s="531"/>
      <c r="M50" s="531"/>
      <c r="N50" s="531"/>
      <c r="O50" s="531"/>
      <c r="P50" s="516"/>
      <c r="Q50" s="532"/>
    </row>
    <row r="51" spans="1:17" ht="14.4" customHeight="1" x14ac:dyDescent="0.3">
      <c r="A51" s="510" t="s">
        <v>1500</v>
      </c>
      <c r="B51" s="511" t="s">
        <v>1408</v>
      </c>
      <c r="C51" s="511" t="s">
        <v>1395</v>
      </c>
      <c r="D51" s="511" t="s">
        <v>1465</v>
      </c>
      <c r="E51" s="511" t="s">
        <v>1466</v>
      </c>
      <c r="F51" s="531">
        <v>2</v>
      </c>
      <c r="G51" s="531">
        <v>580</v>
      </c>
      <c r="H51" s="531">
        <v>1</v>
      </c>
      <c r="I51" s="531">
        <v>290</v>
      </c>
      <c r="J51" s="531">
        <v>1</v>
      </c>
      <c r="K51" s="531">
        <v>291</v>
      </c>
      <c r="L51" s="531">
        <v>0.50172413793103443</v>
      </c>
      <c r="M51" s="531">
        <v>291</v>
      </c>
      <c r="N51" s="531">
        <v>1</v>
      </c>
      <c r="O51" s="531">
        <v>293</v>
      </c>
      <c r="P51" s="516">
        <v>0.5051724137931034</v>
      </c>
      <c r="Q51" s="532">
        <v>293</v>
      </c>
    </row>
    <row r="52" spans="1:17" ht="14.4" customHeight="1" x14ac:dyDescent="0.3">
      <c r="A52" s="510" t="s">
        <v>1501</v>
      </c>
      <c r="B52" s="511" t="s">
        <v>1408</v>
      </c>
      <c r="C52" s="511" t="s">
        <v>1395</v>
      </c>
      <c r="D52" s="511" t="s">
        <v>1411</v>
      </c>
      <c r="E52" s="511" t="s">
        <v>1412</v>
      </c>
      <c r="F52" s="531">
        <v>86</v>
      </c>
      <c r="G52" s="531">
        <v>17372</v>
      </c>
      <c r="H52" s="531">
        <v>1</v>
      </c>
      <c r="I52" s="531">
        <v>202</v>
      </c>
      <c r="J52" s="531">
        <v>60</v>
      </c>
      <c r="K52" s="531">
        <v>12180</v>
      </c>
      <c r="L52" s="531">
        <v>0.70112825236011977</v>
      </c>
      <c r="M52" s="531">
        <v>203</v>
      </c>
      <c r="N52" s="531">
        <v>78</v>
      </c>
      <c r="O52" s="531">
        <v>15902</v>
      </c>
      <c r="P52" s="516">
        <v>0.91538107299102001</v>
      </c>
      <c r="Q52" s="532">
        <v>203.87179487179486</v>
      </c>
    </row>
    <row r="53" spans="1:17" ht="14.4" customHeight="1" x14ac:dyDescent="0.3">
      <c r="A53" s="510" t="s">
        <v>1501</v>
      </c>
      <c r="B53" s="511" t="s">
        <v>1408</v>
      </c>
      <c r="C53" s="511" t="s">
        <v>1395</v>
      </c>
      <c r="D53" s="511" t="s">
        <v>1413</v>
      </c>
      <c r="E53" s="511" t="s">
        <v>1412</v>
      </c>
      <c r="F53" s="531"/>
      <c r="G53" s="531"/>
      <c r="H53" s="531"/>
      <c r="I53" s="531"/>
      <c r="J53" s="531"/>
      <c r="K53" s="531"/>
      <c r="L53" s="531"/>
      <c r="M53" s="531"/>
      <c r="N53" s="531">
        <v>6</v>
      </c>
      <c r="O53" s="531">
        <v>507</v>
      </c>
      <c r="P53" s="516"/>
      <c r="Q53" s="532">
        <v>84.5</v>
      </c>
    </row>
    <row r="54" spans="1:17" ht="14.4" customHeight="1" x14ac:dyDescent="0.3">
      <c r="A54" s="510" t="s">
        <v>1501</v>
      </c>
      <c r="B54" s="511" t="s">
        <v>1408</v>
      </c>
      <c r="C54" s="511" t="s">
        <v>1395</v>
      </c>
      <c r="D54" s="511" t="s">
        <v>1414</v>
      </c>
      <c r="E54" s="511" t="s">
        <v>1415</v>
      </c>
      <c r="F54" s="531">
        <v>273</v>
      </c>
      <c r="G54" s="531">
        <v>79443</v>
      </c>
      <c r="H54" s="531">
        <v>1</v>
      </c>
      <c r="I54" s="531">
        <v>291</v>
      </c>
      <c r="J54" s="531">
        <v>268</v>
      </c>
      <c r="K54" s="531">
        <v>78256</v>
      </c>
      <c r="L54" s="531">
        <v>0.98505846959455212</v>
      </c>
      <c r="M54" s="531">
        <v>292</v>
      </c>
      <c r="N54" s="531">
        <v>302</v>
      </c>
      <c r="O54" s="531">
        <v>88632</v>
      </c>
      <c r="P54" s="516">
        <v>1.1156678373173219</v>
      </c>
      <c r="Q54" s="532">
        <v>293.48344370860929</v>
      </c>
    </row>
    <row r="55" spans="1:17" ht="14.4" customHeight="1" x14ac:dyDescent="0.3">
      <c r="A55" s="510" t="s">
        <v>1501</v>
      </c>
      <c r="B55" s="511" t="s">
        <v>1408</v>
      </c>
      <c r="C55" s="511" t="s">
        <v>1395</v>
      </c>
      <c r="D55" s="511" t="s">
        <v>1416</v>
      </c>
      <c r="E55" s="511" t="s">
        <v>1417</v>
      </c>
      <c r="F55" s="531">
        <v>21</v>
      </c>
      <c r="G55" s="531">
        <v>1932</v>
      </c>
      <c r="H55" s="531">
        <v>1</v>
      </c>
      <c r="I55" s="531">
        <v>92</v>
      </c>
      <c r="J55" s="531">
        <v>9</v>
      </c>
      <c r="K55" s="531">
        <v>837</v>
      </c>
      <c r="L55" s="531">
        <v>0.43322981366459629</v>
      </c>
      <c r="M55" s="531">
        <v>93</v>
      </c>
      <c r="N55" s="531">
        <v>21</v>
      </c>
      <c r="O55" s="531">
        <v>1971</v>
      </c>
      <c r="P55" s="516">
        <v>1.0201863354037266</v>
      </c>
      <c r="Q55" s="532">
        <v>93.857142857142861</v>
      </c>
    </row>
    <row r="56" spans="1:17" ht="14.4" customHeight="1" x14ac:dyDescent="0.3">
      <c r="A56" s="510" t="s">
        <v>1501</v>
      </c>
      <c r="B56" s="511" t="s">
        <v>1408</v>
      </c>
      <c r="C56" s="511" t="s">
        <v>1395</v>
      </c>
      <c r="D56" s="511" t="s">
        <v>1418</v>
      </c>
      <c r="E56" s="511" t="s">
        <v>1419</v>
      </c>
      <c r="F56" s="531">
        <v>2</v>
      </c>
      <c r="G56" s="531">
        <v>438</v>
      </c>
      <c r="H56" s="531">
        <v>1</v>
      </c>
      <c r="I56" s="531">
        <v>219</v>
      </c>
      <c r="J56" s="531">
        <v>4</v>
      </c>
      <c r="K56" s="531">
        <v>880</v>
      </c>
      <c r="L56" s="531">
        <v>2.0091324200913241</v>
      </c>
      <c r="M56" s="531">
        <v>220</v>
      </c>
      <c r="N56" s="531">
        <v>3</v>
      </c>
      <c r="O56" s="531">
        <v>669</v>
      </c>
      <c r="P56" s="516">
        <v>1.5273972602739727</v>
      </c>
      <c r="Q56" s="532">
        <v>223</v>
      </c>
    </row>
    <row r="57" spans="1:17" ht="14.4" customHeight="1" x14ac:dyDescent="0.3">
      <c r="A57" s="510" t="s">
        <v>1501</v>
      </c>
      <c r="B57" s="511" t="s">
        <v>1408</v>
      </c>
      <c r="C57" s="511" t="s">
        <v>1395</v>
      </c>
      <c r="D57" s="511" t="s">
        <v>1420</v>
      </c>
      <c r="E57" s="511" t="s">
        <v>1421</v>
      </c>
      <c r="F57" s="531">
        <v>144</v>
      </c>
      <c r="G57" s="531">
        <v>19152</v>
      </c>
      <c r="H57" s="531">
        <v>1</v>
      </c>
      <c r="I57" s="531">
        <v>133</v>
      </c>
      <c r="J57" s="531">
        <v>165</v>
      </c>
      <c r="K57" s="531">
        <v>22110</v>
      </c>
      <c r="L57" s="531">
        <v>1.1544486215538847</v>
      </c>
      <c r="M57" s="531">
        <v>134</v>
      </c>
      <c r="N57" s="531">
        <v>144</v>
      </c>
      <c r="O57" s="531">
        <v>19367</v>
      </c>
      <c r="P57" s="516">
        <v>1.0112259816207185</v>
      </c>
      <c r="Q57" s="532">
        <v>134.49305555555554</v>
      </c>
    </row>
    <row r="58" spans="1:17" ht="14.4" customHeight="1" x14ac:dyDescent="0.3">
      <c r="A58" s="510" t="s">
        <v>1501</v>
      </c>
      <c r="B58" s="511" t="s">
        <v>1408</v>
      </c>
      <c r="C58" s="511" t="s">
        <v>1395</v>
      </c>
      <c r="D58" s="511" t="s">
        <v>1422</v>
      </c>
      <c r="E58" s="511" t="s">
        <v>1421</v>
      </c>
      <c r="F58" s="531">
        <v>6</v>
      </c>
      <c r="G58" s="531">
        <v>1044</v>
      </c>
      <c r="H58" s="531">
        <v>1</v>
      </c>
      <c r="I58" s="531">
        <v>174</v>
      </c>
      <c r="J58" s="531">
        <v>9</v>
      </c>
      <c r="K58" s="531">
        <v>1575</v>
      </c>
      <c r="L58" s="531">
        <v>1.5086206896551724</v>
      </c>
      <c r="M58" s="531">
        <v>175</v>
      </c>
      <c r="N58" s="531">
        <v>7</v>
      </c>
      <c r="O58" s="531">
        <v>1233</v>
      </c>
      <c r="P58" s="516">
        <v>1.1810344827586208</v>
      </c>
      <c r="Q58" s="532">
        <v>176.14285714285714</v>
      </c>
    </row>
    <row r="59" spans="1:17" ht="14.4" customHeight="1" x14ac:dyDescent="0.3">
      <c r="A59" s="510" t="s">
        <v>1501</v>
      </c>
      <c r="B59" s="511" t="s">
        <v>1408</v>
      </c>
      <c r="C59" s="511" t="s">
        <v>1395</v>
      </c>
      <c r="D59" s="511" t="s">
        <v>1423</v>
      </c>
      <c r="E59" s="511" t="s">
        <v>1424</v>
      </c>
      <c r="F59" s="531">
        <v>2</v>
      </c>
      <c r="G59" s="531">
        <v>1218</v>
      </c>
      <c r="H59" s="531">
        <v>1</v>
      </c>
      <c r="I59" s="531">
        <v>609</v>
      </c>
      <c r="J59" s="531">
        <v>2</v>
      </c>
      <c r="K59" s="531">
        <v>1224</v>
      </c>
      <c r="L59" s="531">
        <v>1.0049261083743843</v>
      </c>
      <c r="M59" s="531">
        <v>612</v>
      </c>
      <c r="N59" s="531"/>
      <c r="O59" s="531"/>
      <c r="P59" s="516"/>
      <c r="Q59" s="532"/>
    </row>
    <row r="60" spans="1:17" ht="14.4" customHeight="1" x14ac:dyDescent="0.3">
      <c r="A60" s="510" t="s">
        <v>1501</v>
      </c>
      <c r="B60" s="511" t="s">
        <v>1408</v>
      </c>
      <c r="C60" s="511" t="s">
        <v>1395</v>
      </c>
      <c r="D60" s="511" t="s">
        <v>1425</v>
      </c>
      <c r="E60" s="511" t="s">
        <v>1426</v>
      </c>
      <c r="F60" s="531">
        <v>1</v>
      </c>
      <c r="G60" s="531">
        <v>582</v>
      </c>
      <c r="H60" s="531">
        <v>1</v>
      </c>
      <c r="I60" s="531">
        <v>582</v>
      </c>
      <c r="J60" s="531">
        <v>3</v>
      </c>
      <c r="K60" s="531">
        <v>1755</v>
      </c>
      <c r="L60" s="531">
        <v>3.0154639175257731</v>
      </c>
      <c r="M60" s="531">
        <v>585</v>
      </c>
      <c r="N60" s="531">
        <v>3</v>
      </c>
      <c r="O60" s="531">
        <v>1773</v>
      </c>
      <c r="P60" s="516">
        <v>3.0463917525773194</v>
      </c>
      <c r="Q60" s="532">
        <v>591</v>
      </c>
    </row>
    <row r="61" spans="1:17" ht="14.4" customHeight="1" x14ac:dyDescent="0.3">
      <c r="A61" s="510" t="s">
        <v>1501</v>
      </c>
      <c r="B61" s="511" t="s">
        <v>1408</v>
      </c>
      <c r="C61" s="511" t="s">
        <v>1395</v>
      </c>
      <c r="D61" s="511" t="s">
        <v>1427</v>
      </c>
      <c r="E61" s="511" t="s">
        <v>1428</v>
      </c>
      <c r="F61" s="531">
        <v>23</v>
      </c>
      <c r="G61" s="531">
        <v>3634</v>
      </c>
      <c r="H61" s="531">
        <v>1</v>
      </c>
      <c r="I61" s="531">
        <v>158</v>
      </c>
      <c r="J61" s="531">
        <v>25</v>
      </c>
      <c r="K61" s="531">
        <v>3975</v>
      </c>
      <c r="L61" s="531">
        <v>1.0938359933957071</v>
      </c>
      <c r="M61" s="531">
        <v>159</v>
      </c>
      <c r="N61" s="531">
        <v>20</v>
      </c>
      <c r="O61" s="531">
        <v>3194</v>
      </c>
      <c r="P61" s="516">
        <v>0.87892129884424874</v>
      </c>
      <c r="Q61" s="532">
        <v>159.69999999999999</v>
      </c>
    </row>
    <row r="62" spans="1:17" ht="14.4" customHeight="1" x14ac:dyDescent="0.3">
      <c r="A62" s="510" t="s">
        <v>1501</v>
      </c>
      <c r="B62" s="511" t="s">
        <v>1408</v>
      </c>
      <c r="C62" s="511" t="s">
        <v>1395</v>
      </c>
      <c r="D62" s="511" t="s">
        <v>1429</v>
      </c>
      <c r="E62" s="511" t="s">
        <v>1430</v>
      </c>
      <c r="F62" s="531">
        <v>19</v>
      </c>
      <c r="G62" s="531">
        <v>7258</v>
      </c>
      <c r="H62" s="531">
        <v>1</v>
      </c>
      <c r="I62" s="531">
        <v>382</v>
      </c>
      <c r="J62" s="531">
        <v>15</v>
      </c>
      <c r="K62" s="531">
        <v>5730</v>
      </c>
      <c r="L62" s="531">
        <v>0.78947368421052633</v>
      </c>
      <c r="M62" s="531">
        <v>382</v>
      </c>
      <c r="N62" s="531">
        <v>11</v>
      </c>
      <c r="O62" s="531">
        <v>4206</v>
      </c>
      <c r="P62" s="516">
        <v>0.57949848443097274</v>
      </c>
      <c r="Q62" s="532">
        <v>382.36363636363637</v>
      </c>
    </row>
    <row r="63" spans="1:17" ht="14.4" customHeight="1" x14ac:dyDescent="0.3">
      <c r="A63" s="510" t="s">
        <v>1501</v>
      </c>
      <c r="B63" s="511" t="s">
        <v>1408</v>
      </c>
      <c r="C63" s="511" t="s">
        <v>1395</v>
      </c>
      <c r="D63" s="511" t="s">
        <v>1431</v>
      </c>
      <c r="E63" s="511" t="s">
        <v>1432</v>
      </c>
      <c r="F63" s="531">
        <v>228</v>
      </c>
      <c r="G63" s="531">
        <v>3648</v>
      </c>
      <c r="H63" s="531">
        <v>1</v>
      </c>
      <c r="I63" s="531">
        <v>16</v>
      </c>
      <c r="J63" s="531">
        <v>240</v>
      </c>
      <c r="K63" s="531">
        <v>3840</v>
      </c>
      <c r="L63" s="531">
        <v>1.0526315789473684</v>
      </c>
      <c r="M63" s="531">
        <v>16</v>
      </c>
      <c r="N63" s="531">
        <v>201</v>
      </c>
      <c r="O63" s="531">
        <v>3216</v>
      </c>
      <c r="P63" s="516">
        <v>0.88157894736842102</v>
      </c>
      <c r="Q63" s="532">
        <v>16</v>
      </c>
    </row>
    <row r="64" spans="1:17" ht="14.4" customHeight="1" x14ac:dyDescent="0.3">
      <c r="A64" s="510" t="s">
        <v>1501</v>
      </c>
      <c r="B64" s="511" t="s">
        <v>1408</v>
      </c>
      <c r="C64" s="511" t="s">
        <v>1395</v>
      </c>
      <c r="D64" s="511" t="s">
        <v>1433</v>
      </c>
      <c r="E64" s="511" t="s">
        <v>1434</v>
      </c>
      <c r="F64" s="531">
        <v>17</v>
      </c>
      <c r="G64" s="531">
        <v>4437</v>
      </c>
      <c r="H64" s="531">
        <v>1</v>
      </c>
      <c r="I64" s="531">
        <v>261</v>
      </c>
      <c r="J64" s="531">
        <v>19</v>
      </c>
      <c r="K64" s="531">
        <v>4978</v>
      </c>
      <c r="L64" s="531">
        <v>1.1219292314627001</v>
      </c>
      <c r="M64" s="531">
        <v>262</v>
      </c>
      <c r="N64" s="531">
        <v>22</v>
      </c>
      <c r="O64" s="531">
        <v>5800</v>
      </c>
      <c r="P64" s="516">
        <v>1.3071895424836601</v>
      </c>
      <c r="Q64" s="532">
        <v>263.63636363636363</v>
      </c>
    </row>
    <row r="65" spans="1:17" ht="14.4" customHeight="1" x14ac:dyDescent="0.3">
      <c r="A65" s="510" t="s">
        <v>1501</v>
      </c>
      <c r="B65" s="511" t="s">
        <v>1408</v>
      </c>
      <c r="C65" s="511" t="s">
        <v>1395</v>
      </c>
      <c r="D65" s="511" t="s">
        <v>1435</v>
      </c>
      <c r="E65" s="511" t="s">
        <v>1436</v>
      </c>
      <c r="F65" s="531">
        <v>21</v>
      </c>
      <c r="G65" s="531">
        <v>2940</v>
      </c>
      <c r="H65" s="531">
        <v>1</v>
      </c>
      <c r="I65" s="531">
        <v>140</v>
      </c>
      <c r="J65" s="531">
        <v>19</v>
      </c>
      <c r="K65" s="531">
        <v>2679</v>
      </c>
      <c r="L65" s="531">
        <v>0.91122448979591841</v>
      </c>
      <c r="M65" s="531">
        <v>141</v>
      </c>
      <c r="N65" s="531">
        <v>22</v>
      </c>
      <c r="O65" s="531">
        <v>3102</v>
      </c>
      <c r="P65" s="516">
        <v>1.0551020408163265</v>
      </c>
      <c r="Q65" s="532">
        <v>141</v>
      </c>
    </row>
    <row r="66" spans="1:17" ht="14.4" customHeight="1" x14ac:dyDescent="0.3">
      <c r="A66" s="510" t="s">
        <v>1501</v>
      </c>
      <c r="B66" s="511" t="s">
        <v>1408</v>
      </c>
      <c r="C66" s="511" t="s">
        <v>1395</v>
      </c>
      <c r="D66" s="511" t="s">
        <v>1437</v>
      </c>
      <c r="E66" s="511" t="s">
        <v>1436</v>
      </c>
      <c r="F66" s="531">
        <v>144</v>
      </c>
      <c r="G66" s="531">
        <v>11232</v>
      </c>
      <c r="H66" s="531">
        <v>1</v>
      </c>
      <c r="I66" s="531">
        <v>78</v>
      </c>
      <c r="J66" s="531">
        <v>164</v>
      </c>
      <c r="K66" s="531">
        <v>12792</v>
      </c>
      <c r="L66" s="531">
        <v>1.1388888888888888</v>
      </c>
      <c r="M66" s="531">
        <v>78</v>
      </c>
      <c r="N66" s="531">
        <v>144</v>
      </c>
      <c r="O66" s="531">
        <v>11232</v>
      </c>
      <c r="P66" s="516">
        <v>1</v>
      </c>
      <c r="Q66" s="532">
        <v>78</v>
      </c>
    </row>
    <row r="67" spans="1:17" ht="14.4" customHeight="1" x14ac:dyDescent="0.3">
      <c r="A67" s="510" t="s">
        <v>1501</v>
      </c>
      <c r="B67" s="511" t="s">
        <v>1408</v>
      </c>
      <c r="C67" s="511" t="s">
        <v>1395</v>
      </c>
      <c r="D67" s="511" t="s">
        <v>1438</v>
      </c>
      <c r="E67" s="511" t="s">
        <v>1439</v>
      </c>
      <c r="F67" s="531">
        <v>21</v>
      </c>
      <c r="G67" s="531">
        <v>6342</v>
      </c>
      <c r="H67" s="531">
        <v>1</v>
      </c>
      <c r="I67" s="531">
        <v>302</v>
      </c>
      <c r="J67" s="531">
        <v>19</v>
      </c>
      <c r="K67" s="531">
        <v>5757</v>
      </c>
      <c r="L67" s="531">
        <v>0.90775780510879844</v>
      </c>
      <c r="M67" s="531">
        <v>303</v>
      </c>
      <c r="N67" s="531">
        <v>22</v>
      </c>
      <c r="O67" s="531">
        <v>6705</v>
      </c>
      <c r="P67" s="516">
        <v>1.0572374645222327</v>
      </c>
      <c r="Q67" s="532">
        <v>304.77272727272725</v>
      </c>
    </row>
    <row r="68" spans="1:17" ht="14.4" customHeight="1" x14ac:dyDescent="0.3">
      <c r="A68" s="510" t="s">
        <v>1501</v>
      </c>
      <c r="B68" s="511" t="s">
        <v>1408</v>
      </c>
      <c r="C68" s="511" t="s">
        <v>1395</v>
      </c>
      <c r="D68" s="511" t="s">
        <v>1440</v>
      </c>
      <c r="E68" s="511" t="s">
        <v>1441</v>
      </c>
      <c r="F68" s="531">
        <v>19</v>
      </c>
      <c r="G68" s="531">
        <v>9234</v>
      </c>
      <c r="H68" s="531">
        <v>1</v>
      </c>
      <c r="I68" s="531">
        <v>486</v>
      </c>
      <c r="J68" s="531">
        <v>16</v>
      </c>
      <c r="K68" s="531">
        <v>7776</v>
      </c>
      <c r="L68" s="531">
        <v>0.84210526315789469</v>
      </c>
      <c r="M68" s="531">
        <v>486</v>
      </c>
      <c r="N68" s="531">
        <v>11</v>
      </c>
      <c r="O68" s="531">
        <v>5350</v>
      </c>
      <c r="P68" s="516">
        <v>0.57938055014078405</v>
      </c>
      <c r="Q68" s="532">
        <v>486.36363636363637</v>
      </c>
    </row>
    <row r="69" spans="1:17" ht="14.4" customHeight="1" x14ac:dyDescent="0.3">
      <c r="A69" s="510" t="s">
        <v>1501</v>
      </c>
      <c r="B69" s="511" t="s">
        <v>1408</v>
      </c>
      <c r="C69" s="511" t="s">
        <v>1395</v>
      </c>
      <c r="D69" s="511" t="s">
        <v>1442</v>
      </c>
      <c r="E69" s="511" t="s">
        <v>1443</v>
      </c>
      <c r="F69" s="531">
        <v>104</v>
      </c>
      <c r="G69" s="531">
        <v>16536</v>
      </c>
      <c r="H69" s="531">
        <v>1</v>
      </c>
      <c r="I69" s="531">
        <v>159</v>
      </c>
      <c r="J69" s="531">
        <v>110</v>
      </c>
      <c r="K69" s="531">
        <v>17600</v>
      </c>
      <c r="L69" s="531">
        <v>1.0643444605708756</v>
      </c>
      <c r="M69" s="531">
        <v>160</v>
      </c>
      <c r="N69" s="531">
        <v>105</v>
      </c>
      <c r="O69" s="531">
        <v>16853</v>
      </c>
      <c r="P69" s="516">
        <v>1.0191702951136914</v>
      </c>
      <c r="Q69" s="532">
        <v>160.50476190476189</v>
      </c>
    </row>
    <row r="70" spans="1:17" ht="14.4" customHeight="1" x14ac:dyDescent="0.3">
      <c r="A70" s="510" t="s">
        <v>1501</v>
      </c>
      <c r="B70" s="511" t="s">
        <v>1408</v>
      </c>
      <c r="C70" s="511" t="s">
        <v>1395</v>
      </c>
      <c r="D70" s="511" t="s">
        <v>1446</v>
      </c>
      <c r="E70" s="511" t="s">
        <v>1412</v>
      </c>
      <c r="F70" s="531">
        <v>231</v>
      </c>
      <c r="G70" s="531">
        <v>16170</v>
      </c>
      <c r="H70" s="531">
        <v>1</v>
      </c>
      <c r="I70" s="531">
        <v>70</v>
      </c>
      <c r="J70" s="531">
        <v>302</v>
      </c>
      <c r="K70" s="531">
        <v>21140</v>
      </c>
      <c r="L70" s="531">
        <v>1.3073593073593073</v>
      </c>
      <c r="M70" s="531">
        <v>70</v>
      </c>
      <c r="N70" s="531">
        <v>271</v>
      </c>
      <c r="O70" s="531">
        <v>19103</v>
      </c>
      <c r="P70" s="516">
        <v>1.1813852813852814</v>
      </c>
      <c r="Q70" s="532">
        <v>70.490774907749071</v>
      </c>
    </row>
    <row r="71" spans="1:17" ht="14.4" customHeight="1" x14ac:dyDescent="0.3">
      <c r="A71" s="510" t="s">
        <v>1501</v>
      </c>
      <c r="B71" s="511" t="s">
        <v>1408</v>
      </c>
      <c r="C71" s="511" t="s">
        <v>1395</v>
      </c>
      <c r="D71" s="511" t="s">
        <v>1451</v>
      </c>
      <c r="E71" s="511" t="s">
        <v>1452</v>
      </c>
      <c r="F71" s="531">
        <v>11</v>
      </c>
      <c r="G71" s="531">
        <v>2365</v>
      </c>
      <c r="H71" s="531">
        <v>1</v>
      </c>
      <c r="I71" s="531">
        <v>215</v>
      </c>
      <c r="J71" s="531">
        <v>11</v>
      </c>
      <c r="K71" s="531">
        <v>2376</v>
      </c>
      <c r="L71" s="531">
        <v>1.0046511627906978</v>
      </c>
      <c r="M71" s="531">
        <v>216</v>
      </c>
      <c r="N71" s="531">
        <v>7</v>
      </c>
      <c r="O71" s="531">
        <v>1524</v>
      </c>
      <c r="P71" s="516">
        <v>0.6443974630021142</v>
      </c>
      <c r="Q71" s="532">
        <v>217.71428571428572</v>
      </c>
    </row>
    <row r="72" spans="1:17" ht="14.4" customHeight="1" x14ac:dyDescent="0.3">
      <c r="A72" s="510" t="s">
        <v>1501</v>
      </c>
      <c r="B72" s="511" t="s">
        <v>1408</v>
      </c>
      <c r="C72" s="511" t="s">
        <v>1395</v>
      </c>
      <c r="D72" s="511" t="s">
        <v>1453</v>
      </c>
      <c r="E72" s="511" t="s">
        <v>1454</v>
      </c>
      <c r="F72" s="531">
        <v>7</v>
      </c>
      <c r="G72" s="531">
        <v>8302</v>
      </c>
      <c r="H72" s="531">
        <v>1</v>
      </c>
      <c r="I72" s="531">
        <v>1186</v>
      </c>
      <c r="J72" s="531">
        <v>10</v>
      </c>
      <c r="K72" s="531">
        <v>11890</v>
      </c>
      <c r="L72" s="531">
        <v>1.4321850156588773</v>
      </c>
      <c r="M72" s="531">
        <v>1189</v>
      </c>
      <c r="N72" s="531">
        <v>8</v>
      </c>
      <c r="O72" s="531">
        <v>9532</v>
      </c>
      <c r="P72" s="516">
        <v>1.1481570705854012</v>
      </c>
      <c r="Q72" s="532">
        <v>1191.5</v>
      </c>
    </row>
    <row r="73" spans="1:17" ht="14.4" customHeight="1" x14ac:dyDescent="0.3">
      <c r="A73" s="510" t="s">
        <v>1501</v>
      </c>
      <c r="B73" s="511" t="s">
        <v>1408</v>
      </c>
      <c r="C73" s="511" t="s">
        <v>1395</v>
      </c>
      <c r="D73" s="511" t="s">
        <v>1455</v>
      </c>
      <c r="E73" s="511" t="s">
        <v>1456</v>
      </c>
      <c r="F73" s="531">
        <v>24</v>
      </c>
      <c r="G73" s="531">
        <v>2568</v>
      </c>
      <c r="H73" s="531">
        <v>1</v>
      </c>
      <c r="I73" s="531">
        <v>107</v>
      </c>
      <c r="J73" s="531">
        <v>22</v>
      </c>
      <c r="K73" s="531">
        <v>2376</v>
      </c>
      <c r="L73" s="531">
        <v>0.92523364485981308</v>
      </c>
      <c r="M73" s="531">
        <v>108</v>
      </c>
      <c r="N73" s="531">
        <v>15</v>
      </c>
      <c r="O73" s="531">
        <v>1629</v>
      </c>
      <c r="P73" s="516">
        <v>0.63434579439252337</v>
      </c>
      <c r="Q73" s="532">
        <v>108.6</v>
      </c>
    </row>
    <row r="74" spans="1:17" ht="14.4" customHeight="1" x14ac:dyDescent="0.3">
      <c r="A74" s="510" t="s">
        <v>1501</v>
      </c>
      <c r="B74" s="511" t="s">
        <v>1408</v>
      </c>
      <c r="C74" s="511" t="s">
        <v>1395</v>
      </c>
      <c r="D74" s="511" t="s">
        <v>1457</v>
      </c>
      <c r="E74" s="511" t="s">
        <v>1458</v>
      </c>
      <c r="F74" s="531">
        <v>5</v>
      </c>
      <c r="G74" s="531">
        <v>1590</v>
      </c>
      <c r="H74" s="531">
        <v>1</v>
      </c>
      <c r="I74" s="531">
        <v>318</v>
      </c>
      <c r="J74" s="531">
        <v>2</v>
      </c>
      <c r="K74" s="531">
        <v>638</v>
      </c>
      <c r="L74" s="531">
        <v>0.40125786163522015</v>
      </c>
      <c r="M74" s="531">
        <v>319</v>
      </c>
      <c r="N74" s="531">
        <v>1</v>
      </c>
      <c r="O74" s="531">
        <v>322</v>
      </c>
      <c r="P74" s="516">
        <v>0.20251572327044026</v>
      </c>
      <c r="Q74" s="532">
        <v>322</v>
      </c>
    </row>
    <row r="75" spans="1:17" ht="14.4" customHeight="1" x14ac:dyDescent="0.3">
      <c r="A75" s="510" t="s">
        <v>1501</v>
      </c>
      <c r="B75" s="511" t="s">
        <v>1408</v>
      </c>
      <c r="C75" s="511" t="s">
        <v>1395</v>
      </c>
      <c r="D75" s="511" t="s">
        <v>1463</v>
      </c>
      <c r="E75" s="511" t="s">
        <v>1464</v>
      </c>
      <c r="F75" s="531">
        <v>2</v>
      </c>
      <c r="G75" s="531">
        <v>2030</v>
      </c>
      <c r="H75" s="531">
        <v>1</v>
      </c>
      <c r="I75" s="531">
        <v>1015</v>
      </c>
      <c r="J75" s="531">
        <v>4</v>
      </c>
      <c r="K75" s="531">
        <v>4080</v>
      </c>
      <c r="L75" s="531">
        <v>2.0098522167487687</v>
      </c>
      <c r="M75" s="531">
        <v>1020</v>
      </c>
      <c r="N75" s="531">
        <v>3</v>
      </c>
      <c r="O75" s="531">
        <v>3087</v>
      </c>
      <c r="P75" s="516">
        <v>1.5206896551724138</v>
      </c>
      <c r="Q75" s="532">
        <v>1029</v>
      </c>
    </row>
    <row r="76" spans="1:17" ht="14.4" customHeight="1" x14ac:dyDescent="0.3">
      <c r="A76" s="510" t="s">
        <v>1501</v>
      </c>
      <c r="B76" s="511" t="s">
        <v>1408</v>
      </c>
      <c r="C76" s="511" t="s">
        <v>1395</v>
      </c>
      <c r="D76" s="511" t="s">
        <v>1465</v>
      </c>
      <c r="E76" s="511" t="s">
        <v>1466</v>
      </c>
      <c r="F76" s="531">
        <v>1</v>
      </c>
      <c r="G76" s="531">
        <v>290</v>
      </c>
      <c r="H76" s="531">
        <v>1</v>
      </c>
      <c r="I76" s="531">
        <v>290</v>
      </c>
      <c r="J76" s="531">
        <v>1</v>
      </c>
      <c r="K76" s="531">
        <v>291</v>
      </c>
      <c r="L76" s="531">
        <v>1.0034482758620689</v>
      </c>
      <c r="M76" s="531">
        <v>291</v>
      </c>
      <c r="N76" s="531">
        <v>2</v>
      </c>
      <c r="O76" s="531">
        <v>586</v>
      </c>
      <c r="P76" s="516">
        <v>2.0206896551724136</v>
      </c>
      <c r="Q76" s="532">
        <v>293</v>
      </c>
    </row>
    <row r="77" spans="1:17" ht="14.4" customHeight="1" x14ac:dyDescent="0.3">
      <c r="A77" s="510" t="s">
        <v>1501</v>
      </c>
      <c r="B77" s="511" t="s">
        <v>1408</v>
      </c>
      <c r="C77" s="511" t="s">
        <v>1395</v>
      </c>
      <c r="D77" s="511" t="s">
        <v>1502</v>
      </c>
      <c r="E77" s="511" t="s">
        <v>1503</v>
      </c>
      <c r="F77" s="531"/>
      <c r="G77" s="531"/>
      <c r="H77" s="531"/>
      <c r="I77" s="531"/>
      <c r="J77" s="531"/>
      <c r="K77" s="531"/>
      <c r="L77" s="531"/>
      <c r="M77" s="531"/>
      <c r="N77" s="531">
        <v>1</v>
      </c>
      <c r="O77" s="531">
        <v>26</v>
      </c>
      <c r="P77" s="516"/>
      <c r="Q77" s="532">
        <v>26</v>
      </c>
    </row>
    <row r="78" spans="1:17" ht="14.4" customHeight="1" x14ac:dyDescent="0.3">
      <c r="A78" s="510" t="s">
        <v>1504</v>
      </c>
      <c r="B78" s="511" t="s">
        <v>1408</v>
      </c>
      <c r="C78" s="511" t="s">
        <v>1395</v>
      </c>
      <c r="D78" s="511" t="s">
        <v>1411</v>
      </c>
      <c r="E78" s="511" t="s">
        <v>1412</v>
      </c>
      <c r="F78" s="531">
        <v>666</v>
      </c>
      <c r="G78" s="531">
        <v>134532</v>
      </c>
      <c r="H78" s="531">
        <v>1</v>
      </c>
      <c r="I78" s="531">
        <v>202</v>
      </c>
      <c r="J78" s="531">
        <v>492</v>
      </c>
      <c r="K78" s="531">
        <v>99876</v>
      </c>
      <c r="L78" s="531">
        <v>0.74239586120774237</v>
      </c>
      <c r="M78" s="531">
        <v>203</v>
      </c>
      <c r="N78" s="531">
        <v>508</v>
      </c>
      <c r="O78" s="531">
        <v>103580</v>
      </c>
      <c r="P78" s="516">
        <v>0.76992834418576994</v>
      </c>
      <c r="Q78" s="532">
        <v>203.89763779527559</v>
      </c>
    </row>
    <row r="79" spans="1:17" ht="14.4" customHeight="1" x14ac:dyDescent="0.3">
      <c r="A79" s="510" t="s">
        <v>1504</v>
      </c>
      <c r="B79" s="511" t="s">
        <v>1408</v>
      </c>
      <c r="C79" s="511" t="s">
        <v>1395</v>
      </c>
      <c r="D79" s="511" t="s">
        <v>1414</v>
      </c>
      <c r="E79" s="511" t="s">
        <v>1415</v>
      </c>
      <c r="F79" s="531">
        <v>454</v>
      </c>
      <c r="G79" s="531">
        <v>132114</v>
      </c>
      <c r="H79" s="531">
        <v>1</v>
      </c>
      <c r="I79" s="531">
        <v>291</v>
      </c>
      <c r="J79" s="531">
        <v>411</v>
      </c>
      <c r="K79" s="531">
        <v>120012</v>
      </c>
      <c r="L79" s="531">
        <v>0.90839729324674146</v>
      </c>
      <c r="M79" s="531">
        <v>292</v>
      </c>
      <c r="N79" s="531">
        <v>621</v>
      </c>
      <c r="O79" s="531">
        <v>181810</v>
      </c>
      <c r="P79" s="516">
        <v>1.376159983044946</v>
      </c>
      <c r="Q79" s="532">
        <v>292.76972624798714</v>
      </c>
    </row>
    <row r="80" spans="1:17" ht="14.4" customHeight="1" x14ac:dyDescent="0.3">
      <c r="A80" s="510" t="s">
        <v>1504</v>
      </c>
      <c r="B80" s="511" t="s">
        <v>1408</v>
      </c>
      <c r="C80" s="511" t="s">
        <v>1395</v>
      </c>
      <c r="D80" s="511" t="s">
        <v>1416</v>
      </c>
      <c r="E80" s="511" t="s">
        <v>1417</v>
      </c>
      <c r="F80" s="531">
        <v>13</v>
      </c>
      <c r="G80" s="531">
        <v>1196</v>
      </c>
      <c r="H80" s="531">
        <v>1</v>
      </c>
      <c r="I80" s="531">
        <v>92</v>
      </c>
      <c r="J80" s="531">
        <v>15</v>
      </c>
      <c r="K80" s="531">
        <v>1395</v>
      </c>
      <c r="L80" s="531">
        <v>1.1663879598662208</v>
      </c>
      <c r="M80" s="531">
        <v>93</v>
      </c>
      <c r="N80" s="531">
        <v>15</v>
      </c>
      <c r="O80" s="531">
        <v>1401</v>
      </c>
      <c r="P80" s="516">
        <v>1.1714046822742474</v>
      </c>
      <c r="Q80" s="532">
        <v>93.4</v>
      </c>
    </row>
    <row r="81" spans="1:17" ht="14.4" customHeight="1" x14ac:dyDescent="0.3">
      <c r="A81" s="510" t="s">
        <v>1504</v>
      </c>
      <c r="B81" s="511" t="s">
        <v>1408</v>
      </c>
      <c r="C81" s="511" t="s">
        <v>1395</v>
      </c>
      <c r="D81" s="511" t="s">
        <v>1418</v>
      </c>
      <c r="E81" s="511" t="s">
        <v>1419</v>
      </c>
      <c r="F81" s="531">
        <v>1</v>
      </c>
      <c r="G81" s="531">
        <v>219</v>
      </c>
      <c r="H81" s="531">
        <v>1</v>
      </c>
      <c r="I81" s="531">
        <v>219</v>
      </c>
      <c r="J81" s="531"/>
      <c r="K81" s="531"/>
      <c r="L81" s="531"/>
      <c r="M81" s="531"/>
      <c r="N81" s="531"/>
      <c r="O81" s="531"/>
      <c r="P81" s="516"/>
      <c r="Q81" s="532"/>
    </row>
    <row r="82" spans="1:17" ht="14.4" customHeight="1" x14ac:dyDescent="0.3">
      <c r="A82" s="510" t="s">
        <v>1504</v>
      </c>
      <c r="B82" s="511" t="s">
        <v>1408</v>
      </c>
      <c r="C82" s="511" t="s">
        <v>1395</v>
      </c>
      <c r="D82" s="511" t="s">
        <v>1420</v>
      </c>
      <c r="E82" s="511" t="s">
        <v>1421</v>
      </c>
      <c r="F82" s="531">
        <v>440</v>
      </c>
      <c r="G82" s="531">
        <v>58520</v>
      </c>
      <c r="H82" s="531">
        <v>1</v>
      </c>
      <c r="I82" s="531">
        <v>133</v>
      </c>
      <c r="J82" s="531">
        <v>416</v>
      </c>
      <c r="K82" s="531">
        <v>55744</v>
      </c>
      <c r="L82" s="531">
        <v>0.95256322624743672</v>
      </c>
      <c r="M82" s="531">
        <v>134</v>
      </c>
      <c r="N82" s="531">
        <v>422</v>
      </c>
      <c r="O82" s="531">
        <v>56754</v>
      </c>
      <c r="P82" s="516">
        <v>0.9698222829801777</v>
      </c>
      <c r="Q82" s="532">
        <v>134.48815165876778</v>
      </c>
    </row>
    <row r="83" spans="1:17" ht="14.4" customHeight="1" x14ac:dyDescent="0.3">
      <c r="A83" s="510" t="s">
        <v>1504</v>
      </c>
      <c r="B83" s="511" t="s">
        <v>1408</v>
      </c>
      <c r="C83" s="511" t="s">
        <v>1395</v>
      </c>
      <c r="D83" s="511" t="s">
        <v>1422</v>
      </c>
      <c r="E83" s="511" t="s">
        <v>1421</v>
      </c>
      <c r="F83" s="531">
        <v>1</v>
      </c>
      <c r="G83" s="531">
        <v>174</v>
      </c>
      <c r="H83" s="531">
        <v>1</v>
      </c>
      <c r="I83" s="531">
        <v>174</v>
      </c>
      <c r="J83" s="531">
        <v>2</v>
      </c>
      <c r="K83" s="531">
        <v>350</v>
      </c>
      <c r="L83" s="531">
        <v>2.0114942528735633</v>
      </c>
      <c r="M83" s="531">
        <v>175</v>
      </c>
      <c r="N83" s="531"/>
      <c r="O83" s="531"/>
      <c r="P83" s="516"/>
      <c r="Q83" s="532"/>
    </row>
    <row r="84" spans="1:17" ht="14.4" customHeight="1" x14ac:dyDescent="0.3">
      <c r="A84" s="510" t="s">
        <v>1504</v>
      </c>
      <c r="B84" s="511" t="s">
        <v>1408</v>
      </c>
      <c r="C84" s="511" t="s">
        <v>1395</v>
      </c>
      <c r="D84" s="511" t="s">
        <v>1423</v>
      </c>
      <c r="E84" s="511" t="s">
        <v>1424</v>
      </c>
      <c r="F84" s="531">
        <v>3</v>
      </c>
      <c r="G84" s="531">
        <v>1827</v>
      </c>
      <c r="H84" s="531">
        <v>1</v>
      </c>
      <c r="I84" s="531">
        <v>609</v>
      </c>
      <c r="J84" s="531">
        <v>1</v>
      </c>
      <c r="K84" s="531">
        <v>612</v>
      </c>
      <c r="L84" s="531">
        <v>0.33497536945812806</v>
      </c>
      <c r="M84" s="531">
        <v>612</v>
      </c>
      <c r="N84" s="531">
        <v>1</v>
      </c>
      <c r="O84" s="531">
        <v>618</v>
      </c>
      <c r="P84" s="516">
        <v>0.33825944170771755</v>
      </c>
      <c r="Q84" s="532">
        <v>618</v>
      </c>
    </row>
    <row r="85" spans="1:17" ht="14.4" customHeight="1" x14ac:dyDescent="0.3">
      <c r="A85" s="510" t="s">
        <v>1504</v>
      </c>
      <c r="B85" s="511" t="s">
        <v>1408</v>
      </c>
      <c r="C85" s="511" t="s">
        <v>1395</v>
      </c>
      <c r="D85" s="511" t="s">
        <v>1427</v>
      </c>
      <c r="E85" s="511" t="s">
        <v>1428</v>
      </c>
      <c r="F85" s="531">
        <v>23</v>
      </c>
      <c r="G85" s="531">
        <v>3634</v>
      </c>
      <c r="H85" s="531">
        <v>1</v>
      </c>
      <c r="I85" s="531">
        <v>158</v>
      </c>
      <c r="J85" s="531">
        <v>32</v>
      </c>
      <c r="K85" s="531">
        <v>5088</v>
      </c>
      <c r="L85" s="531">
        <v>1.4001100715465051</v>
      </c>
      <c r="M85" s="531">
        <v>159</v>
      </c>
      <c r="N85" s="531">
        <v>26</v>
      </c>
      <c r="O85" s="531">
        <v>4142</v>
      </c>
      <c r="P85" s="516">
        <v>1.1397908640616401</v>
      </c>
      <c r="Q85" s="532">
        <v>159.30769230769232</v>
      </c>
    </row>
    <row r="86" spans="1:17" ht="14.4" customHeight="1" x14ac:dyDescent="0.3">
      <c r="A86" s="510" t="s">
        <v>1504</v>
      </c>
      <c r="B86" s="511" t="s">
        <v>1408</v>
      </c>
      <c r="C86" s="511" t="s">
        <v>1395</v>
      </c>
      <c r="D86" s="511" t="s">
        <v>1429</v>
      </c>
      <c r="E86" s="511" t="s">
        <v>1430</v>
      </c>
      <c r="F86" s="531">
        <v>1</v>
      </c>
      <c r="G86" s="531">
        <v>382</v>
      </c>
      <c r="H86" s="531">
        <v>1</v>
      </c>
      <c r="I86" s="531">
        <v>382</v>
      </c>
      <c r="J86" s="531">
        <v>1</v>
      </c>
      <c r="K86" s="531">
        <v>382</v>
      </c>
      <c r="L86" s="531">
        <v>1</v>
      </c>
      <c r="M86" s="531">
        <v>382</v>
      </c>
      <c r="N86" s="531">
        <v>1</v>
      </c>
      <c r="O86" s="531">
        <v>383</v>
      </c>
      <c r="P86" s="516">
        <v>1.0026178010471205</v>
      </c>
      <c r="Q86" s="532">
        <v>383</v>
      </c>
    </row>
    <row r="87" spans="1:17" ht="14.4" customHeight="1" x14ac:dyDescent="0.3">
      <c r="A87" s="510" t="s">
        <v>1504</v>
      </c>
      <c r="B87" s="511" t="s">
        <v>1408</v>
      </c>
      <c r="C87" s="511" t="s">
        <v>1395</v>
      </c>
      <c r="D87" s="511" t="s">
        <v>1431</v>
      </c>
      <c r="E87" s="511" t="s">
        <v>1432</v>
      </c>
      <c r="F87" s="531">
        <v>585</v>
      </c>
      <c r="G87" s="531">
        <v>9360</v>
      </c>
      <c r="H87" s="531">
        <v>1</v>
      </c>
      <c r="I87" s="531">
        <v>16</v>
      </c>
      <c r="J87" s="531">
        <v>528</v>
      </c>
      <c r="K87" s="531">
        <v>8448</v>
      </c>
      <c r="L87" s="531">
        <v>0.90256410256410258</v>
      </c>
      <c r="M87" s="531">
        <v>16</v>
      </c>
      <c r="N87" s="531">
        <v>537</v>
      </c>
      <c r="O87" s="531">
        <v>8592</v>
      </c>
      <c r="P87" s="516">
        <v>0.91794871794871791</v>
      </c>
      <c r="Q87" s="532">
        <v>16</v>
      </c>
    </row>
    <row r="88" spans="1:17" ht="14.4" customHeight="1" x14ac:dyDescent="0.3">
      <c r="A88" s="510" t="s">
        <v>1504</v>
      </c>
      <c r="B88" s="511" t="s">
        <v>1408</v>
      </c>
      <c r="C88" s="511" t="s">
        <v>1395</v>
      </c>
      <c r="D88" s="511" t="s">
        <v>1433</v>
      </c>
      <c r="E88" s="511" t="s">
        <v>1434</v>
      </c>
      <c r="F88" s="531">
        <v>83</v>
      </c>
      <c r="G88" s="531">
        <v>21663</v>
      </c>
      <c r="H88" s="531">
        <v>1</v>
      </c>
      <c r="I88" s="531">
        <v>261</v>
      </c>
      <c r="J88" s="531">
        <v>90</v>
      </c>
      <c r="K88" s="531">
        <v>23580</v>
      </c>
      <c r="L88" s="531">
        <v>1.0884918986289986</v>
      </c>
      <c r="M88" s="531">
        <v>262</v>
      </c>
      <c r="N88" s="531">
        <v>97</v>
      </c>
      <c r="O88" s="531">
        <v>25546</v>
      </c>
      <c r="P88" s="516">
        <v>1.1792457185062089</v>
      </c>
      <c r="Q88" s="532">
        <v>263.36082474226805</v>
      </c>
    </row>
    <row r="89" spans="1:17" ht="14.4" customHeight="1" x14ac:dyDescent="0.3">
      <c r="A89" s="510" t="s">
        <v>1504</v>
      </c>
      <c r="B89" s="511" t="s">
        <v>1408</v>
      </c>
      <c r="C89" s="511" t="s">
        <v>1395</v>
      </c>
      <c r="D89" s="511" t="s">
        <v>1435</v>
      </c>
      <c r="E89" s="511" t="s">
        <v>1436</v>
      </c>
      <c r="F89" s="531">
        <v>125</v>
      </c>
      <c r="G89" s="531">
        <v>17500</v>
      </c>
      <c r="H89" s="531">
        <v>1</v>
      </c>
      <c r="I89" s="531">
        <v>140</v>
      </c>
      <c r="J89" s="531">
        <v>100</v>
      </c>
      <c r="K89" s="531">
        <v>14100</v>
      </c>
      <c r="L89" s="531">
        <v>0.80571428571428572</v>
      </c>
      <c r="M89" s="531">
        <v>141</v>
      </c>
      <c r="N89" s="531">
        <v>106</v>
      </c>
      <c r="O89" s="531">
        <v>14946</v>
      </c>
      <c r="P89" s="516">
        <v>0.85405714285714285</v>
      </c>
      <c r="Q89" s="532">
        <v>141</v>
      </c>
    </row>
    <row r="90" spans="1:17" ht="14.4" customHeight="1" x14ac:dyDescent="0.3">
      <c r="A90" s="510" t="s">
        <v>1504</v>
      </c>
      <c r="B90" s="511" t="s">
        <v>1408</v>
      </c>
      <c r="C90" s="511" t="s">
        <v>1395</v>
      </c>
      <c r="D90" s="511" t="s">
        <v>1437</v>
      </c>
      <c r="E90" s="511" t="s">
        <v>1436</v>
      </c>
      <c r="F90" s="531">
        <v>440</v>
      </c>
      <c r="G90" s="531">
        <v>34320</v>
      </c>
      <c r="H90" s="531">
        <v>1</v>
      </c>
      <c r="I90" s="531">
        <v>78</v>
      </c>
      <c r="J90" s="531">
        <v>410</v>
      </c>
      <c r="K90" s="531">
        <v>31980</v>
      </c>
      <c r="L90" s="531">
        <v>0.93181818181818177</v>
      </c>
      <c r="M90" s="531">
        <v>78</v>
      </c>
      <c r="N90" s="531">
        <v>421</v>
      </c>
      <c r="O90" s="531">
        <v>32838</v>
      </c>
      <c r="P90" s="516">
        <v>0.95681818181818179</v>
      </c>
      <c r="Q90" s="532">
        <v>78</v>
      </c>
    </row>
    <row r="91" spans="1:17" ht="14.4" customHeight="1" x14ac:dyDescent="0.3">
      <c r="A91" s="510" t="s">
        <v>1504</v>
      </c>
      <c r="B91" s="511" t="s">
        <v>1408</v>
      </c>
      <c r="C91" s="511" t="s">
        <v>1395</v>
      </c>
      <c r="D91" s="511" t="s">
        <v>1438</v>
      </c>
      <c r="E91" s="511" t="s">
        <v>1439</v>
      </c>
      <c r="F91" s="531">
        <v>125</v>
      </c>
      <c r="G91" s="531">
        <v>37750</v>
      </c>
      <c r="H91" s="531">
        <v>1</v>
      </c>
      <c r="I91" s="531">
        <v>302</v>
      </c>
      <c r="J91" s="531">
        <v>99</v>
      </c>
      <c r="K91" s="531">
        <v>29997</v>
      </c>
      <c r="L91" s="531">
        <v>0.79462251655629135</v>
      </c>
      <c r="M91" s="531">
        <v>303</v>
      </c>
      <c r="N91" s="531">
        <v>106</v>
      </c>
      <c r="O91" s="531">
        <v>32268</v>
      </c>
      <c r="P91" s="516">
        <v>0.85478145695364238</v>
      </c>
      <c r="Q91" s="532">
        <v>304.41509433962267</v>
      </c>
    </row>
    <row r="92" spans="1:17" ht="14.4" customHeight="1" x14ac:dyDescent="0.3">
      <c r="A92" s="510" t="s">
        <v>1504</v>
      </c>
      <c r="B92" s="511" t="s">
        <v>1408</v>
      </c>
      <c r="C92" s="511" t="s">
        <v>1395</v>
      </c>
      <c r="D92" s="511" t="s">
        <v>1440</v>
      </c>
      <c r="E92" s="511" t="s">
        <v>1441</v>
      </c>
      <c r="F92" s="531"/>
      <c r="G92" s="531"/>
      <c r="H92" s="531"/>
      <c r="I92" s="531"/>
      <c r="J92" s="531">
        <v>1</v>
      </c>
      <c r="K92" s="531">
        <v>486</v>
      </c>
      <c r="L92" s="531"/>
      <c r="M92" s="531">
        <v>486</v>
      </c>
      <c r="N92" s="531">
        <v>1</v>
      </c>
      <c r="O92" s="531">
        <v>487</v>
      </c>
      <c r="P92" s="516"/>
      <c r="Q92" s="532">
        <v>487</v>
      </c>
    </row>
    <row r="93" spans="1:17" ht="14.4" customHeight="1" x14ac:dyDescent="0.3">
      <c r="A93" s="510" t="s">
        <v>1504</v>
      </c>
      <c r="B93" s="511" t="s">
        <v>1408</v>
      </c>
      <c r="C93" s="511" t="s">
        <v>1395</v>
      </c>
      <c r="D93" s="511" t="s">
        <v>1442</v>
      </c>
      <c r="E93" s="511" t="s">
        <v>1443</v>
      </c>
      <c r="F93" s="531">
        <v>331</v>
      </c>
      <c r="G93" s="531">
        <v>52629</v>
      </c>
      <c r="H93" s="531">
        <v>1</v>
      </c>
      <c r="I93" s="531">
        <v>159</v>
      </c>
      <c r="J93" s="531">
        <v>322</v>
      </c>
      <c r="K93" s="531">
        <v>51520</v>
      </c>
      <c r="L93" s="531">
        <v>0.978927967470406</v>
      </c>
      <c r="M93" s="531">
        <v>160</v>
      </c>
      <c r="N93" s="531">
        <v>339</v>
      </c>
      <c r="O93" s="531">
        <v>54413</v>
      </c>
      <c r="P93" s="516">
        <v>1.0338976609853883</v>
      </c>
      <c r="Q93" s="532">
        <v>160.5103244837758</v>
      </c>
    </row>
    <row r="94" spans="1:17" ht="14.4" customHeight="1" x14ac:dyDescent="0.3">
      <c r="A94" s="510" t="s">
        <v>1504</v>
      </c>
      <c r="B94" s="511" t="s">
        <v>1408</v>
      </c>
      <c r="C94" s="511" t="s">
        <v>1395</v>
      </c>
      <c r="D94" s="511" t="s">
        <v>1446</v>
      </c>
      <c r="E94" s="511" t="s">
        <v>1412</v>
      </c>
      <c r="F94" s="531">
        <v>1065</v>
      </c>
      <c r="G94" s="531">
        <v>74550</v>
      </c>
      <c r="H94" s="531">
        <v>1</v>
      </c>
      <c r="I94" s="531">
        <v>70</v>
      </c>
      <c r="J94" s="531">
        <v>954</v>
      </c>
      <c r="K94" s="531">
        <v>66780</v>
      </c>
      <c r="L94" s="531">
        <v>0.89577464788732397</v>
      </c>
      <c r="M94" s="531">
        <v>70</v>
      </c>
      <c r="N94" s="531">
        <v>1089</v>
      </c>
      <c r="O94" s="531">
        <v>76761</v>
      </c>
      <c r="P94" s="516">
        <v>1.0296579476861167</v>
      </c>
      <c r="Q94" s="532">
        <v>70.487603305785129</v>
      </c>
    </row>
    <row r="95" spans="1:17" ht="14.4" customHeight="1" x14ac:dyDescent="0.3">
      <c r="A95" s="510" t="s">
        <v>1504</v>
      </c>
      <c r="B95" s="511" t="s">
        <v>1408</v>
      </c>
      <c r="C95" s="511" t="s">
        <v>1395</v>
      </c>
      <c r="D95" s="511" t="s">
        <v>1451</v>
      </c>
      <c r="E95" s="511" t="s">
        <v>1452</v>
      </c>
      <c r="F95" s="531">
        <v>1</v>
      </c>
      <c r="G95" s="531">
        <v>215</v>
      </c>
      <c r="H95" s="531">
        <v>1</v>
      </c>
      <c r="I95" s="531">
        <v>215</v>
      </c>
      <c r="J95" s="531">
        <v>6</v>
      </c>
      <c r="K95" s="531">
        <v>1296</v>
      </c>
      <c r="L95" s="531">
        <v>6.0279069767441857</v>
      </c>
      <c r="M95" s="531">
        <v>216</v>
      </c>
      <c r="N95" s="531"/>
      <c r="O95" s="531"/>
      <c r="P95" s="516"/>
      <c r="Q95" s="532"/>
    </row>
    <row r="96" spans="1:17" ht="14.4" customHeight="1" x14ac:dyDescent="0.3">
      <c r="A96" s="510" t="s">
        <v>1504</v>
      </c>
      <c r="B96" s="511" t="s">
        <v>1408</v>
      </c>
      <c r="C96" s="511" t="s">
        <v>1395</v>
      </c>
      <c r="D96" s="511" t="s">
        <v>1453</v>
      </c>
      <c r="E96" s="511" t="s">
        <v>1454</v>
      </c>
      <c r="F96" s="531">
        <v>16</v>
      </c>
      <c r="G96" s="531">
        <v>18976</v>
      </c>
      <c r="H96" s="531">
        <v>1</v>
      </c>
      <c r="I96" s="531">
        <v>1186</v>
      </c>
      <c r="J96" s="531">
        <v>19</v>
      </c>
      <c r="K96" s="531">
        <v>22591</v>
      </c>
      <c r="L96" s="531">
        <v>1.1905037942664418</v>
      </c>
      <c r="M96" s="531">
        <v>1189</v>
      </c>
      <c r="N96" s="531">
        <v>19</v>
      </c>
      <c r="O96" s="531">
        <v>22619</v>
      </c>
      <c r="P96" s="516">
        <v>1.1919793423271501</v>
      </c>
      <c r="Q96" s="532">
        <v>1190.4736842105262</v>
      </c>
    </row>
    <row r="97" spans="1:17" ht="14.4" customHeight="1" x14ac:dyDescent="0.3">
      <c r="A97" s="510" t="s">
        <v>1504</v>
      </c>
      <c r="B97" s="511" t="s">
        <v>1408</v>
      </c>
      <c r="C97" s="511" t="s">
        <v>1395</v>
      </c>
      <c r="D97" s="511" t="s">
        <v>1455</v>
      </c>
      <c r="E97" s="511" t="s">
        <v>1456</v>
      </c>
      <c r="F97" s="531">
        <v>18</v>
      </c>
      <c r="G97" s="531">
        <v>1926</v>
      </c>
      <c r="H97" s="531">
        <v>1</v>
      </c>
      <c r="I97" s="531">
        <v>107</v>
      </c>
      <c r="J97" s="531">
        <v>31</v>
      </c>
      <c r="K97" s="531">
        <v>3348</v>
      </c>
      <c r="L97" s="531">
        <v>1.7383177570093458</v>
      </c>
      <c r="M97" s="531">
        <v>108</v>
      </c>
      <c r="N97" s="531">
        <v>27</v>
      </c>
      <c r="O97" s="531">
        <v>2923</v>
      </c>
      <c r="P97" s="516">
        <v>1.5176531671858775</v>
      </c>
      <c r="Q97" s="532">
        <v>108.25925925925925</v>
      </c>
    </row>
    <row r="98" spans="1:17" ht="14.4" customHeight="1" x14ac:dyDescent="0.3">
      <c r="A98" s="510" t="s">
        <v>1504</v>
      </c>
      <c r="B98" s="511" t="s">
        <v>1408</v>
      </c>
      <c r="C98" s="511" t="s">
        <v>1395</v>
      </c>
      <c r="D98" s="511" t="s">
        <v>1457</v>
      </c>
      <c r="E98" s="511" t="s">
        <v>1458</v>
      </c>
      <c r="F98" s="531">
        <v>1</v>
      </c>
      <c r="G98" s="531">
        <v>318</v>
      </c>
      <c r="H98" s="531">
        <v>1</v>
      </c>
      <c r="I98" s="531">
        <v>318</v>
      </c>
      <c r="J98" s="531">
        <v>3</v>
      </c>
      <c r="K98" s="531">
        <v>957</v>
      </c>
      <c r="L98" s="531">
        <v>3.0094339622641511</v>
      </c>
      <c r="M98" s="531">
        <v>319</v>
      </c>
      <c r="N98" s="531">
        <v>1</v>
      </c>
      <c r="O98" s="531">
        <v>322</v>
      </c>
      <c r="P98" s="516">
        <v>1.0125786163522013</v>
      </c>
      <c r="Q98" s="532">
        <v>322</v>
      </c>
    </row>
    <row r="99" spans="1:17" ht="14.4" customHeight="1" x14ac:dyDescent="0.3">
      <c r="A99" s="510" t="s">
        <v>1504</v>
      </c>
      <c r="B99" s="511" t="s">
        <v>1408</v>
      </c>
      <c r="C99" s="511" t="s">
        <v>1395</v>
      </c>
      <c r="D99" s="511" t="s">
        <v>1465</v>
      </c>
      <c r="E99" s="511" t="s">
        <v>1466</v>
      </c>
      <c r="F99" s="531">
        <v>1</v>
      </c>
      <c r="G99" s="531">
        <v>290</v>
      </c>
      <c r="H99" s="531">
        <v>1</v>
      </c>
      <c r="I99" s="531">
        <v>290</v>
      </c>
      <c r="J99" s="531"/>
      <c r="K99" s="531"/>
      <c r="L99" s="531"/>
      <c r="M99" s="531"/>
      <c r="N99" s="531">
        <v>2</v>
      </c>
      <c r="O99" s="531">
        <v>584</v>
      </c>
      <c r="P99" s="516">
        <v>2.0137931034482759</v>
      </c>
      <c r="Q99" s="532">
        <v>292</v>
      </c>
    </row>
    <row r="100" spans="1:17" ht="14.4" customHeight="1" x14ac:dyDescent="0.3">
      <c r="A100" s="510" t="s">
        <v>1505</v>
      </c>
      <c r="B100" s="511" t="s">
        <v>1408</v>
      </c>
      <c r="C100" s="511" t="s">
        <v>1395</v>
      </c>
      <c r="D100" s="511" t="s">
        <v>1411</v>
      </c>
      <c r="E100" s="511" t="s">
        <v>1412</v>
      </c>
      <c r="F100" s="531">
        <v>307</v>
      </c>
      <c r="G100" s="531">
        <v>62014</v>
      </c>
      <c r="H100" s="531">
        <v>1</v>
      </c>
      <c r="I100" s="531">
        <v>202</v>
      </c>
      <c r="J100" s="531">
        <v>288</v>
      </c>
      <c r="K100" s="531">
        <v>58464</v>
      </c>
      <c r="L100" s="531">
        <v>0.9427548618053988</v>
      </c>
      <c r="M100" s="531">
        <v>203</v>
      </c>
      <c r="N100" s="531">
        <v>258</v>
      </c>
      <c r="O100" s="531">
        <v>52686</v>
      </c>
      <c r="P100" s="516">
        <v>0.84958235237204505</v>
      </c>
      <c r="Q100" s="532">
        <v>204.2093023255814</v>
      </c>
    </row>
    <row r="101" spans="1:17" ht="14.4" customHeight="1" x14ac:dyDescent="0.3">
      <c r="A101" s="510" t="s">
        <v>1505</v>
      </c>
      <c r="B101" s="511" t="s">
        <v>1408</v>
      </c>
      <c r="C101" s="511" t="s">
        <v>1395</v>
      </c>
      <c r="D101" s="511" t="s">
        <v>1414</v>
      </c>
      <c r="E101" s="511" t="s">
        <v>1415</v>
      </c>
      <c r="F101" s="531">
        <v>140</v>
      </c>
      <c r="G101" s="531">
        <v>40740</v>
      </c>
      <c r="H101" s="531">
        <v>1</v>
      </c>
      <c r="I101" s="531">
        <v>291</v>
      </c>
      <c r="J101" s="531">
        <v>228</v>
      </c>
      <c r="K101" s="531">
        <v>66576</v>
      </c>
      <c r="L101" s="531">
        <v>1.6341678939617084</v>
      </c>
      <c r="M101" s="531">
        <v>292</v>
      </c>
      <c r="N101" s="531">
        <v>327</v>
      </c>
      <c r="O101" s="531">
        <v>95902</v>
      </c>
      <c r="P101" s="516">
        <v>2.3540009818360335</v>
      </c>
      <c r="Q101" s="532">
        <v>293.27828746177369</v>
      </c>
    </row>
    <row r="102" spans="1:17" ht="14.4" customHeight="1" x14ac:dyDescent="0.3">
      <c r="A102" s="510" t="s">
        <v>1505</v>
      </c>
      <c r="B102" s="511" t="s">
        <v>1408</v>
      </c>
      <c r="C102" s="511" t="s">
        <v>1395</v>
      </c>
      <c r="D102" s="511" t="s">
        <v>1416</v>
      </c>
      <c r="E102" s="511" t="s">
        <v>1417</v>
      </c>
      <c r="F102" s="531"/>
      <c r="G102" s="531"/>
      <c r="H102" s="531"/>
      <c r="I102" s="531"/>
      <c r="J102" s="531">
        <v>3</v>
      </c>
      <c r="K102" s="531">
        <v>279</v>
      </c>
      <c r="L102" s="531"/>
      <c r="M102" s="531">
        <v>93</v>
      </c>
      <c r="N102" s="531"/>
      <c r="O102" s="531"/>
      <c r="P102" s="516"/>
      <c r="Q102" s="532"/>
    </row>
    <row r="103" spans="1:17" ht="14.4" customHeight="1" x14ac:dyDescent="0.3">
      <c r="A103" s="510" t="s">
        <v>1505</v>
      </c>
      <c r="B103" s="511" t="s">
        <v>1408</v>
      </c>
      <c r="C103" s="511" t="s">
        <v>1395</v>
      </c>
      <c r="D103" s="511" t="s">
        <v>1420</v>
      </c>
      <c r="E103" s="511" t="s">
        <v>1421</v>
      </c>
      <c r="F103" s="531">
        <v>119</v>
      </c>
      <c r="G103" s="531">
        <v>15827</v>
      </c>
      <c r="H103" s="531">
        <v>1</v>
      </c>
      <c r="I103" s="531">
        <v>133</v>
      </c>
      <c r="J103" s="531">
        <v>181</v>
      </c>
      <c r="K103" s="531">
        <v>24254</v>
      </c>
      <c r="L103" s="531">
        <v>1.5324445567700764</v>
      </c>
      <c r="M103" s="531">
        <v>134</v>
      </c>
      <c r="N103" s="531">
        <v>162</v>
      </c>
      <c r="O103" s="531">
        <v>21800</v>
      </c>
      <c r="P103" s="516">
        <v>1.3773930624881532</v>
      </c>
      <c r="Q103" s="532">
        <v>134.5679012345679</v>
      </c>
    </row>
    <row r="104" spans="1:17" ht="14.4" customHeight="1" x14ac:dyDescent="0.3">
      <c r="A104" s="510" t="s">
        <v>1505</v>
      </c>
      <c r="B104" s="511" t="s">
        <v>1408</v>
      </c>
      <c r="C104" s="511" t="s">
        <v>1395</v>
      </c>
      <c r="D104" s="511" t="s">
        <v>1423</v>
      </c>
      <c r="E104" s="511" t="s">
        <v>1424</v>
      </c>
      <c r="F104" s="531">
        <v>1</v>
      </c>
      <c r="G104" s="531">
        <v>609</v>
      </c>
      <c r="H104" s="531">
        <v>1</v>
      </c>
      <c r="I104" s="531">
        <v>609</v>
      </c>
      <c r="J104" s="531">
        <v>1</v>
      </c>
      <c r="K104" s="531">
        <v>612</v>
      </c>
      <c r="L104" s="531">
        <v>1.0049261083743843</v>
      </c>
      <c r="M104" s="531">
        <v>612</v>
      </c>
      <c r="N104" s="531">
        <v>2</v>
      </c>
      <c r="O104" s="531">
        <v>1236</v>
      </c>
      <c r="P104" s="516">
        <v>2.0295566502463056</v>
      </c>
      <c r="Q104" s="532">
        <v>618</v>
      </c>
    </row>
    <row r="105" spans="1:17" ht="14.4" customHeight="1" x14ac:dyDescent="0.3">
      <c r="A105" s="510" t="s">
        <v>1505</v>
      </c>
      <c r="B105" s="511" t="s">
        <v>1408</v>
      </c>
      <c r="C105" s="511" t="s">
        <v>1395</v>
      </c>
      <c r="D105" s="511" t="s">
        <v>1427</v>
      </c>
      <c r="E105" s="511" t="s">
        <v>1428</v>
      </c>
      <c r="F105" s="531">
        <v>6</v>
      </c>
      <c r="G105" s="531">
        <v>948</v>
      </c>
      <c r="H105" s="531">
        <v>1</v>
      </c>
      <c r="I105" s="531">
        <v>158</v>
      </c>
      <c r="J105" s="531">
        <v>9</v>
      </c>
      <c r="K105" s="531">
        <v>1431</v>
      </c>
      <c r="L105" s="531">
        <v>1.509493670886076</v>
      </c>
      <c r="M105" s="531">
        <v>159</v>
      </c>
      <c r="N105" s="531">
        <v>15</v>
      </c>
      <c r="O105" s="531">
        <v>2393</v>
      </c>
      <c r="P105" s="516">
        <v>2.5242616033755274</v>
      </c>
      <c r="Q105" s="532">
        <v>159.53333333333333</v>
      </c>
    </row>
    <row r="106" spans="1:17" ht="14.4" customHeight="1" x14ac:dyDescent="0.3">
      <c r="A106" s="510" t="s">
        <v>1505</v>
      </c>
      <c r="B106" s="511" t="s">
        <v>1408</v>
      </c>
      <c r="C106" s="511" t="s">
        <v>1395</v>
      </c>
      <c r="D106" s="511" t="s">
        <v>1431</v>
      </c>
      <c r="E106" s="511" t="s">
        <v>1432</v>
      </c>
      <c r="F106" s="531">
        <v>219</v>
      </c>
      <c r="G106" s="531">
        <v>3504</v>
      </c>
      <c r="H106" s="531">
        <v>1</v>
      </c>
      <c r="I106" s="531">
        <v>16</v>
      </c>
      <c r="J106" s="531">
        <v>243</v>
      </c>
      <c r="K106" s="531">
        <v>3888</v>
      </c>
      <c r="L106" s="531">
        <v>1.1095890410958904</v>
      </c>
      <c r="M106" s="531">
        <v>16</v>
      </c>
      <c r="N106" s="531">
        <v>238</v>
      </c>
      <c r="O106" s="531">
        <v>3808</v>
      </c>
      <c r="P106" s="516">
        <v>1.08675799086758</v>
      </c>
      <c r="Q106" s="532">
        <v>16</v>
      </c>
    </row>
    <row r="107" spans="1:17" ht="14.4" customHeight="1" x14ac:dyDescent="0.3">
      <c r="A107" s="510" t="s">
        <v>1505</v>
      </c>
      <c r="B107" s="511" t="s">
        <v>1408</v>
      </c>
      <c r="C107" s="511" t="s">
        <v>1395</v>
      </c>
      <c r="D107" s="511" t="s">
        <v>1433</v>
      </c>
      <c r="E107" s="511" t="s">
        <v>1434</v>
      </c>
      <c r="F107" s="531">
        <v>73</v>
      </c>
      <c r="G107" s="531">
        <v>19053</v>
      </c>
      <c r="H107" s="531">
        <v>1</v>
      </c>
      <c r="I107" s="531">
        <v>261</v>
      </c>
      <c r="J107" s="531">
        <v>44</v>
      </c>
      <c r="K107" s="531">
        <v>11528</v>
      </c>
      <c r="L107" s="531">
        <v>0.60504907363669769</v>
      </c>
      <c r="M107" s="531">
        <v>262</v>
      </c>
      <c r="N107" s="531">
        <v>56</v>
      </c>
      <c r="O107" s="531">
        <v>14765</v>
      </c>
      <c r="P107" s="516">
        <v>0.77494357843909101</v>
      </c>
      <c r="Q107" s="532">
        <v>263.66071428571428</v>
      </c>
    </row>
    <row r="108" spans="1:17" ht="14.4" customHeight="1" x14ac:dyDescent="0.3">
      <c r="A108" s="510" t="s">
        <v>1505</v>
      </c>
      <c r="B108" s="511" t="s">
        <v>1408</v>
      </c>
      <c r="C108" s="511" t="s">
        <v>1395</v>
      </c>
      <c r="D108" s="511" t="s">
        <v>1435</v>
      </c>
      <c r="E108" s="511" t="s">
        <v>1436</v>
      </c>
      <c r="F108" s="531">
        <v>89</v>
      </c>
      <c r="G108" s="531">
        <v>12460</v>
      </c>
      <c r="H108" s="531">
        <v>1</v>
      </c>
      <c r="I108" s="531">
        <v>140</v>
      </c>
      <c r="J108" s="531">
        <v>46</v>
      </c>
      <c r="K108" s="531">
        <v>6486</v>
      </c>
      <c r="L108" s="531">
        <v>0.52054574638844298</v>
      </c>
      <c r="M108" s="531">
        <v>141</v>
      </c>
      <c r="N108" s="531">
        <v>57</v>
      </c>
      <c r="O108" s="531">
        <v>8037</v>
      </c>
      <c r="P108" s="516">
        <v>0.64502407704654896</v>
      </c>
      <c r="Q108" s="532">
        <v>141</v>
      </c>
    </row>
    <row r="109" spans="1:17" ht="14.4" customHeight="1" x14ac:dyDescent="0.3">
      <c r="A109" s="510" t="s">
        <v>1505</v>
      </c>
      <c r="B109" s="511" t="s">
        <v>1408</v>
      </c>
      <c r="C109" s="511" t="s">
        <v>1395</v>
      </c>
      <c r="D109" s="511" t="s">
        <v>1437</v>
      </c>
      <c r="E109" s="511" t="s">
        <v>1436</v>
      </c>
      <c r="F109" s="531">
        <v>119</v>
      </c>
      <c r="G109" s="531">
        <v>9282</v>
      </c>
      <c r="H109" s="531">
        <v>1</v>
      </c>
      <c r="I109" s="531">
        <v>78</v>
      </c>
      <c r="J109" s="531">
        <v>181</v>
      </c>
      <c r="K109" s="531">
        <v>14118</v>
      </c>
      <c r="L109" s="531">
        <v>1.5210084033613445</v>
      </c>
      <c r="M109" s="531">
        <v>78</v>
      </c>
      <c r="N109" s="531">
        <v>162</v>
      </c>
      <c r="O109" s="531">
        <v>12636</v>
      </c>
      <c r="P109" s="516">
        <v>1.3613445378151261</v>
      </c>
      <c r="Q109" s="532">
        <v>78</v>
      </c>
    </row>
    <row r="110" spans="1:17" ht="14.4" customHeight="1" x14ac:dyDescent="0.3">
      <c r="A110" s="510" t="s">
        <v>1505</v>
      </c>
      <c r="B110" s="511" t="s">
        <v>1408</v>
      </c>
      <c r="C110" s="511" t="s">
        <v>1395</v>
      </c>
      <c r="D110" s="511" t="s">
        <v>1438</v>
      </c>
      <c r="E110" s="511" t="s">
        <v>1439</v>
      </c>
      <c r="F110" s="531">
        <v>88</v>
      </c>
      <c r="G110" s="531">
        <v>26576</v>
      </c>
      <c r="H110" s="531">
        <v>1</v>
      </c>
      <c r="I110" s="531">
        <v>302</v>
      </c>
      <c r="J110" s="531">
        <v>46</v>
      </c>
      <c r="K110" s="531">
        <v>13938</v>
      </c>
      <c r="L110" s="531">
        <v>0.52445815773630344</v>
      </c>
      <c r="M110" s="531">
        <v>303</v>
      </c>
      <c r="N110" s="531">
        <v>57</v>
      </c>
      <c r="O110" s="531">
        <v>17367</v>
      </c>
      <c r="P110" s="516">
        <v>0.65348434677904876</v>
      </c>
      <c r="Q110" s="532">
        <v>304.68421052631578</v>
      </c>
    </row>
    <row r="111" spans="1:17" ht="14.4" customHeight="1" x14ac:dyDescent="0.3">
      <c r="A111" s="510" t="s">
        <v>1505</v>
      </c>
      <c r="B111" s="511" t="s">
        <v>1408</v>
      </c>
      <c r="C111" s="511" t="s">
        <v>1395</v>
      </c>
      <c r="D111" s="511" t="s">
        <v>1440</v>
      </c>
      <c r="E111" s="511" t="s">
        <v>1441</v>
      </c>
      <c r="F111" s="531"/>
      <c r="G111" s="531"/>
      <c r="H111" s="531"/>
      <c r="I111" s="531"/>
      <c r="J111" s="531"/>
      <c r="K111" s="531"/>
      <c r="L111" s="531"/>
      <c r="M111" s="531"/>
      <c r="N111" s="531">
        <v>1</v>
      </c>
      <c r="O111" s="531">
        <v>487</v>
      </c>
      <c r="P111" s="516"/>
      <c r="Q111" s="532">
        <v>487</v>
      </c>
    </row>
    <row r="112" spans="1:17" ht="14.4" customHeight="1" x14ac:dyDescent="0.3">
      <c r="A112" s="510" t="s">
        <v>1505</v>
      </c>
      <c r="B112" s="511" t="s">
        <v>1408</v>
      </c>
      <c r="C112" s="511" t="s">
        <v>1395</v>
      </c>
      <c r="D112" s="511" t="s">
        <v>1442</v>
      </c>
      <c r="E112" s="511" t="s">
        <v>1443</v>
      </c>
      <c r="F112" s="531">
        <v>106</v>
      </c>
      <c r="G112" s="531">
        <v>16854</v>
      </c>
      <c r="H112" s="531">
        <v>1</v>
      </c>
      <c r="I112" s="531">
        <v>159</v>
      </c>
      <c r="J112" s="531">
        <v>160</v>
      </c>
      <c r="K112" s="531">
        <v>25600</v>
      </c>
      <c r="L112" s="531">
        <v>1.5189272576243029</v>
      </c>
      <c r="M112" s="531">
        <v>160</v>
      </c>
      <c r="N112" s="531">
        <v>147</v>
      </c>
      <c r="O112" s="531">
        <v>23605</v>
      </c>
      <c r="P112" s="516">
        <v>1.4005577311024089</v>
      </c>
      <c r="Q112" s="532">
        <v>160.57823129251702</v>
      </c>
    </row>
    <row r="113" spans="1:17" ht="14.4" customHeight="1" x14ac:dyDescent="0.3">
      <c r="A113" s="510" t="s">
        <v>1505</v>
      </c>
      <c r="B113" s="511" t="s">
        <v>1408</v>
      </c>
      <c r="C113" s="511" t="s">
        <v>1395</v>
      </c>
      <c r="D113" s="511" t="s">
        <v>1446</v>
      </c>
      <c r="E113" s="511" t="s">
        <v>1412</v>
      </c>
      <c r="F113" s="531">
        <v>322</v>
      </c>
      <c r="G113" s="531">
        <v>22540</v>
      </c>
      <c r="H113" s="531">
        <v>1</v>
      </c>
      <c r="I113" s="531">
        <v>70</v>
      </c>
      <c r="J113" s="531">
        <v>449</v>
      </c>
      <c r="K113" s="531">
        <v>31430</v>
      </c>
      <c r="L113" s="531">
        <v>1.3944099378881987</v>
      </c>
      <c r="M113" s="531">
        <v>70</v>
      </c>
      <c r="N113" s="531">
        <v>387</v>
      </c>
      <c r="O113" s="531">
        <v>27308</v>
      </c>
      <c r="P113" s="516">
        <v>1.2115350488021295</v>
      </c>
      <c r="Q113" s="532">
        <v>70.563307493540051</v>
      </c>
    </row>
    <row r="114" spans="1:17" ht="14.4" customHeight="1" x14ac:dyDescent="0.3">
      <c r="A114" s="510" t="s">
        <v>1505</v>
      </c>
      <c r="B114" s="511" t="s">
        <v>1408</v>
      </c>
      <c r="C114" s="511" t="s">
        <v>1395</v>
      </c>
      <c r="D114" s="511" t="s">
        <v>1453</v>
      </c>
      <c r="E114" s="511" t="s">
        <v>1454</v>
      </c>
      <c r="F114" s="531">
        <v>4</v>
      </c>
      <c r="G114" s="531">
        <v>4744</v>
      </c>
      <c r="H114" s="531">
        <v>1</v>
      </c>
      <c r="I114" s="531">
        <v>1186</v>
      </c>
      <c r="J114" s="531">
        <v>7</v>
      </c>
      <c r="K114" s="531">
        <v>8323</v>
      </c>
      <c r="L114" s="531">
        <v>1.7544266441821248</v>
      </c>
      <c r="M114" s="531">
        <v>1189</v>
      </c>
      <c r="N114" s="531">
        <v>14</v>
      </c>
      <c r="O114" s="531">
        <v>16682</v>
      </c>
      <c r="P114" s="516">
        <v>3.5164418212478923</v>
      </c>
      <c r="Q114" s="532">
        <v>1191.5714285714287</v>
      </c>
    </row>
    <row r="115" spans="1:17" ht="14.4" customHeight="1" x14ac:dyDescent="0.3">
      <c r="A115" s="510" t="s">
        <v>1505</v>
      </c>
      <c r="B115" s="511" t="s">
        <v>1408</v>
      </c>
      <c r="C115" s="511" t="s">
        <v>1395</v>
      </c>
      <c r="D115" s="511" t="s">
        <v>1455</v>
      </c>
      <c r="E115" s="511" t="s">
        <v>1456</v>
      </c>
      <c r="F115" s="531">
        <v>6</v>
      </c>
      <c r="G115" s="531">
        <v>642</v>
      </c>
      <c r="H115" s="531">
        <v>1</v>
      </c>
      <c r="I115" s="531">
        <v>107</v>
      </c>
      <c r="J115" s="531">
        <v>6</v>
      </c>
      <c r="K115" s="531">
        <v>648</v>
      </c>
      <c r="L115" s="531">
        <v>1.0093457943925233</v>
      </c>
      <c r="M115" s="531">
        <v>108</v>
      </c>
      <c r="N115" s="531">
        <v>8</v>
      </c>
      <c r="O115" s="531">
        <v>870</v>
      </c>
      <c r="P115" s="516">
        <v>1.3551401869158879</v>
      </c>
      <c r="Q115" s="532">
        <v>108.75</v>
      </c>
    </row>
    <row r="116" spans="1:17" ht="14.4" customHeight="1" x14ac:dyDescent="0.3">
      <c r="A116" s="510" t="s">
        <v>1506</v>
      </c>
      <c r="B116" s="511" t="s">
        <v>1408</v>
      </c>
      <c r="C116" s="511" t="s">
        <v>1395</v>
      </c>
      <c r="D116" s="511" t="s">
        <v>1411</v>
      </c>
      <c r="E116" s="511" t="s">
        <v>1412</v>
      </c>
      <c r="F116" s="531">
        <v>331</v>
      </c>
      <c r="G116" s="531">
        <v>66862</v>
      </c>
      <c r="H116" s="531">
        <v>1</v>
      </c>
      <c r="I116" s="531">
        <v>202</v>
      </c>
      <c r="J116" s="531">
        <v>288</v>
      </c>
      <c r="K116" s="531">
        <v>58464</v>
      </c>
      <c r="L116" s="531">
        <v>0.87439801381950888</v>
      </c>
      <c r="M116" s="531">
        <v>203</v>
      </c>
      <c r="N116" s="531">
        <v>352</v>
      </c>
      <c r="O116" s="531">
        <v>71806</v>
      </c>
      <c r="P116" s="516">
        <v>1.0739433459962311</v>
      </c>
      <c r="Q116" s="532">
        <v>203.99431818181819</v>
      </c>
    </row>
    <row r="117" spans="1:17" ht="14.4" customHeight="1" x14ac:dyDescent="0.3">
      <c r="A117" s="510" t="s">
        <v>1506</v>
      </c>
      <c r="B117" s="511" t="s">
        <v>1408</v>
      </c>
      <c r="C117" s="511" t="s">
        <v>1395</v>
      </c>
      <c r="D117" s="511" t="s">
        <v>1413</v>
      </c>
      <c r="E117" s="511" t="s">
        <v>1412</v>
      </c>
      <c r="F117" s="531"/>
      <c r="G117" s="531"/>
      <c r="H117" s="531"/>
      <c r="I117" s="531"/>
      <c r="J117" s="531"/>
      <c r="K117" s="531"/>
      <c r="L117" s="531"/>
      <c r="M117" s="531"/>
      <c r="N117" s="531">
        <v>2</v>
      </c>
      <c r="O117" s="531">
        <v>168</v>
      </c>
      <c r="P117" s="516"/>
      <c r="Q117" s="532">
        <v>84</v>
      </c>
    </row>
    <row r="118" spans="1:17" ht="14.4" customHeight="1" x14ac:dyDescent="0.3">
      <c r="A118" s="510" t="s">
        <v>1506</v>
      </c>
      <c r="B118" s="511" t="s">
        <v>1408</v>
      </c>
      <c r="C118" s="511" t="s">
        <v>1395</v>
      </c>
      <c r="D118" s="511" t="s">
        <v>1414</v>
      </c>
      <c r="E118" s="511" t="s">
        <v>1415</v>
      </c>
      <c r="F118" s="531">
        <v>197</v>
      </c>
      <c r="G118" s="531">
        <v>57327</v>
      </c>
      <c r="H118" s="531">
        <v>1</v>
      </c>
      <c r="I118" s="531">
        <v>291</v>
      </c>
      <c r="J118" s="531">
        <v>250</v>
      </c>
      <c r="K118" s="531">
        <v>73000</v>
      </c>
      <c r="L118" s="531">
        <v>1.2733964798437036</v>
      </c>
      <c r="M118" s="531">
        <v>292</v>
      </c>
      <c r="N118" s="531">
        <v>320</v>
      </c>
      <c r="O118" s="531">
        <v>93774</v>
      </c>
      <c r="P118" s="516">
        <v>1.6357737191899104</v>
      </c>
      <c r="Q118" s="532">
        <v>293.04374999999999</v>
      </c>
    </row>
    <row r="119" spans="1:17" ht="14.4" customHeight="1" x14ac:dyDescent="0.3">
      <c r="A119" s="510" t="s">
        <v>1506</v>
      </c>
      <c r="B119" s="511" t="s">
        <v>1408</v>
      </c>
      <c r="C119" s="511" t="s">
        <v>1395</v>
      </c>
      <c r="D119" s="511" t="s">
        <v>1416</v>
      </c>
      <c r="E119" s="511" t="s">
        <v>1417</v>
      </c>
      <c r="F119" s="531"/>
      <c r="G119" s="531"/>
      <c r="H119" s="531"/>
      <c r="I119" s="531"/>
      <c r="J119" s="531">
        <v>9</v>
      </c>
      <c r="K119" s="531">
        <v>837</v>
      </c>
      <c r="L119" s="531"/>
      <c r="M119" s="531">
        <v>93</v>
      </c>
      <c r="N119" s="531">
        <v>3</v>
      </c>
      <c r="O119" s="531">
        <v>279</v>
      </c>
      <c r="P119" s="516"/>
      <c r="Q119" s="532">
        <v>93</v>
      </c>
    </row>
    <row r="120" spans="1:17" ht="14.4" customHeight="1" x14ac:dyDescent="0.3">
      <c r="A120" s="510" t="s">
        <v>1506</v>
      </c>
      <c r="B120" s="511" t="s">
        <v>1408</v>
      </c>
      <c r="C120" s="511" t="s">
        <v>1395</v>
      </c>
      <c r="D120" s="511" t="s">
        <v>1420</v>
      </c>
      <c r="E120" s="511" t="s">
        <v>1421</v>
      </c>
      <c r="F120" s="531">
        <v>287</v>
      </c>
      <c r="G120" s="531">
        <v>38171</v>
      </c>
      <c r="H120" s="531">
        <v>1</v>
      </c>
      <c r="I120" s="531">
        <v>133</v>
      </c>
      <c r="J120" s="531">
        <v>293</v>
      </c>
      <c r="K120" s="531">
        <v>39262</v>
      </c>
      <c r="L120" s="531">
        <v>1.0285819077309999</v>
      </c>
      <c r="M120" s="531">
        <v>134</v>
      </c>
      <c r="N120" s="531">
        <v>283</v>
      </c>
      <c r="O120" s="531">
        <v>38067</v>
      </c>
      <c r="P120" s="516">
        <v>0.99727541851143542</v>
      </c>
      <c r="Q120" s="532">
        <v>134.51236749116609</v>
      </c>
    </row>
    <row r="121" spans="1:17" ht="14.4" customHeight="1" x14ac:dyDescent="0.3">
      <c r="A121" s="510" t="s">
        <v>1506</v>
      </c>
      <c r="B121" s="511" t="s">
        <v>1408</v>
      </c>
      <c r="C121" s="511" t="s">
        <v>1395</v>
      </c>
      <c r="D121" s="511" t="s">
        <v>1422</v>
      </c>
      <c r="E121" s="511" t="s">
        <v>1421</v>
      </c>
      <c r="F121" s="531"/>
      <c r="G121" s="531"/>
      <c r="H121" s="531"/>
      <c r="I121" s="531"/>
      <c r="J121" s="531"/>
      <c r="K121" s="531"/>
      <c r="L121" s="531"/>
      <c r="M121" s="531"/>
      <c r="N121" s="531">
        <v>1</v>
      </c>
      <c r="O121" s="531">
        <v>175</v>
      </c>
      <c r="P121" s="516"/>
      <c r="Q121" s="532">
        <v>175</v>
      </c>
    </row>
    <row r="122" spans="1:17" ht="14.4" customHeight="1" x14ac:dyDescent="0.3">
      <c r="A122" s="510" t="s">
        <v>1506</v>
      </c>
      <c r="B122" s="511" t="s">
        <v>1408</v>
      </c>
      <c r="C122" s="511" t="s">
        <v>1395</v>
      </c>
      <c r="D122" s="511" t="s">
        <v>1423</v>
      </c>
      <c r="E122" s="511" t="s">
        <v>1424</v>
      </c>
      <c r="F122" s="531">
        <v>2</v>
      </c>
      <c r="G122" s="531">
        <v>1218</v>
      </c>
      <c r="H122" s="531">
        <v>1</v>
      </c>
      <c r="I122" s="531">
        <v>609</v>
      </c>
      <c r="J122" s="531">
        <v>4</v>
      </c>
      <c r="K122" s="531">
        <v>2448</v>
      </c>
      <c r="L122" s="531">
        <v>2.0098522167487687</v>
      </c>
      <c r="M122" s="531">
        <v>612</v>
      </c>
      <c r="N122" s="531">
        <v>2</v>
      </c>
      <c r="O122" s="531">
        <v>1224</v>
      </c>
      <c r="P122" s="516">
        <v>1.0049261083743843</v>
      </c>
      <c r="Q122" s="532">
        <v>612</v>
      </c>
    </row>
    <row r="123" spans="1:17" ht="14.4" customHeight="1" x14ac:dyDescent="0.3">
      <c r="A123" s="510" t="s">
        <v>1506</v>
      </c>
      <c r="B123" s="511" t="s">
        <v>1408</v>
      </c>
      <c r="C123" s="511" t="s">
        <v>1395</v>
      </c>
      <c r="D123" s="511" t="s">
        <v>1427</v>
      </c>
      <c r="E123" s="511" t="s">
        <v>1428</v>
      </c>
      <c r="F123" s="531">
        <v>9</v>
      </c>
      <c r="G123" s="531">
        <v>1422</v>
      </c>
      <c r="H123" s="531">
        <v>1</v>
      </c>
      <c r="I123" s="531">
        <v>158</v>
      </c>
      <c r="J123" s="531">
        <v>11</v>
      </c>
      <c r="K123" s="531">
        <v>1749</v>
      </c>
      <c r="L123" s="531">
        <v>1.229957805907173</v>
      </c>
      <c r="M123" s="531">
        <v>159</v>
      </c>
      <c r="N123" s="531">
        <v>15</v>
      </c>
      <c r="O123" s="531">
        <v>2394</v>
      </c>
      <c r="P123" s="516">
        <v>1.6835443037974684</v>
      </c>
      <c r="Q123" s="532">
        <v>159.6</v>
      </c>
    </row>
    <row r="124" spans="1:17" ht="14.4" customHeight="1" x14ac:dyDescent="0.3">
      <c r="A124" s="510" t="s">
        <v>1506</v>
      </c>
      <c r="B124" s="511" t="s">
        <v>1408</v>
      </c>
      <c r="C124" s="511" t="s">
        <v>1395</v>
      </c>
      <c r="D124" s="511" t="s">
        <v>1431</v>
      </c>
      <c r="E124" s="511" t="s">
        <v>1432</v>
      </c>
      <c r="F124" s="531">
        <v>388</v>
      </c>
      <c r="G124" s="531">
        <v>6208</v>
      </c>
      <c r="H124" s="531">
        <v>1</v>
      </c>
      <c r="I124" s="531">
        <v>16</v>
      </c>
      <c r="J124" s="531">
        <v>404</v>
      </c>
      <c r="K124" s="531">
        <v>6464</v>
      </c>
      <c r="L124" s="531">
        <v>1.0412371134020619</v>
      </c>
      <c r="M124" s="531">
        <v>16</v>
      </c>
      <c r="N124" s="531">
        <v>392</v>
      </c>
      <c r="O124" s="531">
        <v>6272</v>
      </c>
      <c r="P124" s="516">
        <v>1.0103092783505154</v>
      </c>
      <c r="Q124" s="532">
        <v>16</v>
      </c>
    </row>
    <row r="125" spans="1:17" ht="14.4" customHeight="1" x14ac:dyDescent="0.3">
      <c r="A125" s="510" t="s">
        <v>1506</v>
      </c>
      <c r="B125" s="511" t="s">
        <v>1408</v>
      </c>
      <c r="C125" s="511" t="s">
        <v>1395</v>
      </c>
      <c r="D125" s="511" t="s">
        <v>1433</v>
      </c>
      <c r="E125" s="511" t="s">
        <v>1434</v>
      </c>
      <c r="F125" s="531">
        <v>77</v>
      </c>
      <c r="G125" s="531">
        <v>20097</v>
      </c>
      <c r="H125" s="531">
        <v>1</v>
      </c>
      <c r="I125" s="531">
        <v>261</v>
      </c>
      <c r="J125" s="531">
        <v>103</v>
      </c>
      <c r="K125" s="531">
        <v>26986</v>
      </c>
      <c r="L125" s="531">
        <v>1.3427874807185152</v>
      </c>
      <c r="M125" s="531">
        <v>262</v>
      </c>
      <c r="N125" s="531">
        <v>103</v>
      </c>
      <c r="O125" s="531">
        <v>27142</v>
      </c>
      <c r="P125" s="516">
        <v>1.350549833308454</v>
      </c>
      <c r="Q125" s="532">
        <v>263.51456310679612</v>
      </c>
    </row>
    <row r="126" spans="1:17" ht="14.4" customHeight="1" x14ac:dyDescent="0.3">
      <c r="A126" s="510" t="s">
        <v>1506</v>
      </c>
      <c r="B126" s="511" t="s">
        <v>1408</v>
      </c>
      <c r="C126" s="511" t="s">
        <v>1395</v>
      </c>
      <c r="D126" s="511" t="s">
        <v>1435</v>
      </c>
      <c r="E126" s="511" t="s">
        <v>1436</v>
      </c>
      <c r="F126" s="531">
        <v>97</v>
      </c>
      <c r="G126" s="531">
        <v>13580</v>
      </c>
      <c r="H126" s="531">
        <v>1</v>
      </c>
      <c r="I126" s="531">
        <v>140</v>
      </c>
      <c r="J126" s="531">
        <v>97</v>
      </c>
      <c r="K126" s="531">
        <v>13677</v>
      </c>
      <c r="L126" s="531">
        <v>1.0071428571428571</v>
      </c>
      <c r="M126" s="531">
        <v>141</v>
      </c>
      <c r="N126" s="531">
        <v>104</v>
      </c>
      <c r="O126" s="531">
        <v>14664</v>
      </c>
      <c r="P126" s="516">
        <v>1.0798232695139911</v>
      </c>
      <c r="Q126" s="532">
        <v>141</v>
      </c>
    </row>
    <row r="127" spans="1:17" ht="14.4" customHeight="1" x14ac:dyDescent="0.3">
      <c r="A127" s="510" t="s">
        <v>1506</v>
      </c>
      <c r="B127" s="511" t="s">
        <v>1408</v>
      </c>
      <c r="C127" s="511" t="s">
        <v>1395</v>
      </c>
      <c r="D127" s="511" t="s">
        <v>1437</v>
      </c>
      <c r="E127" s="511" t="s">
        <v>1436</v>
      </c>
      <c r="F127" s="531">
        <v>287</v>
      </c>
      <c r="G127" s="531">
        <v>22386</v>
      </c>
      <c r="H127" s="531">
        <v>1</v>
      </c>
      <c r="I127" s="531">
        <v>78</v>
      </c>
      <c r="J127" s="531">
        <v>293</v>
      </c>
      <c r="K127" s="531">
        <v>22854</v>
      </c>
      <c r="L127" s="531">
        <v>1.0209059233449478</v>
      </c>
      <c r="M127" s="531">
        <v>78</v>
      </c>
      <c r="N127" s="531">
        <v>283</v>
      </c>
      <c r="O127" s="531">
        <v>22074</v>
      </c>
      <c r="P127" s="516">
        <v>0.98606271777003485</v>
      </c>
      <c r="Q127" s="532">
        <v>78</v>
      </c>
    </row>
    <row r="128" spans="1:17" ht="14.4" customHeight="1" x14ac:dyDescent="0.3">
      <c r="A128" s="510" t="s">
        <v>1506</v>
      </c>
      <c r="B128" s="511" t="s">
        <v>1408</v>
      </c>
      <c r="C128" s="511" t="s">
        <v>1395</v>
      </c>
      <c r="D128" s="511" t="s">
        <v>1438</v>
      </c>
      <c r="E128" s="511" t="s">
        <v>1439</v>
      </c>
      <c r="F128" s="531">
        <v>97</v>
      </c>
      <c r="G128" s="531">
        <v>29294</v>
      </c>
      <c r="H128" s="531">
        <v>1</v>
      </c>
      <c r="I128" s="531">
        <v>302</v>
      </c>
      <c r="J128" s="531">
        <v>97</v>
      </c>
      <c r="K128" s="531">
        <v>29391</v>
      </c>
      <c r="L128" s="531">
        <v>1.0033112582781456</v>
      </c>
      <c r="M128" s="531">
        <v>303</v>
      </c>
      <c r="N128" s="531">
        <v>104</v>
      </c>
      <c r="O128" s="531">
        <v>31671</v>
      </c>
      <c r="P128" s="516">
        <v>1.0811428961562095</v>
      </c>
      <c r="Q128" s="532">
        <v>304.52884615384613</v>
      </c>
    </row>
    <row r="129" spans="1:17" ht="14.4" customHeight="1" x14ac:dyDescent="0.3">
      <c r="A129" s="510" t="s">
        <v>1506</v>
      </c>
      <c r="B129" s="511" t="s">
        <v>1408</v>
      </c>
      <c r="C129" s="511" t="s">
        <v>1395</v>
      </c>
      <c r="D129" s="511" t="s">
        <v>1442</v>
      </c>
      <c r="E129" s="511" t="s">
        <v>1443</v>
      </c>
      <c r="F129" s="531">
        <v>257</v>
      </c>
      <c r="G129" s="531">
        <v>40863</v>
      </c>
      <c r="H129" s="531">
        <v>1</v>
      </c>
      <c r="I129" s="531">
        <v>159</v>
      </c>
      <c r="J129" s="531">
        <v>264</v>
      </c>
      <c r="K129" s="531">
        <v>42240</v>
      </c>
      <c r="L129" s="531">
        <v>1.0336979663754498</v>
      </c>
      <c r="M129" s="531">
        <v>160</v>
      </c>
      <c r="N129" s="531">
        <v>256</v>
      </c>
      <c r="O129" s="531">
        <v>41088</v>
      </c>
      <c r="P129" s="516">
        <v>1.0055062036561193</v>
      </c>
      <c r="Q129" s="532">
        <v>160.5</v>
      </c>
    </row>
    <row r="130" spans="1:17" ht="14.4" customHeight="1" x14ac:dyDescent="0.3">
      <c r="A130" s="510" t="s">
        <v>1506</v>
      </c>
      <c r="B130" s="511" t="s">
        <v>1408</v>
      </c>
      <c r="C130" s="511" t="s">
        <v>1395</v>
      </c>
      <c r="D130" s="511" t="s">
        <v>1446</v>
      </c>
      <c r="E130" s="511" t="s">
        <v>1412</v>
      </c>
      <c r="F130" s="531">
        <v>451</v>
      </c>
      <c r="G130" s="531">
        <v>31570</v>
      </c>
      <c r="H130" s="531">
        <v>1</v>
      </c>
      <c r="I130" s="531">
        <v>70</v>
      </c>
      <c r="J130" s="531">
        <v>442</v>
      </c>
      <c r="K130" s="531">
        <v>30940</v>
      </c>
      <c r="L130" s="531">
        <v>0.98004434589800449</v>
      </c>
      <c r="M130" s="531">
        <v>70</v>
      </c>
      <c r="N130" s="531">
        <v>440</v>
      </c>
      <c r="O130" s="531">
        <v>31022</v>
      </c>
      <c r="P130" s="516">
        <v>0.98264174849540709</v>
      </c>
      <c r="Q130" s="532">
        <v>70.50454545454545</v>
      </c>
    </row>
    <row r="131" spans="1:17" ht="14.4" customHeight="1" x14ac:dyDescent="0.3">
      <c r="A131" s="510" t="s">
        <v>1506</v>
      </c>
      <c r="B131" s="511" t="s">
        <v>1408</v>
      </c>
      <c r="C131" s="511" t="s">
        <v>1395</v>
      </c>
      <c r="D131" s="511" t="s">
        <v>1451</v>
      </c>
      <c r="E131" s="511" t="s">
        <v>1452</v>
      </c>
      <c r="F131" s="531"/>
      <c r="G131" s="531"/>
      <c r="H131" s="531"/>
      <c r="I131" s="531"/>
      <c r="J131" s="531"/>
      <c r="K131" s="531"/>
      <c r="L131" s="531"/>
      <c r="M131" s="531"/>
      <c r="N131" s="531">
        <v>3</v>
      </c>
      <c r="O131" s="531">
        <v>648</v>
      </c>
      <c r="P131" s="516"/>
      <c r="Q131" s="532">
        <v>216</v>
      </c>
    </row>
    <row r="132" spans="1:17" ht="14.4" customHeight="1" x14ac:dyDescent="0.3">
      <c r="A132" s="510" t="s">
        <v>1506</v>
      </c>
      <c r="B132" s="511" t="s">
        <v>1408</v>
      </c>
      <c r="C132" s="511" t="s">
        <v>1395</v>
      </c>
      <c r="D132" s="511" t="s">
        <v>1453</v>
      </c>
      <c r="E132" s="511" t="s">
        <v>1454</v>
      </c>
      <c r="F132" s="531">
        <v>8</v>
      </c>
      <c r="G132" s="531">
        <v>9488</v>
      </c>
      <c r="H132" s="531">
        <v>1</v>
      </c>
      <c r="I132" s="531">
        <v>1186</v>
      </c>
      <c r="J132" s="531">
        <v>15</v>
      </c>
      <c r="K132" s="531">
        <v>17835</v>
      </c>
      <c r="L132" s="531">
        <v>1.8797428330522765</v>
      </c>
      <c r="M132" s="531">
        <v>1189</v>
      </c>
      <c r="N132" s="531">
        <v>23</v>
      </c>
      <c r="O132" s="531">
        <v>27391</v>
      </c>
      <c r="P132" s="516">
        <v>2.8869097807757167</v>
      </c>
      <c r="Q132" s="532">
        <v>1190.9130434782608</v>
      </c>
    </row>
    <row r="133" spans="1:17" ht="14.4" customHeight="1" x14ac:dyDescent="0.3">
      <c r="A133" s="510" t="s">
        <v>1506</v>
      </c>
      <c r="B133" s="511" t="s">
        <v>1408</v>
      </c>
      <c r="C133" s="511" t="s">
        <v>1395</v>
      </c>
      <c r="D133" s="511" t="s">
        <v>1455</v>
      </c>
      <c r="E133" s="511" t="s">
        <v>1456</v>
      </c>
      <c r="F133" s="531">
        <v>8</v>
      </c>
      <c r="G133" s="531">
        <v>856</v>
      </c>
      <c r="H133" s="531">
        <v>1</v>
      </c>
      <c r="I133" s="531">
        <v>107</v>
      </c>
      <c r="J133" s="531">
        <v>13</v>
      </c>
      <c r="K133" s="531">
        <v>1404</v>
      </c>
      <c r="L133" s="531">
        <v>1.6401869158878504</v>
      </c>
      <c r="M133" s="531">
        <v>108</v>
      </c>
      <c r="N133" s="531">
        <v>14</v>
      </c>
      <c r="O133" s="531">
        <v>1519</v>
      </c>
      <c r="P133" s="516">
        <v>1.7745327102803738</v>
      </c>
      <c r="Q133" s="532">
        <v>108.5</v>
      </c>
    </row>
    <row r="134" spans="1:17" ht="14.4" customHeight="1" x14ac:dyDescent="0.3">
      <c r="A134" s="510" t="s">
        <v>1506</v>
      </c>
      <c r="B134" s="511" t="s">
        <v>1408</v>
      </c>
      <c r="C134" s="511" t="s">
        <v>1395</v>
      </c>
      <c r="D134" s="511" t="s">
        <v>1457</v>
      </c>
      <c r="E134" s="511" t="s">
        <v>1458</v>
      </c>
      <c r="F134" s="531"/>
      <c r="G134" s="531"/>
      <c r="H134" s="531"/>
      <c r="I134" s="531"/>
      <c r="J134" s="531">
        <v>2</v>
      </c>
      <c r="K134" s="531">
        <v>638</v>
      </c>
      <c r="L134" s="531"/>
      <c r="M134" s="531">
        <v>319</v>
      </c>
      <c r="N134" s="531">
        <v>1</v>
      </c>
      <c r="O134" s="531">
        <v>319</v>
      </c>
      <c r="P134" s="516"/>
      <c r="Q134" s="532">
        <v>319</v>
      </c>
    </row>
    <row r="135" spans="1:17" ht="14.4" customHeight="1" x14ac:dyDescent="0.3">
      <c r="A135" s="510" t="s">
        <v>1506</v>
      </c>
      <c r="B135" s="511" t="s">
        <v>1408</v>
      </c>
      <c r="C135" s="511" t="s">
        <v>1395</v>
      </c>
      <c r="D135" s="511" t="s">
        <v>1463</v>
      </c>
      <c r="E135" s="511" t="s">
        <v>1464</v>
      </c>
      <c r="F135" s="531"/>
      <c r="G135" s="531"/>
      <c r="H135" s="531"/>
      <c r="I135" s="531"/>
      <c r="J135" s="531"/>
      <c r="K135" s="531"/>
      <c r="L135" s="531"/>
      <c r="M135" s="531"/>
      <c r="N135" s="531">
        <v>1</v>
      </c>
      <c r="O135" s="531">
        <v>1020</v>
      </c>
      <c r="P135" s="516"/>
      <c r="Q135" s="532">
        <v>1020</v>
      </c>
    </row>
    <row r="136" spans="1:17" ht="14.4" customHeight="1" x14ac:dyDescent="0.3">
      <c r="A136" s="510" t="s">
        <v>1507</v>
      </c>
      <c r="B136" s="511" t="s">
        <v>1408</v>
      </c>
      <c r="C136" s="511" t="s">
        <v>1395</v>
      </c>
      <c r="D136" s="511" t="s">
        <v>1411</v>
      </c>
      <c r="E136" s="511" t="s">
        <v>1412</v>
      </c>
      <c r="F136" s="531">
        <v>378</v>
      </c>
      <c r="G136" s="531">
        <v>76356</v>
      </c>
      <c r="H136" s="531">
        <v>1</v>
      </c>
      <c r="I136" s="531">
        <v>202</v>
      </c>
      <c r="J136" s="531">
        <v>429</v>
      </c>
      <c r="K136" s="531">
        <v>87087</v>
      </c>
      <c r="L136" s="531">
        <v>1.1405390539053906</v>
      </c>
      <c r="M136" s="531">
        <v>203</v>
      </c>
      <c r="N136" s="531">
        <v>580</v>
      </c>
      <c r="O136" s="531">
        <v>118352</v>
      </c>
      <c r="P136" s="516">
        <v>1.55000261930955</v>
      </c>
      <c r="Q136" s="532">
        <v>204.05517241379312</v>
      </c>
    </row>
    <row r="137" spans="1:17" ht="14.4" customHeight="1" x14ac:dyDescent="0.3">
      <c r="A137" s="510" t="s">
        <v>1507</v>
      </c>
      <c r="B137" s="511" t="s">
        <v>1408</v>
      </c>
      <c r="C137" s="511" t="s">
        <v>1395</v>
      </c>
      <c r="D137" s="511" t="s">
        <v>1414</v>
      </c>
      <c r="E137" s="511" t="s">
        <v>1415</v>
      </c>
      <c r="F137" s="531">
        <v>97</v>
      </c>
      <c r="G137" s="531">
        <v>28227</v>
      </c>
      <c r="H137" s="531">
        <v>1</v>
      </c>
      <c r="I137" s="531">
        <v>291</v>
      </c>
      <c r="J137" s="531">
        <v>153</v>
      </c>
      <c r="K137" s="531">
        <v>44676</v>
      </c>
      <c r="L137" s="531">
        <v>1.5827399298543947</v>
      </c>
      <c r="M137" s="531">
        <v>292</v>
      </c>
      <c r="N137" s="531">
        <v>429</v>
      </c>
      <c r="O137" s="531">
        <v>125656</v>
      </c>
      <c r="P137" s="516">
        <v>4.4516243313139903</v>
      </c>
      <c r="Q137" s="532">
        <v>292.90442890442893</v>
      </c>
    </row>
    <row r="138" spans="1:17" ht="14.4" customHeight="1" x14ac:dyDescent="0.3">
      <c r="A138" s="510" t="s">
        <v>1507</v>
      </c>
      <c r="B138" s="511" t="s">
        <v>1408</v>
      </c>
      <c r="C138" s="511" t="s">
        <v>1395</v>
      </c>
      <c r="D138" s="511" t="s">
        <v>1416</v>
      </c>
      <c r="E138" s="511" t="s">
        <v>1417</v>
      </c>
      <c r="F138" s="531"/>
      <c r="G138" s="531"/>
      <c r="H138" s="531"/>
      <c r="I138" s="531"/>
      <c r="J138" s="531">
        <v>12</v>
      </c>
      <c r="K138" s="531">
        <v>1116</v>
      </c>
      <c r="L138" s="531"/>
      <c r="M138" s="531">
        <v>93</v>
      </c>
      <c r="N138" s="531">
        <v>12</v>
      </c>
      <c r="O138" s="531">
        <v>1125</v>
      </c>
      <c r="P138" s="516"/>
      <c r="Q138" s="532">
        <v>93.75</v>
      </c>
    </row>
    <row r="139" spans="1:17" ht="14.4" customHeight="1" x14ac:dyDescent="0.3">
      <c r="A139" s="510" t="s">
        <v>1507</v>
      </c>
      <c r="B139" s="511" t="s">
        <v>1408</v>
      </c>
      <c r="C139" s="511" t="s">
        <v>1395</v>
      </c>
      <c r="D139" s="511" t="s">
        <v>1418</v>
      </c>
      <c r="E139" s="511" t="s">
        <v>1419</v>
      </c>
      <c r="F139" s="531"/>
      <c r="G139" s="531"/>
      <c r="H139" s="531"/>
      <c r="I139" s="531"/>
      <c r="J139" s="531">
        <v>1</v>
      </c>
      <c r="K139" s="531">
        <v>220</v>
      </c>
      <c r="L139" s="531"/>
      <c r="M139" s="531">
        <v>220</v>
      </c>
      <c r="N139" s="531"/>
      <c r="O139" s="531"/>
      <c r="P139" s="516"/>
      <c r="Q139" s="532"/>
    </row>
    <row r="140" spans="1:17" ht="14.4" customHeight="1" x14ac:dyDescent="0.3">
      <c r="A140" s="510" t="s">
        <v>1507</v>
      </c>
      <c r="B140" s="511" t="s">
        <v>1408</v>
      </c>
      <c r="C140" s="511" t="s">
        <v>1395</v>
      </c>
      <c r="D140" s="511" t="s">
        <v>1420</v>
      </c>
      <c r="E140" s="511" t="s">
        <v>1421</v>
      </c>
      <c r="F140" s="531">
        <v>77</v>
      </c>
      <c r="G140" s="531">
        <v>10241</v>
      </c>
      <c r="H140" s="531">
        <v>1</v>
      </c>
      <c r="I140" s="531">
        <v>133</v>
      </c>
      <c r="J140" s="531">
        <v>77</v>
      </c>
      <c r="K140" s="531">
        <v>10318</v>
      </c>
      <c r="L140" s="531">
        <v>1.0075187969924813</v>
      </c>
      <c r="M140" s="531">
        <v>134</v>
      </c>
      <c r="N140" s="531">
        <v>82</v>
      </c>
      <c r="O140" s="531">
        <v>11033</v>
      </c>
      <c r="P140" s="516">
        <v>1.0773361976369495</v>
      </c>
      <c r="Q140" s="532">
        <v>134.54878048780489</v>
      </c>
    </row>
    <row r="141" spans="1:17" ht="14.4" customHeight="1" x14ac:dyDescent="0.3">
      <c r="A141" s="510" t="s">
        <v>1507</v>
      </c>
      <c r="B141" s="511" t="s">
        <v>1408</v>
      </c>
      <c r="C141" s="511" t="s">
        <v>1395</v>
      </c>
      <c r="D141" s="511" t="s">
        <v>1422</v>
      </c>
      <c r="E141" s="511" t="s">
        <v>1421</v>
      </c>
      <c r="F141" s="531"/>
      <c r="G141" s="531"/>
      <c r="H141" s="531"/>
      <c r="I141" s="531"/>
      <c r="J141" s="531"/>
      <c r="K141" s="531"/>
      <c r="L141" s="531"/>
      <c r="M141" s="531"/>
      <c r="N141" s="531">
        <v>1</v>
      </c>
      <c r="O141" s="531">
        <v>175</v>
      </c>
      <c r="P141" s="516"/>
      <c r="Q141" s="532">
        <v>175</v>
      </c>
    </row>
    <row r="142" spans="1:17" ht="14.4" customHeight="1" x14ac:dyDescent="0.3">
      <c r="A142" s="510" t="s">
        <v>1507</v>
      </c>
      <c r="B142" s="511" t="s">
        <v>1408</v>
      </c>
      <c r="C142" s="511" t="s">
        <v>1395</v>
      </c>
      <c r="D142" s="511" t="s">
        <v>1423</v>
      </c>
      <c r="E142" s="511" t="s">
        <v>1424</v>
      </c>
      <c r="F142" s="531"/>
      <c r="G142" s="531"/>
      <c r="H142" s="531"/>
      <c r="I142" s="531"/>
      <c r="J142" s="531">
        <v>1</v>
      </c>
      <c r="K142" s="531">
        <v>612</v>
      </c>
      <c r="L142" s="531"/>
      <c r="M142" s="531">
        <v>612</v>
      </c>
      <c r="N142" s="531"/>
      <c r="O142" s="531"/>
      <c r="P142" s="516"/>
      <c r="Q142" s="532"/>
    </row>
    <row r="143" spans="1:17" ht="14.4" customHeight="1" x14ac:dyDescent="0.3">
      <c r="A143" s="510" t="s">
        <v>1507</v>
      </c>
      <c r="B143" s="511" t="s">
        <v>1408</v>
      </c>
      <c r="C143" s="511" t="s">
        <v>1395</v>
      </c>
      <c r="D143" s="511" t="s">
        <v>1427</v>
      </c>
      <c r="E143" s="511" t="s">
        <v>1428</v>
      </c>
      <c r="F143" s="531">
        <v>3</v>
      </c>
      <c r="G143" s="531">
        <v>474</v>
      </c>
      <c r="H143" s="531">
        <v>1</v>
      </c>
      <c r="I143" s="531">
        <v>158</v>
      </c>
      <c r="J143" s="531">
        <v>6</v>
      </c>
      <c r="K143" s="531">
        <v>954</v>
      </c>
      <c r="L143" s="531">
        <v>2.0126582278481013</v>
      </c>
      <c r="M143" s="531">
        <v>159</v>
      </c>
      <c r="N143" s="531">
        <v>10</v>
      </c>
      <c r="O143" s="531">
        <v>1595</v>
      </c>
      <c r="P143" s="516">
        <v>3.3649789029535864</v>
      </c>
      <c r="Q143" s="532">
        <v>159.5</v>
      </c>
    </row>
    <row r="144" spans="1:17" ht="14.4" customHeight="1" x14ac:dyDescent="0.3">
      <c r="A144" s="510" t="s">
        <v>1507</v>
      </c>
      <c r="B144" s="511" t="s">
        <v>1408</v>
      </c>
      <c r="C144" s="511" t="s">
        <v>1395</v>
      </c>
      <c r="D144" s="511" t="s">
        <v>1429</v>
      </c>
      <c r="E144" s="511" t="s">
        <v>1430</v>
      </c>
      <c r="F144" s="531">
        <v>13</v>
      </c>
      <c r="G144" s="531">
        <v>4966</v>
      </c>
      <c r="H144" s="531">
        <v>1</v>
      </c>
      <c r="I144" s="531">
        <v>382</v>
      </c>
      <c r="J144" s="531">
        <v>13</v>
      </c>
      <c r="K144" s="531">
        <v>4966</v>
      </c>
      <c r="L144" s="531">
        <v>1</v>
      </c>
      <c r="M144" s="531">
        <v>382</v>
      </c>
      <c r="N144" s="531">
        <v>2</v>
      </c>
      <c r="O144" s="531">
        <v>764</v>
      </c>
      <c r="P144" s="516">
        <v>0.15384615384615385</v>
      </c>
      <c r="Q144" s="532">
        <v>382</v>
      </c>
    </row>
    <row r="145" spans="1:17" ht="14.4" customHeight="1" x14ac:dyDescent="0.3">
      <c r="A145" s="510" t="s">
        <v>1507</v>
      </c>
      <c r="B145" s="511" t="s">
        <v>1408</v>
      </c>
      <c r="C145" s="511" t="s">
        <v>1395</v>
      </c>
      <c r="D145" s="511" t="s">
        <v>1431</v>
      </c>
      <c r="E145" s="511" t="s">
        <v>1432</v>
      </c>
      <c r="F145" s="531">
        <v>179</v>
      </c>
      <c r="G145" s="531">
        <v>2864</v>
      </c>
      <c r="H145" s="531">
        <v>1</v>
      </c>
      <c r="I145" s="531">
        <v>16</v>
      </c>
      <c r="J145" s="531">
        <v>180</v>
      </c>
      <c r="K145" s="531">
        <v>2880</v>
      </c>
      <c r="L145" s="531">
        <v>1.005586592178771</v>
      </c>
      <c r="M145" s="531">
        <v>16</v>
      </c>
      <c r="N145" s="531">
        <v>198</v>
      </c>
      <c r="O145" s="531">
        <v>3168</v>
      </c>
      <c r="P145" s="516">
        <v>1.1061452513966481</v>
      </c>
      <c r="Q145" s="532">
        <v>16</v>
      </c>
    </row>
    <row r="146" spans="1:17" ht="14.4" customHeight="1" x14ac:dyDescent="0.3">
      <c r="A146" s="510" t="s">
        <v>1507</v>
      </c>
      <c r="B146" s="511" t="s">
        <v>1408</v>
      </c>
      <c r="C146" s="511" t="s">
        <v>1395</v>
      </c>
      <c r="D146" s="511" t="s">
        <v>1433</v>
      </c>
      <c r="E146" s="511" t="s">
        <v>1434</v>
      </c>
      <c r="F146" s="531">
        <v>37</v>
      </c>
      <c r="G146" s="531">
        <v>9657</v>
      </c>
      <c r="H146" s="531">
        <v>1</v>
      </c>
      <c r="I146" s="531">
        <v>261</v>
      </c>
      <c r="J146" s="531">
        <v>56</v>
      </c>
      <c r="K146" s="531">
        <v>14672</v>
      </c>
      <c r="L146" s="531">
        <v>1.51931241586414</v>
      </c>
      <c r="M146" s="531">
        <v>262</v>
      </c>
      <c r="N146" s="531">
        <v>90</v>
      </c>
      <c r="O146" s="531">
        <v>23736</v>
      </c>
      <c r="P146" s="516">
        <v>2.457906182044113</v>
      </c>
      <c r="Q146" s="532">
        <v>263.73333333333335</v>
      </c>
    </row>
    <row r="147" spans="1:17" ht="14.4" customHeight="1" x14ac:dyDescent="0.3">
      <c r="A147" s="510" t="s">
        <v>1507</v>
      </c>
      <c r="B147" s="511" t="s">
        <v>1408</v>
      </c>
      <c r="C147" s="511" t="s">
        <v>1395</v>
      </c>
      <c r="D147" s="511" t="s">
        <v>1435</v>
      </c>
      <c r="E147" s="511" t="s">
        <v>1436</v>
      </c>
      <c r="F147" s="531">
        <v>76</v>
      </c>
      <c r="G147" s="531">
        <v>10640</v>
      </c>
      <c r="H147" s="531">
        <v>1</v>
      </c>
      <c r="I147" s="531">
        <v>140</v>
      </c>
      <c r="J147" s="531">
        <v>71</v>
      </c>
      <c r="K147" s="531">
        <v>10011</v>
      </c>
      <c r="L147" s="531">
        <v>0.94088345864661649</v>
      </c>
      <c r="M147" s="531">
        <v>141</v>
      </c>
      <c r="N147" s="531">
        <v>97</v>
      </c>
      <c r="O147" s="531">
        <v>13677</v>
      </c>
      <c r="P147" s="516">
        <v>1.2854323308270676</v>
      </c>
      <c r="Q147" s="532">
        <v>141</v>
      </c>
    </row>
    <row r="148" spans="1:17" ht="14.4" customHeight="1" x14ac:dyDescent="0.3">
      <c r="A148" s="510" t="s">
        <v>1507</v>
      </c>
      <c r="B148" s="511" t="s">
        <v>1408</v>
      </c>
      <c r="C148" s="511" t="s">
        <v>1395</v>
      </c>
      <c r="D148" s="511" t="s">
        <v>1437</v>
      </c>
      <c r="E148" s="511" t="s">
        <v>1436</v>
      </c>
      <c r="F148" s="531">
        <v>77</v>
      </c>
      <c r="G148" s="531">
        <v>6006</v>
      </c>
      <c r="H148" s="531">
        <v>1</v>
      </c>
      <c r="I148" s="531">
        <v>78</v>
      </c>
      <c r="J148" s="531">
        <v>77</v>
      </c>
      <c r="K148" s="531">
        <v>6006</v>
      </c>
      <c r="L148" s="531">
        <v>1</v>
      </c>
      <c r="M148" s="531">
        <v>78</v>
      </c>
      <c r="N148" s="531">
        <v>83</v>
      </c>
      <c r="O148" s="531">
        <v>6474</v>
      </c>
      <c r="P148" s="516">
        <v>1.0779220779220779</v>
      </c>
      <c r="Q148" s="532">
        <v>78</v>
      </c>
    </row>
    <row r="149" spans="1:17" ht="14.4" customHeight="1" x14ac:dyDescent="0.3">
      <c r="A149" s="510" t="s">
        <v>1507</v>
      </c>
      <c r="B149" s="511" t="s">
        <v>1408</v>
      </c>
      <c r="C149" s="511" t="s">
        <v>1395</v>
      </c>
      <c r="D149" s="511" t="s">
        <v>1438</v>
      </c>
      <c r="E149" s="511" t="s">
        <v>1439</v>
      </c>
      <c r="F149" s="531">
        <v>76</v>
      </c>
      <c r="G149" s="531">
        <v>22952</v>
      </c>
      <c r="H149" s="531">
        <v>1</v>
      </c>
      <c r="I149" s="531">
        <v>302</v>
      </c>
      <c r="J149" s="531">
        <v>71</v>
      </c>
      <c r="K149" s="531">
        <v>21513</v>
      </c>
      <c r="L149" s="531">
        <v>0.9373039386545835</v>
      </c>
      <c r="M149" s="531">
        <v>303</v>
      </c>
      <c r="N149" s="531">
        <v>97</v>
      </c>
      <c r="O149" s="531">
        <v>29556</v>
      </c>
      <c r="P149" s="516">
        <v>1.2877309166957127</v>
      </c>
      <c r="Q149" s="532">
        <v>304.70103092783506</v>
      </c>
    </row>
    <row r="150" spans="1:17" ht="14.4" customHeight="1" x14ac:dyDescent="0.3">
      <c r="A150" s="510" t="s">
        <v>1507</v>
      </c>
      <c r="B150" s="511" t="s">
        <v>1408</v>
      </c>
      <c r="C150" s="511" t="s">
        <v>1395</v>
      </c>
      <c r="D150" s="511" t="s">
        <v>1440</v>
      </c>
      <c r="E150" s="511" t="s">
        <v>1441</v>
      </c>
      <c r="F150" s="531">
        <v>1</v>
      </c>
      <c r="G150" s="531">
        <v>486</v>
      </c>
      <c r="H150" s="531">
        <v>1</v>
      </c>
      <c r="I150" s="531">
        <v>486</v>
      </c>
      <c r="J150" s="531">
        <v>2</v>
      </c>
      <c r="K150" s="531">
        <v>972</v>
      </c>
      <c r="L150" s="531">
        <v>2</v>
      </c>
      <c r="M150" s="531">
        <v>486</v>
      </c>
      <c r="N150" s="531">
        <v>2</v>
      </c>
      <c r="O150" s="531">
        <v>972</v>
      </c>
      <c r="P150" s="516">
        <v>2</v>
      </c>
      <c r="Q150" s="532">
        <v>486</v>
      </c>
    </row>
    <row r="151" spans="1:17" ht="14.4" customHeight="1" x14ac:dyDescent="0.3">
      <c r="A151" s="510" t="s">
        <v>1507</v>
      </c>
      <c r="B151" s="511" t="s">
        <v>1408</v>
      </c>
      <c r="C151" s="511" t="s">
        <v>1395</v>
      </c>
      <c r="D151" s="511" t="s">
        <v>1442</v>
      </c>
      <c r="E151" s="511" t="s">
        <v>1443</v>
      </c>
      <c r="F151" s="531">
        <v>32</v>
      </c>
      <c r="G151" s="531">
        <v>5088</v>
      </c>
      <c r="H151" s="531">
        <v>1</v>
      </c>
      <c r="I151" s="531">
        <v>159</v>
      </c>
      <c r="J151" s="531">
        <v>30</v>
      </c>
      <c r="K151" s="531">
        <v>4800</v>
      </c>
      <c r="L151" s="531">
        <v>0.94339622641509435</v>
      </c>
      <c r="M151" s="531">
        <v>160</v>
      </c>
      <c r="N151" s="531">
        <v>36</v>
      </c>
      <c r="O151" s="531">
        <v>5780</v>
      </c>
      <c r="P151" s="516">
        <v>1.1360062893081762</v>
      </c>
      <c r="Q151" s="532">
        <v>160.55555555555554</v>
      </c>
    </row>
    <row r="152" spans="1:17" ht="14.4" customHeight="1" x14ac:dyDescent="0.3">
      <c r="A152" s="510" t="s">
        <v>1507</v>
      </c>
      <c r="B152" s="511" t="s">
        <v>1408</v>
      </c>
      <c r="C152" s="511" t="s">
        <v>1395</v>
      </c>
      <c r="D152" s="511" t="s">
        <v>1446</v>
      </c>
      <c r="E152" s="511" t="s">
        <v>1412</v>
      </c>
      <c r="F152" s="531">
        <v>215</v>
      </c>
      <c r="G152" s="531">
        <v>15050</v>
      </c>
      <c r="H152" s="531">
        <v>1</v>
      </c>
      <c r="I152" s="531">
        <v>70</v>
      </c>
      <c r="J152" s="531">
        <v>233</v>
      </c>
      <c r="K152" s="531">
        <v>16310</v>
      </c>
      <c r="L152" s="531">
        <v>1.0837209302325581</v>
      </c>
      <c r="M152" s="531">
        <v>70</v>
      </c>
      <c r="N152" s="531">
        <v>229</v>
      </c>
      <c r="O152" s="531">
        <v>16165</v>
      </c>
      <c r="P152" s="516">
        <v>1.0740863787375414</v>
      </c>
      <c r="Q152" s="532">
        <v>70.589519650655021</v>
      </c>
    </row>
    <row r="153" spans="1:17" ht="14.4" customHeight="1" x14ac:dyDescent="0.3">
      <c r="A153" s="510" t="s">
        <v>1507</v>
      </c>
      <c r="B153" s="511" t="s">
        <v>1408</v>
      </c>
      <c r="C153" s="511" t="s">
        <v>1395</v>
      </c>
      <c r="D153" s="511" t="s">
        <v>1451</v>
      </c>
      <c r="E153" s="511" t="s">
        <v>1452</v>
      </c>
      <c r="F153" s="531"/>
      <c r="G153" s="531"/>
      <c r="H153" s="531"/>
      <c r="I153" s="531"/>
      <c r="J153" s="531">
        <v>1</v>
      </c>
      <c r="K153" s="531">
        <v>216</v>
      </c>
      <c r="L153" s="531"/>
      <c r="M153" s="531">
        <v>216</v>
      </c>
      <c r="N153" s="531"/>
      <c r="O153" s="531"/>
      <c r="P153" s="516"/>
      <c r="Q153" s="532"/>
    </row>
    <row r="154" spans="1:17" ht="14.4" customHeight="1" x14ac:dyDescent="0.3">
      <c r="A154" s="510" t="s">
        <v>1507</v>
      </c>
      <c r="B154" s="511" t="s">
        <v>1408</v>
      </c>
      <c r="C154" s="511" t="s">
        <v>1395</v>
      </c>
      <c r="D154" s="511" t="s">
        <v>1453</v>
      </c>
      <c r="E154" s="511" t="s">
        <v>1454</v>
      </c>
      <c r="F154" s="531">
        <v>2</v>
      </c>
      <c r="G154" s="531">
        <v>2372</v>
      </c>
      <c r="H154" s="531">
        <v>1</v>
      </c>
      <c r="I154" s="531">
        <v>1186</v>
      </c>
      <c r="J154" s="531">
        <v>9</v>
      </c>
      <c r="K154" s="531">
        <v>10701</v>
      </c>
      <c r="L154" s="531">
        <v>4.5113827993254638</v>
      </c>
      <c r="M154" s="531">
        <v>1189</v>
      </c>
      <c r="N154" s="531">
        <v>15</v>
      </c>
      <c r="O154" s="531">
        <v>17879</v>
      </c>
      <c r="P154" s="516">
        <v>7.5375210792580098</v>
      </c>
      <c r="Q154" s="532">
        <v>1191.9333333333334</v>
      </c>
    </row>
    <row r="155" spans="1:17" ht="14.4" customHeight="1" x14ac:dyDescent="0.3">
      <c r="A155" s="510" t="s">
        <v>1507</v>
      </c>
      <c r="B155" s="511" t="s">
        <v>1408</v>
      </c>
      <c r="C155" s="511" t="s">
        <v>1395</v>
      </c>
      <c r="D155" s="511" t="s">
        <v>1455</v>
      </c>
      <c r="E155" s="511" t="s">
        <v>1456</v>
      </c>
      <c r="F155" s="531">
        <v>1</v>
      </c>
      <c r="G155" s="531">
        <v>107</v>
      </c>
      <c r="H155" s="531">
        <v>1</v>
      </c>
      <c r="I155" s="531">
        <v>107</v>
      </c>
      <c r="J155" s="531">
        <v>7</v>
      </c>
      <c r="K155" s="531">
        <v>756</v>
      </c>
      <c r="L155" s="531">
        <v>7.0654205607476639</v>
      </c>
      <c r="M155" s="531">
        <v>108</v>
      </c>
      <c r="N155" s="531">
        <v>6</v>
      </c>
      <c r="O155" s="531">
        <v>652</v>
      </c>
      <c r="P155" s="516">
        <v>6.0934579439252339</v>
      </c>
      <c r="Q155" s="532">
        <v>108.66666666666667</v>
      </c>
    </row>
    <row r="156" spans="1:17" ht="14.4" customHeight="1" x14ac:dyDescent="0.3">
      <c r="A156" s="510" t="s">
        <v>1507</v>
      </c>
      <c r="B156" s="511" t="s">
        <v>1408</v>
      </c>
      <c r="C156" s="511" t="s">
        <v>1395</v>
      </c>
      <c r="D156" s="511" t="s">
        <v>1457</v>
      </c>
      <c r="E156" s="511" t="s">
        <v>1458</v>
      </c>
      <c r="F156" s="531"/>
      <c r="G156" s="531"/>
      <c r="H156" s="531"/>
      <c r="I156" s="531"/>
      <c r="J156" s="531">
        <v>1</v>
      </c>
      <c r="K156" s="531">
        <v>319</v>
      </c>
      <c r="L156" s="531"/>
      <c r="M156" s="531">
        <v>319</v>
      </c>
      <c r="N156" s="531"/>
      <c r="O156" s="531"/>
      <c r="P156" s="516"/>
      <c r="Q156" s="532"/>
    </row>
    <row r="157" spans="1:17" ht="14.4" customHeight="1" x14ac:dyDescent="0.3">
      <c r="A157" s="510" t="s">
        <v>1507</v>
      </c>
      <c r="B157" s="511" t="s">
        <v>1408</v>
      </c>
      <c r="C157" s="511" t="s">
        <v>1395</v>
      </c>
      <c r="D157" s="511" t="s">
        <v>1465</v>
      </c>
      <c r="E157" s="511" t="s">
        <v>1466</v>
      </c>
      <c r="F157" s="531"/>
      <c r="G157" s="531"/>
      <c r="H157" s="531"/>
      <c r="I157" s="531"/>
      <c r="J157" s="531">
        <v>2</v>
      </c>
      <c r="K157" s="531">
        <v>582</v>
      </c>
      <c r="L157" s="531"/>
      <c r="M157" s="531">
        <v>291</v>
      </c>
      <c r="N157" s="531"/>
      <c r="O157" s="531"/>
      <c r="P157" s="516"/>
      <c r="Q157" s="532"/>
    </row>
    <row r="158" spans="1:17" ht="14.4" customHeight="1" x14ac:dyDescent="0.3">
      <c r="A158" s="510" t="s">
        <v>1508</v>
      </c>
      <c r="B158" s="511" t="s">
        <v>1408</v>
      </c>
      <c r="C158" s="511" t="s">
        <v>1395</v>
      </c>
      <c r="D158" s="511" t="s">
        <v>1411</v>
      </c>
      <c r="E158" s="511" t="s">
        <v>1412</v>
      </c>
      <c r="F158" s="531">
        <v>248</v>
      </c>
      <c r="G158" s="531">
        <v>50096</v>
      </c>
      <c r="H158" s="531">
        <v>1</v>
      </c>
      <c r="I158" s="531">
        <v>202</v>
      </c>
      <c r="J158" s="531">
        <v>251</v>
      </c>
      <c r="K158" s="531">
        <v>50953</v>
      </c>
      <c r="L158" s="531">
        <v>1.0171071542638135</v>
      </c>
      <c r="M158" s="531">
        <v>203</v>
      </c>
      <c r="N158" s="531">
        <v>145</v>
      </c>
      <c r="O158" s="531">
        <v>29587</v>
      </c>
      <c r="P158" s="516">
        <v>0.59060603641009257</v>
      </c>
      <c r="Q158" s="532">
        <v>204.04827586206898</v>
      </c>
    </row>
    <row r="159" spans="1:17" ht="14.4" customHeight="1" x14ac:dyDescent="0.3">
      <c r="A159" s="510" t="s">
        <v>1508</v>
      </c>
      <c r="B159" s="511" t="s">
        <v>1408</v>
      </c>
      <c r="C159" s="511" t="s">
        <v>1395</v>
      </c>
      <c r="D159" s="511" t="s">
        <v>1413</v>
      </c>
      <c r="E159" s="511" t="s">
        <v>1412</v>
      </c>
      <c r="F159" s="531"/>
      <c r="G159" s="531"/>
      <c r="H159" s="531"/>
      <c r="I159" s="531"/>
      <c r="J159" s="531"/>
      <c r="K159" s="531"/>
      <c r="L159" s="531"/>
      <c r="M159" s="531"/>
      <c r="N159" s="531">
        <v>22</v>
      </c>
      <c r="O159" s="531">
        <v>1848</v>
      </c>
      <c r="P159" s="516"/>
      <c r="Q159" s="532">
        <v>84</v>
      </c>
    </row>
    <row r="160" spans="1:17" ht="14.4" customHeight="1" x14ac:dyDescent="0.3">
      <c r="A160" s="510" t="s">
        <v>1508</v>
      </c>
      <c r="B160" s="511" t="s">
        <v>1408</v>
      </c>
      <c r="C160" s="511" t="s">
        <v>1395</v>
      </c>
      <c r="D160" s="511" t="s">
        <v>1414</v>
      </c>
      <c r="E160" s="511" t="s">
        <v>1415</v>
      </c>
      <c r="F160" s="531">
        <v>576</v>
      </c>
      <c r="G160" s="531">
        <v>167616</v>
      </c>
      <c r="H160" s="531">
        <v>1</v>
      </c>
      <c r="I160" s="531">
        <v>291</v>
      </c>
      <c r="J160" s="531">
        <v>222</v>
      </c>
      <c r="K160" s="531">
        <v>64824</v>
      </c>
      <c r="L160" s="531">
        <v>0.38674112256586485</v>
      </c>
      <c r="M160" s="531">
        <v>292</v>
      </c>
      <c r="N160" s="531">
        <v>450</v>
      </c>
      <c r="O160" s="531">
        <v>132228</v>
      </c>
      <c r="P160" s="516">
        <v>0.78887457044673537</v>
      </c>
      <c r="Q160" s="532">
        <v>293.83999999999997</v>
      </c>
    </row>
    <row r="161" spans="1:17" ht="14.4" customHeight="1" x14ac:dyDescent="0.3">
      <c r="A161" s="510" t="s">
        <v>1508</v>
      </c>
      <c r="B161" s="511" t="s">
        <v>1408</v>
      </c>
      <c r="C161" s="511" t="s">
        <v>1395</v>
      </c>
      <c r="D161" s="511" t="s">
        <v>1416</v>
      </c>
      <c r="E161" s="511" t="s">
        <v>1417</v>
      </c>
      <c r="F161" s="531">
        <v>9</v>
      </c>
      <c r="G161" s="531">
        <v>828</v>
      </c>
      <c r="H161" s="531">
        <v>1</v>
      </c>
      <c r="I161" s="531">
        <v>92</v>
      </c>
      <c r="J161" s="531">
        <v>3</v>
      </c>
      <c r="K161" s="531">
        <v>279</v>
      </c>
      <c r="L161" s="531">
        <v>0.33695652173913043</v>
      </c>
      <c r="M161" s="531">
        <v>93</v>
      </c>
      <c r="N161" s="531">
        <v>3</v>
      </c>
      <c r="O161" s="531">
        <v>282</v>
      </c>
      <c r="P161" s="516">
        <v>0.34057971014492755</v>
      </c>
      <c r="Q161" s="532">
        <v>94</v>
      </c>
    </row>
    <row r="162" spans="1:17" ht="14.4" customHeight="1" x14ac:dyDescent="0.3">
      <c r="A162" s="510" t="s">
        <v>1508</v>
      </c>
      <c r="B162" s="511" t="s">
        <v>1408</v>
      </c>
      <c r="C162" s="511" t="s">
        <v>1395</v>
      </c>
      <c r="D162" s="511" t="s">
        <v>1418</v>
      </c>
      <c r="E162" s="511" t="s">
        <v>1419</v>
      </c>
      <c r="F162" s="531">
        <v>1</v>
      </c>
      <c r="G162" s="531">
        <v>219</v>
      </c>
      <c r="H162" s="531">
        <v>1</v>
      </c>
      <c r="I162" s="531">
        <v>219</v>
      </c>
      <c r="J162" s="531"/>
      <c r="K162" s="531"/>
      <c r="L162" s="531"/>
      <c r="M162" s="531"/>
      <c r="N162" s="531"/>
      <c r="O162" s="531"/>
      <c r="P162" s="516"/>
      <c r="Q162" s="532"/>
    </row>
    <row r="163" spans="1:17" ht="14.4" customHeight="1" x14ac:dyDescent="0.3">
      <c r="A163" s="510" t="s">
        <v>1508</v>
      </c>
      <c r="B163" s="511" t="s">
        <v>1408</v>
      </c>
      <c r="C163" s="511" t="s">
        <v>1395</v>
      </c>
      <c r="D163" s="511" t="s">
        <v>1420</v>
      </c>
      <c r="E163" s="511" t="s">
        <v>1421</v>
      </c>
      <c r="F163" s="531">
        <v>540</v>
      </c>
      <c r="G163" s="531">
        <v>71820</v>
      </c>
      <c r="H163" s="531">
        <v>1</v>
      </c>
      <c r="I163" s="531">
        <v>133</v>
      </c>
      <c r="J163" s="531">
        <v>282</v>
      </c>
      <c r="K163" s="531">
        <v>37788</v>
      </c>
      <c r="L163" s="531">
        <v>0.52614870509607348</v>
      </c>
      <c r="M163" s="531">
        <v>134</v>
      </c>
      <c r="N163" s="531">
        <v>233</v>
      </c>
      <c r="O163" s="531">
        <v>31338</v>
      </c>
      <c r="P163" s="516">
        <v>0.43634085213032581</v>
      </c>
      <c r="Q163" s="532">
        <v>134.49785407725321</v>
      </c>
    </row>
    <row r="164" spans="1:17" ht="14.4" customHeight="1" x14ac:dyDescent="0.3">
      <c r="A164" s="510" t="s">
        <v>1508</v>
      </c>
      <c r="B164" s="511" t="s">
        <v>1408</v>
      </c>
      <c r="C164" s="511" t="s">
        <v>1395</v>
      </c>
      <c r="D164" s="511" t="s">
        <v>1422</v>
      </c>
      <c r="E164" s="511" t="s">
        <v>1421</v>
      </c>
      <c r="F164" s="531"/>
      <c r="G164" s="531"/>
      <c r="H164" s="531"/>
      <c r="I164" s="531"/>
      <c r="J164" s="531"/>
      <c r="K164" s="531"/>
      <c r="L164" s="531"/>
      <c r="M164" s="531"/>
      <c r="N164" s="531">
        <v>1</v>
      </c>
      <c r="O164" s="531">
        <v>175</v>
      </c>
      <c r="P164" s="516"/>
      <c r="Q164" s="532">
        <v>175</v>
      </c>
    </row>
    <row r="165" spans="1:17" ht="14.4" customHeight="1" x14ac:dyDescent="0.3">
      <c r="A165" s="510" t="s">
        <v>1508</v>
      </c>
      <c r="B165" s="511" t="s">
        <v>1408</v>
      </c>
      <c r="C165" s="511" t="s">
        <v>1395</v>
      </c>
      <c r="D165" s="511" t="s">
        <v>1423</v>
      </c>
      <c r="E165" s="511" t="s">
        <v>1424</v>
      </c>
      <c r="F165" s="531">
        <v>5</v>
      </c>
      <c r="G165" s="531">
        <v>3045</v>
      </c>
      <c r="H165" s="531">
        <v>1</v>
      </c>
      <c r="I165" s="531">
        <v>609</v>
      </c>
      <c r="J165" s="531">
        <v>1</v>
      </c>
      <c r="K165" s="531">
        <v>612</v>
      </c>
      <c r="L165" s="531">
        <v>0.20098522167487684</v>
      </c>
      <c r="M165" s="531">
        <v>612</v>
      </c>
      <c r="N165" s="531">
        <v>1</v>
      </c>
      <c r="O165" s="531">
        <v>612</v>
      </c>
      <c r="P165" s="516">
        <v>0.20098522167487684</v>
      </c>
      <c r="Q165" s="532">
        <v>612</v>
      </c>
    </row>
    <row r="166" spans="1:17" ht="14.4" customHeight="1" x14ac:dyDescent="0.3">
      <c r="A166" s="510" t="s">
        <v>1508</v>
      </c>
      <c r="B166" s="511" t="s">
        <v>1408</v>
      </c>
      <c r="C166" s="511" t="s">
        <v>1395</v>
      </c>
      <c r="D166" s="511" t="s">
        <v>1425</v>
      </c>
      <c r="E166" s="511" t="s">
        <v>1426</v>
      </c>
      <c r="F166" s="531">
        <v>13</v>
      </c>
      <c r="G166" s="531">
        <v>7566</v>
      </c>
      <c r="H166" s="531">
        <v>1</v>
      </c>
      <c r="I166" s="531">
        <v>582</v>
      </c>
      <c r="J166" s="531">
        <v>1</v>
      </c>
      <c r="K166" s="531">
        <v>585</v>
      </c>
      <c r="L166" s="531">
        <v>7.7319587628865982E-2</v>
      </c>
      <c r="M166" s="531">
        <v>585</v>
      </c>
      <c r="N166" s="531">
        <v>1</v>
      </c>
      <c r="O166" s="531">
        <v>585</v>
      </c>
      <c r="P166" s="516">
        <v>7.7319587628865982E-2</v>
      </c>
      <c r="Q166" s="532">
        <v>585</v>
      </c>
    </row>
    <row r="167" spans="1:17" ht="14.4" customHeight="1" x14ac:dyDescent="0.3">
      <c r="A167" s="510" t="s">
        <v>1508</v>
      </c>
      <c r="B167" s="511" t="s">
        <v>1408</v>
      </c>
      <c r="C167" s="511" t="s">
        <v>1395</v>
      </c>
      <c r="D167" s="511" t="s">
        <v>1427</v>
      </c>
      <c r="E167" s="511" t="s">
        <v>1428</v>
      </c>
      <c r="F167" s="531">
        <v>70</v>
      </c>
      <c r="G167" s="531">
        <v>11060</v>
      </c>
      <c r="H167" s="531">
        <v>1</v>
      </c>
      <c r="I167" s="531">
        <v>158</v>
      </c>
      <c r="J167" s="531">
        <v>51</v>
      </c>
      <c r="K167" s="531">
        <v>8109</v>
      </c>
      <c r="L167" s="531">
        <v>0.7331826401446655</v>
      </c>
      <c r="M167" s="531">
        <v>159</v>
      </c>
      <c r="N167" s="531">
        <v>27</v>
      </c>
      <c r="O167" s="531">
        <v>4311</v>
      </c>
      <c r="P167" s="516">
        <v>0.38978300180831826</v>
      </c>
      <c r="Q167" s="532">
        <v>159.66666666666666</v>
      </c>
    </row>
    <row r="168" spans="1:17" ht="14.4" customHeight="1" x14ac:dyDescent="0.3">
      <c r="A168" s="510" t="s">
        <v>1508</v>
      </c>
      <c r="B168" s="511" t="s">
        <v>1408</v>
      </c>
      <c r="C168" s="511" t="s">
        <v>1395</v>
      </c>
      <c r="D168" s="511" t="s">
        <v>1429</v>
      </c>
      <c r="E168" s="511" t="s">
        <v>1430</v>
      </c>
      <c r="F168" s="531">
        <v>3</v>
      </c>
      <c r="G168" s="531">
        <v>1146</v>
      </c>
      <c r="H168" s="531">
        <v>1</v>
      </c>
      <c r="I168" s="531">
        <v>382</v>
      </c>
      <c r="J168" s="531">
        <v>3</v>
      </c>
      <c r="K168" s="531">
        <v>1146</v>
      </c>
      <c r="L168" s="531">
        <v>1</v>
      </c>
      <c r="M168" s="531">
        <v>382</v>
      </c>
      <c r="N168" s="531">
        <v>4</v>
      </c>
      <c r="O168" s="531">
        <v>1529</v>
      </c>
      <c r="P168" s="516">
        <v>1.3342059336823735</v>
      </c>
      <c r="Q168" s="532">
        <v>382.25</v>
      </c>
    </row>
    <row r="169" spans="1:17" ht="14.4" customHeight="1" x14ac:dyDescent="0.3">
      <c r="A169" s="510" t="s">
        <v>1508</v>
      </c>
      <c r="B169" s="511" t="s">
        <v>1408</v>
      </c>
      <c r="C169" s="511" t="s">
        <v>1395</v>
      </c>
      <c r="D169" s="511" t="s">
        <v>1431</v>
      </c>
      <c r="E169" s="511" t="s">
        <v>1432</v>
      </c>
      <c r="F169" s="531">
        <v>658</v>
      </c>
      <c r="G169" s="531">
        <v>10528</v>
      </c>
      <c r="H169" s="531">
        <v>1</v>
      </c>
      <c r="I169" s="531">
        <v>16</v>
      </c>
      <c r="J169" s="531">
        <v>416</v>
      </c>
      <c r="K169" s="531">
        <v>6656</v>
      </c>
      <c r="L169" s="531">
        <v>0.63221884498480241</v>
      </c>
      <c r="M169" s="531">
        <v>16</v>
      </c>
      <c r="N169" s="531">
        <v>325</v>
      </c>
      <c r="O169" s="531">
        <v>5200</v>
      </c>
      <c r="P169" s="516">
        <v>0.4939209726443769</v>
      </c>
      <c r="Q169" s="532">
        <v>16</v>
      </c>
    </row>
    <row r="170" spans="1:17" ht="14.4" customHeight="1" x14ac:dyDescent="0.3">
      <c r="A170" s="510" t="s">
        <v>1508</v>
      </c>
      <c r="B170" s="511" t="s">
        <v>1408</v>
      </c>
      <c r="C170" s="511" t="s">
        <v>1395</v>
      </c>
      <c r="D170" s="511" t="s">
        <v>1433</v>
      </c>
      <c r="E170" s="511" t="s">
        <v>1434</v>
      </c>
      <c r="F170" s="531">
        <v>80</v>
      </c>
      <c r="G170" s="531">
        <v>20880</v>
      </c>
      <c r="H170" s="531">
        <v>1</v>
      </c>
      <c r="I170" s="531">
        <v>261</v>
      </c>
      <c r="J170" s="531">
        <v>80</v>
      </c>
      <c r="K170" s="531">
        <v>20960</v>
      </c>
      <c r="L170" s="531">
        <v>1.0038314176245211</v>
      </c>
      <c r="M170" s="531">
        <v>262</v>
      </c>
      <c r="N170" s="531">
        <v>46</v>
      </c>
      <c r="O170" s="531">
        <v>12124</v>
      </c>
      <c r="P170" s="516">
        <v>0.58065134099616855</v>
      </c>
      <c r="Q170" s="532">
        <v>263.56521739130437</v>
      </c>
    </row>
    <row r="171" spans="1:17" ht="14.4" customHeight="1" x14ac:dyDescent="0.3">
      <c r="A171" s="510" t="s">
        <v>1508</v>
      </c>
      <c r="B171" s="511" t="s">
        <v>1408</v>
      </c>
      <c r="C171" s="511" t="s">
        <v>1395</v>
      </c>
      <c r="D171" s="511" t="s">
        <v>1435</v>
      </c>
      <c r="E171" s="511" t="s">
        <v>1436</v>
      </c>
      <c r="F171" s="531">
        <v>82</v>
      </c>
      <c r="G171" s="531">
        <v>11480</v>
      </c>
      <c r="H171" s="531">
        <v>1</v>
      </c>
      <c r="I171" s="531">
        <v>140</v>
      </c>
      <c r="J171" s="531">
        <v>83</v>
      </c>
      <c r="K171" s="531">
        <v>11703</v>
      </c>
      <c r="L171" s="531">
        <v>1.0194250871080139</v>
      </c>
      <c r="M171" s="531">
        <v>141</v>
      </c>
      <c r="N171" s="531">
        <v>46</v>
      </c>
      <c r="O171" s="531">
        <v>6486</v>
      </c>
      <c r="P171" s="516">
        <v>0.56498257839721255</v>
      </c>
      <c r="Q171" s="532">
        <v>141</v>
      </c>
    </row>
    <row r="172" spans="1:17" ht="14.4" customHeight="1" x14ac:dyDescent="0.3">
      <c r="A172" s="510" t="s">
        <v>1508</v>
      </c>
      <c r="B172" s="511" t="s">
        <v>1408</v>
      </c>
      <c r="C172" s="511" t="s">
        <v>1395</v>
      </c>
      <c r="D172" s="511" t="s">
        <v>1437</v>
      </c>
      <c r="E172" s="511" t="s">
        <v>1436</v>
      </c>
      <c r="F172" s="531">
        <v>540</v>
      </c>
      <c r="G172" s="531">
        <v>42120</v>
      </c>
      <c r="H172" s="531">
        <v>1</v>
      </c>
      <c r="I172" s="531">
        <v>78</v>
      </c>
      <c r="J172" s="531">
        <v>282</v>
      </c>
      <c r="K172" s="531">
        <v>21996</v>
      </c>
      <c r="L172" s="531">
        <v>0.52222222222222225</v>
      </c>
      <c r="M172" s="531">
        <v>78</v>
      </c>
      <c r="N172" s="531">
        <v>234</v>
      </c>
      <c r="O172" s="531">
        <v>18252</v>
      </c>
      <c r="P172" s="516">
        <v>0.43333333333333335</v>
      </c>
      <c r="Q172" s="532">
        <v>78</v>
      </c>
    </row>
    <row r="173" spans="1:17" ht="14.4" customHeight="1" x14ac:dyDescent="0.3">
      <c r="A173" s="510" t="s">
        <v>1508</v>
      </c>
      <c r="B173" s="511" t="s">
        <v>1408</v>
      </c>
      <c r="C173" s="511" t="s">
        <v>1395</v>
      </c>
      <c r="D173" s="511" t="s">
        <v>1438</v>
      </c>
      <c r="E173" s="511" t="s">
        <v>1439</v>
      </c>
      <c r="F173" s="531">
        <v>82</v>
      </c>
      <c r="G173" s="531">
        <v>24764</v>
      </c>
      <c r="H173" s="531">
        <v>1</v>
      </c>
      <c r="I173" s="531">
        <v>302</v>
      </c>
      <c r="J173" s="531">
        <v>83</v>
      </c>
      <c r="K173" s="531">
        <v>25149</v>
      </c>
      <c r="L173" s="531">
        <v>1.0155467614278793</v>
      </c>
      <c r="M173" s="531">
        <v>303</v>
      </c>
      <c r="N173" s="531">
        <v>46</v>
      </c>
      <c r="O173" s="531">
        <v>14010</v>
      </c>
      <c r="P173" s="516">
        <v>0.56574059118074627</v>
      </c>
      <c r="Q173" s="532">
        <v>304.56521739130437</v>
      </c>
    </row>
    <row r="174" spans="1:17" ht="14.4" customHeight="1" x14ac:dyDescent="0.3">
      <c r="A174" s="510" t="s">
        <v>1508</v>
      </c>
      <c r="B174" s="511" t="s">
        <v>1408</v>
      </c>
      <c r="C174" s="511" t="s">
        <v>1395</v>
      </c>
      <c r="D174" s="511" t="s">
        <v>1440</v>
      </c>
      <c r="E174" s="511" t="s">
        <v>1441</v>
      </c>
      <c r="F174" s="531">
        <v>16</v>
      </c>
      <c r="G174" s="531">
        <v>7776</v>
      </c>
      <c r="H174" s="531">
        <v>1</v>
      </c>
      <c r="I174" s="531">
        <v>486</v>
      </c>
      <c r="J174" s="531">
        <v>12</v>
      </c>
      <c r="K174" s="531">
        <v>5832</v>
      </c>
      <c r="L174" s="531">
        <v>0.75</v>
      </c>
      <c r="M174" s="531">
        <v>486</v>
      </c>
      <c r="N174" s="531">
        <v>10</v>
      </c>
      <c r="O174" s="531">
        <v>4865</v>
      </c>
      <c r="P174" s="516">
        <v>0.62564300411522633</v>
      </c>
      <c r="Q174" s="532">
        <v>486.5</v>
      </c>
    </row>
    <row r="175" spans="1:17" ht="14.4" customHeight="1" x14ac:dyDescent="0.3">
      <c r="A175" s="510" t="s">
        <v>1508</v>
      </c>
      <c r="B175" s="511" t="s">
        <v>1408</v>
      </c>
      <c r="C175" s="511" t="s">
        <v>1395</v>
      </c>
      <c r="D175" s="511" t="s">
        <v>1442</v>
      </c>
      <c r="E175" s="511" t="s">
        <v>1443</v>
      </c>
      <c r="F175" s="531">
        <v>397</v>
      </c>
      <c r="G175" s="531">
        <v>63123</v>
      </c>
      <c r="H175" s="531">
        <v>1</v>
      </c>
      <c r="I175" s="531">
        <v>159</v>
      </c>
      <c r="J175" s="531">
        <v>169</v>
      </c>
      <c r="K175" s="531">
        <v>27040</v>
      </c>
      <c r="L175" s="531">
        <v>0.42837000776262218</v>
      </c>
      <c r="M175" s="531">
        <v>160</v>
      </c>
      <c r="N175" s="531">
        <v>186</v>
      </c>
      <c r="O175" s="531">
        <v>29853</v>
      </c>
      <c r="P175" s="516">
        <v>0.47293379592224705</v>
      </c>
      <c r="Q175" s="532">
        <v>160.5</v>
      </c>
    </row>
    <row r="176" spans="1:17" ht="14.4" customHeight="1" x14ac:dyDescent="0.3">
      <c r="A176" s="510" t="s">
        <v>1508</v>
      </c>
      <c r="B176" s="511" t="s">
        <v>1408</v>
      </c>
      <c r="C176" s="511" t="s">
        <v>1395</v>
      </c>
      <c r="D176" s="511" t="s">
        <v>1446</v>
      </c>
      <c r="E176" s="511" t="s">
        <v>1412</v>
      </c>
      <c r="F176" s="531">
        <v>550</v>
      </c>
      <c r="G176" s="531">
        <v>38500</v>
      </c>
      <c r="H176" s="531">
        <v>1</v>
      </c>
      <c r="I176" s="531">
        <v>70</v>
      </c>
      <c r="J176" s="531">
        <v>240</v>
      </c>
      <c r="K176" s="531">
        <v>16800</v>
      </c>
      <c r="L176" s="531">
        <v>0.43636363636363634</v>
      </c>
      <c r="M176" s="531">
        <v>70</v>
      </c>
      <c r="N176" s="531">
        <v>320</v>
      </c>
      <c r="O176" s="531">
        <v>22558</v>
      </c>
      <c r="P176" s="516">
        <v>0.58592207792207796</v>
      </c>
      <c r="Q176" s="532">
        <v>70.493750000000006</v>
      </c>
    </row>
    <row r="177" spans="1:17" ht="14.4" customHeight="1" x14ac:dyDescent="0.3">
      <c r="A177" s="510" t="s">
        <v>1508</v>
      </c>
      <c r="B177" s="511" t="s">
        <v>1408</v>
      </c>
      <c r="C177" s="511" t="s">
        <v>1395</v>
      </c>
      <c r="D177" s="511" t="s">
        <v>1451</v>
      </c>
      <c r="E177" s="511" t="s">
        <v>1452</v>
      </c>
      <c r="F177" s="531">
        <v>1</v>
      </c>
      <c r="G177" s="531">
        <v>215</v>
      </c>
      <c r="H177" s="531">
        <v>1</v>
      </c>
      <c r="I177" s="531">
        <v>215</v>
      </c>
      <c r="J177" s="531">
        <v>3</v>
      </c>
      <c r="K177" s="531">
        <v>648</v>
      </c>
      <c r="L177" s="531">
        <v>3.0139534883720929</v>
      </c>
      <c r="M177" s="531">
        <v>216</v>
      </c>
      <c r="N177" s="531"/>
      <c r="O177" s="531"/>
      <c r="P177" s="516"/>
      <c r="Q177" s="532"/>
    </row>
    <row r="178" spans="1:17" ht="14.4" customHeight="1" x14ac:dyDescent="0.3">
      <c r="A178" s="510" t="s">
        <v>1508</v>
      </c>
      <c r="B178" s="511" t="s">
        <v>1408</v>
      </c>
      <c r="C178" s="511" t="s">
        <v>1395</v>
      </c>
      <c r="D178" s="511" t="s">
        <v>1453</v>
      </c>
      <c r="E178" s="511" t="s">
        <v>1454</v>
      </c>
      <c r="F178" s="531">
        <v>62</v>
      </c>
      <c r="G178" s="531">
        <v>73532</v>
      </c>
      <c r="H178" s="531">
        <v>1</v>
      </c>
      <c r="I178" s="531">
        <v>1186</v>
      </c>
      <c r="J178" s="531">
        <v>47</v>
      </c>
      <c r="K178" s="531">
        <v>55883</v>
      </c>
      <c r="L178" s="531">
        <v>0.75998204863188812</v>
      </c>
      <c r="M178" s="531">
        <v>1189</v>
      </c>
      <c r="N178" s="531">
        <v>34</v>
      </c>
      <c r="O178" s="531">
        <v>40530</v>
      </c>
      <c r="P178" s="516">
        <v>0.55118859816134469</v>
      </c>
      <c r="Q178" s="532">
        <v>1192.0588235294117</v>
      </c>
    </row>
    <row r="179" spans="1:17" ht="14.4" customHeight="1" x14ac:dyDescent="0.3">
      <c r="A179" s="510" t="s">
        <v>1508</v>
      </c>
      <c r="B179" s="511" t="s">
        <v>1408</v>
      </c>
      <c r="C179" s="511" t="s">
        <v>1395</v>
      </c>
      <c r="D179" s="511" t="s">
        <v>1455</v>
      </c>
      <c r="E179" s="511" t="s">
        <v>1456</v>
      </c>
      <c r="F179" s="531">
        <v>38</v>
      </c>
      <c r="G179" s="531">
        <v>4066</v>
      </c>
      <c r="H179" s="531">
        <v>1</v>
      </c>
      <c r="I179" s="531">
        <v>107</v>
      </c>
      <c r="J179" s="531">
        <v>18</v>
      </c>
      <c r="K179" s="531">
        <v>1944</v>
      </c>
      <c r="L179" s="531">
        <v>0.4781111657648795</v>
      </c>
      <c r="M179" s="531">
        <v>108</v>
      </c>
      <c r="N179" s="531">
        <v>20</v>
      </c>
      <c r="O179" s="531">
        <v>2174</v>
      </c>
      <c r="P179" s="516">
        <v>0.53467781603541564</v>
      </c>
      <c r="Q179" s="532">
        <v>108.7</v>
      </c>
    </row>
    <row r="180" spans="1:17" ht="14.4" customHeight="1" x14ac:dyDescent="0.3">
      <c r="A180" s="510" t="s">
        <v>1508</v>
      </c>
      <c r="B180" s="511" t="s">
        <v>1408</v>
      </c>
      <c r="C180" s="511" t="s">
        <v>1395</v>
      </c>
      <c r="D180" s="511" t="s">
        <v>1457</v>
      </c>
      <c r="E180" s="511" t="s">
        <v>1458</v>
      </c>
      <c r="F180" s="531">
        <v>1</v>
      </c>
      <c r="G180" s="531">
        <v>318</v>
      </c>
      <c r="H180" s="531">
        <v>1</v>
      </c>
      <c r="I180" s="531">
        <v>318</v>
      </c>
      <c r="J180" s="531">
        <v>1</v>
      </c>
      <c r="K180" s="531">
        <v>319</v>
      </c>
      <c r="L180" s="531">
        <v>1.0031446540880504</v>
      </c>
      <c r="M180" s="531">
        <v>319</v>
      </c>
      <c r="N180" s="531"/>
      <c r="O180" s="531"/>
      <c r="P180" s="516"/>
      <c r="Q180" s="532"/>
    </row>
    <row r="181" spans="1:17" ht="14.4" customHeight="1" x14ac:dyDescent="0.3">
      <c r="A181" s="510" t="s">
        <v>1508</v>
      </c>
      <c r="B181" s="511" t="s">
        <v>1408</v>
      </c>
      <c r="C181" s="511" t="s">
        <v>1395</v>
      </c>
      <c r="D181" s="511" t="s">
        <v>1465</v>
      </c>
      <c r="E181" s="511" t="s">
        <v>1466</v>
      </c>
      <c r="F181" s="531">
        <v>1</v>
      </c>
      <c r="G181" s="531">
        <v>290</v>
      </c>
      <c r="H181" s="531">
        <v>1</v>
      </c>
      <c r="I181" s="531">
        <v>290</v>
      </c>
      <c r="J181" s="531"/>
      <c r="K181" s="531"/>
      <c r="L181" s="531"/>
      <c r="M181" s="531"/>
      <c r="N181" s="531"/>
      <c r="O181" s="531"/>
      <c r="P181" s="516"/>
      <c r="Q181" s="532"/>
    </row>
    <row r="182" spans="1:17" ht="14.4" customHeight="1" x14ac:dyDescent="0.3">
      <c r="A182" s="510" t="s">
        <v>1509</v>
      </c>
      <c r="B182" s="511" t="s">
        <v>1408</v>
      </c>
      <c r="C182" s="511" t="s">
        <v>1395</v>
      </c>
      <c r="D182" s="511" t="s">
        <v>1411</v>
      </c>
      <c r="E182" s="511" t="s">
        <v>1412</v>
      </c>
      <c r="F182" s="531">
        <v>9</v>
      </c>
      <c r="G182" s="531">
        <v>1818</v>
      </c>
      <c r="H182" s="531">
        <v>1</v>
      </c>
      <c r="I182" s="531">
        <v>202</v>
      </c>
      <c r="J182" s="531">
        <v>14</v>
      </c>
      <c r="K182" s="531">
        <v>2842</v>
      </c>
      <c r="L182" s="531">
        <v>1.5632563256325633</v>
      </c>
      <c r="M182" s="531">
        <v>203</v>
      </c>
      <c r="N182" s="531">
        <v>12</v>
      </c>
      <c r="O182" s="531">
        <v>2450</v>
      </c>
      <c r="P182" s="516">
        <v>1.3476347634763477</v>
      </c>
      <c r="Q182" s="532">
        <v>204.16666666666666</v>
      </c>
    </row>
    <row r="183" spans="1:17" ht="14.4" customHeight="1" x14ac:dyDescent="0.3">
      <c r="A183" s="510" t="s">
        <v>1509</v>
      </c>
      <c r="B183" s="511" t="s">
        <v>1408</v>
      </c>
      <c r="C183" s="511" t="s">
        <v>1395</v>
      </c>
      <c r="D183" s="511" t="s">
        <v>1413</v>
      </c>
      <c r="E183" s="511" t="s">
        <v>1412</v>
      </c>
      <c r="F183" s="531"/>
      <c r="G183" s="531"/>
      <c r="H183" s="531"/>
      <c r="I183" s="531"/>
      <c r="J183" s="531"/>
      <c r="K183" s="531"/>
      <c r="L183" s="531"/>
      <c r="M183" s="531"/>
      <c r="N183" s="531">
        <v>3</v>
      </c>
      <c r="O183" s="531">
        <v>255</v>
      </c>
      <c r="P183" s="516"/>
      <c r="Q183" s="532">
        <v>85</v>
      </c>
    </row>
    <row r="184" spans="1:17" ht="14.4" customHeight="1" x14ac:dyDescent="0.3">
      <c r="A184" s="510" t="s">
        <v>1509</v>
      </c>
      <c r="B184" s="511" t="s">
        <v>1408</v>
      </c>
      <c r="C184" s="511" t="s">
        <v>1395</v>
      </c>
      <c r="D184" s="511" t="s">
        <v>1414</v>
      </c>
      <c r="E184" s="511" t="s">
        <v>1415</v>
      </c>
      <c r="F184" s="531">
        <v>22</v>
      </c>
      <c r="G184" s="531">
        <v>6402</v>
      </c>
      <c r="H184" s="531">
        <v>1</v>
      </c>
      <c r="I184" s="531">
        <v>291</v>
      </c>
      <c r="J184" s="531">
        <v>14</v>
      </c>
      <c r="K184" s="531">
        <v>4088</v>
      </c>
      <c r="L184" s="531">
        <v>0.63855045298344271</v>
      </c>
      <c r="M184" s="531">
        <v>292</v>
      </c>
      <c r="N184" s="531">
        <v>21</v>
      </c>
      <c r="O184" s="531">
        <v>6160</v>
      </c>
      <c r="P184" s="516">
        <v>0.96219931271477666</v>
      </c>
      <c r="Q184" s="532">
        <v>293.33333333333331</v>
      </c>
    </row>
    <row r="185" spans="1:17" ht="14.4" customHeight="1" x14ac:dyDescent="0.3">
      <c r="A185" s="510" t="s">
        <v>1509</v>
      </c>
      <c r="B185" s="511" t="s">
        <v>1408</v>
      </c>
      <c r="C185" s="511" t="s">
        <v>1395</v>
      </c>
      <c r="D185" s="511" t="s">
        <v>1416</v>
      </c>
      <c r="E185" s="511" t="s">
        <v>1417</v>
      </c>
      <c r="F185" s="531"/>
      <c r="G185" s="531"/>
      <c r="H185" s="531"/>
      <c r="I185" s="531"/>
      <c r="J185" s="531">
        <v>18</v>
      </c>
      <c r="K185" s="531">
        <v>1674</v>
      </c>
      <c r="L185" s="531"/>
      <c r="M185" s="531">
        <v>93</v>
      </c>
      <c r="N185" s="531">
        <v>6</v>
      </c>
      <c r="O185" s="531">
        <v>564</v>
      </c>
      <c r="P185" s="516"/>
      <c r="Q185" s="532">
        <v>94</v>
      </c>
    </row>
    <row r="186" spans="1:17" ht="14.4" customHeight="1" x14ac:dyDescent="0.3">
      <c r="A186" s="510" t="s">
        <v>1509</v>
      </c>
      <c r="B186" s="511" t="s">
        <v>1408</v>
      </c>
      <c r="C186" s="511" t="s">
        <v>1395</v>
      </c>
      <c r="D186" s="511" t="s">
        <v>1418</v>
      </c>
      <c r="E186" s="511" t="s">
        <v>1419</v>
      </c>
      <c r="F186" s="531"/>
      <c r="G186" s="531"/>
      <c r="H186" s="531"/>
      <c r="I186" s="531"/>
      <c r="J186" s="531">
        <v>2</v>
      </c>
      <c r="K186" s="531">
        <v>440</v>
      </c>
      <c r="L186" s="531"/>
      <c r="M186" s="531">
        <v>220</v>
      </c>
      <c r="N186" s="531">
        <v>3</v>
      </c>
      <c r="O186" s="531">
        <v>666</v>
      </c>
      <c r="P186" s="516"/>
      <c r="Q186" s="532">
        <v>222</v>
      </c>
    </row>
    <row r="187" spans="1:17" ht="14.4" customHeight="1" x14ac:dyDescent="0.3">
      <c r="A187" s="510" t="s">
        <v>1509</v>
      </c>
      <c r="B187" s="511" t="s">
        <v>1408</v>
      </c>
      <c r="C187" s="511" t="s">
        <v>1395</v>
      </c>
      <c r="D187" s="511" t="s">
        <v>1420</v>
      </c>
      <c r="E187" s="511" t="s">
        <v>1421</v>
      </c>
      <c r="F187" s="531">
        <v>10</v>
      </c>
      <c r="G187" s="531">
        <v>1330</v>
      </c>
      <c r="H187" s="531">
        <v>1</v>
      </c>
      <c r="I187" s="531">
        <v>133</v>
      </c>
      <c r="J187" s="531">
        <v>17</v>
      </c>
      <c r="K187" s="531">
        <v>2278</v>
      </c>
      <c r="L187" s="531">
        <v>1.7127819548872181</v>
      </c>
      <c r="M187" s="531">
        <v>134</v>
      </c>
      <c r="N187" s="531">
        <v>11</v>
      </c>
      <c r="O187" s="531">
        <v>1481</v>
      </c>
      <c r="P187" s="516">
        <v>1.1135338345864663</v>
      </c>
      <c r="Q187" s="532">
        <v>134.63636363636363</v>
      </c>
    </row>
    <row r="188" spans="1:17" ht="14.4" customHeight="1" x14ac:dyDescent="0.3">
      <c r="A188" s="510" t="s">
        <v>1509</v>
      </c>
      <c r="B188" s="511" t="s">
        <v>1408</v>
      </c>
      <c r="C188" s="511" t="s">
        <v>1395</v>
      </c>
      <c r="D188" s="511" t="s">
        <v>1510</v>
      </c>
      <c r="E188" s="511" t="s">
        <v>1511</v>
      </c>
      <c r="F188" s="531">
        <v>3</v>
      </c>
      <c r="G188" s="531">
        <v>834</v>
      </c>
      <c r="H188" s="531">
        <v>1</v>
      </c>
      <c r="I188" s="531">
        <v>278</v>
      </c>
      <c r="J188" s="531">
        <v>10</v>
      </c>
      <c r="K188" s="531">
        <v>2800</v>
      </c>
      <c r="L188" s="531">
        <v>3.3573141486810552</v>
      </c>
      <c r="M188" s="531">
        <v>280</v>
      </c>
      <c r="N188" s="531">
        <v>4</v>
      </c>
      <c r="O188" s="531">
        <v>1129</v>
      </c>
      <c r="P188" s="516">
        <v>1.3537170263788969</v>
      </c>
      <c r="Q188" s="532">
        <v>282.25</v>
      </c>
    </row>
    <row r="189" spans="1:17" ht="14.4" customHeight="1" x14ac:dyDescent="0.3">
      <c r="A189" s="510" t="s">
        <v>1509</v>
      </c>
      <c r="B189" s="511" t="s">
        <v>1408</v>
      </c>
      <c r="C189" s="511" t="s">
        <v>1395</v>
      </c>
      <c r="D189" s="511" t="s">
        <v>1427</v>
      </c>
      <c r="E189" s="511" t="s">
        <v>1428</v>
      </c>
      <c r="F189" s="531">
        <v>5</v>
      </c>
      <c r="G189" s="531">
        <v>790</v>
      </c>
      <c r="H189" s="531">
        <v>1</v>
      </c>
      <c r="I189" s="531">
        <v>158</v>
      </c>
      <c r="J189" s="531">
        <v>13</v>
      </c>
      <c r="K189" s="531">
        <v>2067</v>
      </c>
      <c r="L189" s="531">
        <v>2.6164556962025318</v>
      </c>
      <c r="M189" s="531">
        <v>159</v>
      </c>
      <c r="N189" s="531">
        <v>11</v>
      </c>
      <c r="O189" s="531">
        <v>1754</v>
      </c>
      <c r="P189" s="516">
        <v>2.2202531645569619</v>
      </c>
      <c r="Q189" s="532">
        <v>159.45454545454547</v>
      </c>
    </row>
    <row r="190" spans="1:17" ht="14.4" customHeight="1" x14ac:dyDescent="0.3">
      <c r="A190" s="510" t="s">
        <v>1509</v>
      </c>
      <c r="B190" s="511" t="s">
        <v>1408</v>
      </c>
      <c r="C190" s="511" t="s">
        <v>1395</v>
      </c>
      <c r="D190" s="511" t="s">
        <v>1429</v>
      </c>
      <c r="E190" s="511" t="s">
        <v>1430</v>
      </c>
      <c r="F190" s="531"/>
      <c r="G190" s="531"/>
      <c r="H190" s="531"/>
      <c r="I190" s="531"/>
      <c r="J190" s="531"/>
      <c r="K190" s="531"/>
      <c r="L190" s="531"/>
      <c r="M190" s="531"/>
      <c r="N190" s="531">
        <v>1</v>
      </c>
      <c r="O190" s="531">
        <v>382</v>
      </c>
      <c r="P190" s="516"/>
      <c r="Q190" s="532">
        <v>382</v>
      </c>
    </row>
    <row r="191" spans="1:17" ht="14.4" customHeight="1" x14ac:dyDescent="0.3">
      <c r="A191" s="510" t="s">
        <v>1509</v>
      </c>
      <c r="B191" s="511" t="s">
        <v>1408</v>
      </c>
      <c r="C191" s="511" t="s">
        <v>1395</v>
      </c>
      <c r="D191" s="511" t="s">
        <v>1431</v>
      </c>
      <c r="E191" s="511" t="s">
        <v>1432</v>
      </c>
      <c r="F191" s="531">
        <v>1031</v>
      </c>
      <c r="G191" s="531">
        <v>16496</v>
      </c>
      <c r="H191" s="531">
        <v>1</v>
      </c>
      <c r="I191" s="531">
        <v>16</v>
      </c>
      <c r="J191" s="531">
        <v>1127</v>
      </c>
      <c r="K191" s="531">
        <v>18032</v>
      </c>
      <c r="L191" s="531">
        <v>1.093113482056256</v>
      </c>
      <c r="M191" s="531">
        <v>16</v>
      </c>
      <c r="N191" s="531">
        <v>1178</v>
      </c>
      <c r="O191" s="531">
        <v>18848</v>
      </c>
      <c r="P191" s="516">
        <v>1.1425800193986422</v>
      </c>
      <c r="Q191" s="532">
        <v>16</v>
      </c>
    </row>
    <row r="192" spans="1:17" ht="14.4" customHeight="1" x14ac:dyDescent="0.3">
      <c r="A192" s="510" t="s">
        <v>1509</v>
      </c>
      <c r="B192" s="511" t="s">
        <v>1408</v>
      </c>
      <c r="C192" s="511" t="s">
        <v>1395</v>
      </c>
      <c r="D192" s="511" t="s">
        <v>1435</v>
      </c>
      <c r="E192" s="511" t="s">
        <v>1436</v>
      </c>
      <c r="F192" s="531"/>
      <c r="G192" s="531"/>
      <c r="H192" s="531"/>
      <c r="I192" s="531"/>
      <c r="J192" s="531"/>
      <c r="K192" s="531"/>
      <c r="L192" s="531"/>
      <c r="M192" s="531"/>
      <c r="N192" s="531">
        <v>1</v>
      </c>
      <c r="O192" s="531">
        <v>141</v>
      </c>
      <c r="P192" s="516"/>
      <c r="Q192" s="532">
        <v>141</v>
      </c>
    </row>
    <row r="193" spans="1:17" ht="14.4" customHeight="1" x14ac:dyDescent="0.3">
      <c r="A193" s="510" t="s">
        <v>1509</v>
      </c>
      <c r="B193" s="511" t="s">
        <v>1408</v>
      </c>
      <c r="C193" s="511" t="s">
        <v>1395</v>
      </c>
      <c r="D193" s="511" t="s">
        <v>1437</v>
      </c>
      <c r="E193" s="511" t="s">
        <v>1436</v>
      </c>
      <c r="F193" s="531">
        <v>10</v>
      </c>
      <c r="G193" s="531">
        <v>780</v>
      </c>
      <c r="H193" s="531">
        <v>1</v>
      </c>
      <c r="I193" s="531">
        <v>78</v>
      </c>
      <c r="J193" s="531">
        <v>17</v>
      </c>
      <c r="K193" s="531">
        <v>1326</v>
      </c>
      <c r="L193" s="531">
        <v>1.7</v>
      </c>
      <c r="M193" s="531">
        <v>78</v>
      </c>
      <c r="N193" s="531">
        <v>12</v>
      </c>
      <c r="O193" s="531">
        <v>936</v>
      </c>
      <c r="P193" s="516">
        <v>1.2</v>
      </c>
      <c r="Q193" s="532">
        <v>78</v>
      </c>
    </row>
    <row r="194" spans="1:17" ht="14.4" customHeight="1" x14ac:dyDescent="0.3">
      <c r="A194" s="510" t="s">
        <v>1509</v>
      </c>
      <c r="B194" s="511" t="s">
        <v>1408</v>
      </c>
      <c r="C194" s="511" t="s">
        <v>1395</v>
      </c>
      <c r="D194" s="511" t="s">
        <v>1438</v>
      </c>
      <c r="E194" s="511" t="s">
        <v>1439</v>
      </c>
      <c r="F194" s="531"/>
      <c r="G194" s="531"/>
      <c r="H194" s="531"/>
      <c r="I194" s="531"/>
      <c r="J194" s="531"/>
      <c r="K194" s="531"/>
      <c r="L194" s="531"/>
      <c r="M194" s="531"/>
      <c r="N194" s="531">
        <v>2</v>
      </c>
      <c r="O194" s="531">
        <v>609</v>
      </c>
      <c r="P194" s="516"/>
      <c r="Q194" s="532">
        <v>304.5</v>
      </c>
    </row>
    <row r="195" spans="1:17" ht="14.4" customHeight="1" x14ac:dyDescent="0.3">
      <c r="A195" s="510" t="s">
        <v>1509</v>
      </c>
      <c r="B195" s="511" t="s">
        <v>1408</v>
      </c>
      <c r="C195" s="511" t="s">
        <v>1395</v>
      </c>
      <c r="D195" s="511" t="s">
        <v>1440</v>
      </c>
      <c r="E195" s="511" t="s">
        <v>1441</v>
      </c>
      <c r="F195" s="531">
        <v>947</v>
      </c>
      <c r="G195" s="531">
        <v>460242</v>
      </c>
      <c r="H195" s="531">
        <v>1</v>
      </c>
      <c r="I195" s="531">
        <v>486</v>
      </c>
      <c r="J195" s="531">
        <v>1027</v>
      </c>
      <c r="K195" s="531">
        <v>499122</v>
      </c>
      <c r="L195" s="531">
        <v>1.0844772967265048</v>
      </c>
      <c r="M195" s="531">
        <v>486</v>
      </c>
      <c r="N195" s="531">
        <v>1108</v>
      </c>
      <c r="O195" s="531">
        <v>539100</v>
      </c>
      <c r="P195" s="516">
        <v>1.1713402948883413</v>
      </c>
      <c r="Q195" s="532">
        <v>486.55234657039711</v>
      </c>
    </row>
    <row r="196" spans="1:17" ht="14.4" customHeight="1" x14ac:dyDescent="0.3">
      <c r="A196" s="510" t="s">
        <v>1509</v>
      </c>
      <c r="B196" s="511" t="s">
        <v>1408</v>
      </c>
      <c r="C196" s="511" t="s">
        <v>1395</v>
      </c>
      <c r="D196" s="511" t="s">
        <v>1442</v>
      </c>
      <c r="E196" s="511" t="s">
        <v>1443</v>
      </c>
      <c r="F196" s="531">
        <v>39</v>
      </c>
      <c r="G196" s="531">
        <v>6201</v>
      </c>
      <c r="H196" s="531">
        <v>1</v>
      </c>
      <c r="I196" s="531">
        <v>159</v>
      </c>
      <c r="J196" s="531">
        <v>19</v>
      </c>
      <c r="K196" s="531">
        <v>3040</v>
      </c>
      <c r="L196" s="531">
        <v>0.49024350911143366</v>
      </c>
      <c r="M196" s="531">
        <v>160</v>
      </c>
      <c r="N196" s="531">
        <v>15</v>
      </c>
      <c r="O196" s="531">
        <v>2410</v>
      </c>
      <c r="P196" s="516">
        <v>0.38864699242057732</v>
      </c>
      <c r="Q196" s="532">
        <v>160.66666666666666</v>
      </c>
    </row>
    <row r="197" spans="1:17" ht="14.4" customHeight="1" x14ac:dyDescent="0.3">
      <c r="A197" s="510" t="s">
        <v>1509</v>
      </c>
      <c r="B197" s="511" t="s">
        <v>1408</v>
      </c>
      <c r="C197" s="511" t="s">
        <v>1395</v>
      </c>
      <c r="D197" s="511" t="s">
        <v>1446</v>
      </c>
      <c r="E197" s="511" t="s">
        <v>1412</v>
      </c>
      <c r="F197" s="531">
        <v>64</v>
      </c>
      <c r="G197" s="531">
        <v>4480</v>
      </c>
      <c r="H197" s="531">
        <v>1</v>
      </c>
      <c r="I197" s="531">
        <v>70</v>
      </c>
      <c r="J197" s="531">
        <v>62</v>
      </c>
      <c r="K197" s="531">
        <v>4340</v>
      </c>
      <c r="L197" s="531">
        <v>0.96875</v>
      </c>
      <c r="M197" s="531">
        <v>70</v>
      </c>
      <c r="N197" s="531">
        <v>48</v>
      </c>
      <c r="O197" s="531">
        <v>3385</v>
      </c>
      <c r="P197" s="516">
        <v>0.7555803571428571</v>
      </c>
      <c r="Q197" s="532">
        <v>70.520833333333329</v>
      </c>
    </row>
    <row r="198" spans="1:17" ht="14.4" customHeight="1" x14ac:dyDescent="0.3">
      <c r="A198" s="510" t="s">
        <v>1509</v>
      </c>
      <c r="B198" s="511" t="s">
        <v>1408</v>
      </c>
      <c r="C198" s="511" t="s">
        <v>1395</v>
      </c>
      <c r="D198" s="511" t="s">
        <v>1453</v>
      </c>
      <c r="E198" s="511" t="s">
        <v>1454</v>
      </c>
      <c r="F198" s="531">
        <v>1</v>
      </c>
      <c r="G198" s="531">
        <v>1186</v>
      </c>
      <c r="H198" s="531">
        <v>1</v>
      </c>
      <c r="I198" s="531">
        <v>1186</v>
      </c>
      <c r="J198" s="531">
        <v>4</v>
      </c>
      <c r="K198" s="531">
        <v>4756</v>
      </c>
      <c r="L198" s="531">
        <v>4.0101180438448569</v>
      </c>
      <c r="M198" s="531">
        <v>1189</v>
      </c>
      <c r="N198" s="531">
        <v>4</v>
      </c>
      <c r="O198" s="531">
        <v>4764</v>
      </c>
      <c r="P198" s="516">
        <v>4.0168634064080946</v>
      </c>
      <c r="Q198" s="532">
        <v>1191</v>
      </c>
    </row>
    <row r="199" spans="1:17" ht="14.4" customHeight="1" x14ac:dyDescent="0.3">
      <c r="A199" s="510" t="s">
        <v>1509</v>
      </c>
      <c r="B199" s="511" t="s">
        <v>1408</v>
      </c>
      <c r="C199" s="511" t="s">
        <v>1395</v>
      </c>
      <c r="D199" s="511" t="s">
        <v>1455</v>
      </c>
      <c r="E199" s="511" t="s">
        <v>1456</v>
      </c>
      <c r="F199" s="531">
        <v>198</v>
      </c>
      <c r="G199" s="531">
        <v>21186</v>
      </c>
      <c r="H199" s="531">
        <v>1</v>
      </c>
      <c r="I199" s="531">
        <v>107</v>
      </c>
      <c r="J199" s="531">
        <v>197</v>
      </c>
      <c r="K199" s="531">
        <v>21276</v>
      </c>
      <c r="L199" s="531">
        <v>1.0042480883602378</v>
      </c>
      <c r="M199" s="531">
        <v>108</v>
      </c>
      <c r="N199" s="531">
        <v>211</v>
      </c>
      <c r="O199" s="531">
        <v>22899</v>
      </c>
      <c r="P199" s="516">
        <v>1.0808552817898611</v>
      </c>
      <c r="Q199" s="532">
        <v>108.52606635071091</v>
      </c>
    </row>
    <row r="200" spans="1:17" ht="14.4" customHeight="1" x14ac:dyDescent="0.3">
      <c r="A200" s="510" t="s">
        <v>1509</v>
      </c>
      <c r="B200" s="511" t="s">
        <v>1408</v>
      </c>
      <c r="C200" s="511" t="s">
        <v>1395</v>
      </c>
      <c r="D200" s="511" t="s">
        <v>1457</v>
      </c>
      <c r="E200" s="511" t="s">
        <v>1458</v>
      </c>
      <c r="F200" s="531"/>
      <c r="G200" s="531"/>
      <c r="H200" s="531"/>
      <c r="I200" s="531"/>
      <c r="J200" s="531"/>
      <c r="K200" s="531"/>
      <c r="L200" s="531"/>
      <c r="M200" s="531"/>
      <c r="N200" s="531">
        <v>1</v>
      </c>
      <c r="O200" s="531">
        <v>322</v>
      </c>
      <c r="P200" s="516"/>
      <c r="Q200" s="532">
        <v>322</v>
      </c>
    </row>
    <row r="201" spans="1:17" ht="14.4" customHeight="1" x14ac:dyDescent="0.3">
      <c r="A201" s="510" t="s">
        <v>1509</v>
      </c>
      <c r="B201" s="511" t="s">
        <v>1408</v>
      </c>
      <c r="C201" s="511" t="s">
        <v>1395</v>
      </c>
      <c r="D201" s="511" t="s">
        <v>1461</v>
      </c>
      <c r="E201" s="511" t="s">
        <v>1462</v>
      </c>
      <c r="F201" s="531">
        <v>439</v>
      </c>
      <c r="G201" s="531">
        <v>62777</v>
      </c>
      <c r="H201" s="531">
        <v>1</v>
      </c>
      <c r="I201" s="531">
        <v>143</v>
      </c>
      <c r="J201" s="531">
        <v>497</v>
      </c>
      <c r="K201" s="531">
        <v>71568</v>
      </c>
      <c r="L201" s="531">
        <v>1.1400353632699873</v>
      </c>
      <c r="M201" s="531">
        <v>144</v>
      </c>
      <c r="N201" s="531">
        <v>507</v>
      </c>
      <c r="O201" s="531">
        <v>73277</v>
      </c>
      <c r="P201" s="516">
        <v>1.1672587093999394</v>
      </c>
      <c r="Q201" s="532">
        <v>144.53057199211045</v>
      </c>
    </row>
    <row r="202" spans="1:17" ht="14.4" customHeight="1" x14ac:dyDescent="0.3">
      <c r="A202" s="510" t="s">
        <v>1509</v>
      </c>
      <c r="B202" s="511" t="s">
        <v>1408</v>
      </c>
      <c r="C202" s="511" t="s">
        <v>1395</v>
      </c>
      <c r="D202" s="511" t="s">
        <v>1463</v>
      </c>
      <c r="E202" s="511" t="s">
        <v>1464</v>
      </c>
      <c r="F202" s="531"/>
      <c r="G202" s="531"/>
      <c r="H202" s="531"/>
      <c r="I202" s="531"/>
      <c r="J202" s="531">
        <v>1</v>
      </c>
      <c r="K202" s="531">
        <v>1020</v>
      </c>
      <c r="L202" s="531"/>
      <c r="M202" s="531">
        <v>1020</v>
      </c>
      <c r="N202" s="531"/>
      <c r="O202" s="531"/>
      <c r="P202" s="516"/>
      <c r="Q202" s="532"/>
    </row>
    <row r="203" spans="1:17" ht="14.4" customHeight="1" x14ac:dyDescent="0.3">
      <c r="A203" s="510" t="s">
        <v>1509</v>
      </c>
      <c r="B203" s="511" t="s">
        <v>1408</v>
      </c>
      <c r="C203" s="511" t="s">
        <v>1395</v>
      </c>
      <c r="D203" s="511" t="s">
        <v>1465</v>
      </c>
      <c r="E203" s="511" t="s">
        <v>1466</v>
      </c>
      <c r="F203" s="531"/>
      <c r="G203" s="531"/>
      <c r="H203" s="531"/>
      <c r="I203" s="531"/>
      <c r="J203" s="531">
        <v>2</v>
      </c>
      <c r="K203" s="531">
        <v>582</v>
      </c>
      <c r="L203" s="531"/>
      <c r="M203" s="531">
        <v>291</v>
      </c>
      <c r="N203" s="531">
        <v>1</v>
      </c>
      <c r="O203" s="531">
        <v>293</v>
      </c>
      <c r="P203" s="516"/>
      <c r="Q203" s="532">
        <v>293</v>
      </c>
    </row>
    <row r="204" spans="1:17" ht="14.4" customHeight="1" x14ac:dyDescent="0.3">
      <c r="A204" s="510" t="s">
        <v>1509</v>
      </c>
      <c r="B204" s="511" t="s">
        <v>1408</v>
      </c>
      <c r="C204" s="511" t="s">
        <v>1395</v>
      </c>
      <c r="D204" s="511" t="s">
        <v>1469</v>
      </c>
      <c r="E204" s="511" t="s">
        <v>1470</v>
      </c>
      <c r="F204" s="531"/>
      <c r="G204" s="531"/>
      <c r="H204" s="531"/>
      <c r="I204" s="531"/>
      <c r="J204" s="531">
        <v>1</v>
      </c>
      <c r="K204" s="531">
        <v>724</v>
      </c>
      <c r="L204" s="531"/>
      <c r="M204" s="531">
        <v>724</v>
      </c>
      <c r="N204" s="531"/>
      <c r="O204" s="531"/>
      <c r="P204" s="516"/>
      <c r="Q204" s="532"/>
    </row>
    <row r="205" spans="1:17" ht="14.4" customHeight="1" x14ac:dyDescent="0.3">
      <c r="A205" s="510" t="s">
        <v>1512</v>
      </c>
      <c r="B205" s="511" t="s">
        <v>1394</v>
      </c>
      <c r="C205" s="511" t="s">
        <v>1395</v>
      </c>
      <c r="D205" s="511" t="s">
        <v>1404</v>
      </c>
      <c r="E205" s="511" t="s">
        <v>1405</v>
      </c>
      <c r="F205" s="531"/>
      <c r="G205" s="531"/>
      <c r="H205" s="531"/>
      <c r="I205" s="531"/>
      <c r="J205" s="531"/>
      <c r="K205" s="531"/>
      <c r="L205" s="531"/>
      <c r="M205" s="531"/>
      <c r="N205" s="531">
        <v>1</v>
      </c>
      <c r="O205" s="531">
        <v>8998</v>
      </c>
      <c r="P205" s="516"/>
      <c r="Q205" s="532">
        <v>8998</v>
      </c>
    </row>
    <row r="206" spans="1:17" ht="14.4" customHeight="1" x14ac:dyDescent="0.3">
      <c r="A206" s="510" t="s">
        <v>1512</v>
      </c>
      <c r="B206" s="511" t="s">
        <v>1394</v>
      </c>
      <c r="C206" s="511" t="s">
        <v>1395</v>
      </c>
      <c r="D206" s="511" t="s">
        <v>1406</v>
      </c>
      <c r="E206" s="511" t="s">
        <v>1407</v>
      </c>
      <c r="F206" s="531"/>
      <c r="G206" s="531"/>
      <c r="H206" s="531"/>
      <c r="I206" s="531"/>
      <c r="J206" s="531"/>
      <c r="K206" s="531"/>
      <c r="L206" s="531"/>
      <c r="M206" s="531"/>
      <c r="N206" s="531">
        <v>1</v>
      </c>
      <c r="O206" s="531">
        <v>164</v>
      </c>
      <c r="P206" s="516"/>
      <c r="Q206" s="532">
        <v>164</v>
      </c>
    </row>
    <row r="207" spans="1:17" ht="14.4" customHeight="1" x14ac:dyDescent="0.3">
      <c r="A207" s="510" t="s">
        <v>1512</v>
      </c>
      <c r="B207" s="511" t="s">
        <v>1408</v>
      </c>
      <c r="C207" s="511" t="s">
        <v>1395</v>
      </c>
      <c r="D207" s="511" t="s">
        <v>1411</v>
      </c>
      <c r="E207" s="511" t="s">
        <v>1412</v>
      </c>
      <c r="F207" s="531">
        <v>90</v>
      </c>
      <c r="G207" s="531">
        <v>18180</v>
      </c>
      <c r="H207" s="531">
        <v>1</v>
      </c>
      <c r="I207" s="531">
        <v>202</v>
      </c>
      <c r="J207" s="531">
        <v>82</v>
      </c>
      <c r="K207" s="531">
        <v>16646</v>
      </c>
      <c r="L207" s="531">
        <v>0.9156215621562156</v>
      </c>
      <c r="M207" s="531">
        <v>203</v>
      </c>
      <c r="N207" s="531">
        <v>66</v>
      </c>
      <c r="O207" s="531">
        <v>13464</v>
      </c>
      <c r="P207" s="516">
        <v>0.74059405940594059</v>
      </c>
      <c r="Q207" s="532">
        <v>204</v>
      </c>
    </row>
    <row r="208" spans="1:17" ht="14.4" customHeight="1" x14ac:dyDescent="0.3">
      <c r="A208" s="510" t="s">
        <v>1512</v>
      </c>
      <c r="B208" s="511" t="s">
        <v>1408</v>
      </c>
      <c r="C208" s="511" t="s">
        <v>1395</v>
      </c>
      <c r="D208" s="511" t="s">
        <v>1413</v>
      </c>
      <c r="E208" s="511" t="s">
        <v>1412</v>
      </c>
      <c r="F208" s="531"/>
      <c r="G208" s="531"/>
      <c r="H208" s="531"/>
      <c r="I208" s="531"/>
      <c r="J208" s="531"/>
      <c r="K208" s="531"/>
      <c r="L208" s="531"/>
      <c r="M208" s="531"/>
      <c r="N208" s="531">
        <v>12</v>
      </c>
      <c r="O208" s="531">
        <v>1013</v>
      </c>
      <c r="P208" s="516"/>
      <c r="Q208" s="532">
        <v>84.416666666666671</v>
      </c>
    </row>
    <row r="209" spans="1:17" ht="14.4" customHeight="1" x14ac:dyDescent="0.3">
      <c r="A209" s="510" t="s">
        <v>1512</v>
      </c>
      <c r="B209" s="511" t="s">
        <v>1408</v>
      </c>
      <c r="C209" s="511" t="s">
        <v>1395</v>
      </c>
      <c r="D209" s="511" t="s">
        <v>1414</v>
      </c>
      <c r="E209" s="511" t="s">
        <v>1415</v>
      </c>
      <c r="F209" s="531">
        <v>133</v>
      </c>
      <c r="G209" s="531">
        <v>38703</v>
      </c>
      <c r="H209" s="531">
        <v>1</v>
      </c>
      <c r="I209" s="531">
        <v>291</v>
      </c>
      <c r="J209" s="531">
        <v>113</v>
      </c>
      <c r="K209" s="531">
        <v>32996</v>
      </c>
      <c r="L209" s="531">
        <v>0.85254373046017107</v>
      </c>
      <c r="M209" s="531">
        <v>292</v>
      </c>
      <c r="N209" s="531">
        <v>84</v>
      </c>
      <c r="O209" s="531">
        <v>24598</v>
      </c>
      <c r="P209" s="516">
        <v>0.63555796708265511</v>
      </c>
      <c r="Q209" s="532">
        <v>292.83333333333331</v>
      </c>
    </row>
    <row r="210" spans="1:17" ht="14.4" customHeight="1" x14ac:dyDescent="0.3">
      <c r="A210" s="510" t="s">
        <v>1512</v>
      </c>
      <c r="B210" s="511" t="s">
        <v>1408</v>
      </c>
      <c r="C210" s="511" t="s">
        <v>1395</v>
      </c>
      <c r="D210" s="511" t="s">
        <v>1416</v>
      </c>
      <c r="E210" s="511" t="s">
        <v>1417</v>
      </c>
      <c r="F210" s="531">
        <v>6</v>
      </c>
      <c r="G210" s="531">
        <v>552</v>
      </c>
      <c r="H210" s="531">
        <v>1</v>
      </c>
      <c r="I210" s="531">
        <v>92</v>
      </c>
      <c r="J210" s="531">
        <v>15</v>
      </c>
      <c r="K210" s="531">
        <v>1395</v>
      </c>
      <c r="L210" s="531">
        <v>2.527173913043478</v>
      </c>
      <c r="M210" s="531">
        <v>93</v>
      </c>
      <c r="N210" s="531">
        <v>3</v>
      </c>
      <c r="O210" s="531">
        <v>279</v>
      </c>
      <c r="P210" s="516">
        <v>0.50543478260869568</v>
      </c>
      <c r="Q210" s="532">
        <v>93</v>
      </c>
    </row>
    <row r="211" spans="1:17" ht="14.4" customHeight="1" x14ac:dyDescent="0.3">
      <c r="A211" s="510" t="s">
        <v>1512</v>
      </c>
      <c r="B211" s="511" t="s">
        <v>1408</v>
      </c>
      <c r="C211" s="511" t="s">
        <v>1395</v>
      </c>
      <c r="D211" s="511" t="s">
        <v>1418</v>
      </c>
      <c r="E211" s="511" t="s">
        <v>1419</v>
      </c>
      <c r="F211" s="531">
        <v>1</v>
      </c>
      <c r="G211" s="531">
        <v>219</v>
      </c>
      <c r="H211" s="531">
        <v>1</v>
      </c>
      <c r="I211" s="531">
        <v>219</v>
      </c>
      <c r="J211" s="531">
        <v>4</v>
      </c>
      <c r="K211" s="531">
        <v>880</v>
      </c>
      <c r="L211" s="531">
        <v>4.0182648401826482</v>
      </c>
      <c r="M211" s="531">
        <v>220</v>
      </c>
      <c r="N211" s="531"/>
      <c r="O211" s="531"/>
      <c r="P211" s="516"/>
      <c r="Q211" s="532"/>
    </row>
    <row r="212" spans="1:17" ht="14.4" customHeight="1" x14ac:dyDescent="0.3">
      <c r="A212" s="510" t="s">
        <v>1512</v>
      </c>
      <c r="B212" s="511" t="s">
        <v>1408</v>
      </c>
      <c r="C212" s="511" t="s">
        <v>1395</v>
      </c>
      <c r="D212" s="511" t="s">
        <v>1420</v>
      </c>
      <c r="E212" s="511" t="s">
        <v>1421</v>
      </c>
      <c r="F212" s="531">
        <v>72</v>
      </c>
      <c r="G212" s="531">
        <v>9576</v>
      </c>
      <c r="H212" s="531">
        <v>1</v>
      </c>
      <c r="I212" s="531">
        <v>133</v>
      </c>
      <c r="J212" s="531">
        <v>99</v>
      </c>
      <c r="K212" s="531">
        <v>13266</v>
      </c>
      <c r="L212" s="531">
        <v>1.3853383458646618</v>
      </c>
      <c r="M212" s="531">
        <v>134</v>
      </c>
      <c r="N212" s="531">
        <v>66</v>
      </c>
      <c r="O212" s="531">
        <v>8879</v>
      </c>
      <c r="P212" s="516">
        <v>0.92721386800334171</v>
      </c>
      <c r="Q212" s="532">
        <v>134.53030303030303</v>
      </c>
    </row>
    <row r="213" spans="1:17" ht="14.4" customHeight="1" x14ac:dyDescent="0.3">
      <c r="A213" s="510" t="s">
        <v>1512</v>
      </c>
      <c r="B213" s="511" t="s">
        <v>1408</v>
      </c>
      <c r="C213" s="511" t="s">
        <v>1395</v>
      </c>
      <c r="D213" s="511" t="s">
        <v>1422</v>
      </c>
      <c r="E213" s="511" t="s">
        <v>1421</v>
      </c>
      <c r="F213" s="531"/>
      <c r="G213" s="531"/>
      <c r="H213" s="531"/>
      <c r="I213" s="531"/>
      <c r="J213" s="531">
        <v>5</v>
      </c>
      <c r="K213" s="531">
        <v>875</v>
      </c>
      <c r="L213" s="531"/>
      <c r="M213" s="531">
        <v>175</v>
      </c>
      <c r="N213" s="531">
        <v>5</v>
      </c>
      <c r="O213" s="531">
        <v>879</v>
      </c>
      <c r="P213" s="516"/>
      <c r="Q213" s="532">
        <v>175.8</v>
      </c>
    </row>
    <row r="214" spans="1:17" ht="14.4" customHeight="1" x14ac:dyDescent="0.3">
      <c r="A214" s="510" t="s">
        <v>1512</v>
      </c>
      <c r="B214" s="511" t="s">
        <v>1408</v>
      </c>
      <c r="C214" s="511" t="s">
        <v>1395</v>
      </c>
      <c r="D214" s="511" t="s">
        <v>1423</v>
      </c>
      <c r="E214" s="511" t="s">
        <v>1424</v>
      </c>
      <c r="F214" s="531"/>
      <c r="G214" s="531"/>
      <c r="H214" s="531"/>
      <c r="I214" s="531"/>
      <c r="J214" s="531">
        <v>2</v>
      </c>
      <c r="K214" s="531">
        <v>1224</v>
      </c>
      <c r="L214" s="531"/>
      <c r="M214" s="531">
        <v>612</v>
      </c>
      <c r="N214" s="531"/>
      <c r="O214" s="531"/>
      <c r="P214" s="516"/>
      <c r="Q214" s="532"/>
    </row>
    <row r="215" spans="1:17" ht="14.4" customHeight="1" x14ac:dyDescent="0.3">
      <c r="A215" s="510" t="s">
        <v>1512</v>
      </c>
      <c r="B215" s="511" t="s">
        <v>1408</v>
      </c>
      <c r="C215" s="511" t="s">
        <v>1395</v>
      </c>
      <c r="D215" s="511" t="s">
        <v>1425</v>
      </c>
      <c r="E215" s="511" t="s">
        <v>1426</v>
      </c>
      <c r="F215" s="531"/>
      <c r="G215" s="531"/>
      <c r="H215" s="531"/>
      <c r="I215" s="531"/>
      <c r="J215" s="531"/>
      <c r="K215" s="531"/>
      <c r="L215" s="531"/>
      <c r="M215" s="531"/>
      <c r="N215" s="531">
        <v>1</v>
      </c>
      <c r="O215" s="531">
        <v>591</v>
      </c>
      <c r="P215" s="516"/>
      <c r="Q215" s="532">
        <v>591</v>
      </c>
    </row>
    <row r="216" spans="1:17" ht="14.4" customHeight="1" x14ac:dyDescent="0.3">
      <c r="A216" s="510" t="s">
        <v>1512</v>
      </c>
      <c r="B216" s="511" t="s">
        <v>1408</v>
      </c>
      <c r="C216" s="511" t="s">
        <v>1395</v>
      </c>
      <c r="D216" s="511" t="s">
        <v>1427</v>
      </c>
      <c r="E216" s="511" t="s">
        <v>1428</v>
      </c>
      <c r="F216" s="531">
        <v>5</v>
      </c>
      <c r="G216" s="531">
        <v>790</v>
      </c>
      <c r="H216" s="531">
        <v>1</v>
      </c>
      <c r="I216" s="531">
        <v>158</v>
      </c>
      <c r="J216" s="531">
        <v>8</v>
      </c>
      <c r="K216" s="531">
        <v>1272</v>
      </c>
      <c r="L216" s="531">
        <v>1.6101265822784809</v>
      </c>
      <c r="M216" s="531">
        <v>159</v>
      </c>
      <c r="N216" s="531">
        <v>7</v>
      </c>
      <c r="O216" s="531">
        <v>1118</v>
      </c>
      <c r="P216" s="516">
        <v>1.4151898734177215</v>
      </c>
      <c r="Q216" s="532">
        <v>159.71428571428572</v>
      </c>
    </row>
    <row r="217" spans="1:17" ht="14.4" customHeight="1" x14ac:dyDescent="0.3">
      <c r="A217" s="510" t="s">
        <v>1512</v>
      </c>
      <c r="B217" s="511" t="s">
        <v>1408</v>
      </c>
      <c r="C217" s="511" t="s">
        <v>1395</v>
      </c>
      <c r="D217" s="511" t="s">
        <v>1429</v>
      </c>
      <c r="E217" s="511" t="s">
        <v>1430</v>
      </c>
      <c r="F217" s="531">
        <v>2</v>
      </c>
      <c r="G217" s="531">
        <v>764</v>
      </c>
      <c r="H217" s="531">
        <v>1</v>
      </c>
      <c r="I217" s="531">
        <v>382</v>
      </c>
      <c r="J217" s="531">
        <v>4</v>
      </c>
      <c r="K217" s="531">
        <v>1528</v>
      </c>
      <c r="L217" s="531">
        <v>2</v>
      </c>
      <c r="M217" s="531">
        <v>382</v>
      </c>
      <c r="N217" s="531">
        <v>1</v>
      </c>
      <c r="O217" s="531">
        <v>383</v>
      </c>
      <c r="P217" s="516">
        <v>0.50130890052356025</v>
      </c>
      <c r="Q217" s="532">
        <v>383</v>
      </c>
    </row>
    <row r="218" spans="1:17" ht="14.4" customHeight="1" x14ac:dyDescent="0.3">
      <c r="A218" s="510" t="s">
        <v>1512</v>
      </c>
      <c r="B218" s="511" t="s">
        <v>1408</v>
      </c>
      <c r="C218" s="511" t="s">
        <v>1395</v>
      </c>
      <c r="D218" s="511" t="s">
        <v>1431</v>
      </c>
      <c r="E218" s="511" t="s">
        <v>1432</v>
      </c>
      <c r="F218" s="531">
        <v>177</v>
      </c>
      <c r="G218" s="531">
        <v>2832</v>
      </c>
      <c r="H218" s="531">
        <v>1</v>
      </c>
      <c r="I218" s="531">
        <v>16</v>
      </c>
      <c r="J218" s="531">
        <v>219</v>
      </c>
      <c r="K218" s="531">
        <v>3504</v>
      </c>
      <c r="L218" s="531">
        <v>1.2372881355932204</v>
      </c>
      <c r="M218" s="531">
        <v>16</v>
      </c>
      <c r="N218" s="531">
        <v>173</v>
      </c>
      <c r="O218" s="531">
        <v>2768</v>
      </c>
      <c r="P218" s="516">
        <v>0.97740112994350281</v>
      </c>
      <c r="Q218" s="532">
        <v>16</v>
      </c>
    </row>
    <row r="219" spans="1:17" ht="14.4" customHeight="1" x14ac:dyDescent="0.3">
      <c r="A219" s="510" t="s">
        <v>1512</v>
      </c>
      <c r="B219" s="511" t="s">
        <v>1408</v>
      </c>
      <c r="C219" s="511" t="s">
        <v>1395</v>
      </c>
      <c r="D219" s="511" t="s">
        <v>1433</v>
      </c>
      <c r="E219" s="511" t="s">
        <v>1434</v>
      </c>
      <c r="F219" s="531">
        <v>24</v>
      </c>
      <c r="G219" s="531">
        <v>6264</v>
      </c>
      <c r="H219" s="531">
        <v>1</v>
      </c>
      <c r="I219" s="531">
        <v>261</v>
      </c>
      <c r="J219" s="531">
        <v>50</v>
      </c>
      <c r="K219" s="531">
        <v>13100</v>
      </c>
      <c r="L219" s="531">
        <v>2.0913154533844187</v>
      </c>
      <c r="M219" s="531">
        <v>262</v>
      </c>
      <c r="N219" s="531">
        <v>44</v>
      </c>
      <c r="O219" s="531">
        <v>11603</v>
      </c>
      <c r="P219" s="516">
        <v>1.8523307790549171</v>
      </c>
      <c r="Q219" s="532">
        <v>263.70454545454544</v>
      </c>
    </row>
    <row r="220" spans="1:17" ht="14.4" customHeight="1" x14ac:dyDescent="0.3">
      <c r="A220" s="510" t="s">
        <v>1512</v>
      </c>
      <c r="B220" s="511" t="s">
        <v>1408</v>
      </c>
      <c r="C220" s="511" t="s">
        <v>1395</v>
      </c>
      <c r="D220" s="511" t="s">
        <v>1435</v>
      </c>
      <c r="E220" s="511" t="s">
        <v>1436</v>
      </c>
      <c r="F220" s="531">
        <v>38</v>
      </c>
      <c r="G220" s="531">
        <v>5320</v>
      </c>
      <c r="H220" s="531">
        <v>1</v>
      </c>
      <c r="I220" s="531">
        <v>140</v>
      </c>
      <c r="J220" s="531">
        <v>53</v>
      </c>
      <c r="K220" s="531">
        <v>7473</v>
      </c>
      <c r="L220" s="531">
        <v>1.4046992481203007</v>
      </c>
      <c r="M220" s="531">
        <v>141</v>
      </c>
      <c r="N220" s="531">
        <v>40</v>
      </c>
      <c r="O220" s="531">
        <v>5640</v>
      </c>
      <c r="P220" s="516">
        <v>1.0601503759398496</v>
      </c>
      <c r="Q220" s="532">
        <v>141</v>
      </c>
    </row>
    <row r="221" spans="1:17" ht="14.4" customHeight="1" x14ac:dyDescent="0.3">
      <c r="A221" s="510" t="s">
        <v>1512</v>
      </c>
      <c r="B221" s="511" t="s">
        <v>1408</v>
      </c>
      <c r="C221" s="511" t="s">
        <v>1395</v>
      </c>
      <c r="D221" s="511" t="s">
        <v>1437</v>
      </c>
      <c r="E221" s="511" t="s">
        <v>1436</v>
      </c>
      <c r="F221" s="531">
        <v>72</v>
      </c>
      <c r="G221" s="531">
        <v>5616</v>
      </c>
      <c r="H221" s="531">
        <v>1</v>
      </c>
      <c r="I221" s="531">
        <v>78</v>
      </c>
      <c r="J221" s="531">
        <v>98</v>
      </c>
      <c r="K221" s="531">
        <v>7644</v>
      </c>
      <c r="L221" s="531">
        <v>1.3611111111111112</v>
      </c>
      <c r="M221" s="531">
        <v>78</v>
      </c>
      <c r="N221" s="531">
        <v>66</v>
      </c>
      <c r="O221" s="531">
        <v>5148</v>
      </c>
      <c r="P221" s="516">
        <v>0.91666666666666663</v>
      </c>
      <c r="Q221" s="532">
        <v>78</v>
      </c>
    </row>
    <row r="222" spans="1:17" ht="14.4" customHeight="1" x14ac:dyDescent="0.3">
      <c r="A222" s="510" t="s">
        <v>1512</v>
      </c>
      <c r="B222" s="511" t="s">
        <v>1408</v>
      </c>
      <c r="C222" s="511" t="s">
        <v>1395</v>
      </c>
      <c r="D222" s="511" t="s">
        <v>1438</v>
      </c>
      <c r="E222" s="511" t="s">
        <v>1439</v>
      </c>
      <c r="F222" s="531">
        <v>38</v>
      </c>
      <c r="G222" s="531">
        <v>11476</v>
      </c>
      <c r="H222" s="531">
        <v>1</v>
      </c>
      <c r="I222" s="531">
        <v>302</v>
      </c>
      <c r="J222" s="531">
        <v>54</v>
      </c>
      <c r="K222" s="531">
        <v>16362</v>
      </c>
      <c r="L222" s="531">
        <v>1.425758103868944</v>
      </c>
      <c r="M222" s="531">
        <v>303</v>
      </c>
      <c r="N222" s="531">
        <v>40</v>
      </c>
      <c r="O222" s="531">
        <v>12180</v>
      </c>
      <c r="P222" s="516">
        <v>1.061345416521436</v>
      </c>
      <c r="Q222" s="532">
        <v>304.5</v>
      </c>
    </row>
    <row r="223" spans="1:17" ht="14.4" customHeight="1" x14ac:dyDescent="0.3">
      <c r="A223" s="510" t="s">
        <v>1512</v>
      </c>
      <c r="B223" s="511" t="s">
        <v>1408</v>
      </c>
      <c r="C223" s="511" t="s">
        <v>1395</v>
      </c>
      <c r="D223" s="511" t="s">
        <v>1440</v>
      </c>
      <c r="E223" s="511" t="s">
        <v>1441</v>
      </c>
      <c r="F223" s="531">
        <v>3</v>
      </c>
      <c r="G223" s="531">
        <v>1458</v>
      </c>
      <c r="H223" s="531">
        <v>1</v>
      </c>
      <c r="I223" s="531">
        <v>486</v>
      </c>
      <c r="J223" s="531">
        <v>4</v>
      </c>
      <c r="K223" s="531">
        <v>1944</v>
      </c>
      <c r="L223" s="531">
        <v>1.3333333333333333</v>
      </c>
      <c r="M223" s="531">
        <v>486</v>
      </c>
      <c r="N223" s="531"/>
      <c r="O223" s="531"/>
      <c r="P223" s="516"/>
      <c r="Q223" s="532"/>
    </row>
    <row r="224" spans="1:17" ht="14.4" customHeight="1" x14ac:dyDescent="0.3">
      <c r="A224" s="510" t="s">
        <v>1512</v>
      </c>
      <c r="B224" s="511" t="s">
        <v>1408</v>
      </c>
      <c r="C224" s="511" t="s">
        <v>1395</v>
      </c>
      <c r="D224" s="511" t="s">
        <v>1442</v>
      </c>
      <c r="E224" s="511" t="s">
        <v>1443</v>
      </c>
      <c r="F224" s="531">
        <v>70</v>
      </c>
      <c r="G224" s="531">
        <v>11130</v>
      </c>
      <c r="H224" s="531">
        <v>1</v>
      </c>
      <c r="I224" s="531">
        <v>159</v>
      </c>
      <c r="J224" s="531">
        <v>76</v>
      </c>
      <c r="K224" s="531">
        <v>12160</v>
      </c>
      <c r="L224" s="531">
        <v>1.0925426774483378</v>
      </c>
      <c r="M224" s="531">
        <v>160</v>
      </c>
      <c r="N224" s="531">
        <v>62</v>
      </c>
      <c r="O224" s="531">
        <v>9952</v>
      </c>
      <c r="P224" s="516">
        <v>0.89415992812219225</v>
      </c>
      <c r="Q224" s="532">
        <v>160.51612903225808</v>
      </c>
    </row>
    <row r="225" spans="1:17" ht="14.4" customHeight="1" x14ac:dyDescent="0.3">
      <c r="A225" s="510" t="s">
        <v>1512</v>
      </c>
      <c r="B225" s="511" t="s">
        <v>1408</v>
      </c>
      <c r="C225" s="511" t="s">
        <v>1395</v>
      </c>
      <c r="D225" s="511" t="s">
        <v>1446</v>
      </c>
      <c r="E225" s="511" t="s">
        <v>1412</v>
      </c>
      <c r="F225" s="531">
        <v>99</v>
      </c>
      <c r="G225" s="531">
        <v>6930</v>
      </c>
      <c r="H225" s="531">
        <v>1</v>
      </c>
      <c r="I225" s="531">
        <v>70</v>
      </c>
      <c r="J225" s="531">
        <v>129</v>
      </c>
      <c r="K225" s="531">
        <v>9030</v>
      </c>
      <c r="L225" s="531">
        <v>1.303030303030303</v>
      </c>
      <c r="M225" s="531">
        <v>70</v>
      </c>
      <c r="N225" s="531">
        <v>93</v>
      </c>
      <c r="O225" s="531">
        <v>6552</v>
      </c>
      <c r="P225" s="516">
        <v>0.94545454545454544</v>
      </c>
      <c r="Q225" s="532">
        <v>70.451612903225808</v>
      </c>
    </row>
    <row r="226" spans="1:17" ht="14.4" customHeight="1" x14ac:dyDescent="0.3">
      <c r="A226" s="510" t="s">
        <v>1512</v>
      </c>
      <c r="B226" s="511" t="s">
        <v>1408</v>
      </c>
      <c r="C226" s="511" t="s">
        <v>1395</v>
      </c>
      <c r="D226" s="511" t="s">
        <v>1451</v>
      </c>
      <c r="E226" s="511" t="s">
        <v>1452</v>
      </c>
      <c r="F226" s="531">
        <v>5</v>
      </c>
      <c r="G226" s="531">
        <v>1075</v>
      </c>
      <c r="H226" s="531">
        <v>1</v>
      </c>
      <c r="I226" s="531">
        <v>215</v>
      </c>
      <c r="J226" s="531">
        <v>7</v>
      </c>
      <c r="K226" s="531">
        <v>1512</v>
      </c>
      <c r="L226" s="531">
        <v>1.4065116279069767</v>
      </c>
      <c r="M226" s="531">
        <v>216</v>
      </c>
      <c r="N226" s="531">
        <v>13</v>
      </c>
      <c r="O226" s="531">
        <v>2820</v>
      </c>
      <c r="P226" s="516">
        <v>2.6232558139534885</v>
      </c>
      <c r="Q226" s="532">
        <v>216.92307692307693</v>
      </c>
    </row>
    <row r="227" spans="1:17" ht="14.4" customHeight="1" x14ac:dyDescent="0.3">
      <c r="A227" s="510" t="s">
        <v>1512</v>
      </c>
      <c r="B227" s="511" t="s">
        <v>1408</v>
      </c>
      <c r="C227" s="511" t="s">
        <v>1395</v>
      </c>
      <c r="D227" s="511" t="s">
        <v>1453</v>
      </c>
      <c r="E227" s="511" t="s">
        <v>1454</v>
      </c>
      <c r="F227" s="531">
        <v>2</v>
      </c>
      <c r="G227" s="531">
        <v>2372</v>
      </c>
      <c r="H227" s="531">
        <v>1</v>
      </c>
      <c r="I227" s="531">
        <v>1186</v>
      </c>
      <c r="J227" s="531">
        <v>5</v>
      </c>
      <c r="K227" s="531">
        <v>5945</v>
      </c>
      <c r="L227" s="531">
        <v>2.5063237774030354</v>
      </c>
      <c r="M227" s="531">
        <v>1189</v>
      </c>
      <c r="N227" s="531">
        <v>4</v>
      </c>
      <c r="O227" s="531">
        <v>4756</v>
      </c>
      <c r="P227" s="516">
        <v>2.0050590219224285</v>
      </c>
      <c r="Q227" s="532">
        <v>1189</v>
      </c>
    </row>
    <row r="228" spans="1:17" ht="14.4" customHeight="1" x14ac:dyDescent="0.3">
      <c r="A228" s="510" t="s">
        <v>1512</v>
      </c>
      <c r="B228" s="511" t="s">
        <v>1408</v>
      </c>
      <c r="C228" s="511" t="s">
        <v>1395</v>
      </c>
      <c r="D228" s="511" t="s">
        <v>1455</v>
      </c>
      <c r="E228" s="511" t="s">
        <v>1456</v>
      </c>
      <c r="F228" s="531">
        <v>34</v>
      </c>
      <c r="G228" s="531">
        <v>3638</v>
      </c>
      <c r="H228" s="531">
        <v>1</v>
      </c>
      <c r="I228" s="531">
        <v>107</v>
      </c>
      <c r="J228" s="531">
        <v>34</v>
      </c>
      <c r="K228" s="531">
        <v>3672</v>
      </c>
      <c r="L228" s="531">
        <v>1.0093457943925233</v>
      </c>
      <c r="M228" s="531">
        <v>108</v>
      </c>
      <c r="N228" s="531">
        <v>32</v>
      </c>
      <c r="O228" s="531">
        <v>3471</v>
      </c>
      <c r="P228" s="516">
        <v>0.95409565695437049</v>
      </c>
      <c r="Q228" s="532">
        <v>108.46875</v>
      </c>
    </row>
    <row r="229" spans="1:17" ht="14.4" customHeight="1" x14ac:dyDescent="0.3">
      <c r="A229" s="510" t="s">
        <v>1512</v>
      </c>
      <c r="B229" s="511" t="s">
        <v>1408</v>
      </c>
      <c r="C229" s="511" t="s">
        <v>1395</v>
      </c>
      <c r="D229" s="511" t="s">
        <v>1457</v>
      </c>
      <c r="E229" s="511" t="s">
        <v>1458</v>
      </c>
      <c r="F229" s="531">
        <v>2</v>
      </c>
      <c r="G229" s="531">
        <v>636</v>
      </c>
      <c r="H229" s="531">
        <v>1</v>
      </c>
      <c r="I229" s="531">
        <v>318</v>
      </c>
      <c r="J229" s="531">
        <v>2</v>
      </c>
      <c r="K229" s="531">
        <v>638</v>
      </c>
      <c r="L229" s="531">
        <v>1.0031446540880504</v>
      </c>
      <c r="M229" s="531">
        <v>319</v>
      </c>
      <c r="N229" s="531">
        <v>4</v>
      </c>
      <c r="O229" s="531">
        <v>1279</v>
      </c>
      <c r="P229" s="516">
        <v>2.0110062893081762</v>
      </c>
      <c r="Q229" s="532">
        <v>319.75</v>
      </c>
    </row>
    <row r="230" spans="1:17" ht="14.4" customHeight="1" x14ac:dyDescent="0.3">
      <c r="A230" s="510" t="s">
        <v>1512</v>
      </c>
      <c r="B230" s="511" t="s">
        <v>1408</v>
      </c>
      <c r="C230" s="511" t="s">
        <v>1395</v>
      </c>
      <c r="D230" s="511" t="s">
        <v>1461</v>
      </c>
      <c r="E230" s="511" t="s">
        <v>1462</v>
      </c>
      <c r="F230" s="531">
        <v>11</v>
      </c>
      <c r="G230" s="531">
        <v>1573</v>
      </c>
      <c r="H230" s="531">
        <v>1</v>
      </c>
      <c r="I230" s="531">
        <v>143</v>
      </c>
      <c r="J230" s="531">
        <v>16</v>
      </c>
      <c r="K230" s="531">
        <v>2304</v>
      </c>
      <c r="L230" s="531">
        <v>1.4647171010807374</v>
      </c>
      <c r="M230" s="531">
        <v>144</v>
      </c>
      <c r="N230" s="531">
        <v>16</v>
      </c>
      <c r="O230" s="531">
        <v>2311</v>
      </c>
      <c r="P230" s="516">
        <v>1.4691671964399238</v>
      </c>
      <c r="Q230" s="532">
        <v>144.4375</v>
      </c>
    </row>
    <row r="231" spans="1:17" ht="14.4" customHeight="1" x14ac:dyDescent="0.3">
      <c r="A231" s="510" t="s">
        <v>1512</v>
      </c>
      <c r="B231" s="511" t="s">
        <v>1408</v>
      </c>
      <c r="C231" s="511" t="s">
        <v>1395</v>
      </c>
      <c r="D231" s="511" t="s">
        <v>1463</v>
      </c>
      <c r="E231" s="511" t="s">
        <v>1464</v>
      </c>
      <c r="F231" s="531"/>
      <c r="G231" s="531"/>
      <c r="H231" s="531"/>
      <c r="I231" s="531"/>
      <c r="J231" s="531"/>
      <c r="K231" s="531"/>
      <c r="L231" s="531"/>
      <c r="M231" s="531"/>
      <c r="N231" s="531">
        <v>1</v>
      </c>
      <c r="O231" s="531">
        <v>1029</v>
      </c>
      <c r="P231" s="516"/>
      <c r="Q231" s="532">
        <v>1029</v>
      </c>
    </row>
    <row r="232" spans="1:17" ht="14.4" customHeight="1" x14ac:dyDescent="0.3">
      <c r="A232" s="510" t="s">
        <v>1512</v>
      </c>
      <c r="B232" s="511" t="s">
        <v>1408</v>
      </c>
      <c r="C232" s="511" t="s">
        <v>1395</v>
      </c>
      <c r="D232" s="511" t="s">
        <v>1465</v>
      </c>
      <c r="E232" s="511" t="s">
        <v>1466</v>
      </c>
      <c r="F232" s="531">
        <v>1</v>
      </c>
      <c r="G232" s="531">
        <v>290</v>
      </c>
      <c r="H232" s="531">
        <v>1</v>
      </c>
      <c r="I232" s="531">
        <v>290</v>
      </c>
      <c r="J232" s="531">
        <v>2</v>
      </c>
      <c r="K232" s="531">
        <v>582</v>
      </c>
      <c r="L232" s="531">
        <v>2.0068965517241377</v>
      </c>
      <c r="M232" s="531">
        <v>291</v>
      </c>
      <c r="N232" s="531"/>
      <c r="O232" s="531"/>
      <c r="P232" s="516"/>
      <c r="Q232" s="532"/>
    </row>
    <row r="233" spans="1:17" ht="14.4" customHeight="1" x14ac:dyDescent="0.3">
      <c r="A233" s="510" t="s">
        <v>1513</v>
      </c>
      <c r="B233" s="511" t="s">
        <v>1408</v>
      </c>
      <c r="C233" s="511" t="s">
        <v>1395</v>
      </c>
      <c r="D233" s="511" t="s">
        <v>1411</v>
      </c>
      <c r="E233" s="511" t="s">
        <v>1412</v>
      </c>
      <c r="F233" s="531">
        <v>98</v>
      </c>
      <c r="G233" s="531">
        <v>19796</v>
      </c>
      <c r="H233" s="531">
        <v>1</v>
      </c>
      <c r="I233" s="531">
        <v>202</v>
      </c>
      <c r="J233" s="531">
        <v>145</v>
      </c>
      <c r="K233" s="531">
        <v>29435</v>
      </c>
      <c r="L233" s="531">
        <v>1.4869165487977369</v>
      </c>
      <c r="M233" s="531">
        <v>203</v>
      </c>
      <c r="N233" s="531">
        <v>95</v>
      </c>
      <c r="O233" s="531">
        <v>19395</v>
      </c>
      <c r="P233" s="516">
        <v>0.97974338250151549</v>
      </c>
      <c r="Q233" s="532">
        <v>204.15789473684211</v>
      </c>
    </row>
    <row r="234" spans="1:17" ht="14.4" customHeight="1" x14ac:dyDescent="0.3">
      <c r="A234" s="510" t="s">
        <v>1513</v>
      </c>
      <c r="B234" s="511" t="s">
        <v>1408</v>
      </c>
      <c r="C234" s="511" t="s">
        <v>1395</v>
      </c>
      <c r="D234" s="511" t="s">
        <v>1413</v>
      </c>
      <c r="E234" s="511" t="s">
        <v>1412</v>
      </c>
      <c r="F234" s="531"/>
      <c r="G234" s="531"/>
      <c r="H234" s="531"/>
      <c r="I234" s="531"/>
      <c r="J234" s="531"/>
      <c r="K234" s="531"/>
      <c r="L234" s="531"/>
      <c r="M234" s="531"/>
      <c r="N234" s="531">
        <v>3</v>
      </c>
      <c r="O234" s="531">
        <v>252</v>
      </c>
      <c r="P234" s="516"/>
      <c r="Q234" s="532">
        <v>84</v>
      </c>
    </row>
    <row r="235" spans="1:17" ht="14.4" customHeight="1" x14ac:dyDescent="0.3">
      <c r="A235" s="510" t="s">
        <v>1513</v>
      </c>
      <c r="B235" s="511" t="s">
        <v>1408</v>
      </c>
      <c r="C235" s="511" t="s">
        <v>1395</v>
      </c>
      <c r="D235" s="511" t="s">
        <v>1414</v>
      </c>
      <c r="E235" s="511" t="s">
        <v>1415</v>
      </c>
      <c r="F235" s="531">
        <v>365</v>
      </c>
      <c r="G235" s="531">
        <v>106215</v>
      </c>
      <c r="H235" s="531">
        <v>1</v>
      </c>
      <c r="I235" s="531">
        <v>291</v>
      </c>
      <c r="J235" s="531">
        <v>406</v>
      </c>
      <c r="K235" s="531">
        <v>118552</v>
      </c>
      <c r="L235" s="531">
        <v>1.1161512027491409</v>
      </c>
      <c r="M235" s="531">
        <v>292</v>
      </c>
      <c r="N235" s="531">
        <v>602</v>
      </c>
      <c r="O235" s="531">
        <v>176654</v>
      </c>
      <c r="P235" s="516">
        <v>1.6631737513533871</v>
      </c>
      <c r="Q235" s="532">
        <v>293.4451827242525</v>
      </c>
    </row>
    <row r="236" spans="1:17" ht="14.4" customHeight="1" x14ac:dyDescent="0.3">
      <c r="A236" s="510" t="s">
        <v>1513</v>
      </c>
      <c r="B236" s="511" t="s">
        <v>1408</v>
      </c>
      <c r="C236" s="511" t="s">
        <v>1395</v>
      </c>
      <c r="D236" s="511" t="s">
        <v>1416</v>
      </c>
      <c r="E236" s="511" t="s">
        <v>1417</v>
      </c>
      <c r="F236" s="531">
        <v>3</v>
      </c>
      <c r="G236" s="531">
        <v>276</v>
      </c>
      <c r="H236" s="531">
        <v>1</v>
      </c>
      <c r="I236" s="531">
        <v>92</v>
      </c>
      <c r="J236" s="531">
        <v>6</v>
      </c>
      <c r="K236" s="531">
        <v>558</v>
      </c>
      <c r="L236" s="531">
        <v>2.0217391304347827</v>
      </c>
      <c r="M236" s="531">
        <v>93</v>
      </c>
      <c r="N236" s="531">
        <v>9</v>
      </c>
      <c r="O236" s="531">
        <v>846</v>
      </c>
      <c r="P236" s="516">
        <v>3.0652173913043477</v>
      </c>
      <c r="Q236" s="532">
        <v>94</v>
      </c>
    </row>
    <row r="237" spans="1:17" ht="14.4" customHeight="1" x14ac:dyDescent="0.3">
      <c r="A237" s="510" t="s">
        <v>1513</v>
      </c>
      <c r="B237" s="511" t="s">
        <v>1408</v>
      </c>
      <c r="C237" s="511" t="s">
        <v>1395</v>
      </c>
      <c r="D237" s="511" t="s">
        <v>1418</v>
      </c>
      <c r="E237" s="511" t="s">
        <v>1419</v>
      </c>
      <c r="F237" s="531"/>
      <c r="G237" s="531"/>
      <c r="H237" s="531"/>
      <c r="I237" s="531"/>
      <c r="J237" s="531"/>
      <c r="K237" s="531"/>
      <c r="L237" s="531"/>
      <c r="M237" s="531"/>
      <c r="N237" s="531">
        <v>1</v>
      </c>
      <c r="O237" s="531">
        <v>220</v>
      </c>
      <c r="P237" s="516"/>
      <c r="Q237" s="532">
        <v>220</v>
      </c>
    </row>
    <row r="238" spans="1:17" ht="14.4" customHeight="1" x14ac:dyDescent="0.3">
      <c r="A238" s="510" t="s">
        <v>1513</v>
      </c>
      <c r="B238" s="511" t="s">
        <v>1408</v>
      </c>
      <c r="C238" s="511" t="s">
        <v>1395</v>
      </c>
      <c r="D238" s="511" t="s">
        <v>1420</v>
      </c>
      <c r="E238" s="511" t="s">
        <v>1421</v>
      </c>
      <c r="F238" s="531">
        <v>427</v>
      </c>
      <c r="G238" s="531">
        <v>56791</v>
      </c>
      <c r="H238" s="531">
        <v>1</v>
      </c>
      <c r="I238" s="531">
        <v>133</v>
      </c>
      <c r="J238" s="531">
        <v>443</v>
      </c>
      <c r="K238" s="531">
        <v>59362</v>
      </c>
      <c r="L238" s="531">
        <v>1.045271257769717</v>
      </c>
      <c r="M238" s="531">
        <v>134</v>
      </c>
      <c r="N238" s="531">
        <v>475</v>
      </c>
      <c r="O238" s="531">
        <v>63891</v>
      </c>
      <c r="P238" s="516">
        <v>1.1250198094768538</v>
      </c>
      <c r="Q238" s="532">
        <v>134.50736842105263</v>
      </c>
    </row>
    <row r="239" spans="1:17" ht="14.4" customHeight="1" x14ac:dyDescent="0.3">
      <c r="A239" s="510" t="s">
        <v>1513</v>
      </c>
      <c r="B239" s="511" t="s">
        <v>1408</v>
      </c>
      <c r="C239" s="511" t="s">
        <v>1395</v>
      </c>
      <c r="D239" s="511" t="s">
        <v>1422</v>
      </c>
      <c r="E239" s="511" t="s">
        <v>1421</v>
      </c>
      <c r="F239" s="531"/>
      <c r="G239" s="531"/>
      <c r="H239" s="531"/>
      <c r="I239" s="531"/>
      <c r="J239" s="531">
        <v>1</v>
      </c>
      <c r="K239" s="531">
        <v>175</v>
      </c>
      <c r="L239" s="531"/>
      <c r="M239" s="531">
        <v>175</v>
      </c>
      <c r="N239" s="531">
        <v>1</v>
      </c>
      <c r="O239" s="531">
        <v>175</v>
      </c>
      <c r="P239" s="516"/>
      <c r="Q239" s="532">
        <v>175</v>
      </c>
    </row>
    <row r="240" spans="1:17" ht="14.4" customHeight="1" x14ac:dyDescent="0.3">
      <c r="A240" s="510" t="s">
        <v>1513</v>
      </c>
      <c r="B240" s="511" t="s">
        <v>1408</v>
      </c>
      <c r="C240" s="511" t="s">
        <v>1395</v>
      </c>
      <c r="D240" s="511" t="s">
        <v>1423</v>
      </c>
      <c r="E240" s="511" t="s">
        <v>1424</v>
      </c>
      <c r="F240" s="531">
        <v>1</v>
      </c>
      <c r="G240" s="531">
        <v>609</v>
      </c>
      <c r="H240" s="531">
        <v>1</v>
      </c>
      <c r="I240" s="531">
        <v>609</v>
      </c>
      <c r="J240" s="531">
        <v>3</v>
      </c>
      <c r="K240" s="531">
        <v>1836</v>
      </c>
      <c r="L240" s="531">
        <v>3.0147783251231526</v>
      </c>
      <c r="M240" s="531">
        <v>612</v>
      </c>
      <c r="N240" s="531">
        <v>4</v>
      </c>
      <c r="O240" s="531">
        <v>2466</v>
      </c>
      <c r="P240" s="516">
        <v>4.0492610837438425</v>
      </c>
      <c r="Q240" s="532">
        <v>616.5</v>
      </c>
    </row>
    <row r="241" spans="1:17" ht="14.4" customHeight="1" x14ac:dyDescent="0.3">
      <c r="A241" s="510" t="s">
        <v>1513</v>
      </c>
      <c r="B241" s="511" t="s">
        <v>1408</v>
      </c>
      <c r="C241" s="511" t="s">
        <v>1395</v>
      </c>
      <c r="D241" s="511" t="s">
        <v>1427</v>
      </c>
      <c r="E241" s="511" t="s">
        <v>1428</v>
      </c>
      <c r="F241" s="531">
        <v>16</v>
      </c>
      <c r="G241" s="531">
        <v>2528</v>
      </c>
      <c r="H241" s="531">
        <v>1</v>
      </c>
      <c r="I241" s="531">
        <v>158</v>
      </c>
      <c r="J241" s="531">
        <v>16</v>
      </c>
      <c r="K241" s="531">
        <v>2544</v>
      </c>
      <c r="L241" s="531">
        <v>1.0063291139240507</v>
      </c>
      <c r="M241" s="531">
        <v>159</v>
      </c>
      <c r="N241" s="531">
        <v>24</v>
      </c>
      <c r="O241" s="531">
        <v>3832</v>
      </c>
      <c r="P241" s="516">
        <v>1.5158227848101267</v>
      </c>
      <c r="Q241" s="532">
        <v>159.66666666666666</v>
      </c>
    </row>
    <row r="242" spans="1:17" ht="14.4" customHeight="1" x14ac:dyDescent="0.3">
      <c r="A242" s="510" t="s">
        <v>1513</v>
      </c>
      <c r="B242" s="511" t="s">
        <v>1408</v>
      </c>
      <c r="C242" s="511" t="s">
        <v>1395</v>
      </c>
      <c r="D242" s="511" t="s">
        <v>1429</v>
      </c>
      <c r="E242" s="511" t="s">
        <v>1430</v>
      </c>
      <c r="F242" s="531">
        <v>29</v>
      </c>
      <c r="G242" s="531">
        <v>11078</v>
      </c>
      <c r="H242" s="531">
        <v>1</v>
      </c>
      <c r="I242" s="531">
        <v>382</v>
      </c>
      <c r="J242" s="531">
        <v>39</v>
      </c>
      <c r="K242" s="531">
        <v>14898</v>
      </c>
      <c r="L242" s="531">
        <v>1.3448275862068966</v>
      </c>
      <c r="M242" s="531">
        <v>382</v>
      </c>
      <c r="N242" s="531">
        <v>47</v>
      </c>
      <c r="O242" s="531">
        <v>17974</v>
      </c>
      <c r="P242" s="516">
        <v>1.6224950352049106</v>
      </c>
      <c r="Q242" s="532">
        <v>382.42553191489361</v>
      </c>
    </row>
    <row r="243" spans="1:17" ht="14.4" customHeight="1" x14ac:dyDescent="0.3">
      <c r="A243" s="510" t="s">
        <v>1513</v>
      </c>
      <c r="B243" s="511" t="s">
        <v>1408</v>
      </c>
      <c r="C243" s="511" t="s">
        <v>1395</v>
      </c>
      <c r="D243" s="511" t="s">
        <v>1431</v>
      </c>
      <c r="E243" s="511" t="s">
        <v>1432</v>
      </c>
      <c r="F243" s="531">
        <v>525</v>
      </c>
      <c r="G243" s="531">
        <v>8400</v>
      </c>
      <c r="H243" s="531">
        <v>1</v>
      </c>
      <c r="I243" s="531">
        <v>16</v>
      </c>
      <c r="J243" s="531">
        <v>552</v>
      </c>
      <c r="K243" s="531">
        <v>8832</v>
      </c>
      <c r="L243" s="531">
        <v>1.0514285714285714</v>
      </c>
      <c r="M243" s="531">
        <v>16</v>
      </c>
      <c r="N243" s="531">
        <v>567</v>
      </c>
      <c r="O243" s="531">
        <v>9072</v>
      </c>
      <c r="P243" s="516">
        <v>1.08</v>
      </c>
      <c r="Q243" s="532">
        <v>16</v>
      </c>
    </row>
    <row r="244" spans="1:17" ht="14.4" customHeight="1" x14ac:dyDescent="0.3">
      <c r="A244" s="510" t="s">
        <v>1513</v>
      </c>
      <c r="B244" s="511" t="s">
        <v>1408</v>
      </c>
      <c r="C244" s="511" t="s">
        <v>1395</v>
      </c>
      <c r="D244" s="511" t="s">
        <v>1433</v>
      </c>
      <c r="E244" s="511" t="s">
        <v>1434</v>
      </c>
      <c r="F244" s="531">
        <v>13</v>
      </c>
      <c r="G244" s="531">
        <v>3393</v>
      </c>
      <c r="H244" s="531">
        <v>1</v>
      </c>
      <c r="I244" s="531">
        <v>261</v>
      </c>
      <c r="J244" s="531">
        <v>34</v>
      </c>
      <c r="K244" s="531">
        <v>8908</v>
      </c>
      <c r="L244" s="531">
        <v>2.6254052460949011</v>
      </c>
      <c r="M244" s="531">
        <v>262</v>
      </c>
      <c r="N244" s="531">
        <v>22</v>
      </c>
      <c r="O244" s="531">
        <v>5812</v>
      </c>
      <c r="P244" s="516">
        <v>1.712938402593575</v>
      </c>
      <c r="Q244" s="532">
        <v>264.18181818181819</v>
      </c>
    </row>
    <row r="245" spans="1:17" ht="14.4" customHeight="1" x14ac:dyDescent="0.3">
      <c r="A245" s="510" t="s">
        <v>1513</v>
      </c>
      <c r="B245" s="511" t="s">
        <v>1408</v>
      </c>
      <c r="C245" s="511" t="s">
        <v>1395</v>
      </c>
      <c r="D245" s="511" t="s">
        <v>1435</v>
      </c>
      <c r="E245" s="511" t="s">
        <v>1436</v>
      </c>
      <c r="F245" s="531">
        <v>22</v>
      </c>
      <c r="G245" s="531">
        <v>3080</v>
      </c>
      <c r="H245" s="531">
        <v>1</v>
      </c>
      <c r="I245" s="531">
        <v>140</v>
      </c>
      <c r="J245" s="531">
        <v>35</v>
      </c>
      <c r="K245" s="531">
        <v>4935</v>
      </c>
      <c r="L245" s="531">
        <v>1.6022727272727273</v>
      </c>
      <c r="M245" s="531">
        <v>141</v>
      </c>
      <c r="N245" s="531">
        <v>20</v>
      </c>
      <c r="O245" s="531">
        <v>2820</v>
      </c>
      <c r="P245" s="516">
        <v>0.91558441558441561</v>
      </c>
      <c r="Q245" s="532">
        <v>141</v>
      </c>
    </row>
    <row r="246" spans="1:17" ht="14.4" customHeight="1" x14ac:dyDescent="0.3">
      <c r="A246" s="510" t="s">
        <v>1513</v>
      </c>
      <c r="B246" s="511" t="s">
        <v>1408</v>
      </c>
      <c r="C246" s="511" t="s">
        <v>1395</v>
      </c>
      <c r="D246" s="511" t="s">
        <v>1437</v>
      </c>
      <c r="E246" s="511" t="s">
        <v>1436</v>
      </c>
      <c r="F246" s="531">
        <v>427</v>
      </c>
      <c r="G246" s="531">
        <v>33306</v>
      </c>
      <c r="H246" s="531">
        <v>1</v>
      </c>
      <c r="I246" s="531">
        <v>78</v>
      </c>
      <c r="J246" s="531">
        <v>444</v>
      </c>
      <c r="K246" s="531">
        <v>34632</v>
      </c>
      <c r="L246" s="531">
        <v>1.0398126463700235</v>
      </c>
      <c r="M246" s="531">
        <v>78</v>
      </c>
      <c r="N246" s="531">
        <v>475</v>
      </c>
      <c r="O246" s="531">
        <v>37050</v>
      </c>
      <c r="P246" s="516">
        <v>1.1124121779859484</v>
      </c>
      <c r="Q246" s="532">
        <v>78</v>
      </c>
    </row>
    <row r="247" spans="1:17" ht="14.4" customHeight="1" x14ac:dyDescent="0.3">
      <c r="A247" s="510" t="s">
        <v>1513</v>
      </c>
      <c r="B247" s="511" t="s">
        <v>1408</v>
      </c>
      <c r="C247" s="511" t="s">
        <v>1395</v>
      </c>
      <c r="D247" s="511" t="s">
        <v>1438</v>
      </c>
      <c r="E247" s="511" t="s">
        <v>1439</v>
      </c>
      <c r="F247" s="531">
        <v>23</v>
      </c>
      <c r="G247" s="531">
        <v>6946</v>
      </c>
      <c r="H247" s="531">
        <v>1</v>
      </c>
      <c r="I247" s="531">
        <v>302</v>
      </c>
      <c r="J247" s="531">
        <v>35</v>
      </c>
      <c r="K247" s="531">
        <v>10605</v>
      </c>
      <c r="L247" s="531">
        <v>1.5267780017276129</v>
      </c>
      <c r="M247" s="531">
        <v>303</v>
      </c>
      <c r="N247" s="531">
        <v>20</v>
      </c>
      <c r="O247" s="531">
        <v>6102</v>
      </c>
      <c r="P247" s="516">
        <v>0.87849121796717533</v>
      </c>
      <c r="Q247" s="532">
        <v>305.10000000000002</v>
      </c>
    </row>
    <row r="248" spans="1:17" ht="14.4" customHeight="1" x14ac:dyDescent="0.3">
      <c r="A248" s="510" t="s">
        <v>1513</v>
      </c>
      <c r="B248" s="511" t="s">
        <v>1408</v>
      </c>
      <c r="C248" s="511" t="s">
        <v>1395</v>
      </c>
      <c r="D248" s="511" t="s">
        <v>1440</v>
      </c>
      <c r="E248" s="511" t="s">
        <v>1441</v>
      </c>
      <c r="F248" s="531">
        <v>29</v>
      </c>
      <c r="G248" s="531">
        <v>14094</v>
      </c>
      <c r="H248" s="531">
        <v>1</v>
      </c>
      <c r="I248" s="531">
        <v>486</v>
      </c>
      <c r="J248" s="531">
        <v>40</v>
      </c>
      <c r="K248" s="531">
        <v>19440</v>
      </c>
      <c r="L248" s="531">
        <v>1.3793103448275863</v>
      </c>
      <c r="M248" s="531">
        <v>486</v>
      </c>
      <c r="N248" s="531">
        <v>47</v>
      </c>
      <c r="O248" s="531">
        <v>22862</v>
      </c>
      <c r="P248" s="516">
        <v>1.6221086987370512</v>
      </c>
      <c r="Q248" s="532">
        <v>486.42553191489361</v>
      </c>
    </row>
    <row r="249" spans="1:17" ht="14.4" customHeight="1" x14ac:dyDescent="0.3">
      <c r="A249" s="510" t="s">
        <v>1513</v>
      </c>
      <c r="B249" s="511" t="s">
        <v>1408</v>
      </c>
      <c r="C249" s="511" t="s">
        <v>1395</v>
      </c>
      <c r="D249" s="511" t="s">
        <v>1442</v>
      </c>
      <c r="E249" s="511" t="s">
        <v>1443</v>
      </c>
      <c r="F249" s="531">
        <v>412</v>
      </c>
      <c r="G249" s="531">
        <v>65508</v>
      </c>
      <c r="H249" s="531">
        <v>1</v>
      </c>
      <c r="I249" s="531">
        <v>159</v>
      </c>
      <c r="J249" s="531">
        <v>398</v>
      </c>
      <c r="K249" s="531">
        <v>63680</v>
      </c>
      <c r="L249" s="531">
        <v>0.97209501129633025</v>
      </c>
      <c r="M249" s="531">
        <v>160</v>
      </c>
      <c r="N249" s="531">
        <v>433</v>
      </c>
      <c r="O249" s="531">
        <v>69504</v>
      </c>
      <c r="P249" s="516">
        <v>1.0610001831837332</v>
      </c>
      <c r="Q249" s="532">
        <v>160.51732101616628</v>
      </c>
    </row>
    <row r="250" spans="1:17" ht="14.4" customHeight="1" x14ac:dyDescent="0.3">
      <c r="A250" s="510" t="s">
        <v>1513</v>
      </c>
      <c r="B250" s="511" t="s">
        <v>1408</v>
      </c>
      <c r="C250" s="511" t="s">
        <v>1395</v>
      </c>
      <c r="D250" s="511" t="s">
        <v>1446</v>
      </c>
      <c r="E250" s="511" t="s">
        <v>1412</v>
      </c>
      <c r="F250" s="531">
        <v>1102</v>
      </c>
      <c r="G250" s="531">
        <v>77140</v>
      </c>
      <c r="H250" s="531">
        <v>1</v>
      </c>
      <c r="I250" s="531">
        <v>70</v>
      </c>
      <c r="J250" s="531">
        <v>1207</v>
      </c>
      <c r="K250" s="531">
        <v>84490</v>
      </c>
      <c r="L250" s="531">
        <v>1.0952813067150635</v>
      </c>
      <c r="M250" s="531">
        <v>70</v>
      </c>
      <c r="N250" s="531">
        <v>1364</v>
      </c>
      <c r="O250" s="531">
        <v>96194</v>
      </c>
      <c r="P250" s="516">
        <v>1.2470054446460981</v>
      </c>
      <c r="Q250" s="532">
        <v>70.523460410557192</v>
      </c>
    </row>
    <row r="251" spans="1:17" ht="14.4" customHeight="1" x14ac:dyDescent="0.3">
      <c r="A251" s="510" t="s">
        <v>1513</v>
      </c>
      <c r="B251" s="511" t="s">
        <v>1408</v>
      </c>
      <c r="C251" s="511" t="s">
        <v>1395</v>
      </c>
      <c r="D251" s="511" t="s">
        <v>1451</v>
      </c>
      <c r="E251" s="511" t="s">
        <v>1452</v>
      </c>
      <c r="F251" s="531"/>
      <c r="G251" s="531"/>
      <c r="H251" s="531"/>
      <c r="I251" s="531"/>
      <c r="J251" s="531">
        <v>3</v>
      </c>
      <c r="K251" s="531">
        <v>648</v>
      </c>
      <c r="L251" s="531"/>
      <c r="M251" s="531">
        <v>216</v>
      </c>
      <c r="N251" s="531">
        <v>3</v>
      </c>
      <c r="O251" s="531">
        <v>648</v>
      </c>
      <c r="P251" s="516"/>
      <c r="Q251" s="532">
        <v>216</v>
      </c>
    </row>
    <row r="252" spans="1:17" ht="14.4" customHeight="1" x14ac:dyDescent="0.3">
      <c r="A252" s="510" t="s">
        <v>1513</v>
      </c>
      <c r="B252" s="511" t="s">
        <v>1408</v>
      </c>
      <c r="C252" s="511" t="s">
        <v>1395</v>
      </c>
      <c r="D252" s="511" t="s">
        <v>1453</v>
      </c>
      <c r="E252" s="511" t="s">
        <v>1454</v>
      </c>
      <c r="F252" s="531">
        <v>14</v>
      </c>
      <c r="G252" s="531">
        <v>16604</v>
      </c>
      <c r="H252" s="531">
        <v>1</v>
      </c>
      <c r="I252" s="531">
        <v>1186</v>
      </c>
      <c r="J252" s="531">
        <v>14</v>
      </c>
      <c r="K252" s="531">
        <v>16646</v>
      </c>
      <c r="L252" s="531">
        <v>1.0025295109612142</v>
      </c>
      <c r="M252" s="531">
        <v>1189</v>
      </c>
      <c r="N252" s="531">
        <v>30</v>
      </c>
      <c r="O252" s="531">
        <v>35750</v>
      </c>
      <c r="P252" s="516">
        <v>2.1530956396049143</v>
      </c>
      <c r="Q252" s="532">
        <v>1191.6666666666667</v>
      </c>
    </row>
    <row r="253" spans="1:17" ht="14.4" customHeight="1" x14ac:dyDescent="0.3">
      <c r="A253" s="510" t="s">
        <v>1513</v>
      </c>
      <c r="B253" s="511" t="s">
        <v>1408</v>
      </c>
      <c r="C253" s="511" t="s">
        <v>1395</v>
      </c>
      <c r="D253" s="511" t="s">
        <v>1455</v>
      </c>
      <c r="E253" s="511" t="s">
        <v>1456</v>
      </c>
      <c r="F253" s="531">
        <v>14</v>
      </c>
      <c r="G253" s="531">
        <v>1498</v>
      </c>
      <c r="H253" s="531">
        <v>1</v>
      </c>
      <c r="I253" s="531">
        <v>107</v>
      </c>
      <c r="J253" s="531">
        <v>15</v>
      </c>
      <c r="K253" s="531">
        <v>1620</v>
      </c>
      <c r="L253" s="531">
        <v>1.081441922563418</v>
      </c>
      <c r="M253" s="531">
        <v>108</v>
      </c>
      <c r="N253" s="531">
        <v>23</v>
      </c>
      <c r="O253" s="531">
        <v>2498</v>
      </c>
      <c r="P253" s="516">
        <v>1.6675567423230975</v>
      </c>
      <c r="Q253" s="532">
        <v>108.60869565217391</v>
      </c>
    </row>
    <row r="254" spans="1:17" ht="14.4" customHeight="1" x14ac:dyDescent="0.3">
      <c r="A254" s="510" t="s">
        <v>1513</v>
      </c>
      <c r="B254" s="511" t="s">
        <v>1408</v>
      </c>
      <c r="C254" s="511" t="s">
        <v>1395</v>
      </c>
      <c r="D254" s="511" t="s">
        <v>1457</v>
      </c>
      <c r="E254" s="511" t="s">
        <v>1458</v>
      </c>
      <c r="F254" s="531"/>
      <c r="G254" s="531"/>
      <c r="H254" s="531"/>
      <c r="I254" s="531"/>
      <c r="J254" s="531">
        <v>2</v>
      </c>
      <c r="K254" s="531">
        <v>638</v>
      </c>
      <c r="L254" s="531"/>
      <c r="M254" s="531">
        <v>319</v>
      </c>
      <c r="N254" s="531">
        <v>1</v>
      </c>
      <c r="O254" s="531">
        <v>319</v>
      </c>
      <c r="P254" s="516"/>
      <c r="Q254" s="532">
        <v>319</v>
      </c>
    </row>
    <row r="255" spans="1:17" ht="14.4" customHeight="1" x14ac:dyDescent="0.3">
      <c r="A255" s="510" t="s">
        <v>1513</v>
      </c>
      <c r="B255" s="511" t="s">
        <v>1408</v>
      </c>
      <c r="C255" s="511" t="s">
        <v>1395</v>
      </c>
      <c r="D255" s="511" t="s">
        <v>1465</v>
      </c>
      <c r="E255" s="511" t="s">
        <v>1466</v>
      </c>
      <c r="F255" s="531"/>
      <c r="G255" s="531"/>
      <c r="H255" s="531"/>
      <c r="I255" s="531"/>
      <c r="J255" s="531">
        <v>1</v>
      </c>
      <c r="K255" s="531">
        <v>291</v>
      </c>
      <c r="L255" s="531"/>
      <c r="M255" s="531">
        <v>291</v>
      </c>
      <c r="N255" s="531"/>
      <c r="O255" s="531"/>
      <c r="P255" s="516"/>
      <c r="Q255" s="532"/>
    </row>
    <row r="256" spans="1:17" ht="14.4" customHeight="1" x14ac:dyDescent="0.3">
      <c r="A256" s="510" t="s">
        <v>1514</v>
      </c>
      <c r="B256" s="511" t="s">
        <v>1408</v>
      </c>
      <c r="C256" s="511" t="s">
        <v>1395</v>
      </c>
      <c r="D256" s="511" t="s">
        <v>1411</v>
      </c>
      <c r="E256" s="511" t="s">
        <v>1412</v>
      </c>
      <c r="F256" s="531">
        <v>120</v>
      </c>
      <c r="G256" s="531">
        <v>24240</v>
      </c>
      <c r="H256" s="531">
        <v>1</v>
      </c>
      <c r="I256" s="531">
        <v>202</v>
      </c>
      <c r="J256" s="531">
        <v>192</v>
      </c>
      <c r="K256" s="531">
        <v>38976</v>
      </c>
      <c r="L256" s="531">
        <v>1.607920792079208</v>
      </c>
      <c r="M256" s="531">
        <v>203</v>
      </c>
      <c r="N256" s="531">
        <v>109</v>
      </c>
      <c r="O256" s="531">
        <v>22255</v>
      </c>
      <c r="P256" s="516">
        <v>0.91811056105610556</v>
      </c>
      <c r="Q256" s="532">
        <v>204.1743119266055</v>
      </c>
    </row>
    <row r="257" spans="1:17" ht="14.4" customHeight="1" x14ac:dyDescent="0.3">
      <c r="A257" s="510" t="s">
        <v>1514</v>
      </c>
      <c r="B257" s="511" t="s">
        <v>1408</v>
      </c>
      <c r="C257" s="511" t="s">
        <v>1395</v>
      </c>
      <c r="D257" s="511" t="s">
        <v>1413</v>
      </c>
      <c r="E257" s="511" t="s">
        <v>1412</v>
      </c>
      <c r="F257" s="531"/>
      <c r="G257" s="531"/>
      <c r="H257" s="531"/>
      <c r="I257" s="531"/>
      <c r="J257" s="531"/>
      <c r="K257" s="531"/>
      <c r="L257" s="531"/>
      <c r="M257" s="531"/>
      <c r="N257" s="531">
        <v>2</v>
      </c>
      <c r="O257" s="531">
        <v>170</v>
      </c>
      <c r="P257" s="516"/>
      <c r="Q257" s="532">
        <v>85</v>
      </c>
    </row>
    <row r="258" spans="1:17" ht="14.4" customHeight="1" x14ac:dyDescent="0.3">
      <c r="A258" s="510" t="s">
        <v>1514</v>
      </c>
      <c r="B258" s="511" t="s">
        <v>1408</v>
      </c>
      <c r="C258" s="511" t="s">
        <v>1395</v>
      </c>
      <c r="D258" s="511" t="s">
        <v>1414</v>
      </c>
      <c r="E258" s="511" t="s">
        <v>1415</v>
      </c>
      <c r="F258" s="531">
        <v>144</v>
      </c>
      <c r="G258" s="531">
        <v>41904</v>
      </c>
      <c r="H258" s="531">
        <v>1</v>
      </c>
      <c r="I258" s="531">
        <v>291</v>
      </c>
      <c r="J258" s="531">
        <v>170</v>
      </c>
      <c r="K258" s="531">
        <v>49640</v>
      </c>
      <c r="L258" s="531">
        <v>1.1846124474990454</v>
      </c>
      <c r="M258" s="531">
        <v>292</v>
      </c>
      <c r="N258" s="531">
        <v>230</v>
      </c>
      <c r="O258" s="531">
        <v>67480</v>
      </c>
      <c r="P258" s="516">
        <v>1.6103474608629247</v>
      </c>
      <c r="Q258" s="532">
        <v>293.39130434782606</v>
      </c>
    </row>
    <row r="259" spans="1:17" ht="14.4" customHeight="1" x14ac:dyDescent="0.3">
      <c r="A259" s="510" t="s">
        <v>1514</v>
      </c>
      <c r="B259" s="511" t="s">
        <v>1408</v>
      </c>
      <c r="C259" s="511" t="s">
        <v>1395</v>
      </c>
      <c r="D259" s="511" t="s">
        <v>1416</v>
      </c>
      <c r="E259" s="511" t="s">
        <v>1417</v>
      </c>
      <c r="F259" s="531">
        <v>7</v>
      </c>
      <c r="G259" s="531">
        <v>644</v>
      </c>
      <c r="H259" s="531">
        <v>1</v>
      </c>
      <c r="I259" s="531">
        <v>92</v>
      </c>
      <c r="J259" s="531">
        <v>1</v>
      </c>
      <c r="K259" s="531">
        <v>93</v>
      </c>
      <c r="L259" s="531">
        <v>0.14440993788819875</v>
      </c>
      <c r="M259" s="531">
        <v>93</v>
      </c>
      <c r="N259" s="531"/>
      <c r="O259" s="531"/>
      <c r="P259" s="516"/>
      <c r="Q259" s="532"/>
    </row>
    <row r="260" spans="1:17" ht="14.4" customHeight="1" x14ac:dyDescent="0.3">
      <c r="A260" s="510" t="s">
        <v>1514</v>
      </c>
      <c r="B260" s="511" t="s">
        <v>1408</v>
      </c>
      <c r="C260" s="511" t="s">
        <v>1395</v>
      </c>
      <c r="D260" s="511" t="s">
        <v>1420</v>
      </c>
      <c r="E260" s="511" t="s">
        <v>1421</v>
      </c>
      <c r="F260" s="531">
        <v>289</v>
      </c>
      <c r="G260" s="531">
        <v>38437</v>
      </c>
      <c r="H260" s="531">
        <v>1</v>
      </c>
      <c r="I260" s="531">
        <v>133</v>
      </c>
      <c r="J260" s="531">
        <v>301</v>
      </c>
      <c r="K260" s="531">
        <v>40334</v>
      </c>
      <c r="L260" s="531">
        <v>1.049353487525041</v>
      </c>
      <c r="M260" s="531">
        <v>134</v>
      </c>
      <c r="N260" s="531">
        <v>296</v>
      </c>
      <c r="O260" s="531">
        <v>39816</v>
      </c>
      <c r="P260" s="516">
        <v>1.0358768894554726</v>
      </c>
      <c r="Q260" s="532">
        <v>134.51351351351352</v>
      </c>
    </row>
    <row r="261" spans="1:17" ht="14.4" customHeight="1" x14ac:dyDescent="0.3">
      <c r="A261" s="510" t="s">
        <v>1514</v>
      </c>
      <c r="B261" s="511" t="s">
        <v>1408</v>
      </c>
      <c r="C261" s="511" t="s">
        <v>1395</v>
      </c>
      <c r="D261" s="511" t="s">
        <v>1422</v>
      </c>
      <c r="E261" s="511" t="s">
        <v>1421</v>
      </c>
      <c r="F261" s="531"/>
      <c r="G261" s="531"/>
      <c r="H261" s="531"/>
      <c r="I261" s="531"/>
      <c r="J261" s="531"/>
      <c r="K261" s="531"/>
      <c r="L261" s="531"/>
      <c r="M261" s="531"/>
      <c r="N261" s="531">
        <v>1</v>
      </c>
      <c r="O261" s="531">
        <v>177</v>
      </c>
      <c r="P261" s="516"/>
      <c r="Q261" s="532">
        <v>177</v>
      </c>
    </row>
    <row r="262" spans="1:17" ht="14.4" customHeight="1" x14ac:dyDescent="0.3">
      <c r="A262" s="510" t="s">
        <v>1514</v>
      </c>
      <c r="B262" s="511" t="s">
        <v>1408</v>
      </c>
      <c r="C262" s="511" t="s">
        <v>1395</v>
      </c>
      <c r="D262" s="511" t="s">
        <v>1423</v>
      </c>
      <c r="E262" s="511" t="s">
        <v>1424</v>
      </c>
      <c r="F262" s="531">
        <v>1</v>
      </c>
      <c r="G262" s="531">
        <v>609</v>
      </c>
      <c r="H262" s="531">
        <v>1</v>
      </c>
      <c r="I262" s="531">
        <v>609</v>
      </c>
      <c r="J262" s="531"/>
      <c r="K262" s="531"/>
      <c r="L262" s="531"/>
      <c r="M262" s="531"/>
      <c r="N262" s="531"/>
      <c r="O262" s="531"/>
      <c r="P262" s="516"/>
      <c r="Q262" s="532"/>
    </row>
    <row r="263" spans="1:17" ht="14.4" customHeight="1" x14ac:dyDescent="0.3">
      <c r="A263" s="510" t="s">
        <v>1514</v>
      </c>
      <c r="B263" s="511" t="s">
        <v>1408</v>
      </c>
      <c r="C263" s="511" t="s">
        <v>1395</v>
      </c>
      <c r="D263" s="511" t="s">
        <v>1427</v>
      </c>
      <c r="E263" s="511" t="s">
        <v>1428</v>
      </c>
      <c r="F263" s="531">
        <v>9</v>
      </c>
      <c r="G263" s="531">
        <v>1422</v>
      </c>
      <c r="H263" s="531">
        <v>1</v>
      </c>
      <c r="I263" s="531">
        <v>158</v>
      </c>
      <c r="J263" s="531">
        <v>6</v>
      </c>
      <c r="K263" s="531">
        <v>954</v>
      </c>
      <c r="L263" s="531">
        <v>0.67088607594936711</v>
      </c>
      <c r="M263" s="531">
        <v>159</v>
      </c>
      <c r="N263" s="531">
        <v>10</v>
      </c>
      <c r="O263" s="531">
        <v>1596</v>
      </c>
      <c r="P263" s="516">
        <v>1.1223628691983123</v>
      </c>
      <c r="Q263" s="532">
        <v>159.6</v>
      </c>
    </row>
    <row r="264" spans="1:17" ht="14.4" customHeight="1" x14ac:dyDescent="0.3">
      <c r="A264" s="510" t="s">
        <v>1514</v>
      </c>
      <c r="B264" s="511" t="s">
        <v>1408</v>
      </c>
      <c r="C264" s="511" t="s">
        <v>1395</v>
      </c>
      <c r="D264" s="511" t="s">
        <v>1429</v>
      </c>
      <c r="E264" s="511" t="s">
        <v>1430</v>
      </c>
      <c r="F264" s="531">
        <v>6</v>
      </c>
      <c r="G264" s="531">
        <v>2292</v>
      </c>
      <c r="H264" s="531">
        <v>1</v>
      </c>
      <c r="I264" s="531">
        <v>382</v>
      </c>
      <c r="J264" s="531">
        <v>3</v>
      </c>
      <c r="K264" s="531">
        <v>1146</v>
      </c>
      <c r="L264" s="531">
        <v>0.5</v>
      </c>
      <c r="M264" s="531">
        <v>382</v>
      </c>
      <c r="N264" s="531">
        <v>4</v>
      </c>
      <c r="O264" s="531">
        <v>1530</v>
      </c>
      <c r="P264" s="516">
        <v>0.66753926701570676</v>
      </c>
      <c r="Q264" s="532">
        <v>382.5</v>
      </c>
    </row>
    <row r="265" spans="1:17" ht="14.4" customHeight="1" x14ac:dyDescent="0.3">
      <c r="A265" s="510" t="s">
        <v>1514</v>
      </c>
      <c r="B265" s="511" t="s">
        <v>1408</v>
      </c>
      <c r="C265" s="511" t="s">
        <v>1395</v>
      </c>
      <c r="D265" s="511" t="s">
        <v>1431</v>
      </c>
      <c r="E265" s="511" t="s">
        <v>1432</v>
      </c>
      <c r="F265" s="531">
        <v>334</v>
      </c>
      <c r="G265" s="531">
        <v>5344</v>
      </c>
      <c r="H265" s="531">
        <v>1</v>
      </c>
      <c r="I265" s="531">
        <v>16</v>
      </c>
      <c r="J265" s="531">
        <v>346</v>
      </c>
      <c r="K265" s="531">
        <v>5536</v>
      </c>
      <c r="L265" s="531">
        <v>1.0359281437125749</v>
      </c>
      <c r="M265" s="531">
        <v>16</v>
      </c>
      <c r="N265" s="531">
        <v>327</v>
      </c>
      <c r="O265" s="531">
        <v>5232</v>
      </c>
      <c r="P265" s="516">
        <v>0.97904191616766467</v>
      </c>
      <c r="Q265" s="532">
        <v>16</v>
      </c>
    </row>
    <row r="266" spans="1:17" ht="14.4" customHeight="1" x14ac:dyDescent="0.3">
      <c r="A266" s="510" t="s">
        <v>1514</v>
      </c>
      <c r="B266" s="511" t="s">
        <v>1408</v>
      </c>
      <c r="C266" s="511" t="s">
        <v>1395</v>
      </c>
      <c r="D266" s="511" t="s">
        <v>1433</v>
      </c>
      <c r="E266" s="511" t="s">
        <v>1434</v>
      </c>
      <c r="F266" s="531">
        <v>15</v>
      </c>
      <c r="G266" s="531">
        <v>3915</v>
      </c>
      <c r="H266" s="531">
        <v>1</v>
      </c>
      <c r="I266" s="531">
        <v>261</v>
      </c>
      <c r="J266" s="531">
        <v>26</v>
      </c>
      <c r="K266" s="531">
        <v>6812</v>
      </c>
      <c r="L266" s="531">
        <v>1.7399744572158364</v>
      </c>
      <c r="M266" s="531">
        <v>262</v>
      </c>
      <c r="N266" s="531">
        <v>21</v>
      </c>
      <c r="O266" s="531">
        <v>5544</v>
      </c>
      <c r="P266" s="516">
        <v>1.4160919540229886</v>
      </c>
      <c r="Q266" s="532">
        <v>264</v>
      </c>
    </row>
    <row r="267" spans="1:17" ht="14.4" customHeight="1" x14ac:dyDescent="0.3">
      <c r="A267" s="510" t="s">
        <v>1514</v>
      </c>
      <c r="B267" s="511" t="s">
        <v>1408</v>
      </c>
      <c r="C267" s="511" t="s">
        <v>1395</v>
      </c>
      <c r="D267" s="511" t="s">
        <v>1435</v>
      </c>
      <c r="E267" s="511" t="s">
        <v>1436</v>
      </c>
      <c r="F267" s="531">
        <v>29</v>
      </c>
      <c r="G267" s="531">
        <v>4060</v>
      </c>
      <c r="H267" s="531">
        <v>1</v>
      </c>
      <c r="I267" s="531">
        <v>140</v>
      </c>
      <c r="J267" s="531">
        <v>36</v>
      </c>
      <c r="K267" s="531">
        <v>5076</v>
      </c>
      <c r="L267" s="531">
        <v>1.2502463054187192</v>
      </c>
      <c r="M267" s="531">
        <v>141</v>
      </c>
      <c r="N267" s="531">
        <v>25</v>
      </c>
      <c r="O267" s="531">
        <v>3525</v>
      </c>
      <c r="P267" s="516">
        <v>0.86822660098522164</v>
      </c>
      <c r="Q267" s="532">
        <v>141</v>
      </c>
    </row>
    <row r="268" spans="1:17" ht="14.4" customHeight="1" x14ac:dyDescent="0.3">
      <c r="A268" s="510" t="s">
        <v>1514</v>
      </c>
      <c r="B268" s="511" t="s">
        <v>1408</v>
      </c>
      <c r="C268" s="511" t="s">
        <v>1395</v>
      </c>
      <c r="D268" s="511" t="s">
        <v>1437</v>
      </c>
      <c r="E268" s="511" t="s">
        <v>1436</v>
      </c>
      <c r="F268" s="531">
        <v>289</v>
      </c>
      <c r="G268" s="531">
        <v>22542</v>
      </c>
      <c r="H268" s="531">
        <v>1</v>
      </c>
      <c r="I268" s="531">
        <v>78</v>
      </c>
      <c r="J268" s="531">
        <v>301</v>
      </c>
      <c r="K268" s="531">
        <v>23478</v>
      </c>
      <c r="L268" s="531">
        <v>1.0415224913494809</v>
      </c>
      <c r="M268" s="531">
        <v>78</v>
      </c>
      <c r="N268" s="531">
        <v>296</v>
      </c>
      <c r="O268" s="531">
        <v>23088</v>
      </c>
      <c r="P268" s="516">
        <v>1.0242214532871972</v>
      </c>
      <c r="Q268" s="532">
        <v>78</v>
      </c>
    </row>
    <row r="269" spans="1:17" ht="14.4" customHeight="1" x14ac:dyDescent="0.3">
      <c r="A269" s="510" t="s">
        <v>1514</v>
      </c>
      <c r="B269" s="511" t="s">
        <v>1408</v>
      </c>
      <c r="C269" s="511" t="s">
        <v>1395</v>
      </c>
      <c r="D269" s="511" t="s">
        <v>1438</v>
      </c>
      <c r="E269" s="511" t="s">
        <v>1439</v>
      </c>
      <c r="F269" s="531">
        <v>29</v>
      </c>
      <c r="G269" s="531">
        <v>8758</v>
      </c>
      <c r="H269" s="531">
        <v>1</v>
      </c>
      <c r="I269" s="531">
        <v>302</v>
      </c>
      <c r="J269" s="531">
        <v>36</v>
      </c>
      <c r="K269" s="531">
        <v>10908</v>
      </c>
      <c r="L269" s="531">
        <v>1.2454898378625257</v>
      </c>
      <c r="M269" s="531">
        <v>303</v>
      </c>
      <c r="N269" s="531">
        <v>25</v>
      </c>
      <c r="O269" s="531">
        <v>7617</v>
      </c>
      <c r="P269" s="516">
        <v>0.86971911395295731</v>
      </c>
      <c r="Q269" s="532">
        <v>304.68</v>
      </c>
    </row>
    <row r="270" spans="1:17" ht="14.4" customHeight="1" x14ac:dyDescent="0.3">
      <c r="A270" s="510" t="s">
        <v>1514</v>
      </c>
      <c r="B270" s="511" t="s">
        <v>1408</v>
      </c>
      <c r="C270" s="511" t="s">
        <v>1395</v>
      </c>
      <c r="D270" s="511" t="s">
        <v>1440</v>
      </c>
      <c r="E270" s="511" t="s">
        <v>1441</v>
      </c>
      <c r="F270" s="531">
        <v>6</v>
      </c>
      <c r="G270" s="531">
        <v>2916</v>
      </c>
      <c r="H270" s="531">
        <v>1</v>
      </c>
      <c r="I270" s="531">
        <v>486</v>
      </c>
      <c r="J270" s="531">
        <v>3</v>
      </c>
      <c r="K270" s="531">
        <v>1458</v>
      </c>
      <c r="L270" s="531">
        <v>0.5</v>
      </c>
      <c r="M270" s="531">
        <v>486</v>
      </c>
      <c r="N270" s="531">
        <v>4</v>
      </c>
      <c r="O270" s="531">
        <v>1946</v>
      </c>
      <c r="P270" s="516">
        <v>0.66735253772290815</v>
      </c>
      <c r="Q270" s="532">
        <v>486.5</v>
      </c>
    </row>
    <row r="271" spans="1:17" ht="14.4" customHeight="1" x14ac:dyDescent="0.3">
      <c r="A271" s="510" t="s">
        <v>1514</v>
      </c>
      <c r="B271" s="511" t="s">
        <v>1408</v>
      </c>
      <c r="C271" s="511" t="s">
        <v>1395</v>
      </c>
      <c r="D271" s="511" t="s">
        <v>1442</v>
      </c>
      <c r="E271" s="511" t="s">
        <v>1443</v>
      </c>
      <c r="F271" s="531">
        <v>267</v>
      </c>
      <c r="G271" s="531">
        <v>42453</v>
      </c>
      <c r="H271" s="531">
        <v>1</v>
      </c>
      <c r="I271" s="531">
        <v>159</v>
      </c>
      <c r="J271" s="531">
        <v>280</v>
      </c>
      <c r="K271" s="531">
        <v>44800</v>
      </c>
      <c r="L271" s="531">
        <v>1.0552846677502179</v>
      </c>
      <c r="M271" s="531">
        <v>160</v>
      </c>
      <c r="N271" s="531">
        <v>275</v>
      </c>
      <c r="O271" s="531">
        <v>44140</v>
      </c>
      <c r="P271" s="516">
        <v>1.0397380632699691</v>
      </c>
      <c r="Q271" s="532">
        <v>160.5090909090909</v>
      </c>
    </row>
    <row r="272" spans="1:17" ht="14.4" customHeight="1" x14ac:dyDescent="0.3">
      <c r="A272" s="510" t="s">
        <v>1514</v>
      </c>
      <c r="B272" s="511" t="s">
        <v>1408</v>
      </c>
      <c r="C272" s="511" t="s">
        <v>1395</v>
      </c>
      <c r="D272" s="511" t="s">
        <v>1446</v>
      </c>
      <c r="E272" s="511" t="s">
        <v>1412</v>
      </c>
      <c r="F272" s="531">
        <v>620</v>
      </c>
      <c r="G272" s="531">
        <v>43400</v>
      </c>
      <c r="H272" s="531">
        <v>1</v>
      </c>
      <c r="I272" s="531">
        <v>70</v>
      </c>
      <c r="J272" s="531">
        <v>633</v>
      </c>
      <c r="K272" s="531">
        <v>44310</v>
      </c>
      <c r="L272" s="531">
        <v>1.0209677419354839</v>
      </c>
      <c r="M272" s="531">
        <v>70</v>
      </c>
      <c r="N272" s="531">
        <v>623</v>
      </c>
      <c r="O272" s="531">
        <v>43932</v>
      </c>
      <c r="P272" s="516">
        <v>1.012258064516129</v>
      </c>
      <c r="Q272" s="532">
        <v>70.516853932584269</v>
      </c>
    </row>
    <row r="273" spans="1:17" ht="14.4" customHeight="1" x14ac:dyDescent="0.3">
      <c r="A273" s="510" t="s">
        <v>1514</v>
      </c>
      <c r="B273" s="511" t="s">
        <v>1408</v>
      </c>
      <c r="C273" s="511" t="s">
        <v>1395</v>
      </c>
      <c r="D273" s="511" t="s">
        <v>1451</v>
      </c>
      <c r="E273" s="511" t="s">
        <v>1452</v>
      </c>
      <c r="F273" s="531"/>
      <c r="G273" s="531"/>
      <c r="H273" s="531"/>
      <c r="I273" s="531"/>
      <c r="J273" s="531"/>
      <c r="K273" s="531"/>
      <c r="L273" s="531"/>
      <c r="M273" s="531"/>
      <c r="N273" s="531">
        <v>3</v>
      </c>
      <c r="O273" s="531">
        <v>657</v>
      </c>
      <c r="P273" s="516"/>
      <c r="Q273" s="532">
        <v>219</v>
      </c>
    </row>
    <row r="274" spans="1:17" ht="14.4" customHeight="1" x14ac:dyDescent="0.3">
      <c r="A274" s="510" t="s">
        <v>1514</v>
      </c>
      <c r="B274" s="511" t="s">
        <v>1408</v>
      </c>
      <c r="C274" s="511" t="s">
        <v>1395</v>
      </c>
      <c r="D274" s="511" t="s">
        <v>1453</v>
      </c>
      <c r="E274" s="511" t="s">
        <v>1454</v>
      </c>
      <c r="F274" s="531">
        <v>8</v>
      </c>
      <c r="G274" s="531">
        <v>9488</v>
      </c>
      <c r="H274" s="531">
        <v>1</v>
      </c>
      <c r="I274" s="531">
        <v>1186</v>
      </c>
      <c r="J274" s="531">
        <v>6</v>
      </c>
      <c r="K274" s="531">
        <v>7134</v>
      </c>
      <c r="L274" s="531">
        <v>0.75189713322091067</v>
      </c>
      <c r="M274" s="531">
        <v>1189</v>
      </c>
      <c r="N274" s="531">
        <v>10</v>
      </c>
      <c r="O274" s="531">
        <v>11914</v>
      </c>
      <c r="P274" s="516">
        <v>1.2556913996627319</v>
      </c>
      <c r="Q274" s="532">
        <v>1191.4000000000001</v>
      </c>
    </row>
    <row r="275" spans="1:17" ht="14.4" customHeight="1" x14ac:dyDescent="0.3">
      <c r="A275" s="510" t="s">
        <v>1514</v>
      </c>
      <c r="B275" s="511" t="s">
        <v>1408</v>
      </c>
      <c r="C275" s="511" t="s">
        <v>1395</v>
      </c>
      <c r="D275" s="511" t="s">
        <v>1455</v>
      </c>
      <c r="E275" s="511" t="s">
        <v>1456</v>
      </c>
      <c r="F275" s="531">
        <v>9</v>
      </c>
      <c r="G275" s="531">
        <v>963</v>
      </c>
      <c r="H275" s="531">
        <v>1</v>
      </c>
      <c r="I275" s="531">
        <v>107</v>
      </c>
      <c r="J275" s="531">
        <v>5</v>
      </c>
      <c r="K275" s="531">
        <v>540</v>
      </c>
      <c r="L275" s="531">
        <v>0.56074766355140182</v>
      </c>
      <c r="M275" s="531">
        <v>108</v>
      </c>
      <c r="N275" s="531">
        <v>10</v>
      </c>
      <c r="O275" s="531">
        <v>1087</v>
      </c>
      <c r="P275" s="516">
        <v>1.1287642782969887</v>
      </c>
      <c r="Q275" s="532">
        <v>108.7</v>
      </c>
    </row>
    <row r="276" spans="1:17" ht="14.4" customHeight="1" x14ac:dyDescent="0.3">
      <c r="A276" s="510" t="s">
        <v>1514</v>
      </c>
      <c r="B276" s="511" t="s">
        <v>1408</v>
      </c>
      <c r="C276" s="511" t="s">
        <v>1395</v>
      </c>
      <c r="D276" s="511" t="s">
        <v>1457</v>
      </c>
      <c r="E276" s="511" t="s">
        <v>1458</v>
      </c>
      <c r="F276" s="531"/>
      <c r="G276" s="531"/>
      <c r="H276" s="531"/>
      <c r="I276" s="531"/>
      <c r="J276" s="531"/>
      <c r="K276" s="531"/>
      <c r="L276" s="531"/>
      <c r="M276" s="531"/>
      <c r="N276" s="531">
        <v>1</v>
      </c>
      <c r="O276" s="531">
        <v>322</v>
      </c>
      <c r="P276" s="516"/>
      <c r="Q276" s="532">
        <v>322</v>
      </c>
    </row>
    <row r="277" spans="1:17" ht="14.4" customHeight="1" x14ac:dyDescent="0.3">
      <c r="A277" s="510" t="s">
        <v>1514</v>
      </c>
      <c r="B277" s="511" t="s">
        <v>1408</v>
      </c>
      <c r="C277" s="511" t="s">
        <v>1395</v>
      </c>
      <c r="D277" s="511" t="s">
        <v>1465</v>
      </c>
      <c r="E277" s="511" t="s">
        <v>1466</v>
      </c>
      <c r="F277" s="531">
        <v>1</v>
      </c>
      <c r="G277" s="531">
        <v>290</v>
      </c>
      <c r="H277" s="531">
        <v>1</v>
      </c>
      <c r="I277" s="531">
        <v>290</v>
      </c>
      <c r="J277" s="531"/>
      <c r="K277" s="531"/>
      <c r="L277" s="531"/>
      <c r="M277" s="531"/>
      <c r="N277" s="531"/>
      <c r="O277" s="531"/>
      <c r="P277" s="516"/>
      <c r="Q277" s="532"/>
    </row>
    <row r="278" spans="1:17" ht="14.4" customHeight="1" x14ac:dyDescent="0.3">
      <c r="A278" s="510" t="s">
        <v>1515</v>
      </c>
      <c r="B278" s="511" t="s">
        <v>1408</v>
      </c>
      <c r="C278" s="511" t="s">
        <v>1395</v>
      </c>
      <c r="D278" s="511" t="s">
        <v>1411</v>
      </c>
      <c r="E278" s="511" t="s">
        <v>1412</v>
      </c>
      <c r="F278" s="531">
        <v>20</v>
      </c>
      <c r="G278" s="531">
        <v>4040</v>
      </c>
      <c r="H278" s="531">
        <v>1</v>
      </c>
      <c r="I278" s="531">
        <v>202</v>
      </c>
      <c r="J278" s="531">
        <v>28</v>
      </c>
      <c r="K278" s="531">
        <v>5684</v>
      </c>
      <c r="L278" s="531">
        <v>1.4069306930693068</v>
      </c>
      <c r="M278" s="531">
        <v>203</v>
      </c>
      <c r="N278" s="531">
        <v>14</v>
      </c>
      <c r="O278" s="531">
        <v>2862</v>
      </c>
      <c r="P278" s="516">
        <v>0.70841584158415838</v>
      </c>
      <c r="Q278" s="532">
        <v>204.42857142857142</v>
      </c>
    </row>
    <row r="279" spans="1:17" ht="14.4" customHeight="1" x14ac:dyDescent="0.3">
      <c r="A279" s="510" t="s">
        <v>1515</v>
      </c>
      <c r="B279" s="511" t="s">
        <v>1408</v>
      </c>
      <c r="C279" s="511" t="s">
        <v>1395</v>
      </c>
      <c r="D279" s="511" t="s">
        <v>1413</v>
      </c>
      <c r="E279" s="511" t="s">
        <v>1412</v>
      </c>
      <c r="F279" s="531"/>
      <c r="G279" s="531"/>
      <c r="H279" s="531"/>
      <c r="I279" s="531"/>
      <c r="J279" s="531"/>
      <c r="K279" s="531"/>
      <c r="L279" s="531"/>
      <c r="M279" s="531"/>
      <c r="N279" s="531">
        <v>3</v>
      </c>
      <c r="O279" s="531">
        <v>255</v>
      </c>
      <c r="P279" s="516"/>
      <c r="Q279" s="532">
        <v>85</v>
      </c>
    </row>
    <row r="280" spans="1:17" ht="14.4" customHeight="1" x14ac:dyDescent="0.3">
      <c r="A280" s="510" t="s">
        <v>1515</v>
      </c>
      <c r="B280" s="511" t="s">
        <v>1408</v>
      </c>
      <c r="C280" s="511" t="s">
        <v>1395</v>
      </c>
      <c r="D280" s="511" t="s">
        <v>1414</v>
      </c>
      <c r="E280" s="511" t="s">
        <v>1415</v>
      </c>
      <c r="F280" s="531">
        <v>44</v>
      </c>
      <c r="G280" s="531">
        <v>12804</v>
      </c>
      <c r="H280" s="531">
        <v>1</v>
      </c>
      <c r="I280" s="531">
        <v>291</v>
      </c>
      <c r="J280" s="531">
        <v>35</v>
      </c>
      <c r="K280" s="531">
        <v>10220</v>
      </c>
      <c r="L280" s="531">
        <v>0.79818806622930338</v>
      </c>
      <c r="M280" s="531">
        <v>292</v>
      </c>
      <c r="N280" s="531"/>
      <c r="O280" s="531"/>
      <c r="P280" s="516"/>
      <c r="Q280" s="532"/>
    </row>
    <row r="281" spans="1:17" ht="14.4" customHeight="1" x14ac:dyDescent="0.3">
      <c r="A281" s="510" t="s">
        <v>1515</v>
      </c>
      <c r="B281" s="511" t="s">
        <v>1408</v>
      </c>
      <c r="C281" s="511" t="s">
        <v>1395</v>
      </c>
      <c r="D281" s="511" t="s">
        <v>1416</v>
      </c>
      <c r="E281" s="511" t="s">
        <v>1417</v>
      </c>
      <c r="F281" s="531">
        <v>3</v>
      </c>
      <c r="G281" s="531">
        <v>276</v>
      </c>
      <c r="H281" s="531">
        <v>1</v>
      </c>
      <c r="I281" s="531">
        <v>92</v>
      </c>
      <c r="J281" s="531"/>
      <c r="K281" s="531"/>
      <c r="L281" s="531"/>
      <c r="M281" s="531"/>
      <c r="N281" s="531"/>
      <c r="O281" s="531"/>
      <c r="P281" s="516"/>
      <c r="Q281" s="532"/>
    </row>
    <row r="282" spans="1:17" ht="14.4" customHeight="1" x14ac:dyDescent="0.3">
      <c r="A282" s="510" t="s">
        <v>1515</v>
      </c>
      <c r="B282" s="511" t="s">
        <v>1408</v>
      </c>
      <c r="C282" s="511" t="s">
        <v>1395</v>
      </c>
      <c r="D282" s="511" t="s">
        <v>1420</v>
      </c>
      <c r="E282" s="511" t="s">
        <v>1421</v>
      </c>
      <c r="F282" s="531">
        <v>18</v>
      </c>
      <c r="G282" s="531">
        <v>2394</v>
      </c>
      <c r="H282" s="531">
        <v>1</v>
      </c>
      <c r="I282" s="531">
        <v>133</v>
      </c>
      <c r="J282" s="531">
        <v>16</v>
      </c>
      <c r="K282" s="531">
        <v>2144</v>
      </c>
      <c r="L282" s="531">
        <v>0.89557226399331658</v>
      </c>
      <c r="M282" s="531">
        <v>134</v>
      </c>
      <c r="N282" s="531">
        <v>9</v>
      </c>
      <c r="O282" s="531">
        <v>1212</v>
      </c>
      <c r="P282" s="516">
        <v>0.50626566416040097</v>
      </c>
      <c r="Q282" s="532">
        <v>134.66666666666666</v>
      </c>
    </row>
    <row r="283" spans="1:17" ht="14.4" customHeight="1" x14ac:dyDescent="0.3">
      <c r="A283" s="510" t="s">
        <v>1515</v>
      </c>
      <c r="B283" s="511" t="s">
        <v>1408</v>
      </c>
      <c r="C283" s="511" t="s">
        <v>1395</v>
      </c>
      <c r="D283" s="511" t="s">
        <v>1422</v>
      </c>
      <c r="E283" s="511" t="s">
        <v>1421</v>
      </c>
      <c r="F283" s="531"/>
      <c r="G283" s="531"/>
      <c r="H283" s="531"/>
      <c r="I283" s="531"/>
      <c r="J283" s="531">
        <v>1</v>
      </c>
      <c r="K283" s="531">
        <v>175</v>
      </c>
      <c r="L283" s="531"/>
      <c r="M283" s="531">
        <v>175</v>
      </c>
      <c r="N283" s="531">
        <v>1</v>
      </c>
      <c r="O283" s="531">
        <v>177</v>
      </c>
      <c r="P283" s="516"/>
      <c r="Q283" s="532">
        <v>177</v>
      </c>
    </row>
    <row r="284" spans="1:17" ht="14.4" customHeight="1" x14ac:dyDescent="0.3">
      <c r="A284" s="510" t="s">
        <v>1515</v>
      </c>
      <c r="B284" s="511" t="s">
        <v>1408</v>
      </c>
      <c r="C284" s="511" t="s">
        <v>1395</v>
      </c>
      <c r="D284" s="511" t="s">
        <v>1427</v>
      </c>
      <c r="E284" s="511" t="s">
        <v>1428</v>
      </c>
      <c r="F284" s="531">
        <v>2</v>
      </c>
      <c r="G284" s="531">
        <v>316</v>
      </c>
      <c r="H284" s="531">
        <v>1</v>
      </c>
      <c r="I284" s="531">
        <v>158</v>
      </c>
      <c r="J284" s="531">
        <v>2</v>
      </c>
      <c r="K284" s="531">
        <v>318</v>
      </c>
      <c r="L284" s="531">
        <v>1.0063291139240507</v>
      </c>
      <c r="M284" s="531">
        <v>159</v>
      </c>
      <c r="N284" s="531"/>
      <c r="O284" s="531"/>
      <c r="P284" s="516"/>
      <c r="Q284" s="532"/>
    </row>
    <row r="285" spans="1:17" ht="14.4" customHeight="1" x14ac:dyDescent="0.3">
      <c r="A285" s="510" t="s">
        <v>1515</v>
      </c>
      <c r="B285" s="511" t="s">
        <v>1408</v>
      </c>
      <c r="C285" s="511" t="s">
        <v>1395</v>
      </c>
      <c r="D285" s="511" t="s">
        <v>1431</v>
      </c>
      <c r="E285" s="511" t="s">
        <v>1432</v>
      </c>
      <c r="F285" s="531">
        <v>39</v>
      </c>
      <c r="G285" s="531">
        <v>624</v>
      </c>
      <c r="H285" s="531">
        <v>1</v>
      </c>
      <c r="I285" s="531">
        <v>16</v>
      </c>
      <c r="J285" s="531">
        <v>27</v>
      </c>
      <c r="K285" s="531">
        <v>432</v>
      </c>
      <c r="L285" s="531">
        <v>0.69230769230769229</v>
      </c>
      <c r="M285" s="531">
        <v>16</v>
      </c>
      <c r="N285" s="531">
        <v>20</v>
      </c>
      <c r="O285" s="531">
        <v>320</v>
      </c>
      <c r="P285" s="516">
        <v>0.51282051282051277</v>
      </c>
      <c r="Q285" s="532">
        <v>16</v>
      </c>
    </row>
    <row r="286" spans="1:17" ht="14.4" customHeight="1" x14ac:dyDescent="0.3">
      <c r="A286" s="510" t="s">
        <v>1515</v>
      </c>
      <c r="B286" s="511" t="s">
        <v>1408</v>
      </c>
      <c r="C286" s="511" t="s">
        <v>1395</v>
      </c>
      <c r="D286" s="511" t="s">
        <v>1433</v>
      </c>
      <c r="E286" s="511" t="s">
        <v>1434</v>
      </c>
      <c r="F286" s="531">
        <v>11</v>
      </c>
      <c r="G286" s="531">
        <v>2871</v>
      </c>
      <c r="H286" s="531">
        <v>1</v>
      </c>
      <c r="I286" s="531">
        <v>261</v>
      </c>
      <c r="J286" s="531">
        <v>8</v>
      </c>
      <c r="K286" s="531">
        <v>2096</v>
      </c>
      <c r="L286" s="531">
        <v>0.73005921281783348</v>
      </c>
      <c r="M286" s="531">
        <v>262</v>
      </c>
      <c r="N286" s="531">
        <v>7</v>
      </c>
      <c r="O286" s="531">
        <v>1849</v>
      </c>
      <c r="P286" s="516">
        <v>0.64402647161267856</v>
      </c>
      <c r="Q286" s="532">
        <v>264.14285714285717</v>
      </c>
    </row>
    <row r="287" spans="1:17" ht="14.4" customHeight="1" x14ac:dyDescent="0.3">
      <c r="A287" s="510" t="s">
        <v>1515</v>
      </c>
      <c r="B287" s="511" t="s">
        <v>1408</v>
      </c>
      <c r="C287" s="511" t="s">
        <v>1395</v>
      </c>
      <c r="D287" s="511" t="s">
        <v>1435</v>
      </c>
      <c r="E287" s="511" t="s">
        <v>1436</v>
      </c>
      <c r="F287" s="531">
        <v>12</v>
      </c>
      <c r="G287" s="531">
        <v>1680</v>
      </c>
      <c r="H287" s="531">
        <v>1</v>
      </c>
      <c r="I287" s="531">
        <v>140</v>
      </c>
      <c r="J287" s="531">
        <v>8</v>
      </c>
      <c r="K287" s="531">
        <v>1128</v>
      </c>
      <c r="L287" s="531">
        <v>0.67142857142857137</v>
      </c>
      <c r="M287" s="531">
        <v>141</v>
      </c>
      <c r="N287" s="531">
        <v>7</v>
      </c>
      <c r="O287" s="531">
        <v>987</v>
      </c>
      <c r="P287" s="516">
        <v>0.58750000000000002</v>
      </c>
      <c r="Q287" s="532">
        <v>141</v>
      </c>
    </row>
    <row r="288" spans="1:17" ht="14.4" customHeight="1" x14ac:dyDescent="0.3">
      <c r="A288" s="510" t="s">
        <v>1515</v>
      </c>
      <c r="B288" s="511" t="s">
        <v>1408</v>
      </c>
      <c r="C288" s="511" t="s">
        <v>1395</v>
      </c>
      <c r="D288" s="511" t="s">
        <v>1437</v>
      </c>
      <c r="E288" s="511" t="s">
        <v>1436</v>
      </c>
      <c r="F288" s="531">
        <v>18</v>
      </c>
      <c r="G288" s="531">
        <v>1404</v>
      </c>
      <c r="H288" s="531">
        <v>1</v>
      </c>
      <c r="I288" s="531">
        <v>78</v>
      </c>
      <c r="J288" s="531">
        <v>16</v>
      </c>
      <c r="K288" s="531">
        <v>1248</v>
      </c>
      <c r="L288" s="531">
        <v>0.88888888888888884</v>
      </c>
      <c r="M288" s="531">
        <v>78</v>
      </c>
      <c r="N288" s="531">
        <v>9</v>
      </c>
      <c r="O288" s="531">
        <v>702</v>
      </c>
      <c r="P288" s="516">
        <v>0.5</v>
      </c>
      <c r="Q288" s="532">
        <v>78</v>
      </c>
    </row>
    <row r="289" spans="1:17" ht="14.4" customHeight="1" x14ac:dyDescent="0.3">
      <c r="A289" s="510" t="s">
        <v>1515</v>
      </c>
      <c r="B289" s="511" t="s">
        <v>1408</v>
      </c>
      <c r="C289" s="511" t="s">
        <v>1395</v>
      </c>
      <c r="D289" s="511" t="s">
        <v>1438</v>
      </c>
      <c r="E289" s="511" t="s">
        <v>1439</v>
      </c>
      <c r="F289" s="531">
        <v>12</v>
      </c>
      <c r="G289" s="531">
        <v>3624</v>
      </c>
      <c r="H289" s="531">
        <v>1</v>
      </c>
      <c r="I289" s="531">
        <v>302</v>
      </c>
      <c r="J289" s="531">
        <v>8</v>
      </c>
      <c r="K289" s="531">
        <v>2424</v>
      </c>
      <c r="L289" s="531">
        <v>0.66887417218543044</v>
      </c>
      <c r="M289" s="531">
        <v>303</v>
      </c>
      <c r="N289" s="531">
        <v>7</v>
      </c>
      <c r="O289" s="531">
        <v>2136</v>
      </c>
      <c r="P289" s="516">
        <v>0.58940397350993379</v>
      </c>
      <c r="Q289" s="532">
        <v>305.14285714285717</v>
      </c>
    </row>
    <row r="290" spans="1:17" ht="14.4" customHeight="1" x14ac:dyDescent="0.3">
      <c r="A290" s="510" t="s">
        <v>1515</v>
      </c>
      <c r="B290" s="511" t="s">
        <v>1408</v>
      </c>
      <c r="C290" s="511" t="s">
        <v>1395</v>
      </c>
      <c r="D290" s="511" t="s">
        <v>1442</v>
      </c>
      <c r="E290" s="511" t="s">
        <v>1443</v>
      </c>
      <c r="F290" s="531">
        <v>21</v>
      </c>
      <c r="G290" s="531">
        <v>3339</v>
      </c>
      <c r="H290" s="531">
        <v>1</v>
      </c>
      <c r="I290" s="531">
        <v>159</v>
      </c>
      <c r="J290" s="531">
        <v>15</v>
      </c>
      <c r="K290" s="531">
        <v>2400</v>
      </c>
      <c r="L290" s="531">
        <v>0.71877807726864329</v>
      </c>
      <c r="M290" s="531">
        <v>160</v>
      </c>
      <c r="N290" s="531">
        <v>11</v>
      </c>
      <c r="O290" s="531">
        <v>1767</v>
      </c>
      <c r="P290" s="516">
        <v>0.52920035938903864</v>
      </c>
      <c r="Q290" s="532">
        <v>160.63636363636363</v>
      </c>
    </row>
    <row r="291" spans="1:17" ht="14.4" customHeight="1" x14ac:dyDescent="0.3">
      <c r="A291" s="510" t="s">
        <v>1515</v>
      </c>
      <c r="B291" s="511" t="s">
        <v>1408</v>
      </c>
      <c r="C291" s="511" t="s">
        <v>1395</v>
      </c>
      <c r="D291" s="511" t="s">
        <v>1446</v>
      </c>
      <c r="E291" s="511" t="s">
        <v>1412</v>
      </c>
      <c r="F291" s="531">
        <v>52</v>
      </c>
      <c r="G291" s="531">
        <v>3640</v>
      </c>
      <c r="H291" s="531">
        <v>1</v>
      </c>
      <c r="I291" s="531">
        <v>70</v>
      </c>
      <c r="J291" s="531">
        <v>29</v>
      </c>
      <c r="K291" s="531">
        <v>2030</v>
      </c>
      <c r="L291" s="531">
        <v>0.55769230769230771</v>
      </c>
      <c r="M291" s="531">
        <v>70</v>
      </c>
      <c r="N291" s="531">
        <v>23</v>
      </c>
      <c r="O291" s="531">
        <v>1628</v>
      </c>
      <c r="P291" s="516">
        <v>0.44725274725274727</v>
      </c>
      <c r="Q291" s="532">
        <v>70.782608695652172</v>
      </c>
    </row>
    <row r="292" spans="1:17" ht="14.4" customHeight="1" x14ac:dyDescent="0.3">
      <c r="A292" s="510" t="s">
        <v>1515</v>
      </c>
      <c r="B292" s="511" t="s">
        <v>1408</v>
      </c>
      <c r="C292" s="511" t="s">
        <v>1395</v>
      </c>
      <c r="D292" s="511" t="s">
        <v>1451</v>
      </c>
      <c r="E292" s="511" t="s">
        <v>1452</v>
      </c>
      <c r="F292" s="531"/>
      <c r="G292" s="531"/>
      <c r="H292" s="531"/>
      <c r="I292" s="531"/>
      <c r="J292" s="531">
        <v>3</v>
      </c>
      <c r="K292" s="531">
        <v>648</v>
      </c>
      <c r="L292" s="531"/>
      <c r="M292" s="531">
        <v>216</v>
      </c>
      <c r="N292" s="531">
        <v>3</v>
      </c>
      <c r="O292" s="531">
        <v>657</v>
      </c>
      <c r="P292" s="516"/>
      <c r="Q292" s="532">
        <v>219</v>
      </c>
    </row>
    <row r="293" spans="1:17" ht="14.4" customHeight="1" x14ac:dyDescent="0.3">
      <c r="A293" s="510" t="s">
        <v>1515</v>
      </c>
      <c r="B293" s="511" t="s">
        <v>1408</v>
      </c>
      <c r="C293" s="511" t="s">
        <v>1395</v>
      </c>
      <c r="D293" s="511" t="s">
        <v>1453</v>
      </c>
      <c r="E293" s="511" t="s">
        <v>1454</v>
      </c>
      <c r="F293" s="531">
        <v>1</v>
      </c>
      <c r="G293" s="531">
        <v>1186</v>
      </c>
      <c r="H293" s="531">
        <v>1</v>
      </c>
      <c r="I293" s="531">
        <v>1186</v>
      </c>
      <c r="J293" s="531"/>
      <c r="K293" s="531"/>
      <c r="L293" s="531"/>
      <c r="M293" s="531"/>
      <c r="N293" s="531"/>
      <c r="O293" s="531"/>
      <c r="P293" s="516"/>
      <c r="Q293" s="532"/>
    </row>
    <row r="294" spans="1:17" ht="14.4" customHeight="1" x14ac:dyDescent="0.3">
      <c r="A294" s="510" t="s">
        <v>1515</v>
      </c>
      <c r="B294" s="511" t="s">
        <v>1408</v>
      </c>
      <c r="C294" s="511" t="s">
        <v>1395</v>
      </c>
      <c r="D294" s="511" t="s">
        <v>1455</v>
      </c>
      <c r="E294" s="511" t="s">
        <v>1456</v>
      </c>
      <c r="F294" s="531">
        <v>1</v>
      </c>
      <c r="G294" s="531">
        <v>107</v>
      </c>
      <c r="H294" s="531">
        <v>1</v>
      </c>
      <c r="I294" s="531">
        <v>107</v>
      </c>
      <c r="J294" s="531">
        <v>1</v>
      </c>
      <c r="K294" s="531">
        <v>108</v>
      </c>
      <c r="L294" s="531">
        <v>1.0093457943925233</v>
      </c>
      <c r="M294" s="531">
        <v>108</v>
      </c>
      <c r="N294" s="531">
        <v>1</v>
      </c>
      <c r="O294" s="531">
        <v>109</v>
      </c>
      <c r="P294" s="516">
        <v>1.0186915887850467</v>
      </c>
      <c r="Q294" s="532">
        <v>109</v>
      </c>
    </row>
    <row r="295" spans="1:17" ht="14.4" customHeight="1" x14ac:dyDescent="0.3">
      <c r="A295" s="510" t="s">
        <v>1515</v>
      </c>
      <c r="B295" s="511" t="s">
        <v>1408</v>
      </c>
      <c r="C295" s="511" t="s">
        <v>1395</v>
      </c>
      <c r="D295" s="511" t="s">
        <v>1457</v>
      </c>
      <c r="E295" s="511" t="s">
        <v>1458</v>
      </c>
      <c r="F295" s="531"/>
      <c r="G295" s="531"/>
      <c r="H295" s="531"/>
      <c r="I295" s="531"/>
      <c r="J295" s="531"/>
      <c r="K295" s="531"/>
      <c r="L295" s="531"/>
      <c r="M295" s="531"/>
      <c r="N295" s="531">
        <v>1</v>
      </c>
      <c r="O295" s="531">
        <v>322</v>
      </c>
      <c r="P295" s="516"/>
      <c r="Q295" s="532">
        <v>322</v>
      </c>
    </row>
    <row r="296" spans="1:17" ht="14.4" customHeight="1" x14ac:dyDescent="0.3">
      <c r="A296" s="510" t="s">
        <v>1515</v>
      </c>
      <c r="B296" s="511" t="s">
        <v>1408</v>
      </c>
      <c r="C296" s="511" t="s">
        <v>1395</v>
      </c>
      <c r="D296" s="511" t="s">
        <v>1463</v>
      </c>
      <c r="E296" s="511" t="s">
        <v>1464</v>
      </c>
      <c r="F296" s="531"/>
      <c r="G296" s="531"/>
      <c r="H296" s="531"/>
      <c r="I296" s="531"/>
      <c r="J296" s="531">
        <v>1</v>
      </c>
      <c r="K296" s="531">
        <v>1020</v>
      </c>
      <c r="L296" s="531"/>
      <c r="M296" s="531">
        <v>1020</v>
      </c>
      <c r="N296" s="531"/>
      <c r="O296" s="531"/>
      <c r="P296" s="516"/>
      <c r="Q296" s="532"/>
    </row>
    <row r="297" spans="1:17" ht="14.4" customHeight="1" x14ac:dyDescent="0.3">
      <c r="A297" s="510" t="s">
        <v>1516</v>
      </c>
      <c r="B297" s="511" t="s">
        <v>1408</v>
      </c>
      <c r="C297" s="511" t="s">
        <v>1395</v>
      </c>
      <c r="D297" s="511" t="s">
        <v>1431</v>
      </c>
      <c r="E297" s="511" t="s">
        <v>1432</v>
      </c>
      <c r="F297" s="531"/>
      <c r="G297" s="531"/>
      <c r="H297" s="531"/>
      <c r="I297" s="531"/>
      <c r="J297" s="531">
        <v>1</v>
      </c>
      <c r="K297" s="531">
        <v>16</v>
      </c>
      <c r="L297" s="531"/>
      <c r="M297" s="531">
        <v>16</v>
      </c>
      <c r="N297" s="531"/>
      <c r="O297" s="531"/>
      <c r="P297" s="516"/>
      <c r="Q297" s="532"/>
    </row>
    <row r="298" spans="1:17" ht="14.4" customHeight="1" x14ac:dyDescent="0.3">
      <c r="A298" s="510" t="s">
        <v>1516</v>
      </c>
      <c r="B298" s="511" t="s">
        <v>1408</v>
      </c>
      <c r="C298" s="511" t="s">
        <v>1395</v>
      </c>
      <c r="D298" s="511" t="s">
        <v>1442</v>
      </c>
      <c r="E298" s="511" t="s">
        <v>1443</v>
      </c>
      <c r="F298" s="531"/>
      <c r="G298" s="531"/>
      <c r="H298" s="531"/>
      <c r="I298" s="531"/>
      <c r="J298" s="531">
        <v>1</v>
      </c>
      <c r="K298" s="531">
        <v>160</v>
      </c>
      <c r="L298" s="531"/>
      <c r="M298" s="531">
        <v>160</v>
      </c>
      <c r="N298" s="531"/>
      <c r="O298" s="531"/>
      <c r="P298" s="516"/>
      <c r="Q298" s="532"/>
    </row>
    <row r="299" spans="1:17" ht="14.4" customHeight="1" x14ac:dyDescent="0.3">
      <c r="A299" s="510" t="s">
        <v>1517</v>
      </c>
      <c r="B299" s="511" t="s">
        <v>1408</v>
      </c>
      <c r="C299" s="511" t="s">
        <v>1395</v>
      </c>
      <c r="D299" s="511" t="s">
        <v>1411</v>
      </c>
      <c r="E299" s="511" t="s">
        <v>1412</v>
      </c>
      <c r="F299" s="531">
        <v>15</v>
      </c>
      <c r="G299" s="531">
        <v>3030</v>
      </c>
      <c r="H299" s="531">
        <v>1</v>
      </c>
      <c r="I299" s="531">
        <v>202</v>
      </c>
      <c r="J299" s="531">
        <v>36</v>
      </c>
      <c r="K299" s="531">
        <v>7308</v>
      </c>
      <c r="L299" s="531">
        <v>2.4118811881188118</v>
      </c>
      <c r="M299" s="531">
        <v>203</v>
      </c>
      <c r="N299" s="531">
        <v>17</v>
      </c>
      <c r="O299" s="531">
        <v>3453</v>
      </c>
      <c r="P299" s="516">
        <v>1.1396039603960395</v>
      </c>
      <c r="Q299" s="532">
        <v>203.11764705882354</v>
      </c>
    </row>
    <row r="300" spans="1:17" ht="14.4" customHeight="1" x14ac:dyDescent="0.3">
      <c r="A300" s="510" t="s">
        <v>1517</v>
      </c>
      <c r="B300" s="511" t="s">
        <v>1408</v>
      </c>
      <c r="C300" s="511" t="s">
        <v>1395</v>
      </c>
      <c r="D300" s="511" t="s">
        <v>1414</v>
      </c>
      <c r="E300" s="511" t="s">
        <v>1415</v>
      </c>
      <c r="F300" s="531">
        <v>106</v>
      </c>
      <c r="G300" s="531">
        <v>30846</v>
      </c>
      <c r="H300" s="531">
        <v>1</v>
      </c>
      <c r="I300" s="531">
        <v>291</v>
      </c>
      <c r="J300" s="531">
        <v>43</v>
      </c>
      <c r="K300" s="531">
        <v>12556</v>
      </c>
      <c r="L300" s="531">
        <v>0.40705439927381182</v>
      </c>
      <c r="M300" s="531">
        <v>292</v>
      </c>
      <c r="N300" s="531">
        <v>16</v>
      </c>
      <c r="O300" s="531">
        <v>4672</v>
      </c>
      <c r="P300" s="516">
        <v>0.15146210205537186</v>
      </c>
      <c r="Q300" s="532">
        <v>292</v>
      </c>
    </row>
    <row r="301" spans="1:17" ht="14.4" customHeight="1" x14ac:dyDescent="0.3">
      <c r="A301" s="510" t="s">
        <v>1517</v>
      </c>
      <c r="B301" s="511" t="s">
        <v>1408</v>
      </c>
      <c r="C301" s="511" t="s">
        <v>1395</v>
      </c>
      <c r="D301" s="511" t="s">
        <v>1416</v>
      </c>
      <c r="E301" s="511" t="s">
        <v>1417</v>
      </c>
      <c r="F301" s="531">
        <v>6</v>
      </c>
      <c r="G301" s="531">
        <v>552</v>
      </c>
      <c r="H301" s="531">
        <v>1</v>
      </c>
      <c r="I301" s="531">
        <v>92</v>
      </c>
      <c r="J301" s="531">
        <v>3</v>
      </c>
      <c r="K301" s="531">
        <v>279</v>
      </c>
      <c r="L301" s="531">
        <v>0.50543478260869568</v>
      </c>
      <c r="M301" s="531">
        <v>93</v>
      </c>
      <c r="N301" s="531">
        <v>3</v>
      </c>
      <c r="O301" s="531">
        <v>279</v>
      </c>
      <c r="P301" s="516">
        <v>0.50543478260869568</v>
      </c>
      <c r="Q301" s="532">
        <v>93</v>
      </c>
    </row>
    <row r="302" spans="1:17" ht="14.4" customHeight="1" x14ac:dyDescent="0.3">
      <c r="A302" s="510" t="s">
        <v>1517</v>
      </c>
      <c r="B302" s="511" t="s">
        <v>1408</v>
      </c>
      <c r="C302" s="511" t="s">
        <v>1395</v>
      </c>
      <c r="D302" s="511" t="s">
        <v>1420</v>
      </c>
      <c r="E302" s="511" t="s">
        <v>1421</v>
      </c>
      <c r="F302" s="531">
        <v>42</v>
      </c>
      <c r="G302" s="531">
        <v>5586</v>
      </c>
      <c r="H302" s="531">
        <v>1</v>
      </c>
      <c r="I302" s="531">
        <v>133</v>
      </c>
      <c r="J302" s="531">
        <v>44</v>
      </c>
      <c r="K302" s="531">
        <v>5896</v>
      </c>
      <c r="L302" s="531">
        <v>1.0554958825635516</v>
      </c>
      <c r="M302" s="531">
        <v>134</v>
      </c>
      <c r="N302" s="531">
        <v>38</v>
      </c>
      <c r="O302" s="531">
        <v>5109</v>
      </c>
      <c r="P302" s="516">
        <v>0.9146079484425349</v>
      </c>
      <c r="Q302" s="532">
        <v>134.44736842105263</v>
      </c>
    </row>
    <row r="303" spans="1:17" ht="14.4" customHeight="1" x14ac:dyDescent="0.3">
      <c r="A303" s="510" t="s">
        <v>1517</v>
      </c>
      <c r="B303" s="511" t="s">
        <v>1408</v>
      </c>
      <c r="C303" s="511" t="s">
        <v>1395</v>
      </c>
      <c r="D303" s="511" t="s">
        <v>1423</v>
      </c>
      <c r="E303" s="511" t="s">
        <v>1424</v>
      </c>
      <c r="F303" s="531">
        <v>1</v>
      </c>
      <c r="G303" s="531">
        <v>609</v>
      </c>
      <c r="H303" s="531">
        <v>1</v>
      </c>
      <c r="I303" s="531">
        <v>609</v>
      </c>
      <c r="J303" s="531">
        <v>1</v>
      </c>
      <c r="K303" s="531">
        <v>612</v>
      </c>
      <c r="L303" s="531">
        <v>1.0049261083743843</v>
      </c>
      <c r="M303" s="531">
        <v>612</v>
      </c>
      <c r="N303" s="531"/>
      <c r="O303" s="531"/>
      <c r="P303" s="516"/>
      <c r="Q303" s="532"/>
    </row>
    <row r="304" spans="1:17" ht="14.4" customHeight="1" x14ac:dyDescent="0.3">
      <c r="A304" s="510" t="s">
        <v>1517</v>
      </c>
      <c r="B304" s="511" t="s">
        <v>1408</v>
      </c>
      <c r="C304" s="511" t="s">
        <v>1395</v>
      </c>
      <c r="D304" s="511" t="s">
        <v>1427</v>
      </c>
      <c r="E304" s="511" t="s">
        <v>1428</v>
      </c>
      <c r="F304" s="531">
        <v>4</v>
      </c>
      <c r="G304" s="531">
        <v>632</v>
      </c>
      <c r="H304" s="531">
        <v>1</v>
      </c>
      <c r="I304" s="531">
        <v>158</v>
      </c>
      <c r="J304" s="531">
        <v>2</v>
      </c>
      <c r="K304" s="531">
        <v>318</v>
      </c>
      <c r="L304" s="531">
        <v>0.50316455696202533</v>
      </c>
      <c r="M304" s="531">
        <v>159</v>
      </c>
      <c r="N304" s="531">
        <v>1</v>
      </c>
      <c r="O304" s="531">
        <v>159</v>
      </c>
      <c r="P304" s="516">
        <v>0.25158227848101267</v>
      </c>
      <c r="Q304" s="532">
        <v>159</v>
      </c>
    </row>
    <row r="305" spans="1:17" ht="14.4" customHeight="1" x14ac:dyDescent="0.3">
      <c r="A305" s="510" t="s">
        <v>1517</v>
      </c>
      <c r="B305" s="511" t="s">
        <v>1408</v>
      </c>
      <c r="C305" s="511" t="s">
        <v>1395</v>
      </c>
      <c r="D305" s="511" t="s">
        <v>1431</v>
      </c>
      <c r="E305" s="511" t="s">
        <v>1432</v>
      </c>
      <c r="F305" s="531">
        <v>112</v>
      </c>
      <c r="G305" s="531">
        <v>1792</v>
      </c>
      <c r="H305" s="531">
        <v>1</v>
      </c>
      <c r="I305" s="531">
        <v>16</v>
      </c>
      <c r="J305" s="531">
        <v>134</v>
      </c>
      <c r="K305" s="531">
        <v>2144</v>
      </c>
      <c r="L305" s="531">
        <v>1.1964285714285714</v>
      </c>
      <c r="M305" s="531">
        <v>16</v>
      </c>
      <c r="N305" s="531">
        <v>114</v>
      </c>
      <c r="O305" s="531">
        <v>1824</v>
      </c>
      <c r="P305" s="516">
        <v>1.0178571428571428</v>
      </c>
      <c r="Q305" s="532">
        <v>16</v>
      </c>
    </row>
    <row r="306" spans="1:17" ht="14.4" customHeight="1" x14ac:dyDescent="0.3">
      <c r="A306" s="510" t="s">
        <v>1517</v>
      </c>
      <c r="B306" s="511" t="s">
        <v>1408</v>
      </c>
      <c r="C306" s="511" t="s">
        <v>1395</v>
      </c>
      <c r="D306" s="511" t="s">
        <v>1433</v>
      </c>
      <c r="E306" s="511" t="s">
        <v>1434</v>
      </c>
      <c r="F306" s="531">
        <v>4</v>
      </c>
      <c r="G306" s="531">
        <v>1044</v>
      </c>
      <c r="H306" s="531">
        <v>1</v>
      </c>
      <c r="I306" s="531">
        <v>261</v>
      </c>
      <c r="J306" s="531">
        <v>6</v>
      </c>
      <c r="K306" s="531">
        <v>1572</v>
      </c>
      <c r="L306" s="531">
        <v>1.5057471264367817</v>
      </c>
      <c r="M306" s="531">
        <v>262</v>
      </c>
      <c r="N306" s="531">
        <v>9</v>
      </c>
      <c r="O306" s="531">
        <v>2370</v>
      </c>
      <c r="P306" s="516">
        <v>2.2701149425287355</v>
      </c>
      <c r="Q306" s="532">
        <v>263.33333333333331</v>
      </c>
    </row>
    <row r="307" spans="1:17" ht="14.4" customHeight="1" x14ac:dyDescent="0.3">
      <c r="A307" s="510" t="s">
        <v>1517</v>
      </c>
      <c r="B307" s="511" t="s">
        <v>1408</v>
      </c>
      <c r="C307" s="511" t="s">
        <v>1395</v>
      </c>
      <c r="D307" s="511" t="s">
        <v>1435</v>
      </c>
      <c r="E307" s="511" t="s">
        <v>1436</v>
      </c>
      <c r="F307" s="531">
        <v>9</v>
      </c>
      <c r="G307" s="531">
        <v>1260</v>
      </c>
      <c r="H307" s="531">
        <v>1</v>
      </c>
      <c r="I307" s="531">
        <v>140</v>
      </c>
      <c r="J307" s="531">
        <v>6</v>
      </c>
      <c r="K307" s="531">
        <v>846</v>
      </c>
      <c r="L307" s="531">
        <v>0.67142857142857137</v>
      </c>
      <c r="M307" s="531">
        <v>141</v>
      </c>
      <c r="N307" s="531">
        <v>7</v>
      </c>
      <c r="O307" s="531">
        <v>987</v>
      </c>
      <c r="P307" s="516">
        <v>0.78333333333333333</v>
      </c>
      <c r="Q307" s="532">
        <v>141</v>
      </c>
    </row>
    <row r="308" spans="1:17" ht="14.4" customHeight="1" x14ac:dyDescent="0.3">
      <c r="A308" s="510" t="s">
        <v>1517</v>
      </c>
      <c r="B308" s="511" t="s">
        <v>1408</v>
      </c>
      <c r="C308" s="511" t="s">
        <v>1395</v>
      </c>
      <c r="D308" s="511" t="s">
        <v>1437</v>
      </c>
      <c r="E308" s="511" t="s">
        <v>1436</v>
      </c>
      <c r="F308" s="531">
        <v>42</v>
      </c>
      <c r="G308" s="531">
        <v>3276</v>
      </c>
      <c r="H308" s="531">
        <v>1</v>
      </c>
      <c r="I308" s="531">
        <v>78</v>
      </c>
      <c r="J308" s="531">
        <v>44</v>
      </c>
      <c r="K308" s="531">
        <v>3432</v>
      </c>
      <c r="L308" s="531">
        <v>1.0476190476190477</v>
      </c>
      <c r="M308" s="531">
        <v>78</v>
      </c>
      <c r="N308" s="531">
        <v>38</v>
      </c>
      <c r="O308" s="531">
        <v>2964</v>
      </c>
      <c r="P308" s="516">
        <v>0.90476190476190477</v>
      </c>
      <c r="Q308" s="532">
        <v>78</v>
      </c>
    </row>
    <row r="309" spans="1:17" ht="14.4" customHeight="1" x14ac:dyDescent="0.3">
      <c r="A309" s="510" t="s">
        <v>1517</v>
      </c>
      <c r="B309" s="511" t="s">
        <v>1408</v>
      </c>
      <c r="C309" s="511" t="s">
        <v>1395</v>
      </c>
      <c r="D309" s="511" t="s">
        <v>1438</v>
      </c>
      <c r="E309" s="511" t="s">
        <v>1439</v>
      </c>
      <c r="F309" s="531">
        <v>9</v>
      </c>
      <c r="G309" s="531">
        <v>2718</v>
      </c>
      <c r="H309" s="531">
        <v>1</v>
      </c>
      <c r="I309" s="531">
        <v>302</v>
      </c>
      <c r="J309" s="531">
        <v>6</v>
      </c>
      <c r="K309" s="531">
        <v>1818</v>
      </c>
      <c r="L309" s="531">
        <v>0.66887417218543044</v>
      </c>
      <c r="M309" s="531">
        <v>303</v>
      </c>
      <c r="N309" s="531">
        <v>7</v>
      </c>
      <c r="O309" s="531">
        <v>2127</v>
      </c>
      <c r="P309" s="516">
        <v>0.782560706401766</v>
      </c>
      <c r="Q309" s="532">
        <v>303.85714285714283</v>
      </c>
    </row>
    <row r="310" spans="1:17" ht="14.4" customHeight="1" x14ac:dyDescent="0.3">
      <c r="A310" s="510" t="s">
        <v>1517</v>
      </c>
      <c r="B310" s="511" t="s">
        <v>1408</v>
      </c>
      <c r="C310" s="511" t="s">
        <v>1395</v>
      </c>
      <c r="D310" s="511" t="s">
        <v>1442</v>
      </c>
      <c r="E310" s="511" t="s">
        <v>1443</v>
      </c>
      <c r="F310" s="531">
        <v>86</v>
      </c>
      <c r="G310" s="531">
        <v>13674</v>
      </c>
      <c r="H310" s="531">
        <v>1</v>
      </c>
      <c r="I310" s="531">
        <v>159</v>
      </c>
      <c r="J310" s="531">
        <v>108</v>
      </c>
      <c r="K310" s="531">
        <v>17280</v>
      </c>
      <c r="L310" s="531">
        <v>1.2637121544537078</v>
      </c>
      <c r="M310" s="531">
        <v>160</v>
      </c>
      <c r="N310" s="531">
        <v>94</v>
      </c>
      <c r="O310" s="531">
        <v>15075</v>
      </c>
      <c r="P310" s="516">
        <v>1.1024572180781045</v>
      </c>
      <c r="Q310" s="532">
        <v>160.37234042553192</v>
      </c>
    </row>
    <row r="311" spans="1:17" ht="14.4" customHeight="1" x14ac:dyDescent="0.3">
      <c r="A311" s="510" t="s">
        <v>1517</v>
      </c>
      <c r="B311" s="511" t="s">
        <v>1408</v>
      </c>
      <c r="C311" s="511" t="s">
        <v>1395</v>
      </c>
      <c r="D311" s="511" t="s">
        <v>1446</v>
      </c>
      <c r="E311" s="511" t="s">
        <v>1412</v>
      </c>
      <c r="F311" s="531">
        <v>96</v>
      </c>
      <c r="G311" s="531">
        <v>6720</v>
      </c>
      <c r="H311" s="531">
        <v>1</v>
      </c>
      <c r="I311" s="531">
        <v>70</v>
      </c>
      <c r="J311" s="531">
        <v>90</v>
      </c>
      <c r="K311" s="531">
        <v>6300</v>
      </c>
      <c r="L311" s="531">
        <v>0.9375</v>
      </c>
      <c r="M311" s="531">
        <v>70</v>
      </c>
      <c r="N311" s="531">
        <v>90</v>
      </c>
      <c r="O311" s="531">
        <v>6338</v>
      </c>
      <c r="P311" s="516">
        <v>0.94315476190476188</v>
      </c>
      <c r="Q311" s="532">
        <v>70.422222222222217</v>
      </c>
    </row>
    <row r="312" spans="1:17" ht="14.4" customHeight="1" x14ac:dyDescent="0.3">
      <c r="A312" s="510" t="s">
        <v>1517</v>
      </c>
      <c r="B312" s="511" t="s">
        <v>1408</v>
      </c>
      <c r="C312" s="511" t="s">
        <v>1395</v>
      </c>
      <c r="D312" s="511" t="s">
        <v>1453</v>
      </c>
      <c r="E312" s="511" t="s">
        <v>1454</v>
      </c>
      <c r="F312" s="531">
        <v>3</v>
      </c>
      <c r="G312" s="531">
        <v>3558</v>
      </c>
      <c r="H312" s="531">
        <v>1</v>
      </c>
      <c r="I312" s="531">
        <v>1186</v>
      </c>
      <c r="J312" s="531">
        <v>1</v>
      </c>
      <c r="K312" s="531">
        <v>1189</v>
      </c>
      <c r="L312" s="531">
        <v>0.33417650365373808</v>
      </c>
      <c r="M312" s="531">
        <v>1189</v>
      </c>
      <c r="N312" s="531">
        <v>1</v>
      </c>
      <c r="O312" s="531">
        <v>1189</v>
      </c>
      <c r="P312" s="516">
        <v>0.33417650365373808</v>
      </c>
      <c r="Q312" s="532">
        <v>1189</v>
      </c>
    </row>
    <row r="313" spans="1:17" ht="14.4" customHeight="1" x14ac:dyDescent="0.3">
      <c r="A313" s="510" t="s">
        <v>1517</v>
      </c>
      <c r="B313" s="511" t="s">
        <v>1408</v>
      </c>
      <c r="C313" s="511" t="s">
        <v>1395</v>
      </c>
      <c r="D313" s="511" t="s">
        <v>1455</v>
      </c>
      <c r="E313" s="511" t="s">
        <v>1456</v>
      </c>
      <c r="F313" s="531">
        <v>4</v>
      </c>
      <c r="G313" s="531">
        <v>428</v>
      </c>
      <c r="H313" s="531">
        <v>1</v>
      </c>
      <c r="I313" s="531">
        <v>107</v>
      </c>
      <c r="J313" s="531">
        <v>1</v>
      </c>
      <c r="K313" s="531">
        <v>108</v>
      </c>
      <c r="L313" s="531">
        <v>0.25233644859813081</v>
      </c>
      <c r="M313" s="531">
        <v>108</v>
      </c>
      <c r="N313" s="531">
        <v>1</v>
      </c>
      <c r="O313" s="531">
        <v>108</v>
      </c>
      <c r="P313" s="516">
        <v>0.25233644859813081</v>
      </c>
      <c r="Q313" s="532">
        <v>108</v>
      </c>
    </row>
    <row r="314" spans="1:17" ht="14.4" customHeight="1" x14ac:dyDescent="0.3">
      <c r="A314" s="510" t="s">
        <v>1517</v>
      </c>
      <c r="B314" s="511" t="s">
        <v>1408</v>
      </c>
      <c r="C314" s="511" t="s">
        <v>1395</v>
      </c>
      <c r="D314" s="511" t="s">
        <v>1465</v>
      </c>
      <c r="E314" s="511" t="s">
        <v>1466</v>
      </c>
      <c r="F314" s="531">
        <v>1</v>
      </c>
      <c r="G314" s="531">
        <v>290</v>
      </c>
      <c r="H314" s="531">
        <v>1</v>
      </c>
      <c r="I314" s="531">
        <v>290</v>
      </c>
      <c r="J314" s="531"/>
      <c r="K314" s="531"/>
      <c r="L314" s="531"/>
      <c r="M314" s="531"/>
      <c r="N314" s="531"/>
      <c r="O314" s="531"/>
      <c r="P314" s="516"/>
      <c r="Q314" s="532"/>
    </row>
    <row r="315" spans="1:17" ht="14.4" customHeight="1" x14ac:dyDescent="0.3">
      <c r="A315" s="510" t="s">
        <v>1518</v>
      </c>
      <c r="B315" s="511" t="s">
        <v>1408</v>
      </c>
      <c r="C315" s="511" t="s">
        <v>1395</v>
      </c>
      <c r="D315" s="511" t="s">
        <v>1411</v>
      </c>
      <c r="E315" s="511" t="s">
        <v>1412</v>
      </c>
      <c r="F315" s="531">
        <v>8</v>
      </c>
      <c r="G315" s="531">
        <v>1616</v>
      </c>
      <c r="H315" s="531">
        <v>1</v>
      </c>
      <c r="I315" s="531">
        <v>202</v>
      </c>
      <c r="J315" s="531">
        <v>25</v>
      </c>
      <c r="K315" s="531">
        <v>5075</v>
      </c>
      <c r="L315" s="531">
        <v>3.1404702970297032</v>
      </c>
      <c r="M315" s="531">
        <v>203</v>
      </c>
      <c r="N315" s="531">
        <v>12</v>
      </c>
      <c r="O315" s="531">
        <v>2456</v>
      </c>
      <c r="P315" s="516">
        <v>1.5198019801980198</v>
      </c>
      <c r="Q315" s="532">
        <v>204.66666666666666</v>
      </c>
    </row>
    <row r="316" spans="1:17" ht="14.4" customHeight="1" x14ac:dyDescent="0.3">
      <c r="A316" s="510" t="s">
        <v>1518</v>
      </c>
      <c r="B316" s="511" t="s">
        <v>1408</v>
      </c>
      <c r="C316" s="511" t="s">
        <v>1395</v>
      </c>
      <c r="D316" s="511" t="s">
        <v>1414</v>
      </c>
      <c r="E316" s="511" t="s">
        <v>1415</v>
      </c>
      <c r="F316" s="531"/>
      <c r="G316" s="531"/>
      <c r="H316" s="531"/>
      <c r="I316" s="531"/>
      <c r="J316" s="531">
        <v>97</v>
      </c>
      <c r="K316" s="531">
        <v>28324</v>
      </c>
      <c r="L316" s="531"/>
      <c r="M316" s="531">
        <v>292</v>
      </c>
      <c r="N316" s="531">
        <v>16</v>
      </c>
      <c r="O316" s="531">
        <v>4672</v>
      </c>
      <c r="P316" s="516"/>
      <c r="Q316" s="532">
        <v>292</v>
      </c>
    </row>
    <row r="317" spans="1:17" ht="14.4" customHeight="1" x14ac:dyDescent="0.3">
      <c r="A317" s="510" t="s">
        <v>1518</v>
      </c>
      <c r="B317" s="511" t="s">
        <v>1408</v>
      </c>
      <c r="C317" s="511" t="s">
        <v>1395</v>
      </c>
      <c r="D317" s="511" t="s">
        <v>1416</v>
      </c>
      <c r="E317" s="511" t="s">
        <v>1417</v>
      </c>
      <c r="F317" s="531"/>
      <c r="G317" s="531"/>
      <c r="H317" s="531"/>
      <c r="I317" s="531"/>
      <c r="J317" s="531">
        <v>6</v>
      </c>
      <c r="K317" s="531">
        <v>558</v>
      </c>
      <c r="L317" s="531"/>
      <c r="M317" s="531">
        <v>93</v>
      </c>
      <c r="N317" s="531"/>
      <c r="O317" s="531"/>
      <c r="P317" s="516"/>
      <c r="Q317" s="532"/>
    </row>
    <row r="318" spans="1:17" ht="14.4" customHeight="1" x14ac:dyDescent="0.3">
      <c r="A318" s="510" t="s">
        <v>1518</v>
      </c>
      <c r="B318" s="511" t="s">
        <v>1408</v>
      </c>
      <c r="C318" s="511" t="s">
        <v>1395</v>
      </c>
      <c r="D318" s="511" t="s">
        <v>1420</v>
      </c>
      <c r="E318" s="511" t="s">
        <v>1421</v>
      </c>
      <c r="F318" s="531">
        <v>1</v>
      </c>
      <c r="G318" s="531">
        <v>133</v>
      </c>
      <c r="H318" s="531">
        <v>1</v>
      </c>
      <c r="I318" s="531">
        <v>133</v>
      </c>
      <c r="J318" s="531">
        <v>6</v>
      </c>
      <c r="K318" s="531">
        <v>804</v>
      </c>
      <c r="L318" s="531">
        <v>6.0451127819548871</v>
      </c>
      <c r="M318" s="531">
        <v>134</v>
      </c>
      <c r="N318" s="531">
        <v>6</v>
      </c>
      <c r="O318" s="531">
        <v>807</v>
      </c>
      <c r="P318" s="516">
        <v>6.0676691729323311</v>
      </c>
      <c r="Q318" s="532">
        <v>134.5</v>
      </c>
    </row>
    <row r="319" spans="1:17" ht="14.4" customHeight="1" x14ac:dyDescent="0.3">
      <c r="A319" s="510" t="s">
        <v>1518</v>
      </c>
      <c r="B319" s="511" t="s">
        <v>1408</v>
      </c>
      <c r="C319" s="511" t="s">
        <v>1395</v>
      </c>
      <c r="D319" s="511" t="s">
        <v>1423</v>
      </c>
      <c r="E319" s="511" t="s">
        <v>1424</v>
      </c>
      <c r="F319" s="531"/>
      <c r="G319" s="531"/>
      <c r="H319" s="531"/>
      <c r="I319" s="531"/>
      <c r="J319" s="531">
        <v>2</v>
      </c>
      <c r="K319" s="531">
        <v>1224</v>
      </c>
      <c r="L319" s="531"/>
      <c r="M319" s="531">
        <v>612</v>
      </c>
      <c r="N319" s="531"/>
      <c r="O319" s="531"/>
      <c r="P319" s="516"/>
      <c r="Q319" s="532"/>
    </row>
    <row r="320" spans="1:17" ht="14.4" customHeight="1" x14ac:dyDescent="0.3">
      <c r="A320" s="510" t="s">
        <v>1518</v>
      </c>
      <c r="B320" s="511" t="s">
        <v>1408</v>
      </c>
      <c r="C320" s="511" t="s">
        <v>1395</v>
      </c>
      <c r="D320" s="511" t="s">
        <v>1427</v>
      </c>
      <c r="E320" s="511" t="s">
        <v>1428</v>
      </c>
      <c r="F320" s="531"/>
      <c r="G320" s="531"/>
      <c r="H320" s="531"/>
      <c r="I320" s="531"/>
      <c r="J320" s="531">
        <v>4</v>
      </c>
      <c r="K320" s="531">
        <v>636</v>
      </c>
      <c r="L320" s="531"/>
      <c r="M320" s="531">
        <v>159</v>
      </c>
      <c r="N320" s="531">
        <v>1</v>
      </c>
      <c r="O320" s="531">
        <v>159</v>
      </c>
      <c r="P320" s="516"/>
      <c r="Q320" s="532">
        <v>159</v>
      </c>
    </row>
    <row r="321" spans="1:17" ht="14.4" customHeight="1" x14ac:dyDescent="0.3">
      <c r="A321" s="510" t="s">
        <v>1518</v>
      </c>
      <c r="B321" s="511" t="s">
        <v>1408</v>
      </c>
      <c r="C321" s="511" t="s">
        <v>1395</v>
      </c>
      <c r="D321" s="511" t="s">
        <v>1431</v>
      </c>
      <c r="E321" s="511" t="s">
        <v>1432</v>
      </c>
      <c r="F321" s="531">
        <v>13</v>
      </c>
      <c r="G321" s="531">
        <v>208</v>
      </c>
      <c r="H321" s="531">
        <v>1</v>
      </c>
      <c r="I321" s="531">
        <v>16</v>
      </c>
      <c r="J321" s="531">
        <v>21</v>
      </c>
      <c r="K321" s="531">
        <v>336</v>
      </c>
      <c r="L321" s="531">
        <v>1.6153846153846154</v>
      </c>
      <c r="M321" s="531">
        <v>16</v>
      </c>
      <c r="N321" s="531">
        <v>23</v>
      </c>
      <c r="O321" s="531">
        <v>368</v>
      </c>
      <c r="P321" s="516">
        <v>1.7692307692307692</v>
      </c>
      <c r="Q321" s="532">
        <v>16</v>
      </c>
    </row>
    <row r="322" spans="1:17" ht="14.4" customHeight="1" x14ac:dyDescent="0.3">
      <c r="A322" s="510" t="s">
        <v>1518</v>
      </c>
      <c r="B322" s="511" t="s">
        <v>1408</v>
      </c>
      <c r="C322" s="511" t="s">
        <v>1395</v>
      </c>
      <c r="D322" s="511" t="s">
        <v>1433</v>
      </c>
      <c r="E322" s="511" t="s">
        <v>1434</v>
      </c>
      <c r="F322" s="531">
        <v>4</v>
      </c>
      <c r="G322" s="531">
        <v>1044</v>
      </c>
      <c r="H322" s="531">
        <v>1</v>
      </c>
      <c r="I322" s="531">
        <v>261</v>
      </c>
      <c r="J322" s="531">
        <v>9</v>
      </c>
      <c r="K322" s="531">
        <v>2358</v>
      </c>
      <c r="L322" s="531">
        <v>2.2586206896551726</v>
      </c>
      <c r="M322" s="531">
        <v>262</v>
      </c>
      <c r="N322" s="531">
        <v>6</v>
      </c>
      <c r="O322" s="531">
        <v>1587</v>
      </c>
      <c r="P322" s="516">
        <v>1.5201149425287357</v>
      </c>
      <c r="Q322" s="532">
        <v>264.5</v>
      </c>
    </row>
    <row r="323" spans="1:17" ht="14.4" customHeight="1" x14ac:dyDescent="0.3">
      <c r="A323" s="510" t="s">
        <v>1518</v>
      </c>
      <c r="B323" s="511" t="s">
        <v>1408</v>
      </c>
      <c r="C323" s="511" t="s">
        <v>1395</v>
      </c>
      <c r="D323" s="511" t="s">
        <v>1435</v>
      </c>
      <c r="E323" s="511" t="s">
        <v>1436</v>
      </c>
      <c r="F323" s="531">
        <v>4</v>
      </c>
      <c r="G323" s="531">
        <v>560</v>
      </c>
      <c r="H323" s="531">
        <v>1</v>
      </c>
      <c r="I323" s="531">
        <v>140</v>
      </c>
      <c r="J323" s="531">
        <v>8</v>
      </c>
      <c r="K323" s="531">
        <v>1128</v>
      </c>
      <c r="L323" s="531">
        <v>2.0142857142857142</v>
      </c>
      <c r="M323" s="531">
        <v>141</v>
      </c>
      <c r="N323" s="531">
        <v>6</v>
      </c>
      <c r="O323" s="531">
        <v>846</v>
      </c>
      <c r="P323" s="516">
        <v>1.5107142857142857</v>
      </c>
      <c r="Q323" s="532">
        <v>141</v>
      </c>
    </row>
    <row r="324" spans="1:17" ht="14.4" customHeight="1" x14ac:dyDescent="0.3">
      <c r="A324" s="510" t="s">
        <v>1518</v>
      </c>
      <c r="B324" s="511" t="s">
        <v>1408</v>
      </c>
      <c r="C324" s="511" t="s">
        <v>1395</v>
      </c>
      <c r="D324" s="511" t="s">
        <v>1437</v>
      </c>
      <c r="E324" s="511" t="s">
        <v>1436</v>
      </c>
      <c r="F324" s="531">
        <v>1</v>
      </c>
      <c r="G324" s="531">
        <v>78</v>
      </c>
      <c r="H324" s="531">
        <v>1</v>
      </c>
      <c r="I324" s="531">
        <v>78</v>
      </c>
      <c r="J324" s="531">
        <v>6</v>
      </c>
      <c r="K324" s="531">
        <v>468</v>
      </c>
      <c r="L324" s="531">
        <v>6</v>
      </c>
      <c r="M324" s="531">
        <v>78</v>
      </c>
      <c r="N324" s="531">
        <v>6</v>
      </c>
      <c r="O324" s="531">
        <v>468</v>
      </c>
      <c r="P324" s="516">
        <v>6</v>
      </c>
      <c r="Q324" s="532">
        <v>78</v>
      </c>
    </row>
    <row r="325" spans="1:17" ht="14.4" customHeight="1" x14ac:dyDescent="0.3">
      <c r="A325" s="510" t="s">
        <v>1518</v>
      </c>
      <c r="B325" s="511" t="s">
        <v>1408</v>
      </c>
      <c r="C325" s="511" t="s">
        <v>1395</v>
      </c>
      <c r="D325" s="511" t="s">
        <v>1438</v>
      </c>
      <c r="E325" s="511" t="s">
        <v>1439</v>
      </c>
      <c r="F325" s="531">
        <v>4</v>
      </c>
      <c r="G325" s="531">
        <v>1208</v>
      </c>
      <c r="H325" s="531">
        <v>1</v>
      </c>
      <c r="I325" s="531">
        <v>302</v>
      </c>
      <c r="J325" s="531">
        <v>8</v>
      </c>
      <c r="K325" s="531">
        <v>2424</v>
      </c>
      <c r="L325" s="531">
        <v>2.0066225165562912</v>
      </c>
      <c r="M325" s="531">
        <v>303</v>
      </c>
      <c r="N325" s="531">
        <v>6</v>
      </c>
      <c r="O325" s="531">
        <v>1833</v>
      </c>
      <c r="P325" s="516">
        <v>1.5173841059602649</v>
      </c>
      <c r="Q325" s="532">
        <v>305.5</v>
      </c>
    </row>
    <row r="326" spans="1:17" ht="14.4" customHeight="1" x14ac:dyDescent="0.3">
      <c r="A326" s="510" t="s">
        <v>1518</v>
      </c>
      <c r="B326" s="511" t="s">
        <v>1408</v>
      </c>
      <c r="C326" s="511" t="s">
        <v>1395</v>
      </c>
      <c r="D326" s="511" t="s">
        <v>1442</v>
      </c>
      <c r="E326" s="511" t="s">
        <v>1443</v>
      </c>
      <c r="F326" s="531">
        <v>8</v>
      </c>
      <c r="G326" s="531">
        <v>1272</v>
      </c>
      <c r="H326" s="531">
        <v>1</v>
      </c>
      <c r="I326" s="531">
        <v>159</v>
      </c>
      <c r="J326" s="531">
        <v>11</v>
      </c>
      <c r="K326" s="531">
        <v>1760</v>
      </c>
      <c r="L326" s="531">
        <v>1.3836477987421383</v>
      </c>
      <c r="M326" s="531">
        <v>160</v>
      </c>
      <c r="N326" s="531">
        <v>14</v>
      </c>
      <c r="O326" s="531">
        <v>2247</v>
      </c>
      <c r="P326" s="516">
        <v>1.7665094339622642</v>
      </c>
      <c r="Q326" s="532">
        <v>160.5</v>
      </c>
    </row>
    <row r="327" spans="1:17" ht="14.4" customHeight="1" x14ac:dyDescent="0.3">
      <c r="A327" s="510" t="s">
        <v>1518</v>
      </c>
      <c r="B327" s="511" t="s">
        <v>1408</v>
      </c>
      <c r="C327" s="511" t="s">
        <v>1395</v>
      </c>
      <c r="D327" s="511" t="s">
        <v>1446</v>
      </c>
      <c r="E327" s="511" t="s">
        <v>1412</v>
      </c>
      <c r="F327" s="531">
        <v>2</v>
      </c>
      <c r="G327" s="531">
        <v>140</v>
      </c>
      <c r="H327" s="531">
        <v>1</v>
      </c>
      <c r="I327" s="531">
        <v>70</v>
      </c>
      <c r="J327" s="531">
        <v>4</v>
      </c>
      <c r="K327" s="531">
        <v>280</v>
      </c>
      <c r="L327" s="531">
        <v>2</v>
      </c>
      <c r="M327" s="531">
        <v>70</v>
      </c>
      <c r="N327" s="531">
        <v>12</v>
      </c>
      <c r="O327" s="531">
        <v>846</v>
      </c>
      <c r="P327" s="516">
        <v>6.0428571428571427</v>
      </c>
      <c r="Q327" s="532">
        <v>70.5</v>
      </c>
    </row>
    <row r="328" spans="1:17" ht="14.4" customHeight="1" x14ac:dyDescent="0.3">
      <c r="A328" s="510" t="s">
        <v>1518</v>
      </c>
      <c r="B328" s="511" t="s">
        <v>1408</v>
      </c>
      <c r="C328" s="511" t="s">
        <v>1395</v>
      </c>
      <c r="D328" s="511" t="s">
        <v>1453</v>
      </c>
      <c r="E328" s="511" t="s">
        <v>1454</v>
      </c>
      <c r="F328" s="531"/>
      <c r="G328" s="531"/>
      <c r="H328" s="531"/>
      <c r="I328" s="531"/>
      <c r="J328" s="531">
        <v>3</v>
      </c>
      <c r="K328" s="531">
        <v>3567</v>
      </c>
      <c r="L328" s="531"/>
      <c r="M328" s="531">
        <v>1189</v>
      </c>
      <c r="N328" s="531">
        <v>1</v>
      </c>
      <c r="O328" s="531">
        <v>1189</v>
      </c>
      <c r="P328" s="516"/>
      <c r="Q328" s="532">
        <v>1189</v>
      </c>
    </row>
    <row r="329" spans="1:17" ht="14.4" customHeight="1" x14ac:dyDescent="0.3">
      <c r="A329" s="510" t="s">
        <v>1518</v>
      </c>
      <c r="B329" s="511" t="s">
        <v>1408</v>
      </c>
      <c r="C329" s="511" t="s">
        <v>1395</v>
      </c>
      <c r="D329" s="511" t="s">
        <v>1455</v>
      </c>
      <c r="E329" s="511" t="s">
        <v>1456</v>
      </c>
      <c r="F329" s="531"/>
      <c r="G329" s="531"/>
      <c r="H329" s="531"/>
      <c r="I329" s="531"/>
      <c r="J329" s="531">
        <v>3</v>
      </c>
      <c r="K329" s="531">
        <v>324</v>
      </c>
      <c r="L329" s="531"/>
      <c r="M329" s="531">
        <v>108</v>
      </c>
      <c r="N329" s="531">
        <v>1</v>
      </c>
      <c r="O329" s="531">
        <v>108</v>
      </c>
      <c r="P329" s="516"/>
      <c r="Q329" s="532">
        <v>108</v>
      </c>
    </row>
    <row r="330" spans="1:17" ht="14.4" customHeight="1" x14ac:dyDescent="0.3">
      <c r="A330" s="510" t="s">
        <v>1518</v>
      </c>
      <c r="B330" s="511" t="s">
        <v>1408</v>
      </c>
      <c r="C330" s="511" t="s">
        <v>1395</v>
      </c>
      <c r="D330" s="511" t="s">
        <v>1465</v>
      </c>
      <c r="E330" s="511" t="s">
        <v>1466</v>
      </c>
      <c r="F330" s="531"/>
      <c r="G330" s="531"/>
      <c r="H330" s="531"/>
      <c r="I330" s="531"/>
      <c r="J330" s="531">
        <v>1</v>
      </c>
      <c r="K330" s="531">
        <v>291</v>
      </c>
      <c r="L330" s="531"/>
      <c r="M330" s="531">
        <v>291</v>
      </c>
      <c r="N330" s="531"/>
      <c r="O330" s="531"/>
      <c r="P330" s="516"/>
      <c r="Q330" s="532"/>
    </row>
    <row r="331" spans="1:17" ht="14.4" customHeight="1" x14ac:dyDescent="0.3">
      <c r="A331" s="510" t="s">
        <v>1519</v>
      </c>
      <c r="B331" s="511" t="s">
        <v>1408</v>
      </c>
      <c r="C331" s="511" t="s">
        <v>1395</v>
      </c>
      <c r="D331" s="511" t="s">
        <v>1422</v>
      </c>
      <c r="E331" s="511" t="s">
        <v>1421</v>
      </c>
      <c r="F331" s="531">
        <v>2</v>
      </c>
      <c r="G331" s="531">
        <v>348</v>
      </c>
      <c r="H331" s="531">
        <v>1</v>
      </c>
      <c r="I331" s="531">
        <v>174</v>
      </c>
      <c r="J331" s="531"/>
      <c r="K331" s="531"/>
      <c r="L331" s="531"/>
      <c r="M331" s="531"/>
      <c r="N331" s="531"/>
      <c r="O331" s="531"/>
      <c r="P331" s="516"/>
      <c r="Q331" s="532"/>
    </row>
    <row r="332" spans="1:17" ht="14.4" customHeight="1" x14ac:dyDescent="0.3">
      <c r="A332" s="510" t="s">
        <v>1519</v>
      </c>
      <c r="B332" s="511" t="s">
        <v>1408</v>
      </c>
      <c r="C332" s="511" t="s">
        <v>1395</v>
      </c>
      <c r="D332" s="511" t="s">
        <v>1425</v>
      </c>
      <c r="E332" s="511" t="s">
        <v>1426</v>
      </c>
      <c r="F332" s="531">
        <v>1</v>
      </c>
      <c r="G332" s="531">
        <v>582</v>
      </c>
      <c r="H332" s="531">
        <v>1</v>
      </c>
      <c r="I332" s="531">
        <v>582</v>
      </c>
      <c r="J332" s="531"/>
      <c r="K332" s="531"/>
      <c r="L332" s="531"/>
      <c r="M332" s="531"/>
      <c r="N332" s="531"/>
      <c r="O332" s="531"/>
      <c r="P332" s="516"/>
      <c r="Q332" s="532"/>
    </row>
    <row r="333" spans="1:17" ht="14.4" customHeight="1" x14ac:dyDescent="0.3">
      <c r="A333" s="510" t="s">
        <v>1519</v>
      </c>
      <c r="B333" s="511" t="s">
        <v>1408</v>
      </c>
      <c r="C333" s="511" t="s">
        <v>1395</v>
      </c>
      <c r="D333" s="511" t="s">
        <v>1431</v>
      </c>
      <c r="E333" s="511" t="s">
        <v>1432</v>
      </c>
      <c r="F333" s="531">
        <v>2</v>
      </c>
      <c r="G333" s="531">
        <v>32</v>
      </c>
      <c r="H333" s="531">
        <v>1</v>
      </c>
      <c r="I333" s="531">
        <v>16</v>
      </c>
      <c r="J333" s="531"/>
      <c r="K333" s="531"/>
      <c r="L333" s="531"/>
      <c r="M333" s="531"/>
      <c r="N333" s="531"/>
      <c r="O333" s="531"/>
      <c r="P333" s="516"/>
      <c r="Q333" s="532"/>
    </row>
    <row r="334" spans="1:17" ht="14.4" customHeight="1" x14ac:dyDescent="0.3">
      <c r="A334" s="510" t="s">
        <v>1519</v>
      </c>
      <c r="B334" s="511" t="s">
        <v>1408</v>
      </c>
      <c r="C334" s="511" t="s">
        <v>1395</v>
      </c>
      <c r="D334" s="511" t="s">
        <v>1451</v>
      </c>
      <c r="E334" s="511" t="s">
        <v>1452</v>
      </c>
      <c r="F334" s="531">
        <v>2</v>
      </c>
      <c r="G334" s="531">
        <v>430</v>
      </c>
      <c r="H334" s="531">
        <v>1</v>
      </c>
      <c r="I334" s="531">
        <v>215</v>
      </c>
      <c r="J334" s="531"/>
      <c r="K334" s="531"/>
      <c r="L334" s="531"/>
      <c r="M334" s="531"/>
      <c r="N334" s="531"/>
      <c r="O334" s="531"/>
      <c r="P334" s="516"/>
      <c r="Q334" s="532"/>
    </row>
    <row r="335" spans="1:17" ht="14.4" customHeight="1" x14ac:dyDescent="0.3">
      <c r="A335" s="510" t="s">
        <v>1519</v>
      </c>
      <c r="B335" s="511" t="s">
        <v>1408</v>
      </c>
      <c r="C335" s="511" t="s">
        <v>1395</v>
      </c>
      <c r="D335" s="511" t="s">
        <v>1463</v>
      </c>
      <c r="E335" s="511" t="s">
        <v>1464</v>
      </c>
      <c r="F335" s="531">
        <v>1</v>
      </c>
      <c r="G335" s="531">
        <v>1015</v>
      </c>
      <c r="H335" s="531">
        <v>1</v>
      </c>
      <c r="I335" s="531">
        <v>1015</v>
      </c>
      <c r="J335" s="531"/>
      <c r="K335" s="531"/>
      <c r="L335" s="531"/>
      <c r="M335" s="531"/>
      <c r="N335" s="531"/>
      <c r="O335" s="531"/>
      <c r="P335" s="516"/>
      <c r="Q335" s="532"/>
    </row>
    <row r="336" spans="1:17" ht="14.4" customHeight="1" x14ac:dyDescent="0.3">
      <c r="A336" s="510" t="s">
        <v>1520</v>
      </c>
      <c r="B336" s="511" t="s">
        <v>1408</v>
      </c>
      <c r="C336" s="511" t="s">
        <v>1395</v>
      </c>
      <c r="D336" s="511" t="s">
        <v>1411</v>
      </c>
      <c r="E336" s="511" t="s">
        <v>1412</v>
      </c>
      <c r="F336" s="531">
        <v>1</v>
      </c>
      <c r="G336" s="531">
        <v>202</v>
      </c>
      <c r="H336" s="531">
        <v>1</v>
      </c>
      <c r="I336" s="531">
        <v>202</v>
      </c>
      <c r="J336" s="531">
        <v>9</v>
      </c>
      <c r="K336" s="531">
        <v>1827</v>
      </c>
      <c r="L336" s="531">
        <v>9.0445544554455441</v>
      </c>
      <c r="M336" s="531">
        <v>203</v>
      </c>
      <c r="N336" s="531"/>
      <c r="O336" s="531"/>
      <c r="P336" s="516"/>
      <c r="Q336" s="532"/>
    </row>
    <row r="337" spans="1:17" ht="14.4" customHeight="1" x14ac:dyDescent="0.3">
      <c r="A337" s="510" t="s">
        <v>1520</v>
      </c>
      <c r="B337" s="511" t="s">
        <v>1408</v>
      </c>
      <c r="C337" s="511" t="s">
        <v>1395</v>
      </c>
      <c r="D337" s="511" t="s">
        <v>1413</v>
      </c>
      <c r="E337" s="511" t="s">
        <v>1412</v>
      </c>
      <c r="F337" s="531"/>
      <c r="G337" s="531"/>
      <c r="H337" s="531"/>
      <c r="I337" s="531"/>
      <c r="J337" s="531"/>
      <c r="K337" s="531"/>
      <c r="L337" s="531"/>
      <c r="M337" s="531"/>
      <c r="N337" s="531">
        <v>3</v>
      </c>
      <c r="O337" s="531">
        <v>254</v>
      </c>
      <c r="P337" s="516"/>
      <c r="Q337" s="532">
        <v>84.666666666666671</v>
      </c>
    </row>
    <row r="338" spans="1:17" ht="14.4" customHeight="1" x14ac:dyDescent="0.3">
      <c r="A338" s="510" t="s">
        <v>1520</v>
      </c>
      <c r="B338" s="511" t="s">
        <v>1408</v>
      </c>
      <c r="C338" s="511" t="s">
        <v>1395</v>
      </c>
      <c r="D338" s="511" t="s">
        <v>1420</v>
      </c>
      <c r="E338" s="511" t="s">
        <v>1421</v>
      </c>
      <c r="F338" s="531">
        <v>3</v>
      </c>
      <c r="G338" s="531">
        <v>399</v>
      </c>
      <c r="H338" s="531">
        <v>1</v>
      </c>
      <c r="I338" s="531">
        <v>133</v>
      </c>
      <c r="J338" s="531">
        <v>2</v>
      </c>
      <c r="K338" s="531">
        <v>268</v>
      </c>
      <c r="L338" s="531">
        <v>0.67167919799498743</v>
      </c>
      <c r="M338" s="531">
        <v>134</v>
      </c>
      <c r="N338" s="531"/>
      <c r="O338" s="531"/>
      <c r="P338" s="516"/>
      <c r="Q338" s="532"/>
    </row>
    <row r="339" spans="1:17" ht="14.4" customHeight="1" x14ac:dyDescent="0.3">
      <c r="A339" s="510" t="s">
        <v>1520</v>
      </c>
      <c r="B339" s="511" t="s">
        <v>1408</v>
      </c>
      <c r="C339" s="511" t="s">
        <v>1395</v>
      </c>
      <c r="D339" s="511" t="s">
        <v>1422</v>
      </c>
      <c r="E339" s="511" t="s">
        <v>1421</v>
      </c>
      <c r="F339" s="531">
        <v>1</v>
      </c>
      <c r="G339" s="531">
        <v>174</v>
      </c>
      <c r="H339" s="531">
        <v>1</v>
      </c>
      <c r="I339" s="531">
        <v>174</v>
      </c>
      <c r="J339" s="531">
        <v>1</v>
      </c>
      <c r="K339" s="531">
        <v>175</v>
      </c>
      <c r="L339" s="531">
        <v>1.0057471264367817</v>
      </c>
      <c r="M339" s="531">
        <v>175</v>
      </c>
      <c r="N339" s="531">
        <v>3</v>
      </c>
      <c r="O339" s="531">
        <v>529</v>
      </c>
      <c r="P339" s="516">
        <v>3.0402298850574714</v>
      </c>
      <c r="Q339" s="532">
        <v>176.33333333333334</v>
      </c>
    </row>
    <row r="340" spans="1:17" ht="14.4" customHeight="1" x14ac:dyDescent="0.3">
      <c r="A340" s="510" t="s">
        <v>1520</v>
      </c>
      <c r="B340" s="511" t="s">
        <v>1408</v>
      </c>
      <c r="C340" s="511" t="s">
        <v>1395</v>
      </c>
      <c r="D340" s="511" t="s">
        <v>1425</v>
      </c>
      <c r="E340" s="511" t="s">
        <v>1426</v>
      </c>
      <c r="F340" s="531">
        <v>1</v>
      </c>
      <c r="G340" s="531">
        <v>582</v>
      </c>
      <c r="H340" s="531">
        <v>1</v>
      </c>
      <c r="I340" s="531">
        <v>582</v>
      </c>
      <c r="J340" s="531"/>
      <c r="K340" s="531"/>
      <c r="L340" s="531"/>
      <c r="M340" s="531"/>
      <c r="N340" s="531">
        <v>1</v>
      </c>
      <c r="O340" s="531">
        <v>585</v>
      </c>
      <c r="P340" s="516">
        <v>1.0051546391752577</v>
      </c>
      <c r="Q340" s="532">
        <v>585</v>
      </c>
    </row>
    <row r="341" spans="1:17" ht="14.4" customHeight="1" x14ac:dyDescent="0.3">
      <c r="A341" s="510" t="s">
        <v>1520</v>
      </c>
      <c r="B341" s="511" t="s">
        <v>1408</v>
      </c>
      <c r="C341" s="511" t="s">
        <v>1395</v>
      </c>
      <c r="D341" s="511" t="s">
        <v>1427</v>
      </c>
      <c r="E341" s="511" t="s">
        <v>1428</v>
      </c>
      <c r="F341" s="531">
        <v>1</v>
      </c>
      <c r="G341" s="531">
        <v>158</v>
      </c>
      <c r="H341" s="531">
        <v>1</v>
      </c>
      <c r="I341" s="531">
        <v>158</v>
      </c>
      <c r="J341" s="531">
        <v>1</v>
      </c>
      <c r="K341" s="531">
        <v>159</v>
      </c>
      <c r="L341" s="531">
        <v>1.0063291139240507</v>
      </c>
      <c r="M341" s="531">
        <v>159</v>
      </c>
      <c r="N341" s="531">
        <v>1</v>
      </c>
      <c r="O341" s="531">
        <v>159</v>
      </c>
      <c r="P341" s="516">
        <v>1.0063291139240507</v>
      </c>
      <c r="Q341" s="532">
        <v>159</v>
      </c>
    </row>
    <row r="342" spans="1:17" ht="14.4" customHeight="1" x14ac:dyDescent="0.3">
      <c r="A342" s="510" t="s">
        <v>1520</v>
      </c>
      <c r="B342" s="511" t="s">
        <v>1408</v>
      </c>
      <c r="C342" s="511" t="s">
        <v>1395</v>
      </c>
      <c r="D342" s="511" t="s">
        <v>1431</v>
      </c>
      <c r="E342" s="511" t="s">
        <v>1432</v>
      </c>
      <c r="F342" s="531">
        <v>6</v>
      </c>
      <c r="G342" s="531">
        <v>96</v>
      </c>
      <c r="H342" s="531">
        <v>1</v>
      </c>
      <c r="I342" s="531">
        <v>16</v>
      </c>
      <c r="J342" s="531">
        <v>7</v>
      </c>
      <c r="K342" s="531">
        <v>112</v>
      </c>
      <c r="L342" s="531">
        <v>1.1666666666666667</v>
      </c>
      <c r="M342" s="531">
        <v>16</v>
      </c>
      <c r="N342" s="531">
        <v>3</v>
      </c>
      <c r="O342" s="531">
        <v>48</v>
      </c>
      <c r="P342" s="516">
        <v>0.5</v>
      </c>
      <c r="Q342" s="532">
        <v>16</v>
      </c>
    </row>
    <row r="343" spans="1:17" ht="14.4" customHeight="1" x14ac:dyDescent="0.3">
      <c r="A343" s="510" t="s">
        <v>1520</v>
      </c>
      <c r="B343" s="511" t="s">
        <v>1408</v>
      </c>
      <c r="C343" s="511" t="s">
        <v>1395</v>
      </c>
      <c r="D343" s="511" t="s">
        <v>1433</v>
      </c>
      <c r="E343" s="511" t="s">
        <v>1434</v>
      </c>
      <c r="F343" s="531">
        <v>1</v>
      </c>
      <c r="G343" s="531">
        <v>261</v>
      </c>
      <c r="H343" s="531">
        <v>1</v>
      </c>
      <c r="I343" s="531">
        <v>261</v>
      </c>
      <c r="J343" s="531">
        <v>3</v>
      </c>
      <c r="K343" s="531">
        <v>786</v>
      </c>
      <c r="L343" s="531">
        <v>3.0114942528735633</v>
      </c>
      <c r="M343" s="531">
        <v>262</v>
      </c>
      <c r="N343" s="531"/>
      <c r="O343" s="531"/>
      <c r="P343" s="516"/>
      <c r="Q343" s="532"/>
    </row>
    <row r="344" spans="1:17" ht="14.4" customHeight="1" x14ac:dyDescent="0.3">
      <c r="A344" s="510" t="s">
        <v>1520</v>
      </c>
      <c r="B344" s="511" t="s">
        <v>1408</v>
      </c>
      <c r="C344" s="511" t="s">
        <v>1395</v>
      </c>
      <c r="D344" s="511" t="s">
        <v>1435</v>
      </c>
      <c r="E344" s="511" t="s">
        <v>1436</v>
      </c>
      <c r="F344" s="531">
        <v>1</v>
      </c>
      <c r="G344" s="531">
        <v>140</v>
      </c>
      <c r="H344" s="531">
        <v>1</v>
      </c>
      <c r="I344" s="531">
        <v>140</v>
      </c>
      <c r="J344" s="531">
        <v>3</v>
      </c>
      <c r="K344" s="531">
        <v>423</v>
      </c>
      <c r="L344" s="531">
        <v>3.0214285714285714</v>
      </c>
      <c r="M344" s="531">
        <v>141</v>
      </c>
      <c r="N344" s="531"/>
      <c r="O344" s="531"/>
      <c r="P344" s="516"/>
      <c r="Q344" s="532"/>
    </row>
    <row r="345" spans="1:17" ht="14.4" customHeight="1" x14ac:dyDescent="0.3">
      <c r="A345" s="510" t="s">
        <v>1520</v>
      </c>
      <c r="B345" s="511" t="s">
        <v>1408</v>
      </c>
      <c r="C345" s="511" t="s">
        <v>1395</v>
      </c>
      <c r="D345" s="511" t="s">
        <v>1437</v>
      </c>
      <c r="E345" s="511" t="s">
        <v>1436</v>
      </c>
      <c r="F345" s="531">
        <v>3</v>
      </c>
      <c r="G345" s="531">
        <v>234</v>
      </c>
      <c r="H345" s="531">
        <v>1</v>
      </c>
      <c r="I345" s="531">
        <v>78</v>
      </c>
      <c r="J345" s="531">
        <v>2</v>
      </c>
      <c r="K345" s="531">
        <v>156</v>
      </c>
      <c r="L345" s="531">
        <v>0.66666666666666663</v>
      </c>
      <c r="M345" s="531">
        <v>78</v>
      </c>
      <c r="N345" s="531"/>
      <c r="O345" s="531"/>
      <c r="P345" s="516"/>
      <c r="Q345" s="532"/>
    </row>
    <row r="346" spans="1:17" ht="14.4" customHeight="1" x14ac:dyDescent="0.3">
      <c r="A346" s="510" t="s">
        <v>1520</v>
      </c>
      <c r="B346" s="511" t="s">
        <v>1408</v>
      </c>
      <c r="C346" s="511" t="s">
        <v>1395</v>
      </c>
      <c r="D346" s="511" t="s">
        <v>1438</v>
      </c>
      <c r="E346" s="511" t="s">
        <v>1439</v>
      </c>
      <c r="F346" s="531">
        <v>1</v>
      </c>
      <c r="G346" s="531">
        <v>302</v>
      </c>
      <c r="H346" s="531">
        <v>1</v>
      </c>
      <c r="I346" s="531">
        <v>302</v>
      </c>
      <c r="J346" s="531">
        <v>3</v>
      </c>
      <c r="K346" s="531">
        <v>909</v>
      </c>
      <c r="L346" s="531">
        <v>3.0099337748344372</v>
      </c>
      <c r="M346" s="531">
        <v>303</v>
      </c>
      <c r="N346" s="531"/>
      <c r="O346" s="531"/>
      <c r="P346" s="516"/>
      <c r="Q346" s="532"/>
    </row>
    <row r="347" spans="1:17" ht="14.4" customHeight="1" x14ac:dyDescent="0.3">
      <c r="A347" s="510" t="s">
        <v>1520</v>
      </c>
      <c r="B347" s="511" t="s">
        <v>1408</v>
      </c>
      <c r="C347" s="511" t="s">
        <v>1395</v>
      </c>
      <c r="D347" s="511" t="s">
        <v>1442</v>
      </c>
      <c r="E347" s="511" t="s">
        <v>1443</v>
      </c>
      <c r="F347" s="531">
        <v>3</v>
      </c>
      <c r="G347" s="531">
        <v>477</v>
      </c>
      <c r="H347" s="531">
        <v>1</v>
      </c>
      <c r="I347" s="531">
        <v>159</v>
      </c>
      <c r="J347" s="531">
        <v>2</v>
      </c>
      <c r="K347" s="531">
        <v>320</v>
      </c>
      <c r="L347" s="531">
        <v>0.67085953878406712</v>
      </c>
      <c r="M347" s="531">
        <v>160</v>
      </c>
      <c r="N347" s="531"/>
      <c r="O347" s="531"/>
      <c r="P347" s="516"/>
      <c r="Q347" s="532"/>
    </row>
    <row r="348" spans="1:17" ht="14.4" customHeight="1" x14ac:dyDescent="0.3">
      <c r="A348" s="510" t="s">
        <v>1520</v>
      </c>
      <c r="B348" s="511" t="s">
        <v>1408</v>
      </c>
      <c r="C348" s="511" t="s">
        <v>1395</v>
      </c>
      <c r="D348" s="511" t="s">
        <v>1446</v>
      </c>
      <c r="E348" s="511" t="s">
        <v>1412</v>
      </c>
      <c r="F348" s="531">
        <v>2</v>
      </c>
      <c r="G348" s="531">
        <v>140</v>
      </c>
      <c r="H348" s="531">
        <v>1</v>
      </c>
      <c r="I348" s="531">
        <v>70</v>
      </c>
      <c r="J348" s="531">
        <v>4</v>
      </c>
      <c r="K348" s="531">
        <v>280</v>
      </c>
      <c r="L348" s="531">
        <v>2</v>
      </c>
      <c r="M348" s="531">
        <v>70</v>
      </c>
      <c r="N348" s="531"/>
      <c r="O348" s="531"/>
      <c r="P348" s="516"/>
      <c r="Q348" s="532"/>
    </row>
    <row r="349" spans="1:17" ht="14.4" customHeight="1" x14ac:dyDescent="0.3">
      <c r="A349" s="510" t="s">
        <v>1520</v>
      </c>
      <c r="B349" s="511" t="s">
        <v>1408</v>
      </c>
      <c r="C349" s="511" t="s">
        <v>1395</v>
      </c>
      <c r="D349" s="511" t="s">
        <v>1451</v>
      </c>
      <c r="E349" s="511" t="s">
        <v>1452</v>
      </c>
      <c r="F349" s="531">
        <v>2</v>
      </c>
      <c r="G349" s="531">
        <v>430</v>
      </c>
      <c r="H349" s="531">
        <v>1</v>
      </c>
      <c r="I349" s="531">
        <v>215</v>
      </c>
      <c r="J349" s="531">
        <v>1</v>
      </c>
      <c r="K349" s="531">
        <v>216</v>
      </c>
      <c r="L349" s="531">
        <v>0.50232558139534889</v>
      </c>
      <c r="M349" s="531">
        <v>216</v>
      </c>
      <c r="N349" s="531">
        <v>3</v>
      </c>
      <c r="O349" s="531">
        <v>654</v>
      </c>
      <c r="P349" s="516">
        <v>1.5209302325581395</v>
      </c>
      <c r="Q349" s="532">
        <v>218</v>
      </c>
    </row>
    <row r="350" spans="1:17" ht="14.4" customHeight="1" x14ac:dyDescent="0.3">
      <c r="A350" s="510" t="s">
        <v>1520</v>
      </c>
      <c r="B350" s="511" t="s">
        <v>1408</v>
      </c>
      <c r="C350" s="511" t="s">
        <v>1395</v>
      </c>
      <c r="D350" s="511" t="s">
        <v>1455</v>
      </c>
      <c r="E350" s="511" t="s">
        <v>1456</v>
      </c>
      <c r="F350" s="531">
        <v>1</v>
      </c>
      <c r="G350" s="531">
        <v>107</v>
      </c>
      <c r="H350" s="531">
        <v>1</v>
      </c>
      <c r="I350" s="531">
        <v>107</v>
      </c>
      <c r="J350" s="531">
        <v>1</v>
      </c>
      <c r="K350" s="531">
        <v>108</v>
      </c>
      <c r="L350" s="531">
        <v>1.0093457943925233</v>
      </c>
      <c r="M350" s="531">
        <v>108</v>
      </c>
      <c r="N350" s="531"/>
      <c r="O350" s="531"/>
      <c r="P350" s="516"/>
      <c r="Q350" s="532"/>
    </row>
    <row r="351" spans="1:17" ht="14.4" customHeight="1" x14ac:dyDescent="0.3">
      <c r="A351" s="510" t="s">
        <v>1520</v>
      </c>
      <c r="B351" s="511" t="s">
        <v>1408</v>
      </c>
      <c r="C351" s="511" t="s">
        <v>1395</v>
      </c>
      <c r="D351" s="511" t="s">
        <v>1463</v>
      </c>
      <c r="E351" s="511" t="s">
        <v>1464</v>
      </c>
      <c r="F351" s="531">
        <v>1</v>
      </c>
      <c r="G351" s="531">
        <v>1015</v>
      </c>
      <c r="H351" s="531">
        <v>1</v>
      </c>
      <c r="I351" s="531">
        <v>1015</v>
      </c>
      <c r="J351" s="531"/>
      <c r="K351" s="531"/>
      <c r="L351" s="531"/>
      <c r="M351" s="531"/>
      <c r="N351" s="531"/>
      <c r="O351" s="531"/>
      <c r="P351" s="516"/>
      <c r="Q351" s="532"/>
    </row>
    <row r="352" spans="1:17" ht="14.4" customHeight="1" x14ac:dyDescent="0.3">
      <c r="A352" s="510" t="s">
        <v>1521</v>
      </c>
      <c r="B352" s="511" t="s">
        <v>1408</v>
      </c>
      <c r="C352" s="511" t="s">
        <v>1395</v>
      </c>
      <c r="D352" s="511" t="s">
        <v>1411</v>
      </c>
      <c r="E352" s="511" t="s">
        <v>1412</v>
      </c>
      <c r="F352" s="531">
        <v>56</v>
      </c>
      <c r="G352" s="531">
        <v>11312</v>
      </c>
      <c r="H352" s="531">
        <v>1</v>
      </c>
      <c r="I352" s="531">
        <v>202</v>
      </c>
      <c r="J352" s="531">
        <v>51</v>
      </c>
      <c r="K352" s="531">
        <v>10353</v>
      </c>
      <c r="L352" s="531">
        <v>0.9152227722772277</v>
      </c>
      <c r="M352" s="531">
        <v>203</v>
      </c>
      <c r="N352" s="531">
        <v>48</v>
      </c>
      <c r="O352" s="531">
        <v>9818</v>
      </c>
      <c r="P352" s="516">
        <v>0.86792786421499291</v>
      </c>
      <c r="Q352" s="532">
        <v>204.54166666666666</v>
      </c>
    </row>
    <row r="353" spans="1:17" ht="14.4" customHeight="1" x14ac:dyDescent="0.3">
      <c r="A353" s="510" t="s">
        <v>1521</v>
      </c>
      <c r="B353" s="511" t="s">
        <v>1408</v>
      </c>
      <c r="C353" s="511" t="s">
        <v>1395</v>
      </c>
      <c r="D353" s="511" t="s">
        <v>1414</v>
      </c>
      <c r="E353" s="511" t="s">
        <v>1415</v>
      </c>
      <c r="F353" s="531">
        <v>115</v>
      </c>
      <c r="G353" s="531">
        <v>33465</v>
      </c>
      <c r="H353" s="531">
        <v>1</v>
      </c>
      <c r="I353" s="531">
        <v>291</v>
      </c>
      <c r="J353" s="531">
        <v>335</v>
      </c>
      <c r="K353" s="531">
        <v>97820</v>
      </c>
      <c r="L353" s="531">
        <v>2.9230539369490511</v>
      </c>
      <c r="M353" s="531">
        <v>292</v>
      </c>
      <c r="N353" s="531">
        <v>323</v>
      </c>
      <c r="O353" s="531">
        <v>94684</v>
      </c>
      <c r="P353" s="516">
        <v>2.8293440908411776</v>
      </c>
      <c r="Q353" s="532">
        <v>293.13931888544892</v>
      </c>
    </row>
    <row r="354" spans="1:17" ht="14.4" customHeight="1" x14ac:dyDescent="0.3">
      <c r="A354" s="510" t="s">
        <v>1521</v>
      </c>
      <c r="B354" s="511" t="s">
        <v>1408</v>
      </c>
      <c r="C354" s="511" t="s">
        <v>1395</v>
      </c>
      <c r="D354" s="511" t="s">
        <v>1416</v>
      </c>
      <c r="E354" s="511" t="s">
        <v>1417</v>
      </c>
      <c r="F354" s="531"/>
      <c r="G354" s="531"/>
      <c r="H354" s="531"/>
      <c r="I354" s="531"/>
      <c r="J354" s="531">
        <v>6</v>
      </c>
      <c r="K354" s="531">
        <v>558</v>
      </c>
      <c r="L354" s="531"/>
      <c r="M354" s="531">
        <v>93</v>
      </c>
      <c r="N354" s="531">
        <v>3</v>
      </c>
      <c r="O354" s="531">
        <v>279</v>
      </c>
      <c r="P354" s="516"/>
      <c r="Q354" s="532">
        <v>93</v>
      </c>
    </row>
    <row r="355" spans="1:17" ht="14.4" customHeight="1" x14ac:dyDescent="0.3">
      <c r="A355" s="510" t="s">
        <v>1521</v>
      </c>
      <c r="B355" s="511" t="s">
        <v>1408</v>
      </c>
      <c r="C355" s="511" t="s">
        <v>1395</v>
      </c>
      <c r="D355" s="511" t="s">
        <v>1418</v>
      </c>
      <c r="E355" s="511" t="s">
        <v>1419</v>
      </c>
      <c r="F355" s="531"/>
      <c r="G355" s="531"/>
      <c r="H355" s="531"/>
      <c r="I355" s="531"/>
      <c r="J355" s="531">
        <v>1</v>
      </c>
      <c r="K355" s="531">
        <v>220</v>
      </c>
      <c r="L355" s="531"/>
      <c r="M355" s="531">
        <v>220</v>
      </c>
      <c r="N355" s="531"/>
      <c r="O355" s="531"/>
      <c r="P355" s="516"/>
      <c r="Q355" s="532"/>
    </row>
    <row r="356" spans="1:17" ht="14.4" customHeight="1" x14ac:dyDescent="0.3">
      <c r="A356" s="510" t="s">
        <v>1521</v>
      </c>
      <c r="B356" s="511" t="s">
        <v>1408</v>
      </c>
      <c r="C356" s="511" t="s">
        <v>1395</v>
      </c>
      <c r="D356" s="511" t="s">
        <v>1420</v>
      </c>
      <c r="E356" s="511" t="s">
        <v>1421</v>
      </c>
      <c r="F356" s="531">
        <v>168</v>
      </c>
      <c r="G356" s="531">
        <v>22344</v>
      </c>
      <c r="H356" s="531">
        <v>1</v>
      </c>
      <c r="I356" s="531">
        <v>133</v>
      </c>
      <c r="J356" s="531">
        <v>180</v>
      </c>
      <c r="K356" s="531">
        <v>24120</v>
      </c>
      <c r="L356" s="531">
        <v>1.079484425349087</v>
      </c>
      <c r="M356" s="531">
        <v>134</v>
      </c>
      <c r="N356" s="531">
        <v>173</v>
      </c>
      <c r="O356" s="531">
        <v>23278</v>
      </c>
      <c r="P356" s="516">
        <v>1.0418009308986753</v>
      </c>
      <c r="Q356" s="532">
        <v>134.5549132947977</v>
      </c>
    </row>
    <row r="357" spans="1:17" ht="14.4" customHeight="1" x14ac:dyDescent="0.3">
      <c r="A357" s="510" t="s">
        <v>1521</v>
      </c>
      <c r="B357" s="511" t="s">
        <v>1408</v>
      </c>
      <c r="C357" s="511" t="s">
        <v>1395</v>
      </c>
      <c r="D357" s="511" t="s">
        <v>1422</v>
      </c>
      <c r="E357" s="511" t="s">
        <v>1421</v>
      </c>
      <c r="F357" s="531"/>
      <c r="G357" s="531"/>
      <c r="H357" s="531"/>
      <c r="I357" s="531"/>
      <c r="J357" s="531">
        <v>1</v>
      </c>
      <c r="K357" s="531">
        <v>175</v>
      </c>
      <c r="L357" s="531"/>
      <c r="M357" s="531">
        <v>175</v>
      </c>
      <c r="N357" s="531"/>
      <c r="O357" s="531"/>
      <c r="P357" s="516"/>
      <c r="Q357" s="532"/>
    </row>
    <row r="358" spans="1:17" ht="14.4" customHeight="1" x14ac:dyDescent="0.3">
      <c r="A358" s="510" t="s">
        <v>1521</v>
      </c>
      <c r="B358" s="511" t="s">
        <v>1408</v>
      </c>
      <c r="C358" s="511" t="s">
        <v>1395</v>
      </c>
      <c r="D358" s="511" t="s">
        <v>1423</v>
      </c>
      <c r="E358" s="511" t="s">
        <v>1424</v>
      </c>
      <c r="F358" s="531"/>
      <c r="G358" s="531"/>
      <c r="H358" s="531"/>
      <c r="I358" s="531"/>
      <c r="J358" s="531">
        <v>1</v>
      </c>
      <c r="K358" s="531">
        <v>612</v>
      </c>
      <c r="L358" s="531"/>
      <c r="M358" s="531">
        <v>612</v>
      </c>
      <c r="N358" s="531"/>
      <c r="O358" s="531"/>
      <c r="P358" s="516"/>
      <c r="Q358" s="532"/>
    </row>
    <row r="359" spans="1:17" ht="14.4" customHeight="1" x14ac:dyDescent="0.3">
      <c r="A359" s="510" t="s">
        <v>1521</v>
      </c>
      <c r="B359" s="511" t="s">
        <v>1408</v>
      </c>
      <c r="C359" s="511" t="s">
        <v>1395</v>
      </c>
      <c r="D359" s="511" t="s">
        <v>1427</v>
      </c>
      <c r="E359" s="511" t="s">
        <v>1428</v>
      </c>
      <c r="F359" s="531">
        <v>5</v>
      </c>
      <c r="G359" s="531">
        <v>790</v>
      </c>
      <c r="H359" s="531">
        <v>1</v>
      </c>
      <c r="I359" s="531">
        <v>158</v>
      </c>
      <c r="J359" s="531">
        <v>12</v>
      </c>
      <c r="K359" s="531">
        <v>1908</v>
      </c>
      <c r="L359" s="531">
        <v>2.4151898734177215</v>
      </c>
      <c r="M359" s="531">
        <v>159</v>
      </c>
      <c r="N359" s="531">
        <v>15</v>
      </c>
      <c r="O359" s="531">
        <v>2395</v>
      </c>
      <c r="P359" s="516">
        <v>3.0316455696202533</v>
      </c>
      <c r="Q359" s="532">
        <v>159.66666666666666</v>
      </c>
    </row>
    <row r="360" spans="1:17" ht="14.4" customHeight="1" x14ac:dyDescent="0.3">
      <c r="A360" s="510" t="s">
        <v>1521</v>
      </c>
      <c r="B360" s="511" t="s">
        <v>1408</v>
      </c>
      <c r="C360" s="511" t="s">
        <v>1395</v>
      </c>
      <c r="D360" s="511" t="s">
        <v>1429</v>
      </c>
      <c r="E360" s="511" t="s">
        <v>1430</v>
      </c>
      <c r="F360" s="531">
        <v>1</v>
      </c>
      <c r="G360" s="531">
        <v>382</v>
      </c>
      <c r="H360" s="531">
        <v>1</v>
      </c>
      <c r="I360" s="531">
        <v>382</v>
      </c>
      <c r="J360" s="531">
        <v>2</v>
      </c>
      <c r="K360" s="531">
        <v>764</v>
      </c>
      <c r="L360" s="531">
        <v>2</v>
      </c>
      <c r="M360" s="531">
        <v>382</v>
      </c>
      <c r="N360" s="531">
        <v>4</v>
      </c>
      <c r="O360" s="531">
        <v>1528</v>
      </c>
      <c r="P360" s="516">
        <v>4</v>
      </c>
      <c r="Q360" s="532">
        <v>382</v>
      </c>
    </row>
    <row r="361" spans="1:17" ht="14.4" customHeight="1" x14ac:dyDescent="0.3">
      <c r="A361" s="510" t="s">
        <v>1521</v>
      </c>
      <c r="B361" s="511" t="s">
        <v>1408</v>
      </c>
      <c r="C361" s="511" t="s">
        <v>1395</v>
      </c>
      <c r="D361" s="511" t="s">
        <v>1431</v>
      </c>
      <c r="E361" s="511" t="s">
        <v>1432</v>
      </c>
      <c r="F361" s="531">
        <v>186</v>
      </c>
      <c r="G361" s="531">
        <v>2976</v>
      </c>
      <c r="H361" s="531">
        <v>1</v>
      </c>
      <c r="I361" s="531">
        <v>16</v>
      </c>
      <c r="J361" s="531">
        <v>209</v>
      </c>
      <c r="K361" s="531">
        <v>3344</v>
      </c>
      <c r="L361" s="531">
        <v>1.1236559139784945</v>
      </c>
      <c r="M361" s="531">
        <v>16</v>
      </c>
      <c r="N361" s="531">
        <v>191</v>
      </c>
      <c r="O361" s="531">
        <v>3056</v>
      </c>
      <c r="P361" s="516">
        <v>1.0268817204301075</v>
      </c>
      <c r="Q361" s="532">
        <v>16</v>
      </c>
    </row>
    <row r="362" spans="1:17" ht="14.4" customHeight="1" x14ac:dyDescent="0.3">
      <c r="A362" s="510" t="s">
        <v>1521</v>
      </c>
      <c r="B362" s="511" t="s">
        <v>1408</v>
      </c>
      <c r="C362" s="511" t="s">
        <v>1395</v>
      </c>
      <c r="D362" s="511" t="s">
        <v>1433</v>
      </c>
      <c r="E362" s="511" t="s">
        <v>1434</v>
      </c>
      <c r="F362" s="531">
        <v>10</v>
      </c>
      <c r="G362" s="531">
        <v>2610</v>
      </c>
      <c r="H362" s="531">
        <v>1</v>
      </c>
      <c r="I362" s="531">
        <v>261</v>
      </c>
      <c r="J362" s="531">
        <v>16</v>
      </c>
      <c r="K362" s="531">
        <v>4192</v>
      </c>
      <c r="L362" s="531">
        <v>1.6061302681992338</v>
      </c>
      <c r="M362" s="531">
        <v>262</v>
      </c>
      <c r="N362" s="531">
        <v>13</v>
      </c>
      <c r="O362" s="531">
        <v>3433</v>
      </c>
      <c r="P362" s="516">
        <v>1.3153256704980842</v>
      </c>
      <c r="Q362" s="532">
        <v>264.07692307692309</v>
      </c>
    </row>
    <row r="363" spans="1:17" ht="14.4" customHeight="1" x14ac:dyDescent="0.3">
      <c r="A363" s="510" t="s">
        <v>1521</v>
      </c>
      <c r="B363" s="511" t="s">
        <v>1408</v>
      </c>
      <c r="C363" s="511" t="s">
        <v>1395</v>
      </c>
      <c r="D363" s="511" t="s">
        <v>1435</v>
      </c>
      <c r="E363" s="511" t="s">
        <v>1436</v>
      </c>
      <c r="F363" s="531">
        <v>12</v>
      </c>
      <c r="G363" s="531">
        <v>1680</v>
      </c>
      <c r="H363" s="531">
        <v>1</v>
      </c>
      <c r="I363" s="531">
        <v>140</v>
      </c>
      <c r="J363" s="531">
        <v>14</v>
      </c>
      <c r="K363" s="531">
        <v>1974</v>
      </c>
      <c r="L363" s="531">
        <v>1.175</v>
      </c>
      <c r="M363" s="531">
        <v>141</v>
      </c>
      <c r="N363" s="531">
        <v>13</v>
      </c>
      <c r="O363" s="531">
        <v>1833</v>
      </c>
      <c r="P363" s="516">
        <v>1.0910714285714285</v>
      </c>
      <c r="Q363" s="532">
        <v>141</v>
      </c>
    </row>
    <row r="364" spans="1:17" ht="14.4" customHeight="1" x14ac:dyDescent="0.3">
      <c r="A364" s="510" t="s">
        <v>1521</v>
      </c>
      <c r="B364" s="511" t="s">
        <v>1408</v>
      </c>
      <c r="C364" s="511" t="s">
        <v>1395</v>
      </c>
      <c r="D364" s="511" t="s">
        <v>1437</v>
      </c>
      <c r="E364" s="511" t="s">
        <v>1436</v>
      </c>
      <c r="F364" s="531">
        <v>168</v>
      </c>
      <c r="G364" s="531">
        <v>13104</v>
      </c>
      <c r="H364" s="531">
        <v>1</v>
      </c>
      <c r="I364" s="531">
        <v>78</v>
      </c>
      <c r="J364" s="531">
        <v>180</v>
      </c>
      <c r="K364" s="531">
        <v>14040</v>
      </c>
      <c r="L364" s="531">
        <v>1.0714285714285714</v>
      </c>
      <c r="M364" s="531">
        <v>78</v>
      </c>
      <c r="N364" s="531">
        <v>173</v>
      </c>
      <c r="O364" s="531">
        <v>13494</v>
      </c>
      <c r="P364" s="516">
        <v>1.0297619047619047</v>
      </c>
      <c r="Q364" s="532">
        <v>78</v>
      </c>
    </row>
    <row r="365" spans="1:17" ht="14.4" customHeight="1" x14ac:dyDescent="0.3">
      <c r="A365" s="510" t="s">
        <v>1521</v>
      </c>
      <c r="B365" s="511" t="s">
        <v>1408</v>
      </c>
      <c r="C365" s="511" t="s">
        <v>1395</v>
      </c>
      <c r="D365" s="511" t="s">
        <v>1438</v>
      </c>
      <c r="E365" s="511" t="s">
        <v>1439</v>
      </c>
      <c r="F365" s="531">
        <v>12</v>
      </c>
      <c r="G365" s="531">
        <v>3624</v>
      </c>
      <c r="H365" s="531">
        <v>1</v>
      </c>
      <c r="I365" s="531">
        <v>302</v>
      </c>
      <c r="J365" s="531">
        <v>14</v>
      </c>
      <c r="K365" s="531">
        <v>4242</v>
      </c>
      <c r="L365" s="531">
        <v>1.1705298013245033</v>
      </c>
      <c r="M365" s="531">
        <v>303</v>
      </c>
      <c r="N365" s="531">
        <v>13</v>
      </c>
      <c r="O365" s="531">
        <v>3966</v>
      </c>
      <c r="P365" s="516">
        <v>1.0943708609271523</v>
      </c>
      <c r="Q365" s="532">
        <v>305.07692307692309</v>
      </c>
    </row>
    <row r="366" spans="1:17" ht="14.4" customHeight="1" x14ac:dyDescent="0.3">
      <c r="A366" s="510" t="s">
        <v>1521</v>
      </c>
      <c r="B366" s="511" t="s">
        <v>1408</v>
      </c>
      <c r="C366" s="511" t="s">
        <v>1395</v>
      </c>
      <c r="D366" s="511" t="s">
        <v>1440</v>
      </c>
      <c r="E366" s="511" t="s">
        <v>1441</v>
      </c>
      <c r="F366" s="531">
        <v>1</v>
      </c>
      <c r="G366" s="531">
        <v>486</v>
      </c>
      <c r="H366" s="531">
        <v>1</v>
      </c>
      <c r="I366" s="531">
        <v>486</v>
      </c>
      <c r="J366" s="531">
        <v>2</v>
      </c>
      <c r="K366" s="531">
        <v>972</v>
      </c>
      <c r="L366" s="531">
        <v>2</v>
      </c>
      <c r="M366" s="531">
        <v>486</v>
      </c>
      <c r="N366" s="531">
        <v>4</v>
      </c>
      <c r="O366" s="531">
        <v>1944</v>
      </c>
      <c r="P366" s="516">
        <v>4</v>
      </c>
      <c r="Q366" s="532">
        <v>486</v>
      </c>
    </row>
    <row r="367" spans="1:17" ht="14.4" customHeight="1" x14ac:dyDescent="0.3">
      <c r="A367" s="510" t="s">
        <v>1521</v>
      </c>
      <c r="B367" s="511" t="s">
        <v>1408</v>
      </c>
      <c r="C367" s="511" t="s">
        <v>1395</v>
      </c>
      <c r="D367" s="511" t="s">
        <v>1442</v>
      </c>
      <c r="E367" s="511" t="s">
        <v>1443</v>
      </c>
      <c r="F367" s="531">
        <v>120</v>
      </c>
      <c r="G367" s="531">
        <v>19080</v>
      </c>
      <c r="H367" s="531">
        <v>1</v>
      </c>
      <c r="I367" s="531">
        <v>159</v>
      </c>
      <c r="J367" s="531">
        <v>133</v>
      </c>
      <c r="K367" s="531">
        <v>21280</v>
      </c>
      <c r="L367" s="531">
        <v>1.1153039832285114</v>
      </c>
      <c r="M367" s="531">
        <v>160</v>
      </c>
      <c r="N367" s="531">
        <v>139</v>
      </c>
      <c r="O367" s="531">
        <v>22321</v>
      </c>
      <c r="P367" s="516">
        <v>1.1698637316561844</v>
      </c>
      <c r="Q367" s="532">
        <v>160.58273381294964</v>
      </c>
    </row>
    <row r="368" spans="1:17" ht="14.4" customHeight="1" x14ac:dyDescent="0.3">
      <c r="A368" s="510" t="s">
        <v>1521</v>
      </c>
      <c r="B368" s="511" t="s">
        <v>1408</v>
      </c>
      <c r="C368" s="511" t="s">
        <v>1395</v>
      </c>
      <c r="D368" s="511" t="s">
        <v>1446</v>
      </c>
      <c r="E368" s="511" t="s">
        <v>1412</v>
      </c>
      <c r="F368" s="531">
        <v>418</v>
      </c>
      <c r="G368" s="531">
        <v>29260</v>
      </c>
      <c r="H368" s="531">
        <v>1</v>
      </c>
      <c r="I368" s="531">
        <v>70</v>
      </c>
      <c r="J368" s="531">
        <v>426</v>
      </c>
      <c r="K368" s="531">
        <v>29820</v>
      </c>
      <c r="L368" s="531">
        <v>1.0191387559808613</v>
      </c>
      <c r="M368" s="531">
        <v>70</v>
      </c>
      <c r="N368" s="531">
        <v>459</v>
      </c>
      <c r="O368" s="531">
        <v>32388</v>
      </c>
      <c r="P368" s="516">
        <v>1.1069036226930964</v>
      </c>
      <c r="Q368" s="532">
        <v>70.562091503267979</v>
      </c>
    </row>
    <row r="369" spans="1:17" ht="14.4" customHeight="1" x14ac:dyDescent="0.3">
      <c r="A369" s="510" t="s">
        <v>1521</v>
      </c>
      <c r="B369" s="511" t="s">
        <v>1408</v>
      </c>
      <c r="C369" s="511" t="s">
        <v>1395</v>
      </c>
      <c r="D369" s="511" t="s">
        <v>1451</v>
      </c>
      <c r="E369" s="511" t="s">
        <v>1452</v>
      </c>
      <c r="F369" s="531"/>
      <c r="G369" s="531"/>
      <c r="H369" s="531"/>
      <c r="I369" s="531"/>
      <c r="J369" s="531">
        <v>3</v>
      </c>
      <c r="K369" s="531">
        <v>648</v>
      </c>
      <c r="L369" s="531"/>
      <c r="M369" s="531">
        <v>216</v>
      </c>
      <c r="N369" s="531"/>
      <c r="O369" s="531"/>
      <c r="P369" s="516"/>
      <c r="Q369" s="532"/>
    </row>
    <row r="370" spans="1:17" ht="14.4" customHeight="1" x14ac:dyDescent="0.3">
      <c r="A370" s="510" t="s">
        <v>1521</v>
      </c>
      <c r="B370" s="511" t="s">
        <v>1408</v>
      </c>
      <c r="C370" s="511" t="s">
        <v>1395</v>
      </c>
      <c r="D370" s="511" t="s">
        <v>1453</v>
      </c>
      <c r="E370" s="511" t="s">
        <v>1454</v>
      </c>
      <c r="F370" s="531">
        <v>3</v>
      </c>
      <c r="G370" s="531">
        <v>3558</v>
      </c>
      <c r="H370" s="531">
        <v>1</v>
      </c>
      <c r="I370" s="531">
        <v>1186</v>
      </c>
      <c r="J370" s="531">
        <v>9</v>
      </c>
      <c r="K370" s="531">
        <v>10701</v>
      </c>
      <c r="L370" s="531">
        <v>3.0075885328836427</v>
      </c>
      <c r="M370" s="531">
        <v>1189</v>
      </c>
      <c r="N370" s="531">
        <v>8</v>
      </c>
      <c r="O370" s="531">
        <v>9528</v>
      </c>
      <c r="P370" s="516">
        <v>2.6779089376053964</v>
      </c>
      <c r="Q370" s="532">
        <v>1191</v>
      </c>
    </row>
    <row r="371" spans="1:17" ht="14.4" customHeight="1" x14ac:dyDescent="0.3">
      <c r="A371" s="510" t="s">
        <v>1521</v>
      </c>
      <c r="B371" s="511" t="s">
        <v>1408</v>
      </c>
      <c r="C371" s="511" t="s">
        <v>1395</v>
      </c>
      <c r="D371" s="511" t="s">
        <v>1455</v>
      </c>
      <c r="E371" s="511" t="s">
        <v>1456</v>
      </c>
      <c r="F371" s="531">
        <v>3</v>
      </c>
      <c r="G371" s="531">
        <v>321</v>
      </c>
      <c r="H371" s="531">
        <v>1</v>
      </c>
      <c r="I371" s="531">
        <v>107</v>
      </c>
      <c r="J371" s="531">
        <v>9</v>
      </c>
      <c r="K371" s="531">
        <v>972</v>
      </c>
      <c r="L371" s="531">
        <v>3.02803738317757</v>
      </c>
      <c r="M371" s="531">
        <v>108</v>
      </c>
      <c r="N371" s="531">
        <v>8</v>
      </c>
      <c r="O371" s="531">
        <v>867</v>
      </c>
      <c r="P371" s="516">
        <v>2.7009345794392523</v>
      </c>
      <c r="Q371" s="532">
        <v>108.375</v>
      </c>
    </row>
    <row r="372" spans="1:17" ht="14.4" customHeight="1" x14ac:dyDescent="0.3">
      <c r="A372" s="510" t="s">
        <v>1521</v>
      </c>
      <c r="B372" s="511" t="s">
        <v>1408</v>
      </c>
      <c r="C372" s="511" t="s">
        <v>1395</v>
      </c>
      <c r="D372" s="511" t="s">
        <v>1457</v>
      </c>
      <c r="E372" s="511" t="s">
        <v>1458</v>
      </c>
      <c r="F372" s="531"/>
      <c r="G372" s="531"/>
      <c r="H372" s="531"/>
      <c r="I372" s="531"/>
      <c r="J372" s="531">
        <v>1</v>
      </c>
      <c r="K372" s="531">
        <v>319</v>
      </c>
      <c r="L372" s="531"/>
      <c r="M372" s="531">
        <v>319</v>
      </c>
      <c r="N372" s="531"/>
      <c r="O372" s="531"/>
      <c r="P372" s="516"/>
      <c r="Q372" s="532"/>
    </row>
    <row r="373" spans="1:17" ht="14.4" customHeight="1" x14ac:dyDescent="0.3">
      <c r="A373" s="510" t="s">
        <v>1522</v>
      </c>
      <c r="B373" s="511" t="s">
        <v>1408</v>
      </c>
      <c r="C373" s="511" t="s">
        <v>1395</v>
      </c>
      <c r="D373" s="511" t="s">
        <v>1411</v>
      </c>
      <c r="E373" s="511" t="s">
        <v>1412</v>
      </c>
      <c r="F373" s="531">
        <v>14</v>
      </c>
      <c r="G373" s="531">
        <v>2828</v>
      </c>
      <c r="H373" s="531">
        <v>1</v>
      </c>
      <c r="I373" s="531">
        <v>202</v>
      </c>
      <c r="J373" s="531">
        <v>19</v>
      </c>
      <c r="K373" s="531">
        <v>3857</v>
      </c>
      <c r="L373" s="531">
        <v>1.363861386138614</v>
      </c>
      <c r="M373" s="531">
        <v>203</v>
      </c>
      <c r="N373" s="531">
        <v>9</v>
      </c>
      <c r="O373" s="531">
        <v>1841</v>
      </c>
      <c r="P373" s="516">
        <v>0.65099009900990101</v>
      </c>
      <c r="Q373" s="532">
        <v>204.55555555555554</v>
      </c>
    </row>
    <row r="374" spans="1:17" ht="14.4" customHeight="1" x14ac:dyDescent="0.3">
      <c r="A374" s="510" t="s">
        <v>1522</v>
      </c>
      <c r="B374" s="511" t="s">
        <v>1408</v>
      </c>
      <c r="C374" s="511" t="s">
        <v>1395</v>
      </c>
      <c r="D374" s="511" t="s">
        <v>1414</v>
      </c>
      <c r="E374" s="511" t="s">
        <v>1415</v>
      </c>
      <c r="F374" s="531"/>
      <c r="G374" s="531"/>
      <c r="H374" s="531"/>
      <c r="I374" s="531"/>
      <c r="J374" s="531">
        <v>90</v>
      </c>
      <c r="K374" s="531">
        <v>26280</v>
      </c>
      <c r="L374" s="531"/>
      <c r="M374" s="531">
        <v>292</v>
      </c>
      <c r="N374" s="531">
        <v>12</v>
      </c>
      <c r="O374" s="531">
        <v>3504</v>
      </c>
      <c r="P374" s="516"/>
      <c r="Q374" s="532">
        <v>292</v>
      </c>
    </row>
    <row r="375" spans="1:17" ht="14.4" customHeight="1" x14ac:dyDescent="0.3">
      <c r="A375" s="510" t="s">
        <v>1522</v>
      </c>
      <c r="B375" s="511" t="s">
        <v>1408</v>
      </c>
      <c r="C375" s="511" t="s">
        <v>1395</v>
      </c>
      <c r="D375" s="511" t="s">
        <v>1420</v>
      </c>
      <c r="E375" s="511" t="s">
        <v>1421</v>
      </c>
      <c r="F375" s="531">
        <v>9</v>
      </c>
      <c r="G375" s="531">
        <v>1197</v>
      </c>
      <c r="H375" s="531">
        <v>1</v>
      </c>
      <c r="I375" s="531">
        <v>133</v>
      </c>
      <c r="J375" s="531">
        <v>19</v>
      </c>
      <c r="K375" s="531">
        <v>2546</v>
      </c>
      <c r="L375" s="531">
        <v>2.126984126984127</v>
      </c>
      <c r="M375" s="531">
        <v>134</v>
      </c>
      <c r="N375" s="531">
        <v>16</v>
      </c>
      <c r="O375" s="531">
        <v>2152</v>
      </c>
      <c r="P375" s="516">
        <v>1.7978279030910609</v>
      </c>
      <c r="Q375" s="532">
        <v>134.5</v>
      </c>
    </row>
    <row r="376" spans="1:17" ht="14.4" customHeight="1" x14ac:dyDescent="0.3">
      <c r="A376" s="510" t="s">
        <v>1522</v>
      </c>
      <c r="B376" s="511" t="s">
        <v>1408</v>
      </c>
      <c r="C376" s="511" t="s">
        <v>1395</v>
      </c>
      <c r="D376" s="511" t="s">
        <v>1423</v>
      </c>
      <c r="E376" s="511" t="s">
        <v>1424</v>
      </c>
      <c r="F376" s="531"/>
      <c r="G376" s="531"/>
      <c r="H376" s="531"/>
      <c r="I376" s="531"/>
      <c r="J376" s="531">
        <v>2</v>
      </c>
      <c r="K376" s="531">
        <v>1224</v>
      </c>
      <c r="L376" s="531"/>
      <c r="M376" s="531">
        <v>612</v>
      </c>
      <c r="N376" s="531"/>
      <c r="O376" s="531"/>
      <c r="P376" s="516"/>
      <c r="Q376" s="532"/>
    </row>
    <row r="377" spans="1:17" ht="14.4" customHeight="1" x14ac:dyDescent="0.3">
      <c r="A377" s="510" t="s">
        <v>1522</v>
      </c>
      <c r="B377" s="511" t="s">
        <v>1408</v>
      </c>
      <c r="C377" s="511" t="s">
        <v>1395</v>
      </c>
      <c r="D377" s="511" t="s">
        <v>1427</v>
      </c>
      <c r="E377" s="511" t="s">
        <v>1428</v>
      </c>
      <c r="F377" s="531"/>
      <c r="G377" s="531"/>
      <c r="H377" s="531"/>
      <c r="I377" s="531"/>
      <c r="J377" s="531">
        <v>3</v>
      </c>
      <c r="K377" s="531">
        <v>477</v>
      </c>
      <c r="L377" s="531"/>
      <c r="M377" s="531">
        <v>159</v>
      </c>
      <c r="N377" s="531">
        <v>1</v>
      </c>
      <c r="O377" s="531">
        <v>159</v>
      </c>
      <c r="P377" s="516"/>
      <c r="Q377" s="532">
        <v>159</v>
      </c>
    </row>
    <row r="378" spans="1:17" ht="14.4" customHeight="1" x14ac:dyDescent="0.3">
      <c r="A378" s="510" t="s">
        <v>1522</v>
      </c>
      <c r="B378" s="511" t="s">
        <v>1408</v>
      </c>
      <c r="C378" s="511" t="s">
        <v>1395</v>
      </c>
      <c r="D378" s="511" t="s">
        <v>1431</v>
      </c>
      <c r="E378" s="511" t="s">
        <v>1432</v>
      </c>
      <c r="F378" s="531">
        <v>18</v>
      </c>
      <c r="G378" s="531">
        <v>288</v>
      </c>
      <c r="H378" s="531">
        <v>1</v>
      </c>
      <c r="I378" s="531">
        <v>16</v>
      </c>
      <c r="J378" s="531">
        <v>27</v>
      </c>
      <c r="K378" s="531">
        <v>432</v>
      </c>
      <c r="L378" s="531">
        <v>1.5</v>
      </c>
      <c r="M378" s="531">
        <v>16</v>
      </c>
      <c r="N378" s="531">
        <v>24</v>
      </c>
      <c r="O378" s="531">
        <v>384</v>
      </c>
      <c r="P378" s="516">
        <v>1.3333333333333333</v>
      </c>
      <c r="Q378" s="532">
        <v>16</v>
      </c>
    </row>
    <row r="379" spans="1:17" ht="14.4" customHeight="1" x14ac:dyDescent="0.3">
      <c r="A379" s="510" t="s">
        <v>1522</v>
      </c>
      <c r="B379" s="511" t="s">
        <v>1408</v>
      </c>
      <c r="C379" s="511" t="s">
        <v>1395</v>
      </c>
      <c r="D379" s="511" t="s">
        <v>1433</v>
      </c>
      <c r="E379" s="511" t="s">
        <v>1434</v>
      </c>
      <c r="F379" s="531">
        <v>5</v>
      </c>
      <c r="G379" s="531">
        <v>1305</v>
      </c>
      <c r="H379" s="531">
        <v>1</v>
      </c>
      <c r="I379" s="531">
        <v>261</v>
      </c>
      <c r="J379" s="531">
        <v>8</v>
      </c>
      <c r="K379" s="531">
        <v>2096</v>
      </c>
      <c r="L379" s="531">
        <v>1.6061302681992338</v>
      </c>
      <c r="M379" s="531">
        <v>262</v>
      </c>
      <c r="N379" s="531">
        <v>6</v>
      </c>
      <c r="O379" s="531">
        <v>1587</v>
      </c>
      <c r="P379" s="516">
        <v>1.2160919540229884</v>
      </c>
      <c r="Q379" s="532">
        <v>264.5</v>
      </c>
    </row>
    <row r="380" spans="1:17" ht="14.4" customHeight="1" x14ac:dyDescent="0.3">
      <c r="A380" s="510" t="s">
        <v>1522</v>
      </c>
      <c r="B380" s="511" t="s">
        <v>1408</v>
      </c>
      <c r="C380" s="511" t="s">
        <v>1395</v>
      </c>
      <c r="D380" s="511" t="s">
        <v>1435</v>
      </c>
      <c r="E380" s="511" t="s">
        <v>1436</v>
      </c>
      <c r="F380" s="531">
        <v>5</v>
      </c>
      <c r="G380" s="531">
        <v>700</v>
      </c>
      <c r="H380" s="531">
        <v>1</v>
      </c>
      <c r="I380" s="531">
        <v>140</v>
      </c>
      <c r="J380" s="531">
        <v>8</v>
      </c>
      <c r="K380" s="531">
        <v>1128</v>
      </c>
      <c r="L380" s="531">
        <v>1.6114285714285714</v>
      </c>
      <c r="M380" s="531">
        <v>141</v>
      </c>
      <c r="N380" s="531">
        <v>4</v>
      </c>
      <c r="O380" s="531">
        <v>564</v>
      </c>
      <c r="P380" s="516">
        <v>0.80571428571428572</v>
      </c>
      <c r="Q380" s="532">
        <v>141</v>
      </c>
    </row>
    <row r="381" spans="1:17" ht="14.4" customHeight="1" x14ac:dyDescent="0.3">
      <c r="A381" s="510" t="s">
        <v>1522</v>
      </c>
      <c r="B381" s="511" t="s">
        <v>1408</v>
      </c>
      <c r="C381" s="511" t="s">
        <v>1395</v>
      </c>
      <c r="D381" s="511" t="s">
        <v>1437</v>
      </c>
      <c r="E381" s="511" t="s">
        <v>1436</v>
      </c>
      <c r="F381" s="531">
        <v>9</v>
      </c>
      <c r="G381" s="531">
        <v>702</v>
      </c>
      <c r="H381" s="531">
        <v>1</v>
      </c>
      <c r="I381" s="531">
        <v>78</v>
      </c>
      <c r="J381" s="531">
        <v>19</v>
      </c>
      <c r="K381" s="531">
        <v>1482</v>
      </c>
      <c r="L381" s="531">
        <v>2.1111111111111112</v>
      </c>
      <c r="M381" s="531">
        <v>78</v>
      </c>
      <c r="N381" s="531">
        <v>16</v>
      </c>
      <c r="O381" s="531">
        <v>1248</v>
      </c>
      <c r="P381" s="516">
        <v>1.7777777777777777</v>
      </c>
      <c r="Q381" s="532">
        <v>78</v>
      </c>
    </row>
    <row r="382" spans="1:17" ht="14.4" customHeight="1" x14ac:dyDescent="0.3">
      <c r="A382" s="510" t="s">
        <v>1522</v>
      </c>
      <c r="B382" s="511" t="s">
        <v>1408</v>
      </c>
      <c r="C382" s="511" t="s">
        <v>1395</v>
      </c>
      <c r="D382" s="511" t="s">
        <v>1438</v>
      </c>
      <c r="E382" s="511" t="s">
        <v>1439</v>
      </c>
      <c r="F382" s="531">
        <v>4</v>
      </c>
      <c r="G382" s="531">
        <v>1208</v>
      </c>
      <c r="H382" s="531">
        <v>1</v>
      </c>
      <c r="I382" s="531">
        <v>302</v>
      </c>
      <c r="J382" s="531">
        <v>8</v>
      </c>
      <c r="K382" s="531">
        <v>2424</v>
      </c>
      <c r="L382" s="531">
        <v>2.0066225165562912</v>
      </c>
      <c r="M382" s="531">
        <v>303</v>
      </c>
      <c r="N382" s="531">
        <v>4</v>
      </c>
      <c r="O382" s="531">
        <v>1224</v>
      </c>
      <c r="P382" s="516">
        <v>1.0132450331125828</v>
      </c>
      <c r="Q382" s="532">
        <v>306</v>
      </c>
    </row>
    <row r="383" spans="1:17" ht="14.4" customHeight="1" x14ac:dyDescent="0.3">
      <c r="A383" s="510" t="s">
        <v>1522</v>
      </c>
      <c r="B383" s="511" t="s">
        <v>1408</v>
      </c>
      <c r="C383" s="511" t="s">
        <v>1395</v>
      </c>
      <c r="D383" s="511" t="s">
        <v>1442</v>
      </c>
      <c r="E383" s="511" t="s">
        <v>1443</v>
      </c>
      <c r="F383" s="531">
        <v>13</v>
      </c>
      <c r="G383" s="531">
        <v>2067</v>
      </c>
      <c r="H383" s="531">
        <v>1</v>
      </c>
      <c r="I383" s="531">
        <v>159</v>
      </c>
      <c r="J383" s="531">
        <v>17</v>
      </c>
      <c r="K383" s="531">
        <v>2720</v>
      </c>
      <c r="L383" s="531">
        <v>1.3159167876149007</v>
      </c>
      <c r="M383" s="531">
        <v>160</v>
      </c>
      <c r="N383" s="531">
        <v>17</v>
      </c>
      <c r="O383" s="531">
        <v>2730</v>
      </c>
      <c r="P383" s="516">
        <v>1.320754716981132</v>
      </c>
      <c r="Q383" s="532">
        <v>160.58823529411765</v>
      </c>
    </row>
    <row r="384" spans="1:17" ht="14.4" customHeight="1" x14ac:dyDescent="0.3">
      <c r="A384" s="510" t="s">
        <v>1522</v>
      </c>
      <c r="B384" s="511" t="s">
        <v>1408</v>
      </c>
      <c r="C384" s="511" t="s">
        <v>1395</v>
      </c>
      <c r="D384" s="511" t="s">
        <v>1446</v>
      </c>
      <c r="E384" s="511" t="s">
        <v>1412</v>
      </c>
      <c r="F384" s="531">
        <v>18</v>
      </c>
      <c r="G384" s="531">
        <v>1260</v>
      </c>
      <c r="H384" s="531">
        <v>1</v>
      </c>
      <c r="I384" s="531">
        <v>70</v>
      </c>
      <c r="J384" s="531">
        <v>41</v>
      </c>
      <c r="K384" s="531">
        <v>2870</v>
      </c>
      <c r="L384" s="531">
        <v>2.2777777777777777</v>
      </c>
      <c r="M384" s="531">
        <v>70</v>
      </c>
      <c r="N384" s="531">
        <v>34</v>
      </c>
      <c r="O384" s="531">
        <v>2397</v>
      </c>
      <c r="P384" s="516">
        <v>1.9023809523809523</v>
      </c>
      <c r="Q384" s="532">
        <v>70.5</v>
      </c>
    </row>
    <row r="385" spans="1:17" ht="14.4" customHeight="1" x14ac:dyDescent="0.3">
      <c r="A385" s="510" t="s">
        <v>1522</v>
      </c>
      <c r="B385" s="511" t="s">
        <v>1408</v>
      </c>
      <c r="C385" s="511" t="s">
        <v>1395</v>
      </c>
      <c r="D385" s="511" t="s">
        <v>1453</v>
      </c>
      <c r="E385" s="511" t="s">
        <v>1454</v>
      </c>
      <c r="F385" s="531"/>
      <c r="G385" s="531"/>
      <c r="H385" s="531"/>
      <c r="I385" s="531"/>
      <c r="J385" s="531">
        <v>3</v>
      </c>
      <c r="K385" s="531">
        <v>3567</v>
      </c>
      <c r="L385" s="531"/>
      <c r="M385" s="531">
        <v>1189</v>
      </c>
      <c r="N385" s="531">
        <v>2</v>
      </c>
      <c r="O385" s="531">
        <v>2378</v>
      </c>
      <c r="P385" s="516"/>
      <c r="Q385" s="532">
        <v>1189</v>
      </c>
    </row>
    <row r="386" spans="1:17" ht="14.4" customHeight="1" x14ac:dyDescent="0.3">
      <c r="A386" s="510" t="s">
        <v>1522</v>
      </c>
      <c r="B386" s="511" t="s">
        <v>1408</v>
      </c>
      <c r="C386" s="511" t="s">
        <v>1395</v>
      </c>
      <c r="D386" s="511" t="s">
        <v>1455</v>
      </c>
      <c r="E386" s="511" t="s">
        <v>1456</v>
      </c>
      <c r="F386" s="531"/>
      <c r="G386" s="531"/>
      <c r="H386" s="531"/>
      <c r="I386" s="531"/>
      <c r="J386" s="531">
        <v>3</v>
      </c>
      <c r="K386" s="531">
        <v>324</v>
      </c>
      <c r="L386" s="531"/>
      <c r="M386" s="531">
        <v>108</v>
      </c>
      <c r="N386" s="531">
        <v>1</v>
      </c>
      <c r="O386" s="531">
        <v>108</v>
      </c>
      <c r="P386" s="516"/>
      <c r="Q386" s="532">
        <v>108</v>
      </c>
    </row>
    <row r="387" spans="1:17" ht="14.4" customHeight="1" x14ac:dyDescent="0.3">
      <c r="A387" s="510" t="s">
        <v>1523</v>
      </c>
      <c r="B387" s="511" t="s">
        <v>1408</v>
      </c>
      <c r="C387" s="511" t="s">
        <v>1395</v>
      </c>
      <c r="D387" s="511" t="s">
        <v>1411</v>
      </c>
      <c r="E387" s="511" t="s">
        <v>1412</v>
      </c>
      <c r="F387" s="531">
        <v>5</v>
      </c>
      <c r="G387" s="531">
        <v>1010</v>
      </c>
      <c r="H387" s="531">
        <v>1</v>
      </c>
      <c r="I387" s="531">
        <v>202</v>
      </c>
      <c r="J387" s="531">
        <v>2</v>
      </c>
      <c r="K387" s="531">
        <v>406</v>
      </c>
      <c r="L387" s="531">
        <v>0.401980198019802</v>
      </c>
      <c r="M387" s="531">
        <v>203</v>
      </c>
      <c r="N387" s="531"/>
      <c r="O387" s="531"/>
      <c r="P387" s="516"/>
      <c r="Q387" s="532"/>
    </row>
    <row r="388" spans="1:17" ht="14.4" customHeight="1" x14ac:dyDescent="0.3">
      <c r="A388" s="510" t="s">
        <v>1523</v>
      </c>
      <c r="B388" s="511" t="s">
        <v>1408</v>
      </c>
      <c r="C388" s="511" t="s">
        <v>1395</v>
      </c>
      <c r="D388" s="511" t="s">
        <v>1420</v>
      </c>
      <c r="E388" s="511" t="s">
        <v>1421</v>
      </c>
      <c r="F388" s="531">
        <v>3</v>
      </c>
      <c r="G388" s="531">
        <v>399</v>
      </c>
      <c r="H388" s="531">
        <v>1</v>
      </c>
      <c r="I388" s="531">
        <v>133</v>
      </c>
      <c r="J388" s="531"/>
      <c r="K388" s="531"/>
      <c r="L388" s="531"/>
      <c r="M388" s="531"/>
      <c r="N388" s="531"/>
      <c r="O388" s="531"/>
      <c r="P388" s="516"/>
      <c r="Q388" s="532"/>
    </row>
    <row r="389" spans="1:17" ht="14.4" customHeight="1" x14ac:dyDescent="0.3">
      <c r="A389" s="510" t="s">
        <v>1523</v>
      </c>
      <c r="B389" s="511" t="s">
        <v>1408</v>
      </c>
      <c r="C389" s="511" t="s">
        <v>1395</v>
      </c>
      <c r="D389" s="511" t="s">
        <v>1431</v>
      </c>
      <c r="E389" s="511" t="s">
        <v>1432</v>
      </c>
      <c r="F389" s="531">
        <v>5</v>
      </c>
      <c r="G389" s="531">
        <v>80</v>
      </c>
      <c r="H389" s="531">
        <v>1</v>
      </c>
      <c r="I389" s="531">
        <v>16</v>
      </c>
      <c r="J389" s="531">
        <v>1</v>
      </c>
      <c r="K389" s="531">
        <v>16</v>
      </c>
      <c r="L389" s="531">
        <v>0.2</v>
      </c>
      <c r="M389" s="531">
        <v>16</v>
      </c>
      <c r="N389" s="531"/>
      <c r="O389" s="531"/>
      <c r="P389" s="516"/>
      <c r="Q389" s="532"/>
    </row>
    <row r="390" spans="1:17" ht="14.4" customHeight="1" x14ac:dyDescent="0.3">
      <c r="A390" s="510" t="s">
        <v>1523</v>
      </c>
      <c r="B390" s="511" t="s">
        <v>1408</v>
      </c>
      <c r="C390" s="511" t="s">
        <v>1395</v>
      </c>
      <c r="D390" s="511" t="s">
        <v>1433</v>
      </c>
      <c r="E390" s="511" t="s">
        <v>1434</v>
      </c>
      <c r="F390" s="531"/>
      <c r="G390" s="531"/>
      <c r="H390" s="531"/>
      <c r="I390" s="531"/>
      <c r="J390" s="531">
        <v>1</v>
      </c>
      <c r="K390" s="531">
        <v>262</v>
      </c>
      <c r="L390" s="531"/>
      <c r="M390" s="531">
        <v>262</v>
      </c>
      <c r="N390" s="531"/>
      <c r="O390" s="531"/>
      <c r="P390" s="516"/>
      <c r="Q390" s="532"/>
    </row>
    <row r="391" spans="1:17" ht="14.4" customHeight="1" x14ac:dyDescent="0.3">
      <c r="A391" s="510" t="s">
        <v>1523</v>
      </c>
      <c r="B391" s="511" t="s">
        <v>1408</v>
      </c>
      <c r="C391" s="511" t="s">
        <v>1395</v>
      </c>
      <c r="D391" s="511" t="s">
        <v>1435</v>
      </c>
      <c r="E391" s="511" t="s">
        <v>1436</v>
      </c>
      <c r="F391" s="531">
        <v>2</v>
      </c>
      <c r="G391" s="531">
        <v>280</v>
      </c>
      <c r="H391" s="531">
        <v>1</v>
      </c>
      <c r="I391" s="531">
        <v>140</v>
      </c>
      <c r="J391" s="531">
        <v>1</v>
      </c>
      <c r="K391" s="531">
        <v>141</v>
      </c>
      <c r="L391" s="531">
        <v>0.50357142857142856</v>
      </c>
      <c r="M391" s="531">
        <v>141</v>
      </c>
      <c r="N391" s="531"/>
      <c r="O391" s="531"/>
      <c r="P391" s="516"/>
      <c r="Q391" s="532"/>
    </row>
    <row r="392" spans="1:17" ht="14.4" customHeight="1" x14ac:dyDescent="0.3">
      <c r="A392" s="510" t="s">
        <v>1523</v>
      </c>
      <c r="B392" s="511" t="s">
        <v>1408</v>
      </c>
      <c r="C392" s="511" t="s">
        <v>1395</v>
      </c>
      <c r="D392" s="511" t="s">
        <v>1437</v>
      </c>
      <c r="E392" s="511" t="s">
        <v>1436</v>
      </c>
      <c r="F392" s="531">
        <v>3</v>
      </c>
      <c r="G392" s="531">
        <v>234</v>
      </c>
      <c r="H392" s="531">
        <v>1</v>
      </c>
      <c r="I392" s="531">
        <v>78</v>
      </c>
      <c r="J392" s="531"/>
      <c r="K392" s="531"/>
      <c r="L392" s="531"/>
      <c r="M392" s="531"/>
      <c r="N392" s="531"/>
      <c r="O392" s="531"/>
      <c r="P392" s="516"/>
      <c r="Q392" s="532"/>
    </row>
    <row r="393" spans="1:17" ht="14.4" customHeight="1" x14ac:dyDescent="0.3">
      <c r="A393" s="510" t="s">
        <v>1523</v>
      </c>
      <c r="B393" s="511" t="s">
        <v>1408</v>
      </c>
      <c r="C393" s="511" t="s">
        <v>1395</v>
      </c>
      <c r="D393" s="511" t="s">
        <v>1438</v>
      </c>
      <c r="E393" s="511" t="s">
        <v>1439</v>
      </c>
      <c r="F393" s="531">
        <v>2</v>
      </c>
      <c r="G393" s="531">
        <v>604</v>
      </c>
      <c r="H393" s="531">
        <v>1</v>
      </c>
      <c r="I393" s="531">
        <v>302</v>
      </c>
      <c r="J393" s="531">
        <v>1</v>
      </c>
      <c r="K393" s="531">
        <v>303</v>
      </c>
      <c r="L393" s="531">
        <v>0.5016556291390728</v>
      </c>
      <c r="M393" s="531">
        <v>303</v>
      </c>
      <c r="N393" s="531"/>
      <c r="O393" s="531"/>
      <c r="P393" s="516"/>
      <c r="Q393" s="532"/>
    </row>
    <row r="394" spans="1:17" ht="14.4" customHeight="1" x14ac:dyDescent="0.3">
      <c r="A394" s="510" t="s">
        <v>1523</v>
      </c>
      <c r="B394" s="511" t="s">
        <v>1408</v>
      </c>
      <c r="C394" s="511" t="s">
        <v>1395</v>
      </c>
      <c r="D394" s="511" t="s">
        <v>1442</v>
      </c>
      <c r="E394" s="511" t="s">
        <v>1443</v>
      </c>
      <c r="F394" s="531">
        <v>1</v>
      </c>
      <c r="G394" s="531">
        <v>159</v>
      </c>
      <c r="H394" s="531">
        <v>1</v>
      </c>
      <c r="I394" s="531">
        <v>159</v>
      </c>
      <c r="J394" s="531"/>
      <c r="K394" s="531"/>
      <c r="L394" s="531"/>
      <c r="M394" s="531"/>
      <c r="N394" s="531"/>
      <c r="O394" s="531"/>
      <c r="P394" s="516"/>
      <c r="Q394" s="532"/>
    </row>
    <row r="395" spans="1:17" ht="14.4" customHeight="1" x14ac:dyDescent="0.3">
      <c r="A395" s="510" t="s">
        <v>1523</v>
      </c>
      <c r="B395" s="511" t="s">
        <v>1408</v>
      </c>
      <c r="C395" s="511" t="s">
        <v>1395</v>
      </c>
      <c r="D395" s="511" t="s">
        <v>1446</v>
      </c>
      <c r="E395" s="511" t="s">
        <v>1412</v>
      </c>
      <c r="F395" s="531">
        <v>5</v>
      </c>
      <c r="G395" s="531">
        <v>350</v>
      </c>
      <c r="H395" s="531">
        <v>1</v>
      </c>
      <c r="I395" s="531">
        <v>70</v>
      </c>
      <c r="J395" s="531"/>
      <c r="K395" s="531"/>
      <c r="L395" s="531"/>
      <c r="M395" s="531"/>
      <c r="N395" s="531"/>
      <c r="O395" s="531"/>
      <c r="P395" s="516"/>
      <c r="Q395" s="532"/>
    </row>
    <row r="396" spans="1:17" ht="14.4" customHeight="1" x14ac:dyDescent="0.3">
      <c r="A396" s="510" t="s">
        <v>1524</v>
      </c>
      <c r="B396" s="511" t="s">
        <v>1408</v>
      </c>
      <c r="C396" s="511" t="s">
        <v>1395</v>
      </c>
      <c r="D396" s="511" t="s">
        <v>1411</v>
      </c>
      <c r="E396" s="511" t="s">
        <v>1412</v>
      </c>
      <c r="F396" s="531">
        <v>20</v>
      </c>
      <c r="G396" s="531">
        <v>4040</v>
      </c>
      <c r="H396" s="531">
        <v>1</v>
      </c>
      <c r="I396" s="531">
        <v>202</v>
      </c>
      <c r="J396" s="531"/>
      <c r="K396" s="531"/>
      <c r="L396" s="531"/>
      <c r="M396" s="531"/>
      <c r="N396" s="531"/>
      <c r="O396" s="531"/>
      <c r="P396" s="516"/>
      <c r="Q396" s="532"/>
    </row>
    <row r="397" spans="1:17" ht="14.4" customHeight="1" x14ac:dyDescent="0.3">
      <c r="A397" s="510" t="s">
        <v>1524</v>
      </c>
      <c r="B397" s="511" t="s">
        <v>1408</v>
      </c>
      <c r="C397" s="511" t="s">
        <v>1395</v>
      </c>
      <c r="D397" s="511" t="s">
        <v>1414</v>
      </c>
      <c r="E397" s="511" t="s">
        <v>1415</v>
      </c>
      <c r="F397" s="531">
        <v>6</v>
      </c>
      <c r="G397" s="531">
        <v>1746</v>
      </c>
      <c r="H397" s="531">
        <v>1</v>
      </c>
      <c r="I397" s="531">
        <v>291</v>
      </c>
      <c r="J397" s="531"/>
      <c r="K397" s="531"/>
      <c r="L397" s="531"/>
      <c r="M397" s="531"/>
      <c r="N397" s="531"/>
      <c r="O397" s="531"/>
      <c r="P397" s="516"/>
      <c r="Q397" s="532"/>
    </row>
    <row r="398" spans="1:17" ht="14.4" customHeight="1" x14ac:dyDescent="0.3">
      <c r="A398" s="510" t="s">
        <v>1524</v>
      </c>
      <c r="B398" s="511" t="s">
        <v>1408</v>
      </c>
      <c r="C398" s="511" t="s">
        <v>1395</v>
      </c>
      <c r="D398" s="511" t="s">
        <v>1420</v>
      </c>
      <c r="E398" s="511" t="s">
        <v>1421</v>
      </c>
      <c r="F398" s="531">
        <v>10</v>
      </c>
      <c r="G398" s="531">
        <v>1330</v>
      </c>
      <c r="H398" s="531">
        <v>1</v>
      </c>
      <c r="I398" s="531">
        <v>133</v>
      </c>
      <c r="J398" s="531"/>
      <c r="K398" s="531"/>
      <c r="L398" s="531"/>
      <c r="M398" s="531"/>
      <c r="N398" s="531"/>
      <c r="O398" s="531"/>
      <c r="P398" s="516"/>
      <c r="Q398" s="532"/>
    </row>
    <row r="399" spans="1:17" ht="14.4" customHeight="1" x14ac:dyDescent="0.3">
      <c r="A399" s="510" t="s">
        <v>1524</v>
      </c>
      <c r="B399" s="511" t="s">
        <v>1408</v>
      </c>
      <c r="C399" s="511" t="s">
        <v>1395</v>
      </c>
      <c r="D399" s="511" t="s">
        <v>1423</v>
      </c>
      <c r="E399" s="511" t="s">
        <v>1424</v>
      </c>
      <c r="F399" s="531">
        <v>1</v>
      </c>
      <c r="G399" s="531">
        <v>609</v>
      </c>
      <c r="H399" s="531">
        <v>1</v>
      </c>
      <c r="I399" s="531">
        <v>609</v>
      </c>
      <c r="J399" s="531"/>
      <c r="K399" s="531"/>
      <c r="L399" s="531"/>
      <c r="M399" s="531"/>
      <c r="N399" s="531"/>
      <c r="O399" s="531"/>
      <c r="P399" s="516"/>
      <c r="Q399" s="532"/>
    </row>
    <row r="400" spans="1:17" ht="14.4" customHeight="1" x14ac:dyDescent="0.3">
      <c r="A400" s="510" t="s">
        <v>1524</v>
      </c>
      <c r="B400" s="511" t="s">
        <v>1408</v>
      </c>
      <c r="C400" s="511" t="s">
        <v>1395</v>
      </c>
      <c r="D400" s="511" t="s">
        <v>1427</v>
      </c>
      <c r="E400" s="511" t="s">
        <v>1428</v>
      </c>
      <c r="F400" s="531">
        <v>1</v>
      </c>
      <c r="G400" s="531">
        <v>158</v>
      </c>
      <c r="H400" s="531">
        <v>1</v>
      </c>
      <c r="I400" s="531">
        <v>158</v>
      </c>
      <c r="J400" s="531"/>
      <c r="K400" s="531"/>
      <c r="L400" s="531"/>
      <c r="M400" s="531"/>
      <c r="N400" s="531"/>
      <c r="O400" s="531"/>
      <c r="P400" s="516"/>
      <c r="Q400" s="532"/>
    </row>
    <row r="401" spans="1:17" ht="14.4" customHeight="1" x14ac:dyDescent="0.3">
      <c r="A401" s="510" t="s">
        <v>1524</v>
      </c>
      <c r="B401" s="511" t="s">
        <v>1408</v>
      </c>
      <c r="C401" s="511" t="s">
        <v>1395</v>
      </c>
      <c r="D401" s="511" t="s">
        <v>1431</v>
      </c>
      <c r="E401" s="511" t="s">
        <v>1432</v>
      </c>
      <c r="F401" s="531">
        <v>20</v>
      </c>
      <c r="G401" s="531">
        <v>320</v>
      </c>
      <c r="H401" s="531">
        <v>1</v>
      </c>
      <c r="I401" s="531">
        <v>16</v>
      </c>
      <c r="J401" s="531"/>
      <c r="K401" s="531"/>
      <c r="L401" s="531"/>
      <c r="M401" s="531"/>
      <c r="N401" s="531"/>
      <c r="O401" s="531"/>
      <c r="P401" s="516"/>
      <c r="Q401" s="532"/>
    </row>
    <row r="402" spans="1:17" ht="14.4" customHeight="1" x14ac:dyDescent="0.3">
      <c r="A402" s="510" t="s">
        <v>1524</v>
      </c>
      <c r="B402" s="511" t="s">
        <v>1408</v>
      </c>
      <c r="C402" s="511" t="s">
        <v>1395</v>
      </c>
      <c r="D402" s="511" t="s">
        <v>1433</v>
      </c>
      <c r="E402" s="511" t="s">
        <v>1434</v>
      </c>
      <c r="F402" s="531">
        <v>4</v>
      </c>
      <c r="G402" s="531">
        <v>1044</v>
      </c>
      <c r="H402" s="531">
        <v>1</v>
      </c>
      <c r="I402" s="531">
        <v>261</v>
      </c>
      <c r="J402" s="531"/>
      <c r="K402" s="531"/>
      <c r="L402" s="531"/>
      <c r="M402" s="531"/>
      <c r="N402" s="531"/>
      <c r="O402" s="531"/>
      <c r="P402" s="516"/>
      <c r="Q402" s="532"/>
    </row>
    <row r="403" spans="1:17" ht="14.4" customHeight="1" x14ac:dyDescent="0.3">
      <c r="A403" s="510" t="s">
        <v>1524</v>
      </c>
      <c r="B403" s="511" t="s">
        <v>1408</v>
      </c>
      <c r="C403" s="511" t="s">
        <v>1395</v>
      </c>
      <c r="D403" s="511" t="s">
        <v>1435</v>
      </c>
      <c r="E403" s="511" t="s">
        <v>1436</v>
      </c>
      <c r="F403" s="531">
        <v>4</v>
      </c>
      <c r="G403" s="531">
        <v>560</v>
      </c>
      <c r="H403" s="531">
        <v>1</v>
      </c>
      <c r="I403" s="531">
        <v>140</v>
      </c>
      <c r="J403" s="531"/>
      <c r="K403" s="531"/>
      <c r="L403" s="531"/>
      <c r="M403" s="531"/>
      <c r="N403" s="531"/>
      <c r="O403" s="531"/>
      <c r="P403" s="516"/>
      <c r="Q403" s="532"/>
    </row>
    <row r="404" spans="1:17" ht="14.4" customHeight="1" x14ac:dyDescent="0.3">
      <c r="A404" s="510" t="s">
        <v>1524</v>
      </c>
      <c r="B404" s="511" t="s">
        <v>1408</v>
      </c>
      <c r="C404" s="511" t="s">
        <v>1395</v>
      </c>
      <c r="D404" s="511" t="s">
        <v>1437</v>
      </c>
      <c r="E404" s="511" t="s">
        <v>1436</v>
      </c>
      <c r="F404" s="531">
        <v>10</v>
      </c>
      <c r="G404" s="531">
        <v>780</v>
      </c>
      <c r="H404" s="531">
        <v>1</v>
      </c>
      <c r="I404" s="531">
        <v>78</v>
      </c>
      <c r="J404" s="531"/>
      <c r="K404" s="531"/>
      <c r="L404" s="531"/>
      <c r="M404" s="531"/>
      <c r="N404" s="531"/>
      <c r="O404" s="531"/>
      <c r="P404" s="516"/>
      <c r="Q404" s="532"/>
    </row>
    <row r="405" spans="1:17" ht="14.4" customHeight="1" x14ac:dyDescent="0.3">
      <c r="A405" s="510" t="s">
        <v>1524</v>
      </c>
      <c r="B405" s="511" t="s">
        <v>1408</v>
      </c>
      <c r="C405" s="511" t="s">
        <v>1395</v>
      </c>
      <c r="D405" s="511" t="s">
        <v>1438</v>
      </c>
      <c r="E405" s="511" t="s">
        <v>1439</v>
      </c>
      <c r="F405" s="531">
        <v>4</v>
      </c>
      <c r="G405" s="531">
        <v>1208</v>
      </c>
      <c r="H405" s="531">
        <v>1</v>
      </c>
      <c r="I405" s="531">
        <v>302</v>
      </c>
      <c r="J405" s="531"/>
      <c r="K405" s="531"/>
      <c r="L405" s="531"/>
      <c r="M405" s="531"/>
      <c r="N405" s="531"/>
      <c r="O405" s="531"/>
      <c r="P405" s="516"/>
      <c r="Q405" s="532"/>
    </row>
    <row r="406" spans="1:17" ht="14.4" customHeight="1" x14ac:dyDescent="0.3">
      <c r="A406" s="510" t="s">
        <v>1524</v>
      </c>
      <c r="B406" s="511" t="s">
        <v>1408</v>
      </c>
      <c r="C406" s="511" t="s">
        <v>1395</v>
      </c>
      <c r="D406" s="511" t="s">
        <v>1442</v>
      </c>
      <c r="E406" s="511" t="s">
        <v>1443</v>
      </c>
      <c r="F406" s="531">
        <v>11</v>
      </c>
      <c r="G406" s="531">
        <v>1749</v>
      </c>
      <c r="H406" s="531">
        <v>1</v>
      </c>
      <c r="I406" s="531">
        <v>159</v>
      </c>
      <c r="J406" s="531"/>
      <c r="K406" s="531"/>
      <c r="L406" s="531"/>
      <c r="M406" s="531"/>
      <c r="N406" s="531"/>
      <c r="O406" s="531"/>
      <c r="P406" s="516"/>
      <c r="Q406" s="532"/>
    </row>
    <row r="407" spans="1:17" ht="14.4" customHeight="1" x14ac:dyDescent="0.3">
      <c r="A407" s="510" t="s">
        <v>1524</v>
      </c>
      <c r="B407" s="511" t="s">
        <v>1408</v>
      </c>
      <c r="C407" s="511" t="s">
        <v>1395</v>
      </c>
      <c r="D407" s="511" t="s">
        <v>1446</v>
      </c>
      <c r="E407" s="511" t="s">
        <v>1412</v>
      </c>
      <c r="F407" s="531">
        <v>23</v>
      </c>
      <c r="G407" s="531">
        <v>1610</v>
      </c>
      <c r="H407" s="531">
        <v>1</v>
      </c>
      <c r="I407" s="531">
        <v>70</v>
      </c>
      <c r="J407" s="531"/>
      <c r="K407" s="531"/>
      <c r="L407" s="531"/>
      <c r="M407" s="531"/>
      <c r="N407" s="531"/>
      <c r="O407" s="531"/>
      <c r="P407" s="516"/>
      <c r="Q407" s="532"/>
    </row>
    <row r="408" spans="1:17" ht="14.4" customHeight="1" x14ac:dyDescent="0.3">
      <c r="A408" s="510" t="s">
        <v>1524</v>
      </c>
      <c r="B408" s="511" t="s">
        <v>1408</v>
      </c>
      <c r="C408" s="511" t="s">
        <v>1395</v>
      </c>
      <c r="D408" s="511" t="s">
        <v>1451</v>
      </c>
      <c r="E408" s="511" t="s">
        <v>1452</v>
      </c>
      <c r="F408" s="531">
        <v>3</v>
      </c>
      <c r="G408" s="531">
        <v>645</v>
      </c>
      <c r="H408" s="531">
        <v>1</v>
      </c>
      <c r="I408" s="531">
        <v>215</v>
      </c>
      <c r="J408" s="531"/>
      <c r="K408" s="531"/>
      <c r="L408" s="531"/>
      <c r="M408" s="531"/>
      <c r="N408" s="531"/>
      <c r="O408" s="531"/>
      <c r="P408" s="516"/>
      <c r="Q408" s="532"/>
    </row>
    <row r="409" spans="1:17" ht="14.4" customHeight="1" x14ac:dyDescent="0.3">
      <c r="A409" s="510" t="s">
        <v>1524</v>
      </c>
      <c r="B409" s="511" t="s">
        <v>1408</v>
      </c>
      <c r="C409" s="511" t="s">
        <v>1395</v>
      </c>
      <c r="D409" s="511" t="s">
        <v>1453</v>
      </c>
      <c r="E409" s="511" t="s">
        <v>1454</v>
      </c>
      <c r="F409" s="531">
        <v>1</v>
      </c>
      <c r="G409" s="531">
        <v>1186</v>
      </c>
      <c r="H409" s="531">
        <v>1</v>
      </c>
      <c r="I409" s="531">
        <v>1186</v>
      </c>
      <c r="J409" s="531"/>
      <c r="K409" s="531"/>
      <c r="L409" s="531"/>
      <c r="M409" s="531"/>
      <c r="N409" s="531"/>
      <c r="O409" s="531"/>
      <c r="P409" s="516"/>
      <c r="Q409" s="532"/>
    </row>
    <row r="410" spans="1:17" ht="14.4" customHeight="1" x14ac:dyDescent="0.3">
      <c r="A410" s="510" t="s">
        <v>1524</v>
      </c>
      <c r="B410" s="511" t="s">
        <v>1408</v>
      </c>
      <c r="C410" s="511" t="s">
        <v>1395</v>
      </c>
      <c r="D410" s="511" t="s">
        <v>1455</v>
      </c>
      <c r="E410" s="511" t="s">
        <v>1456</v>
      </c>
      <c r="F410" s="531">
        <v>2</v>
      </c>
      <c r="G410" s="531">
        <v>214</v>
      </c>
      <c r="H410" s="531">
        <v>1</v>
      </c>
      <c r="I410" s="531">
        <v>107</v>
      </c>
      <c r="J410" s="531"/>
      <c r="K410" s="531"/>
      <c r="L410" s="531"/>
      <c r="M410" s="531"/>
      <c r="N410" s="531"/>
      <c r="O410" s="531"/>
      <c r="P410" s="516"/>
      <c r="Q410" s="532"/>
    </row>
    <row r="411" spans="1:17" ht="14.4" customHeight="1" x14ac:dyDescent="0.3">
      <c r="A411" s="510" t="s">
        <v>1524</v>
      </c>
      <c r="B411" s="511" t="s">
        <v>1408</v>
      </c>
      <c r="C411" s="511" t="s">
        <v>1395</v>
      </c>
      <c r="D411" s="511" t="s">
        <v>1457</v>
      </c>
      <c r="E411" s="511" t="s">
        <v>1458</v>
      </c>
      <c r="F411" s="531">
        <v>1</v>
      </c>
      <c r="G411" s="531">
        <v>318</v>
      </c>
      <c r="H411" s="531">
        <v>1</v>
      </c>
      <c r="I411" s="531">
        <v>318</v>
      </c>
      <c r="J411" s="531"/>
      <c r="K411" s="531"/>
      <c r="L411" s="531"/>
      <c r="M411" s="531"/>
      <c r="N411" s="531"/>
      <c r="O411" s="531"/>
      <c r="P411" s="516"/>
      <c r="Q411" s="532"/>
    </row>
    <row r="412" spans="1:17" ht="14.4" customHeight="1" x14ac:dyDescent="0.3">
      <c r="A412" s="510" t="s">
        <v>1525</v>
      </c>
      <c r="B412" s="511" t="s">
        <v>1408</v>
      </c>
      <c r="C412" s="511" t="s">
        <v>1395</v>
      </c>
      <c r="D412" s="511" t="s">
        <v>1411</v>
      </c>
      <c r="E412" s="511" t="s">
        <v>1412</v>
      </c>
      <c r="F412" s="531">
        <v>10</v>
      </c>
      <c r="G412" s="531">
        <v>2020</v>
      </c>
      <c r="H412" s="531">
        <v>1</v>
      </c>
      <c r="I412" s="531">
        <v>202</v>
      </c>
      <c r="J412" s="531">
        <v>2</v>
      </c>
      <c r="K412" s="531">
        <v>406</v>
      </c>
      <c r="L412" s="531">
        <v>0.200990099009901</v>
      </c>
      <c r="M412" s="531">
        <v>203</v>
      </c>
      <c r="N412" s="531">
        <v>8</v>
      </c>
      <c r="O412" s="531">
        <v>1634</v>
      </c>
      <c r="P412" s="516">
        <v>0.80891089108910896</v>
      </c>
      <c r="Q412" s="532">
        <v>204.25</v>
      </c>
    </row>
    <row r="413" spans="1:17" ht="14.4" customHeight="1" x14ac:dyDescent="0.3">
      <c r="A413" s="510" t="s">
        <v>1525</v>
      </c>
      <c r="B413" s="511" t="s">
        <v>1408</v>
      </c>
      <c r="C413" s="511" t="s">
        <v>1395</v>
      </c>
      <c r="D413" s="511" t="s">
        <v>1414</v>
      </c>
      <c r="E413" s="511" t="s">
        <v>1415</v>
      </c>
      <c r="F413" s="531"/>
      <c r="G413" s="531"/>
      <c r="H413" s="531"/>
      <c r="I413" s="531"/>
      <c r="J413" s="531"/>
      <c r="K413" s="531"/>
      <c r="L413" s="531"/>
      <c r="M413" s="531"/>
      <c r="N413" s="531">
        <v>39</v>
      </c>
      <c r="O413" s="531">
        <v>11466</v>
      </c>
      <c r="P413" s="516"/>
      <c r="Q413" s="532">
        <v>294</v>
      </c>
    </row>
    <row r="414" spans="1:17" ht="14.4" customHeight="1" x14ac:dyDescent="0.3">
      <c r="A414" s="510" t="s">
        <v>1525</v>
      </c>
      <c r="B414" s="511" t="s">
        <v>1408</v>
      </c>
      <c r="C414" s="511" t="s">
        <v>1395</v>
      </c>
      <c r="D414" s="511" t="s">
        <v>1420</v>
      </c>
      <c r="E414" s="511" t="s">
        <v>1421</v>
      </c>
      <c r="F414" s="531">
        <v>10</v>
      </c>
      <c r="G414" s="531">
        <v>1330</v>
      </c>
      <c r="H414" s="531">
        <v>1</v>
      </c>
      <c r="I414" s="531">
        <v>133</v>
      </c>
      <c r="J414" s="531">
        <v>11</v>
      </c>
      <c r="K414" s="531">
        <v>1474</v>
      </c>
      <c r="L414" s="531">
        <v>1.1082706766917294</v>
      </c>
      <c r="M414" s="531">
        <v>134</v>
      </c>
      <c r="N414" s="531">
        <v>19</v>
      </c>
      <c r="O414" s="531">
        <v>2555</v>
      </c>
      <c r="P414" s="516">
        <v>1.9210526315789473</v>
      </c>
      <c r="Q414" s="532">
        <v>134.47368421052633</v>
      </c>
    </row>
    <row r="415" spans="1:17" ht="14.4" customHeight="1" x14ac:dyDescent="0.3">
      <c r="A415" s="510" t="s">
        <v>1525</v>
      </c>
      <c r="B415" s="511" t="s">
        <v>1408</v>
      </c>
      <c r="C415" s="511" t="s">
        <v>1395</v>
      </c>
      <c r="D415" s="511" t="s">
        <v>1427</v>
      </c>
      <c r="E415" s="511" t="s">
        <v>1428</v>
      </c>
      <c r="F415" s="531"/>
      <c r="G415" s="531"/>
      <c r="H415" s="531"/>
      <c r="I415" s="531"/>
      <c r="J415" s="531"/>
      <c r="K415" s="531"/>
      <c r="L415" s="531"/>
      <c r="M415" s="531"/>
      <c r="N415" s="531">
        <v>2</v>
      </c>
      <c r="O415" s="531">
        <v>320</v>
      </c>
      <c r="P415" s="516"/>
      <c r="Q415" s="532">
        <v>160</v>
      </c>
    </row>
    <row r="416" spans="1:17" ht="14.4" customHeight="1" x14ac:dyDescent="0.3">
      <c r="A416" s="510" t="s">
        <v>1525</v>
      </c>
      <c r="B416" s="511" t="s">
        <v>1408</v>
      </c>
      <c r="C416" s="511" t="s">
        <v>1395</v>
      </c>
      <c r="D416" s="511" t="s">
        <v>1429</v>
      </c>
      <c r="E416" s="511" t="s">
        <v>1430</v>
      </c>
      <c r="F416" s="531">
        <v>1</v>
      </c>
      <c r="G416" s="531">
        <v>382</v>
      </c>
      <c r="H416" s="531">
        <v>1</v>
      </c>
      <c r="I416" s="531">
        <v>382</v>
      </c>
      <c r="J416" s="531"/>
      <c r="K416" s="531"/>
      <c r="L416" s="531"/>
      <c r="M416" s="531"/>
      <c r="N416" s="531"/>
      <c r="O416" s="531"/>
      <c r="P416" s="516"/>
      <c r="Q416" s="532"/>
    </row>
    <row r="417" spans="1:17" ht="14.4" customHeight="1" x14ac:dyDescent="0.3">
      <c r="A417" s="510" t="s">
        <v>1525</v>
      </c>
      <c r="B417" s="511" t="s">
        <v>1408</v>
      </c>
      <c r="C417" s="511" t="s">
        <v>1395</v>
      </c>
      <c r="D417" s="511" t="s">
        <v>1431</v>
      </c>
      <c r="E417" s="511" t="s">
        <v>1432</v>
      </c>
      <c r="F417" s="531">
        <v>18</v>
      </c>
      <c r="G417" s="531">
        <v>288</v>
      </c>
      <c r="H417" s="531">
        <v>1</v>
      </c>
      <c r="I417" s="531">
        <v>16</v>
      </c>
      <c r="J417" s="531">
        <v>13</v>
      </c>
      <c r="K417" s="531">
        <v>208</v>
      </c>
      <c r="L417" s="531">
        <v>0.72222222222222221</v>
      </c>
      <c r="M417" s="531">
        <v>16</v>
      </c>
      <c r="N417" s="531">
        <v>24</v>
      </c>
      <c r="O417" s="531">
        <v>384</v>
      </c>
      <c r="P417" s="516">
        <v>1.3333333333333333</v>
      </c>
      <c r="Q417" s="532">
        <v>16</v>
      </c>
    </row>
    <row r="418" spans="1:17" ht="14.4" customHeight="1" x14ac:dyDescent="0.3">
      <c r="A418" s="510" t="s">
        <v>1525</v>
      </c>
      <c r="B418" s="511" t="s">
        <v>1408</v>
      </c>
      <c r="C418" s="511" t="s">
        <v>1395</v>
      </c>
      <c r="D418" s="511" t="s">
        <v>1433</v>
      </c>
      <c r="E418" s="511" t="s">
        <v>1434</v>
      </c>
      <c r="F418" s="531">
        <v>4</v>
      </c>
      <c r="G418" s="531">
        <v>1044</v>
      </c>
      <c r="H418" s="531">
        <v>1</v>
      </c>
      <c r="I418" s="531">
        <v>261</v>
      </c>
      <c r="J418" s="531">
        <v>1</v>
      </c>
      <c r="K418" s="531">
        <v>262</v>
      </c>
      <c r="L418" s="531">
        <v>0.25095785440613028</v>
      </c>
      <c r="M418" s="531">
        <v>262</v>
      </c>
      <c r="N418" s="531">
        <v>4</v>
      </c>
      <c r="O418" s="531">
        <v>1054</v>
      </c>
      <c r="P418" s="516">
        <v>1.0095785440613028</v>
      </c>
      <c r="Q418" s="532">
        <v>263.5</v>
      </c>
    </row>
    <row r="419" spans="1:17" ht="14.4" customHeight="1" x14ac:dyDescent="0.3">
      <c r="A419" s="510" t="s">
        <v>1525</v>
      </c>
      <c r="B419" s="511" t="s">
        <v>1408</v>
      </c>
      <c r="C419" s="511" t="s">
        <v>1395</v>
      </c>
      <c r="D419" s="511" t="s">
        <v>1435</v>
      </c>
      <c r="E419" s="511" t="s">
        <v>1436</v>
      </c>
      <c r="F419" s="531">
        <v>4</v>
      </c>
      <c r="G419" s="531">
        <v>560</v>
      </c>
      <c r="H419" s="531">
        <v>1</v>
      </c>
      <c r="I419" s="531">
        <v>140</v>
      </c>
      <c r="J419" s="531">
        <v>1</v>
      </c>
      <c r="K419" s="531">
        <v>141</v>
      </c>
      <c r="L419" s="531">
        <v>0.25178571428571428</v>
      </c>
      <c r="M419" s="531">
        <v>141</v>
      </c>
      <c r="N419" s="531">
        <v>4</v>
      </c>
      <c r="O419" s="531">
        <v>564</v>
      </c>
      <c r="P419" s="516">
        <v>1.0071428571428571</v>
      </c>
      <c r="Q419" s="532">
        <v>141</v>
      </c>
    </row>
    <row r="420" spans="1:17" ht="14.4" customHeight="1" x14ac:dyDescent="0.3">
      <c r="A420" s="510" t="s">
        <v>1525</v>
      </c>
      <c r="B420" s="511" t="s">
        <v>1408</v>
      </c>
      <c r="C420" s="511" t="s">
        <v>1395</v>
      </c>
      <c r="D420" s="511" t="s">
        <v>1437</v>
      </c>
      <c r="E420" s="511" t="s">
        <v>1436</v>
      </c>
      <c r="F420" s="531">
        <v>10</v>
      </c>
      <c r="G420" s="531">
        <v>780</v>
      </c>
      <c r="H420" s="531">
        <v>1</v>
      </c>
      <c r="I420" s="531">
        <v>78</v>
      </c>
      <c r="J420" s="531">
        <v>11</v>
      </c>
      <c r="K420" s="531">
        <v>858</v>
      </c>
      <c r="L420" s="531">
        <v>1.1000000000000001</v>
      </c>
      <c r="M420" s="531">
        <v>78</v>
      </c>
      <c r="N420" s="531">
        <v>19</v>
      </c>
      <c r="O420" s="531">
        <v>1482</v>
      </c>
      <c r="P420" s="516">
        <v>1.9</v>
      </c>
      <c r="Q420" s="532">
        <v>78</v>
      </c>
    </row>
    <row r="421" spans="1:17" ht="14.4" customHeight="1" x14ac:dyDescent="0.3">
      <c r="A421" s="510" t="s">
        <v>1525</v>
      </c>
      <c r="B421" s="511" t="s">
        <v>1408</v>
      </c>
      <c r="C421" s="511" t="s">
        <v>1395</v>
      </c>
      <c r="D421" s="511" t="s">
        <v>1438</v>
      </c>
      <c r="E421" s="511" t="s">
        <v>1439</v>
      </c>
      <c r="F421" s="531">
        <v>4</v>
      </c>
      <c r="G421" s="531">
        <v>1208</v>
      </c>
      <c r="H421" s="531">
        <v>1</v>
      </c>
      <c r="I421" s="531">
        <v>302</v>
      </c>
      <c r="J421" s="531">
        <v>1</v>
      </c>
      <c r="K421" s="531">
        <v>303</v>
      </c>
      <c r="L421" s="531">
        <v>0.2508278145695364</v>
      </c>
      <c r="M421" s="531">
        <v>303</v>
      </c>
      <c r="N421" s="531">
        <v>4</v>
      </c>
      <c r="O421" s="531">
        <v>1218</v>
      </c>
      <c r="P421" s="516">
        <v>1.0082781456953642</v>
      </c>
      <c r="Q421" s="532">
        <v>304.5</v>
      </c>
    </row>
    <row r="422" spans="1:17" ht="14.4" customHeight="1" x14ac:dyDescent="0.3">
      <c r="A422" s="510" t="s">
        <v>1525</v>
      </c>
      <c r="B422" s="511" t="s">
        <v>1408</v>
      </c>
      <c r="C422" s="511" t="s">
        <v>1395</v>
      </c>
      <c r="D422" s="511" t="s">
        <v>1440</v>
      </c>
      <c r="E422" s="511" t="s">
        <v>1441</v>
      </c>
      <c r="F422" s="531">
        <v>1</v>
      </c>
      <c r="G422" s="531">
        <v>486</v>
      </c>
      <c r="H422" s="531">
        <v>1</v>
      </c>
      <c r="I422" s="531">
        <v>486</v>
      </c>
      <c r="J422" s="531"/>
      <c r="K422" s="531"/>
      <c r="L422" s="531"/>
      <c r="M422" s="531"/>
      <c r="N422" s="531"/>
      <c r="O422" s="531"/>
      <c r="P422" s="516"/>
      <c r="Q422" s="532"/>
    </row>
    <row r="423" spans="1:17" ht="14.4" customHeight="1" x14ac:dyDescent="0.3">
      <c r="A423" s="510" t="s">
        <v>1525</v>
      </c>
      <c r="B423" s="511" t="s">
        <v>1408</v>
      </c>
      <c r="C423" s="511" t="s">
        <v>1395</v>
      </c>
      <c r="D423" s="511" t="s">
        <v>1442</v>
      </c>
      <c r="E423" s="511" t="s">
        <v>1443</v>
      </c>
      <c r="F423" s="531">
        <v>8</v>
      </c>
      <c r="G423" s="531">
        <v>1272</v>
      </c>
      <c r="H423" s="531">
        <v>1</v>
      </c>
      <c r="I423" s="531">
        <v>159</v>
      </c>
      <c r="J423" s="531">
        <v>6</v>
      </c>
      <c r="K423" s="531">
        <v>960</v>
      </c>
      <c r="L423" s="531">
        <v>0.75471698113207553</v>
      </c>
      <c r="M423" s="531">
        <v>160</v>
      </c>
      <c r="N423" s="531">
        <v>9</v>
      </c>
      <c r="O423" s="531">
        <v>1443</v>
      </c>
      <c r="P423" s="516">
        <v>1.1344339622641511</v>
      </c>
      <c r="Q423" s="532">
        <v>160.33333333333334</v>
      </c>
    </row>
    <row r="424" spans="1:17" ht="14.4" customHeight="1" x14ac:dyDescent="0.3">
      <c r="A424" s="510" t="s">
        <v>1525</v>
      </c>
      <c r="B424" s="511" t="s">
        <v>1408</v>
      </c>
      <c r="C424" s="511" t="s">
        <v>1395</v>
      </c>
      <c r="D424" s="511" t="s">
        <v>1446</v>
      </c>
      <c r="E424" s="511" t="s">
        <v>1412</v>
      </c>
      <c r="F424" s="531">
        <v>20</v>
      </c>
      <c r="G424" s="531">
        <v>1400</v>
      </c>
      <c r="H424" s="531">
        <v>1</v>
      </c>
      <c r="I424" s="531">
        <v>70</v>
      </c>
      <c r="J424" s="531">
        <v>17</v>
      </c>
      <c r="K424" s="531">
        <v>1190</v>
      </c>
      <c r="L424" s="531">
        <v>0.85</v>
      </c>
      <c r="M424" s="531">
        <v>70</v>
      </c>
      <c r="N424" s="531">
        <v>28</v>
      </c>
      <c r="O424" s="531">
        <v>1973</v>
      </c>
      <c r="P424" s="516">
        <v>1.4092857142857143</v>
      </c>
      <c r="Q424" s="532">
        <v>70.464285714285708</v>
      </c>
    </row>
    <row r="425" spans="1:17" ht="14.4" customHeight="1" x14ac:dyDescent="0.3">
      <c r="A425" s="510" t="s">
        <v>1526</v>
      </c>
      <c r="B425" s="511" t="s">
        <v>1408</v>
      </c>
      <c r="C425" s="511" t="s">
        <v>1395</v>
      </c>
      <c r="D425" s="511" t="s">
        <v>1411</v>
      </c>
      <c r="E425" s="511" t="s">
        <v>1412</v>
      </c>
      <c r="F425" s="531">
        <v>546</v>
      </c>
      <c r="G425" s="531">
        <v>110292</v>
      </c>
      <c r="H425" s="531">
        <v>1</v>
      </c>
      <c r="I425" s="531">
        <v>202</v>
      </c>
      <c r="J425" s="531">
        <v>372</v>
      </c>
      <c r="K425" s="531">
        <v>75516</v>
      </c>
      <c r="L425" s="531">
        <v>0.68469154607768468</v>
      </c>
      <c r="M425" s="531">
        <v>203</v>
      </c>
      <c r="N425" s="531">
        <v>468</v>
      </c>
      <c r="O425" s="531">
        <v>95506</v>
      </c>
      <c r="P425" s="516">
        <v>0.86593769267036591</v>
      </c>
      <c r="Q425" s="532">
        <v>204.07264957264957</v>
      </c>
    </row>
    <row r="426" spans="1:17" ht="14.4" customHeight="1" x14ac:dyDescent="0.3">
      <c r="A426" s="510" t="s">
        <v>1526</v>
      </c>
      <c r="B426" s="511" t="s">
        <v>1408</v>
      </c>
      <c r="C426" s="511" t="s">
        <v>1395</v>
      </c>
      <c r="D426" s="511" t="s">
        <v>1414</v>
      </c>
      <c r="E426" s="511" t="s">
        <v>1415</v>
      </c>
      <c r="F426" s="531">
        <v>157</v>
      </c>
      <c r="G426" s="531">
        <v>45687</v>
      </c>
      <c r="H426" s="531">
        <v>1</v>
      </c>
      <c r="I426" s="531">
        <v>291</v>
      </c>
      <c r="J426" s="531">
        <v>164</v>
      </c>
      <c r="K426" s="531">
        <v>47888</v>
      </c>
      <c r="L426" s="531">
        <v>1.0481756298290543</v>
      </c>
      <c r="M426" s="531">
        <v>292</v>
      </c>
      <c r="N426" s="531">
        <v>224</v>
      </c>
      <c r="O426" s="531">
        <v>65698</v>
      </c>
      <c r="P426" s="516">
        <v>1.4380020574780572</v>
      </c>
      <c r="Q426" s="532">
        <v>293.29464285714283</v>
      </c>
    </row>
    <row r="427" spans="1:17" ht="14.4" customHeight="1" x14ac:dyDescent="0.3">
      <c r="A427" s="510" t="s">
        <v>1526</v>
      </c>
      <c r="B427" s="511" t="s">
        <v>1408</v>
      </c>
      <c r="C427" s="511" t="s">
        <v>1395</v>
      </c>
      <c r="D427" s="511" t="s">
        <v>1416</v>
      </c>
      <c r="E427" s="511" t="s">
        <v>1417</v>
      </c>
      <c r="F427" s="531">
        <v>3</v>
      </c>
      <c r="G427" s="531">
        <v>276</v>
      </c>
      <c r="H427" s="531">
        <v>1</v>
      </c>
      <c r="I427" s="531">
        <v>92</v>
      </c>
      <c r="J427" s="531"/>
      <c r="K427" s="531"/>
      <c r="L427" s="531"/>
      <c r="M427" s="531"/>
      <c r="N427" s="531"/>
      <c r="O427" s="531"/>
      <c r="P427" s="516"/>
      <c r="Q427" s="532"/>
    </row>
    <row r="428" spans="1:17" ht="14.4" customHeight="1" x14ac:dyDescent="0.3">
      <c r="A428" s="510" t="s">
        <v>1526</v>
      </c>
      <c r="B428" s="511" t="s">
        <v>1408</v>
      </c>
      <c r="C428" s="511" t="s">
        <v>1395</v>
      </c>
      <c r="D428" s="511" t="s">
        <v>1420</v>
      </c>
      <c r="E428" s="511" t="s">
        <v>1421</v>
      </c>
      <c r="F428" s="531">
        <v>25</v>
      </c>
      <c r="G428" s="531">
        <v>3325</v>
      </c>
      <c r="H428" s="531">
        <v>1</v>
      </c>
      <c r="I428" s="531">
        <v>133</v>
      </c>
      <c r="J428" s="531">
        <v>30</v>
      </c>
      <c r="K428" s="531">
        <v>4020</v>
      </c>
      <c r="L428" s="531">
        <v>1.2090225563909776</v>
      </c>
      <c r="M428" s="531">
        <v>134</v>
      </c>
      <c r="N428" s="531">
        <v>28</v>
      </c>
      <c r="O428" s="531">
        <v>3763</v>
      </c>
      <c r="P428" s="516">
        <v>1.1317293233082706</v>
      </c>
      <c r="Q428" s="532">
        <v>134.39285714285714</v>
      </c>
    </row>
    <row r="429" spans="1:17" ht="14.4" customHeight="1" x14ac:dyDescent="0.3">
      <c r="A429" s="510" t="s">
        <v>1526</v>
      </c>
      <c r="B429" s="511" t="s">
        <v>1408</v>
      </c>
      <c r="C429" s="511" t="s">
        <v>1395</v>
      </c>
      <c r="D429" s="511" t="s">
        <v>1422</v>
      </c>
      <c r="E429" s="511" t="s">
        <v>1421</v>
      </c>
      <c r="F429" s="531">
        <v>1</v>
      </c>
      <c r="G429" s="531">
        <v>174</v>
      </c>
      <c r="H429" s="531">
        <v>1</v>
      </c>
      <c r="I429" s="531">
        <v>174</v>
      </c>
      <c r="J429" s="531"/>
      <c r="K429" s="531"/>
      <c r="L429" s="531"/>
      <c r="M429" s="531"/>
      <c r="N429" s="531"/>
      <c r="O429" s="531"/>
      <c r="P429" s="516"/>
      <c r="Q429" s="532"/>
    </row>
    <row r="430" spans="1:17" ht="14.4" customHeight="1" x14ac:dyDescent="0.3">
      <c r="A430" s="510" t="s">
        <v>1526</v>
      </c>
      <c r="B430" s="511" t="s">
        <v>1408</v>
      </c>
      <c r="C430" s="511" t="s">
        <v>1395</v>
      </c>
      <c r="D430" s="511" t="s">
        <v>1423</v>
      </c>
      <c r="E430" s="511" t="s">
        <v>1424</v>
      </c>
      <c r="F430" s="531"/>
      <c r="G430" s="531"/>
      <c r="H430" s="531"/>
      <c r="I430" s="531"/>
      <c r="J430" s="531">
        <v>1</v>
      </c>
      <c r="K430" s="531">
        <v>612</v>
      </c>
      <c r="L430" s="531"/>
      <c r="M430" s="531">
        <v>612</v>
      </c>
      <c r="N430" s="531"/>
      <c r="O430" s="531"/>
      <c r="P430" s="516"/>
      <c r="Q430" s="532"/>
    </row>
    <row r="431" spans="1:17" ht="14.4" customHeight="1" x14ac:dyDescent="0.3">
      <c r="A431" s="510" t="s">
        <v>1526</v>
      </c>
      <c r="B431" s="511" t="s">
        <v>1408</v>
      </c>
      <c r="C431" s="511" t="s">
        <v>1395</v>
      </c>
      <c r="D431" s="511" t="s">
        <v>1427</v>
      </c>
      <c r="E431" s="511" t="s">
        <v>1428</v>
      </c>
      <c r="F431" s="531">
        <v>7</v>
      </c>
      <c r="G431" s="531">
        <v>1106</v>
      </c>
      <c r="H431" s="531">
        <v>1</v>
      </c>
      <c r="I431" s="531">
        <v>158</v>
      </c>
      <c r="J431" s="531">
        <v>8</v>
      </c>
      <c r="K431" s="531">
        <v>1272</v>
      </c>
      <c r="L431" s="531">
        <v>1.1500904159132008</v>
      </c>
      <c r="M431" s="531">
        <v>159</v>
      </c>
      <c r="N431" s="531">
        <v>12</v>
      </c>
      <c r="O431" s="531">
        <v>1915</v>
      </c>
      <c r="P431" s="516">
        <v>1.7314647377938517</v>
      </c>
      <c r="Q431" s="532">
        <v>159.58333333333334</v>
      </c>
    </row>
    <row r="432" spans="1:17" ht="14.4" customHeight="1" x14ac:dyDescent="0.3">
      <c r="A432" s="510" t="s">
        <v>1526</v>
      </c>
      <c r="B432" s="511" t="s">
        <v>1408</v>
      </c>
      <c r="C432" s="511" t="s">
        <v>1395</v>
      </c>
      <c r="D432" s="511" t="s">
        <v>1431</v>
      </c>
      <c r="E432" s="511" t="s">
        <v>1432</v>
      </c>
      <c r="F432" s="531">
        <v>230</v>
      </c>
      <c r="G432" s="531">
        <v>3680</v>
      </c>
      <c r="H432" s="531">
        <v>1</v>
      </c>
      <c r="I432" s="531">
        <v>16</v>
      </c>
      <c r="J432" s="531">
        <v>163</v>
      </c>
      <c r="K432" s="531">
        <v>2608</v>
      </c>
      <c r="L432" s="531">
        <v>0.70869565217391306</v>
      </c>
      <c r="M432" s="531">
        <v>16</v>
      </c>
      <c r="N432" s="531">
        <v>179</v>
      </c>
      <c r="O432" s="531">
        <v>2864</v>
      </c>
      <c r="P432" s="516">
        <v>0.77826086956521734</v>
      </c>
      <c r="Q432" s="532">
        <v>16</v>
      </c>
    </row>
    <row r="433" spans="1:17" ht="14.4" customHeight="1" x14ac:dyDescent="0.3">
      <c r="A433" s="510" t="s">
        <v>1526</v>
      </c>
      <c r="B433" s="511" t="s">
        <v>1408</v>
      </c>
      <c r="C433" s="511" t="s">
        <v>1395</v>
      </c>
      <c r="D433" s="511" t="s">
        <v>1433</v>
      </c>
      <c r="E433" s="511" t="s">
        <v>1434</v>
      </c>
      <c r="F433" s="531">
        <v>151</v>
      </c>
      <c r="G433" s="531">
        <v>39411</v>
      </c>
      <c r="H433" s="531">
        <v>1</v>
      </c>
      <c r="I433" s="531">
        <v>261</v>
      </c>
      <c r="J433" s="531">
        <v>121</v>
      </c>
      <c r="K433" s="531">
        <v>31702</v>
      </c>
      <c r="L433" s="531">
        <v>0.80439471213620561</v>
      </c>
      <c r="M433" s="531">
        <v>262</v>
      </c>
      <c r="N433" s="531">
        <v>140</v>
      </c>
      <c r="O433" s="531">
        <v>36932</v>
      </c>
      <c r="P433" s="516">
        <v>0.93709877952855802</v>
      </c>
      <c r="Q433" s="532">
        <v>263.8</v>
      </c>
    </row>
    <row r="434" spans="1:17" ht="14.4" customHeight="1" x14ac:dyDescent="0.3">
      <c r="A434" s="510" t="s">
        <v>1526</v>
      </c>
      <c r="B434" s="511" t="s">
        <v>1408</v>
      </c>
      <c r="C434" s="511" t="s">
        <v>1395</v>
      </c>
      <c r="D434" s="511" t="s">
        <v>1435</v>
      </c>
      <c r="E434" s="511" t="s">
        <v>1436</v>
      </c>
      <c r="F434" s="531">
        <v>195</v>
      </c>
      <c r="G434" s="531">
        <v>27300</v>
      </c>
      <c r="H434" s="531">
        <v>1</v>
      </c>
      <c r="I434" s="531">
        <v>140</v>
      </c>
      <c r="J434" s="531">
        <v>133</v>
      </c>
      <c r="K434" s="531">
        <v>18753</v>
      </c>
      <c r="L434" s="531">
        <v>0.68692307692307697</v>
      </c>
      <c r="M434" s="531">
        <v>141</v>
      </c>
      <c r="N434" s="531">
        <v>150</v>
      </c>
      <c r="O434" s="531">
        <v>21150</v>
      </c>
      <c r="P434" s="516">
        <v>0.77472527472527475</v>
      </c>
      <c r="Q434" s="532">
        <v>141</v>
      </c>
    </row>
    <row r="435" spans="1:17" ht="14.4" customHeight="1" x14ac:dyDescent="0.3">
      <c r="A435" s="510" t="s">
        <v>1526</v>
      </c>
      <c r="B435" s="511" t="s">
        <v>1408</v>
      </c>
      <c r="C435" s="511" t="s">
        <v>1395</v>
      </c>
      <c r="D435" s="511" t="s">
        <v>1437</v>
      </c>
      <c r="E435" s="511" t="s">
        <v>1436</v>
      </c>
      <c r="F435" s="531">
        <v>25</v>
      </c>
      <c r="G435" s="531">
        <v>1950</v>
      </c>
      <c r="H435" s="531">
        <v>1</v>
      </c>
      <c r="I435" s="531">
        <v>78</v>
      </c>
      <c r="J435" s="531">
        <v>30</v>
      </c>
      <c r="K435" s="531">
        <v>2340</v>
      </c>
      <c r="L435" s="531">
        <v>1.2</v>
      </c>
      <c r="M435" s="531">
        <v>78</v>
      </c>
      <c r="N435" s="531">
        <v>28</v>
      </c>
      <c r="O435" s="531">
        <v>2184</v>
      </c>
      <c r="P435" s="516">
        <v>1.1200000000000001</v>
      </c>
      <c r="Q435" s="532">
        <v>78</v>
      </c>
    </row>
    <row r="436" spans="1:17" ht="14.4" customHeight="1" x14ac:dyDescent="0.3">
      <c r="A436" s="510" t="s">
        <v>1526</v>
      </c>
      <c r="B436" s="511" t="s">
        <v>1408</v>
      </c>
      <c r="C436" s="511" t="s">
        <v>1395</v>
      </c>
      <c r="D436" s="511" t="s">
        <v>1438</v>
      </c>
      <c r="E436" s="511" t="s">
        <v>1439</v>
      </c>
      <c r="F436" s="531">
        <v>196</v>
      </c>
      <c r="G436" s="531">
        <v>59192</v>
      </c>
      <c r="H436" s="531">
        <v>1</v>
      </c>
      <c r="I436" s="531">
        <v>302</v>
      </c>
      <c r="J436" s="531">
        <v>133</v>
      </c>
      <c r="K436" s="531">
        <v>40299</v>
      </c>
      <c r="L436" s="531">
        <v>0.68081835383159883</v>
      </c>
      <c r="M436" s="531">
        <v>303</v>
      </c>
      <c r="N436" s="531">
        <v>150</v>
      </c>
      <c r="O436" s="531">
        <v>45702</v>
      </c>
      <c r="P436" s="516">
        <v>0.77209758075415602</v>
      </c>
      <c r="Q436" s="532">
        <v>304.68</v>
      </c>
    </row>
    <row r="437" spans="1:17" ht="14.4" customHeight="1" x14ac:dyDescent="0.3">
      <c r="A437" s="510" t="s">
        <v>1526</v>
      </c>
      <c r="B437" s="511" t="s">
        <v>1408</v>
      </c>
      <c r="C437" s="511" t="s">
        <v>1395</v>
      </c>
      <c r="D437" s="511" t="s">
        <v>1442</v>
      </c>
      <c r="E437" s="511" t="s">
        <v>1443</v>
      </c>
      <c r="F437" s="531">
        <v>27</v>
      </c>
      <c r="G437" s="531">
        <v>4293</v>
      </c>
      <c r="H437" s="531">
        <v>1</v>
      </c>
      <c r="I437" s="531">
        <v>159</v>
      </c>
      <c r="J437" s="531">
        <v>16</v>
      </c>
      <c r="K437" s="531">
        <v>2560</v>
      </c>
      <c r="L437" s="531">
        <v>0.5963195900302819</v>
      </c>
      <c r="M437" s="531">
        <v>160</v>
      </c>
      <c r="N437" s="531">
        <v>15</v>
      </c>
      <c r="O437" s="531">
        <v>2406</v>
      </c>
      <c r="P437" s="516">
        <v>0.56044723969252275</v>
      </c>
      <c r="Q437" s="532">
        <v>160.4</v>
      </c>
    </row>
    <row r="438" spans="1:17" ht="14.4" customHeight="1" x14ac:dyDescent="0.3">
      <c r="A438" s="510" t="s">
        <v>1526</v>
      </c>
      <c r="B438" s="511" t="s">
        <v>1408</v>
      </c>
      <c r="C438" s="511" t="s">
        <v>1395</v>
      </c>
      <c r="D438" s="511" t="s">
        <v>1446</v>
      </c>
      <c r="E438" s="511" t="s">
        <v>1412</v>
      </c>
      <c r="F438" s="531">
        <v>82</v>
      </c>
      <c r="G438" s="531">
        <v>5740</v>
      </c>
      <c r="H438" s="531">
        <v>1</v>
      </c>
      <c r="I438" s="531">
        <v>70</v>
      </c>
      <c r="J438" s="531">
        <v>102</v>
      </c>
      <c r="K438" s="531">
        <v>7140</v>
      </c>
      <c r="L438" s="531">
        <v>1.2439024390243902</v>
      </c>
      <c r="M438" s="531">
        <v>70</v>
      </c>
      <c r="N438" s="531">
        <v>66</v>
      </c>
      <c r="O438" s="531">
        <v>4654</v>
      </c>
      <c r="P438" s="516">
        <v>0.81080139372822302</v>
      </c>
      <c r="Q438" s="532">
        <v>70.515151515151516</v>
      </c>
    </row>
    <row r="439" spans="1:17" ht="14.4" customHeight="1" x14ac:dyDescent="0.3">
      <c r="A439" s="510" t="s">
        <v>1526</v>
      </c>
      <c r="B439" s="511" t="s">
        <v>1408</v>
      </c>
      <c r="C439" s="511" t="s">
        <v>1395</v>
      </c>
      <c r="D439" s="511" t="s">
        <v>1451</v>
      </c>
      <c r="E439" s="511" t="s">
        <v>1452</v>
      </c>
      <c r="F439" s="531">
        <v>1</v>
      </c>
      <c r="G439" s="531">
        <v>215</v>
      </c>
      <c r="H439" s="531">
        <v>1</v>
      </c>
      <c r="I439" s="531">
        <v>215</v>
      </c>
      <c r="J439" s="531"/>
      <c r="K439" s="531"/>
      <c r="L439" s="531"/>
      <c r="M439" s="531"/>
      <c r="N439" s="531"/>
      <c r="O439" s="531"/>
      <c r="P439" s="516"/>
      <c r="Q439" s="532"/>
    </row>
    <row r="440" spans="1:17" ht="14.4" customHeight="1" x14ac:dyDescent="0.3">
      <c r="A440" s="510" t="s">
        <v>1526</v>
      </c>
      <c r="B440" s="511" t="s">
        <v>1408</v>
      </c>
      <c r="C440" s="511" t="s">
        <v>1395</v>
      </c>
      <c r="D440" s="511" t="s">
        <v>1453</v>
      </c>
      <c r="E440" s="511" t="s">
        <v>1454</v>
      </c>
      <c r="F440" s="531">
        <v>8</v>
      </c>
      <c r="G440" s="531">
        <v>9488</v>
      </c>
      <c r="H440" s="531">
        <v>1</v>
      </c>
      <c r="I440" s="531">
        <v>1186</v>
      </c>
      <c r="J440" s="531">
        <v>4</v>
      </c>
      <c r="K440" s="531">
        <v>4756</v>
      </c>
      <c r="L440" s="531">
        <v>0.50126475548060712</v>
      </c>
      <c r="M440" s="531">
        <v>1189</v>
      </c>
      <c r="N440" s="531">
        <v>7</v>
      </c>
      <c r="O440" s="531">
        <v>8343</v>
      </c>
      <c r="P440" s="516">
        <v>0.87932124789207422</v>
      </c>
      <c r="Q440" s="532">
        <v>1191.8571428571429</v>
      </c>
    </row>
    <row r="441" spans="1:17" ht="14.4" customHeight="1" x14ac:dyDescent="0.3">
      <c r="A441" s="510" t="s">
        <v>1526</v>
      </c>
      <c r="B441" s="511" t="s">
        <v>1408</v>
      </c>
      <c r="C441" s="511" t="s">
        <v>1395</v>
      </c>
      <c r="D441" s="511" t="s">
        <v>1455</v>
      </c>
      <c r="E441" s="511" t="s">
        <v>1456</v>
      </c>
      <c r="F441" s="531">
        <v>10</v>
      </c>
      <c r="G441" s="531">
        <v>1070</v>
      </c>
      <c r="H441" s="531">
        <v>1</v>
      </c>
      <c r="I441" s="531">
        <v>107</v>
      </c>
      <c r="J441" s="531">
        <v>5</v>
      </c>
      <c r="K441" s="531">
        <v>540</v>
      </c>
      <c r="L441" s="531">
        <v>0.50467289719626163</v>
      </c>
      <c r="M441" s="531">
        <v>108</v>
      </c>
      <c r="N441" s="531">
        <v>6</v>
      </c>
      <c r="O441" s="531">
        <v>653</v>
      </c>
      <c r="P441" s="516">
        <v>0.61028037383177569</v>
      </c>
      <c r="Q441" s="532">
        <v>108.83333333333333</v>
      </c>
    </row>
    <row r="442" spans="1:17" ht="14.4" customHeight="1" x14ac:dyDescent="0.3">
      <c r="A442" s="510" t="s">
        <v>1526</v>
      </c>
      <c r="B442" s="511" t="s">
        <v>1408</v>
      </c>
      <c r="C442" s="511" t="s">
        <v>1395</v>
      </c>
      <c r="D442" s="511" t="s">
        <v>1457</v>
      </c>
      <c r="E442" s="511" t="s">
        <v>1458</v>
      </c>
      <c r="F442" s="531">
        <v>1</v>
      </c>
      <c r="G442" s="531">
        <v>318</v>
      </c>
      <c r="H442" s="531">
        <v>1</v>
      </c>
      <c r="I442" s="531">
        <v>318</v>
      </c>
      <c r="J442" s="531"/>
      <c r="K442" s="531"/>
      <c r="L442" s="531"/>
      <c r="M442" s="531"/>
      <c r="N442" s="531"/>
      <c r="O442" s="531"/>
      <c r="P442" s="516"/>
      <c r="Q442" s="532"/>
    </row>
    <row r="443" spans="1:17" ht="14.4" customHeight="1" x14ac:dyDescent="0.3">
      <c r="A443" s="510" t="s">
        <v>1527</v>
      </c>
      <c r="B443" s="511" t="s">
        <v>1408</v>
      </c>
      <c r="C443" s="511" t="s">
        <v>1395</v>
      </c>
      <c r="D443" s="511" t="s">
        <v>1411</v>
      </c>
      <c r="E443" s="511" t="s">
        <v>1412</v>
      </c>
      <c r="F443" s="531">
        <v>110</v>
      </c>
      <c r="G443" s="531">
        <v>22220</v>
      </c>
      <c r="H443" s="531">
        <v>1</v>
      </c>
      <c r="I443" s="531">
        <v>202</v>
      </c>
      <c r="J443" s="531">
        <v>116</v>
      </c>
      <c r="K443" s="531">
        <v>23548</v>
      </c>
      <c r="L443" s="531">
        <v>1.0597659765976597</v>
      </c>
      <c r="M443" s="531">
        <v>203</v>
      </c>
      <c r="N443" s="531">
        <v>110</v>
      </c>
      <c r="O443" s="531">
        <v>22466</v>
      </c>
      <c r="P443" s="516">
        <v>1.011071107110711</v>
      </c>
      <c r="Q443" s="532">
        <v>204.23636363636365</v>
      </c>
    </row>
    <row r="444" spans="1:17" ht="14.4" customHeight="1" x14ac:dyDescent="0.3">
      <c r="A444" s="510" t="s">
        <v>1527</v>
      </c>
      <c r="B444" s="511" t="s">
        <v>1408</v>
      </c>
      <c r="C444" s="511" t="s">
        <v>1395</v>
      </c>
      <c r="D444" s="511" t="s">
        <v>1413</v>
      </c>
      <c r="E444" s="511" t="s">
        <v>1412</v>
      </c>
      <c r="F444" s="531"/>
      <c r="G444" s="531"/>
      <c r="H444" s="531"/>
      <c r="I444" s="531"/>
      <c r="J444" s="531"/>
      <c r="K444" s="531"/>
      <c r="L444" s="531"/>
      <c r="M444" s="531"/>
      <c r="N444" s="531">
        <v>68</v>
      </c>
      <c r="O444" s="531">
        <v>5747</v>
      </c>
      <c r="P444" s="516"/>
      <c r="Q444" s="532">
        <v>84.514705882352942</v>
      </c>
    </row>
    <row r="445" spans="1:17" ht="14.4" customHeight="1" x14ac:dyDescent="0.3">
      <c r="A445" s="510" t="s">
        <v>1527</v>
      </c>
      <c r="B445" s="511" t="s">
        <v>1408</v>
      </c>
      <c r="C445" s="511" t="s">
        <v>1395</v>
      </c>
      <c r="D445" s="511" t="s">
        <v>1414</v>
      </c>
      <c r="E445" s="511" t="s">
        <v>1415</v>
      </c>
      <c r="F445" s="531">
        <v>1085</v>
      </c>
      <c r="G445" s="531">
        <v>315735</v>
      </c>
      <c r="H445" s="531">
        <v>1</v>
      </c>
      <c r="I445" s="531">
        <v>291</v>
      </c>
      <c r="J445" s="531">
        <v>1206</v>
      </c>
      <c r="K445" s="531">
        <v>352152</v>
      </c>
      <c r="L445" s="531">
        <v>1.1153403962183477</v>
      </c>
      <c r="M445" s="531">
        <v>292</v>
      </c>
      <c r="N445" s="531">
        <v>1153</v>
      </c>
      <c r="O445" s="531">
        <v>338058</v>
      </c>
      <c r="P445" s="516">
        <v>1.0707016960425673</v>
      </c>
      <c r="Q445" s="532">
        <v>293.1986123156982</v>
      </c>
    </row>
    <row r="446" spans="1:17" ht="14.4" customHeight="1" x14ac:dyDescent="0.3">
      <c r="A446" s="510" t="s">
        <v>1527</v>
      </c>
      <c r="B446" s="511" t="s">
        <v>1408</v>
      </c>
      <c r="C446" s="511" t="s">
        <v>1395</v>
      </c>
      <c r="D446" s="511" t="s">
        <v>1416</v>
      </c>
      <c r="E446" s="511" t="s">
        <v>1417</v>
      </c>
      <c r="F446" s="531">
        <v>30</v>
      </c>
      <c r="G446" s="531">
        <v>2760</v>
      </c>
      <c r="H446" s="531">
        <v>1</v>
      </c>
      <c r="I446" s="531">
        <v>92</v>
      </c>
      <c r="J446" s="531">
        <v>39</v>
      </c>
      <c r="K446" s="531">
        <v>3627</v>
      </c>
      <c r="L446" s="531">
        <v>1.3141304347826086</v>
      </c>
      <c r="M446" s="531">
        <v>93</v>
      </c>
      <c r="N446" s="531">
        <v>51</v>
      </c>
      <c r="O446" s="531">
        <v>4767</v>
      </c>
      <c r="P446" s="516">
        <v>1.7271739130434782</v>
      </c>
      <c r="Q446" s="532">
        <v>93.470588235294116</v>
      </c>
    </row>
    <row r="447" spans="1:17" ht="14.4" customHeight="1" x14ac:dyDescent="0.3">
      <c r="A447" s="510" t="s">
        <v>1527</v>
      </c>
      <c r="B447" s="511" t="s">
        <v>1408</v>
      </c>
      <c r="C447" s="511" t="s">
        <v>1395</v>
      </c>
      <c r="D447" s="511" t="s">
        <v>1418</v>
      </c>
      <c r="E447" s="511" t="s">
        <v>1419</v>
      </c>
      <c r="F447" s="531">
        <v>9</v>
      </c>
      <c r="G447" s="531">
        <v>1971</v>
      </c>
      <c r="H447" s="531">
        <v>1</v>
      </c>
      <c r="I447" s="531">
        <v>219</v>
      </c>
      <c r="J447" s="531">
        <v>15</v>
      </c>
      <c r="K447" s="531">
        <v>3300</v>
      </c>
      <c r="L447" s="531">
        <v>1.6742770167427701</v>
      </c>
      <c r="M447" s="531">
        <v>220</v>
      </c>
      <c r="N447" s="531">
        <v>7</v>
      </c>
      <c r="O447" s="531">
        <v>1549</v>
      </c>
      <c r="P447" s="516">
        <v>0.78589548452562152</v>
      </c>
      <c r="Q447" s="532">
        <v>221.28571428571428</v>
      </c>
    </row>
    <row r="448" spans="1:17" ht="14.4" customHeight="1" x14ac:dyDescent="0.3">
      <c r="A448" s="510" t="s">
        <v>1527</v>
      </c>
      <c r="B448" s="511" t="s">
        <v>1408</v>
      </c>
      <c r="C448" s="511" t="s">
        <v>1395</v>
      </c>
      <c r="D448" s="511" t="s">
        <v>1420</v>
      </c>
      <c r="E448" s="511" t="s">
        <v>1421</v>
      </c>
      <c r="F448" s="531">
        <v>616</v>
      </c>
      <c r="G448" s="531">
        <v>81928</v>
      </c>
      <c r="H448" s="531">
        <v>1</v>
      </c>
      <c r="I448" s="531">
        <v>133</v>
      </c>
      <c r="J448" s="531">
        <v>604</v>
      </c>
      <c r="K448" s="531">
        <v>80936</v>
      </c>
      <c r="L448" s="531">
        <v>0.98789180744067961</v>
      </c>
      <c r="M448" s="531">
        <v>134</v>
      </c>
      <c r="N448" s="531">
        <v>647</v>
      </c>
      <c r="O448" s="531">
        <v>87049</v>
      </c>
      <c r="P448" s="516">
        <v>1.0625061029196368</v>
      </c>
      <c r="Q448" s="532">
        <v>134.54250386398763</v>
      </c>
    </row>
    <row r="449" spans="1:17" ht="14.4" customHeight="1" x14ac:dyDescent="0.3">
      <c r="A449" s="510" t="s">
        <v>1527</v>
      </c>
      <c r="B449" s="511" t="s">
        <v>1408</v>
      </c>
      <c r="C449" s="511" t="s">
        <v>1395</v>
      </c>
      <c r="D449" s="511" t="s">
        <v>1422</v>
      </c>
      <c r="E449" s="511" t="s">
        <v>1421</v>
      </c>
      <c r="F449" s="531">
        <v>32</v>
      </c>
      <c r="G449" s="531">
        <v>5568</v>
      </c>
      <c r="H449" s="531">
        <v>1</v>
      </c>
      <c r="I449" s="531">
        <v>174</v>
      </c>
      <c r="J449" s="531">
        <v>40</v>
      </c>
      <c r="K449" s="531">
        <v>7000</v>
      </c>
      <c r="L449" s="531">
        <v>1.257183908045977</v>
      </c>
      <c r="M449" s="531">
        <v>175</v>
      </c>
      <c r="N449" s="531">
        <v>67</v>
      </c>
      <c r="O449" s="531">
        <v>11793</v>
      </c>
      <c r="P449" s="516">
        <v>2.1179956896551726</v>
      </c>
      <c r="Q449" s="532">
        <v>176.01492537313433</v>
      </c>
    </row>
    <row r="450" spans="1:17" ht="14.4" customHeight="1" x14ac:dyDescent="0.3">
      <c r="A450" s="510" t="s">
        <v>1527</v>
      </c>
      <c r="B450" s="511" t="s">
        <v>1408</v>
      </c>
      <c r="C450" s="511" t="s">
        <v>1395</v>
      </c>
      <c r="D450" s="511" t="s">
        <v>1423</v>
      </c>
      <c r="E450" s="511" t="s">
        <v>1424</v>
      </c>
      <c r="F450" s="531">
        <v>3</v>
      </c>
      <c r="G450" s="531">
        <v>1827</v>
      </c>
      <c r="H450" s="531">
        <v>1</v>
      </c>
      <c r="I450" s="531">
        <v>609</v>
      </c>
      <c r="J450" s="531">
        <v>2</v>
      </c>
      <c r="K450" s="531">
        <v>1224</v>
      </c>
      <c r="L450" s="531">
        <v>0.66995073891625612</v>
      </c>
      <c r="M450" s="531">
        <v>612</v>
      </c>
      <c r="N450" s="531">
        <v>5</v>
      </c>
      <c r="O450" s="531">
        <v>3072</v>
      </c>
      <c r="P450" s="516">
        <v>1.6814449917898193</v>
      </c>
      <c r="Q450" s="532">
        <v>614.4</v>
      </c>
    </row>
    <row r="451" spans="1:17" ht="14.4" customHeight="1" x14ac:dyDescent="0.3">
      <c r="A451" s="510" t="s">
        <v>1527</v>
      </c>
      <c r="B451" s="511" t="s">
        <v>1408</v>
      </c>
      <c r="C451" s="511" t="s">
        <v>1395</v>
      </c>
      <c r="D451" s="511" t="s">
        <v>1425</v>
      </c>
      <c r="E451" s="511" t="s">
        <v>1426</v>
      </c>
      <c r="F451" s="531"/>
      <c r="G451" s="531"/>
      <c r="H451" s="531"/>
      <c r="I451" s="531"/>
      <c r="J451" s="531">
        <v>3</v>
      </c>
      <c r="K451" s="531">
        <v>1755</v>
      </c>
      <c r="L451" s="531"/>
      <c r="M451" s="531">
        <v>585</v>
      </c>
      <c r="N451" s="531">
        <v>7</v>
      </c>
      <c r="O451" s="531">
        <v>4125</v>
      </c>
      <c r="P451" s="516"/>
      <c r="Q451" s="532">
        <v>589.28571428571433</v>
      </c>
    </row>
    <row r="452" spans="1:17" ht="14.4" customHeight="1" x14ac:dyDescent="0.3">
      <c r="A452" s="510" t="s">
        <v>1527</v>
      </c>
      <c r="B452" s="511" t="s">
        <v>1408</v>
      </c>
      <c r="C452" s="511" t="s">
        <v>1395</v>
      </c>
      <c r="D452" s="511" t="s">
        <v>1427</v>
      </c>
      <c r="E452" s="511" t="s">
        <v>1428</v>
      </c>
      <c r="F452" s="531">
        <v>65</v>
      </c>
      <c r="G452" s="531">
        <v>10270</v>
      </c>
      <c r="H452" s="531">
        <v>1</v>
      </c>
      <c r="I452" s="531">
        <v>158</v>
      </c>
      <c r="J452" s="531">
        <v>88</v>
      </c>
      <c r="K452" s="531">
        <v>13992</v>
      </c>
      <c r="L452" s="531">
        <v>1.362414800389484</v>
      </c>
      <c r="M452" s="531">
        <v>159</v>
      </c>
      <c r="N452" s="531">
        <v>92</v>
      </c>
      <c r="O452" s="531">
        <v>14684</v>
      </c>
      <c r="P452" s="516">
        <v>1.4297955209347615</v>
      </c>
      <c r="Q452" s="532">
        <v>159.60869565217391</v>
      </c>
    </row>
    <row r="453" spans="1:17" ht="14.4" customHeight="1" x14ac:dyDescent="0.3">
      <c r="A453" s="510" t="s">
        <v>1527</v>
      </c>
      <c r="B453" s="511" t="s">
        <v>1408</v>
      </c>
      <c r="C453" s="511" t="s">
        <v>1395</v>
      </c>
      <c r="D453" s="511" t="s">
        <v>1429</v>
      </c>
      <c r="E453" s="511" t="s">
        <v>1430</v>
      </c>
      <c r="F453" s="531">
        <v>29</v>
      </c>
      <c r="G453" s="531">
        <v>11078</v>
      </c>
      <c r="H453" s="531">
        <v>1</v>
      </c>
      <c r="I453" s="531">
        <v>382</v>
      </c>
      <c r="J453" s="531">
        <v>36</v>
      </c>
      <c r="K453" s="531">
        <v>13752</v>
      </c>
      <c r="L453" s="531">
        <v>1.2413793103448276</v>
      </c>
      <c r="M453" s="531">
        <v>382</v>
      </c>
      <c r="N453" s="531">
        <v>31</v>
      </c>
      <c r="O453" s="531">
        <v>11854</v>
      </c>
      <c r="P453" s="516">
        <v>1.0700487452608773</v>
      </c>
      <c r="Q453" s="532">
        <v>382.38709677419354</v>
      </c>
    </row>
    <row r="454" spans="1:17" ht="14.4" customHeight="1" x14ac:dyDescent="0.3">
      <c r="A454" s="510" t="s">
        <v>1527</v>
      </c>
      <c r="B454" s="511" t="s">
        <v>1408</v>
      </c>
      <c r="C454" s="511" t="s">
        <v>1395</v>
      </c>
      <c r="D454" s="511" t="s">
        <v>1431</v>
      </c>
      <c r="E454" s="511" t="s">
        <v>1432</v>
      </c>
      <c r="F454" s="531">
        <v>799</v>
      </c>
      <c r="G454" s="531">
        <v>12784</v>
      </c>
      <c r="H454" s="531">
        <v>1</v>
      </c>
      <c r="I454" s="531">
        <v>16</v>
      </c>
      <c r="J454" s="531">
        <v>832</v>
      </c>
      <c r="K454" s="531">
        <v>13312</v>
      </c>
      <c r="L454" s="531">
        <v>1.0413016270337923</v>
      </c>
      <c r="M454" s="531">
        <v>16</v>
      </c>
      <c r="N454" s="531">
        <v>876</v>
      </c>
      <c r="O454" s="531">
        <v>14016</v>
      </c>
      <c r="P454" s="516">
        <v>1.0963704630788487</v>
      </c>
      <c r="Q454" s="532">
        <v>16</v>
      </c>
    </row>
    <row r="455" spans="1:17" ht="14.4" customHeight="1" x14ac:dyDescent="0.3">
      <c r="A455" s="510" t="s">
        <v>1527</v>
      </c>
      <c r="B455" s="511" t="s">
        <v>1408</v>
      </c>
      <c r="C455" s="511" t="s">
        <v>1395</v>
      </c>
      <c r="D455" s="511" t="s">
        <v>1433</v>
      </c>
      <c r="E455" s="511" t="s">
        <v>1434</v>
      </c>
      <c r="F455" s="531">
        <v>35</v>
      </c>
      <c r="G455" s="531">
        <v>9135</v>
      </c>
      <c r="H455" s="531">
        <v>1</v>
      </c>
      <c r="I455" s="531">
        <v>261</v>
      </c>
      <c r="J455" s="531">
        <v>63</v>
      </c>
      <c r="K455" s="531">
        <v>16506</v>
      </c>
      <c r="L455" s="531">
        <v>1.806896551724138</v>
      </c>
      <c r="M455" s="531">
        <v>262</v>
      </c>
      <c r="N455" s="531">
        <v>67</v>
      </c>
      <c r="O455" s="531">
        <v>17686</v>
      </c>
      <c r="P455" s="516">
        <v>1.9360700602079912</v>
      </c>
      <c r="Q455" s="532">
        <v>263.97014925373134</v>
      </c>
    </row>
    <row r="456" spans="1:17" ht="14.4" customHeight="1" x14ac:dyDescent="0.3">
      <c r="A456" s="510" t="s">
        <v>1527</v>
      </c>
      <c r="B456" s="511" t="s">
        <v>1408</v>
      </c>
      <c r="C456" s="511" t="s">
        <v>1395</v>
      </c>
      <c r="D456" s="511" t="s">
        <v>1435</v>
      </c>
      <c r="E456" s="511" t="s">
        <v>1436</v>
      </c>
      <c r="F456" s="531">
        <v>58</v>
      </c>
      <c r="G456" s="531">
        <v>8120</v>
      </c>
      <c r="H456" s="531">
        <v>1</v>
      </c>
      <c r="I456" s="531">
        <v>140</v>
      </c>
      <c r="J456" s="531">
        <v>62</v>
      </c>
      <c r="K456" s="531">
        <v>8742</v>
      </c>
      <c r="L456" s="531">
        <v>1.0766009852216749</v>
      </c>
      <c r="M456" s="531">
        <v>141</v>
      </c>
      <c r="N456" s="531">
        <v>51</v>
      </c>
      <c r="O456" s="531">
        <v>7191</v>
      </c>
      <c r="P456" s="516">
        <v>0.88559113300492609</v>
      </c>
      <c r="Q456" s="532">
        <v>141</v>
      </c>
    </row>
    <row r="457" spans="1:17" ht="14.4" customHeight="1" x14ac:dyDescent="0.3">
      <c r="A457" s="510" t="s">
        <v>1527</v>
      </c>
      <c r="B457" s="511" t="s">
        <v>1408</v>
      </c>
      <c r="C457" s="511" t="s">
        <v>1395</v>
      </c>
      <c r="D457" s="511" t="s">
        <v>1437</v>
      </c>
      <c r="E457" s="511" t="s">
        <v>1436</v>
      </c>
      <c r="F457" s="531">
        <v>612</v>
      </c>
      <c r="G457" s="531">
        <v>47736</v>
      </c>
      <c r="H457" s="531">
        <v>1</v>
      </c>
      <c r="I457" s="531">
        <v>78</v>
      </c>
      <c r="J457" s="531">
        <v>602</v>
      </c>
      <c r="K457" s="531">
        <v>46956</v>
      </c>
      <c r="L457" s="531">
        <v>0.9836601307189542</v>
      </c>
      <c r="M457" s="531">
        <v>78</v>
      </c>
      <c r="N457" s="531">
        <v>647</v>
      </c>
      <c r="O457" s="531">
        <v>50466</v>
      </c>
      <c r="P457" s="516">
        <v>1.0571895424836601</v>
      </c>
      <c r="Q457" s="532">
        <v>78</v>
      </c>
    </row>
    <row r="458" spans="1:17" ht="14.4" customHeight="1" x14ac:dyDescent="0.3">
      <c r="A458" s="510" t="s">
        <v>1527</v>
      </c>
      <c r="B458" s="511" t="s">
        <v>1408</v>
      </c>
      <c r="C458" s="511" t="s">
        <v>1395</v>
      </c>
      <c r="D458" s="511" t="s">
        <v>1438</v>
      </c>
      <c r="E458" s="511" t="s">
        <v>1439</v>
      </c>
      <c r="F458" s="531">
        <v>58</v>
      </c>
      <c r="G458" s="531">
        <v>17516</v>
      </c>
      <c r="H458" s="531">
        <v>1</v>
      </c>
      <c r="I458" s="531">
        <v>302</v>
      </c>
      <c r="J458" s="531">
        <v>62</v>
      </c>
      <c r="K458" s="531">
        <v>18786</v>
      </c>
      <c r="L458" s="531">
        <v>1.0725051381593971</v>
      </c>
      <c r="M458" s="531">
        <v>303</v>
      </c>
      <c r="N458" s="531">
        <v>51</v>
      </c>
      <c r="O458" s="531">
        <v>15555</v>
      </c>
      <c r="P458" s="516">
        <v>0.88804521580269469</v>
      </c>
      <c r="Q458" s="532">
        <v>305</v>
      </c>
    </row>
    <row r="459" spans="1:17" ht="14.4" customHeight="1" x14ac:dyDescent="0.3">
      <c r="A459" s="510" t="s">
        <v>1527</v>
      </c>
      <c r="B459" s="511" t="s">
        <v>1408</v>
      </c>
      <c r="C459" s="511" t="s">
        <v>1395</v>
      </c>
      <c r="D459" s="511" t="s">
        <v>1440</v>
      </c>
      <c r="E459" s="511" t="s">
        <v>1441</v>
      </c>
      <c r="F459" s="531">
        <v>29</v>
      </c>
      <c r="G459" s="531">
        <v>14094</v>
      </c>
      <c r="H459" s="531">
        <v>1</v>
      </c>
      <c r="I459" s="531">
        <v>486</v>
      </c>
      <c r="J459" s="531">
        <v>36</v>
      </c>
      <c r="K459" s="531">
        <v>17496</v>
      </c>
      <c r="L459" s="531">
        <v>1.2413793103448276</v>
      </c>
      <c r="M459" s="531">
        <v>486</v>
      </c>
      <c r="N459" s="531">
        <v>31</v>
      </c>
      <c r="O459" s="531">
        <v>15078</v>
      </c>
      <c r="P459" s="516">
        <v>1.0698169433801619</v>
      </c>
      <c r="Q459" s="532">
        <v>486.38709677419354</v>
      </c>
    </row>
    <row r="460" spans="1:17" ht="14.4" customHeight="1" x14ac:dyDescent="0.3">
      <c r="A460" s="510" t="s">
        <v>1527</v>
      </c>
      <c r="B460" s="511" t="s">
        <v>1408</v>
      </c>
      <c r="C460" s="511" t="s">
        <v>1395</v>
      </c>
      <c r="D460" s="511" t="s">
        <v>1442</v>
      </c>
      <c r="E460" s="511" t="s">
        <v>1443</v>
      </c>
      <c r="F460" s="531">
        <v>183</v>
      </c>
      <c r="G460" s="531">
        <v>29097</v>
      </c>
      <c r="H460" s="531">
        <v>1</v>
      </c>
      <c r="I460" s="531">
        <v>159</v>
      </c>
      <c r="J460" s="531">
        <v>160</v>
      </c>
      <c r="K460" s="531">
        <v>25600</v>
      </c>
      <c r="L460" s="531">
        <v>0.87981578856926834</v>
      </c>
      <c r="M460" s="531">
        <v>160</v>
      </c>
      <c r="N460" s="531">
        <v>167</v>
      </c>
      <c r="O460" s="531">
        <v>26810</v>
      </c>
      <c r="P460" s="516">
        <v>0.92140083170086262</v>
      </c>
      <c r="Q460" s="532">
        <v>160.53892215568862</v>
      </c>
    </row>
    <row r="461" spans="1:17" ht="14.4" customHeight="1" x14ac:dyDescent="0.3">
      <c r="A461" s="510" t="s">
        <v>1527</v>
      </c>
      <c r="B461" s="511" t="s">
        <v>1408</v>
      </c>
      <c r="C461" s="511" t="s">
        <v>1395</v>
      </c>
      <c r="D461" s="511" t="s">
        <v>1446</v>
      </c>
      <c r="E461" s="511" t="s">
        <v>1412</v>
      </c>
      <c r="F461" s="531">
        <v>897</v>
      </c>
      <c r="G461" s="531">
        <v>62790</v>
      </c>
      <c r="H461" s="531">
        <v>1</v>
      </c>
      <c r="I461" s="531">
        <v>70</v>
      </c>
      <c r="J461" s="531">
        <v>882</v>
      </c>
      <c r="K461" s="531">
        <v>61740</v>
      </c>
      <c r="L461" s="531">
        <v>0.98327759197324416</v>
      </c>
      <c r="M461" s="531">
        <v>70</v>
      </c>
      <c r="N461" s="531">
        <v>958</v>
      </c>
      <c r="O461" s="531">
        <v>67583</v>
      </c>
      <c r="P461" s="516">
        <v>1.0763338111164198</v>
      </c>
      <c r="Q461" s="532">
        <v>70.545929018789138</v>
      </c>
    </row>
    <row r="462" spans="1:17" ht="14.4" customHeight="1" x14ac:dyDescent="0.3">
      <c r="A462" s="510" t="s">
        <v>1527</v>
      </c>
      <c r="B462" s="511" t="s">
        <v>1408</v>
      </c>
      <c r="C462" s="511" t="s">
        <v>1395</v>
      </c>
      <c r="D462" s="511" t="s">
        <v>1451</v>
      </c>
      <c r="E462" s="511" t="s">
        <v>1452</v>
      </c>
      <c r="F462" s="531">
        <v>57</v>
      </c>
      <c r="G462" s="531">
        <v>12255</v>
      </c>
      <c r="H462" s="531">
        <v>1</v>
      </c>
      <c r="I462" s="531">
        <v>215</v>
      </c>
      <c r="J462" s="531">
        <v>55</v>
      </c>
      <c r="K462" s="531">
        <v>11880</v>
      </c>
      <c r="L462" s="531">
        <v>0.96940024479804165</v>
      </c>
      <c r="M462" s="531">
        <v>216</v>
      </c>
      <c r="N462" s="531">
        <v>72</v>
      </c>
      <c r="O462" s="531">
        <v>15660</v>
      </c>
      <c r="P462" s="516">
        <v>1.2778457772337821</v>
      </c>
      <c r="Q462" s="532">
        <v>217.5</v>
      </c>
    </row>
    <row r="463" spans="1:17" ht="14.4" customHeight="1" x14ac:dyDescent="0.3">
      <c r="A463" s="510" t="s">
        <v>1527</v>
      </c>
      <c r="B463" s="511" t="s">
        <v>1408</v>
      </c>
      <c r="C463" s="511" t="s">
        <v>1395</v>
      </c>
      <c r="D463" s="511" t="s">
        <v>1453</v>
      </c>
      <c r="E463" s="511" t="s">
        <v>1454</v>
      </c>
      <c r="F463" s="531">
        <v>17</v>
      </c>
      <c r="G463" s="531">
        <v>20162</v>
      </c>
      <c r="H463" s="531">
        <v>1</v>
      </c>
      <c r="I463" s="531">
        <v>1186</v>
      </c>
      <c r="J463" s="531">
        <v>20</v>
      </c>
      <c r="K463" s="531">
        <v>23780</v>
      </c>
      <c r="L463" s="531">
        <v>1.1794464834837814</v>
      </c>
      <c r="M463" s="531">
        <v>1189</v>
      </c>
      <c r="N463" s="531">
        <v>26</v>
      </c>
      <c r="O463" s="531">
        <v>30954</v>
      </c>
      <c r="P463" s="516">
        <v>1.535264358694574</v>
      </c>
      <c r="Q463" s="532">
        <v>1190.5384615384614</v>
      </c>
    </row>
    <row r="464" spans="1:17" ht="14.4" customHeight="1" x14ac:dyDescent="0.3">
      <c r="A464" s="510" t="s">
        <v>1527</v>
      </c>
      <c r="B464" s="511" t="s">
        <v>1408</v>
      </c>
      <c r="C464" s="511" t="s">
        <v>1395</v>
      </c>
      <c r="D464" s="511" t="s">
        <v>1455</v>
      </c>
      <c r="E464" s="511" t="s">
        <v>1456</v>
      </c>
      <c r="F464" s="531">
        <v>70</v>
      </c>
      <c r="G464" s="531">
        <v>7490</v>
      </c>
      <c r="H464" s="531">
        <v>1</v>
      </c>
      <c r="I464" s="531">
        <v>107</v>
      </c>
      <c r="J464" s="531">
        <v>69</v>
      </c>
      <c r="K464" s="531">
        <v>7452</v>
      </c>
      <c r="L464" s="531">
        <v>0.99492656875834451</v>
      </c>
      <c r="M464" s="531">
        <v>108</v>
      </c>
      <c r="N464" s="531">
        <v>77</v>
      </c>
      <c r="O464" s="531">
        <v>8354</v>
      </c>
      <c r="P464" s="516">
        <v>1.1153538050734313</v>
      </c>
      <c r="Q464" s="532">
        <v>108.49350649350649</v>
      </c>
    </row>
    <row r="465" spans="1:17" ht="14.4" customHeight="1" x14ac:dyDescent="0.3">
      <c r="A465" s="510" t="s">
        <v>1527</v>
      </c>
      <c r="B465" s="511" t="s">
        <v>1408</v>
      </c>
      <c r="C465" s="511" t="s">
        <v>1395</v>
      </c>
      <c r="D465" s="511" t="s">
        <v>1457</v>
      </c>
      <c r="E465" s="511" t="s">
        <v>1458</v>
      </c>
      <c r="F465" s="531">
        <v>23</v>
      </c>
      <c r="G465" s="531">
        <v>7314</v>
      </c>
      <c r="H465" s="531">
        <v>1</v>
      </c>
      <c r="I465" s="531">
        <v>318</v>
      </c>
      <c r="J465" s="531">
        <v>16</v>
      </c>
      <c r="K465" s="531">
        <v>5104</v>
      </c>
      <c r="L465" s="531">
        <v>0.69783975936560017</v>
      </c>
      <c r="M465" s="531">
        <v>319</v>
      </c>
      <c r="N465" s="531">
        <v>9</v>
      </c>
      <c r="O465" s="531">
        <v>2883</v>
      </c>
      <c r="P465" s="516">
        <v>0.39417555373256769</v>
      </c>
      <c r="Q465" s="532">
        <v>320.33333333333331</v>
      </c>
    </row>
    <row r="466" spans="1:17" ht="14.4" customHeight="1" x14ac:dyDescent="0.3">
      <c r="A466" s="510" t="s">
        <v>1527</v>
      </c>
      <c r="B466" s="511" t="s">
        <v>1408</v>
      </c>
      <c r="C466" s="511" t="s">
        <v>1395</v>
      </c>
      <c r="D466" s="511" t="s">
        <v>1463</v>
      </c>
      <c r="E466" s="511" t="s">
        <v>1464</v>
      </c>
      <c r="F466" s="531">
        <v>5</v>
      </c>
      <c r="G466" s="531">
        <v>5075</v>
      </c>
      <c r="H466" s="531">
        <v>1</v>
      </c>
      <c r="I466" s="531">
        <v>1015</v>
      </c>
      <c r="J466" s="531">
        <v>6</v>
      </c>
      <c r="K466" s="531">
        <v>6120</v>
      </c>
      <c r="L466" s="531">
        <v>1.205911330049261</v>
      </c>
      <c r="M466" s="531">
        <v>1020</v>
      </c>
      <c r="N466" s="531">
        <v>9</v>
      </c>
      <c r="O466" s="531">
        <v>9234</v>
      </c>
      <c r="P466" s="516">
        <v>1.8195073891625615</v>
      </c>
      <c r="Q466" s="532">
        <v>1026</v>
      </c>
    </row>
    <row r="467" spans="1:17" ht="14.4" customHeight="1" x14ac:dyDescent="0.3">
      <c r="A467" s="510" t="s">
        <v>1527</v>
      </c>
      <c r="B467" s="511" t="s">
        <v>1408</v>
      </c>
      <c r="C467" s="511" t="s">
        <v>1395</v>
      </c>
      <c r="D467" s="511" t="s">
        <v>1465</v>
      </c>
      <c r="E467" s="511" t="s">
        <v>1466</v>
      </c>
      <c r="F467" s="531">
        <v>3</v>
      </c>
      <c r="G467" s="531">
        <v>870</v>
      </c>
      <c r="H467" s="531">
        <v>1</v>
      </c>
      <c r="I467" s="531">
        <v>290</v>
      </c>
      <c r="J467" s="531">
        <v>3</v>
      </c>
      <c r="K467" s="531">
        <v>873</v>
      </c>
      <c r="L467" s="531">
        <v>1.0034482758620689</v>
      </c>
      <c r="M467" s="531">
        <v>291</v>
      </c>
      <c r="N467" s="531">
        <v>4</v>
      </c>
      <c r="O467" s="531">
        <v>1166</v>
      </c>
      <c r="P467" s="516">
        <v>1.3402298850574712</v>
      </c>
      <c r="Q467" s="532">
        <v>291.5</v>
      </c>
    </row>
    <row r="468" spans="1:17" ht="14.4" customHeight="1" x14ac:dyDescent="0.3">
      <c r="A468" s="510" t="s">
        <v>1528</v>
      </c>
      <c r="B468" s="511" t="s">
        <v>1408</v>
      </c>
      <c r="C468" s="511" t="s">
        <v>1395</v>
      </c>
      <c r="D468" s="511" t="s">
        <v>1411</v>
      </c>
      <c r="E468" s="511" t="s">
        <v>1412</v>
      </c>
      <c r="F468" s="531">
        <v>374</v>
      </c>
      <c r="G468" s="531">
        <v>75548</v>
      </c>
      <c r="H468" s="531">
        <v>1</v>
      </c>
      <c r="I468" s="531">
        <v>202</v>
      </c>
      <c r="J468" s="531">
        <v>423</v>
      </c>
      <c r="K468" s="531">
        <v>85869</v>
      </c>
      <c r="L468" s="531">
        <v>1.1366151321014455</v>
      </c>
      <c r="M468" s="531">
        <v>203</v>
      </c>
      <c r="N468" s="531">
        <v>496</v>
      </c>
      <c r="O468" s="531">
        <v>101242</v>
      </c>
      <c r="P468" s="516">
        <v>1.3401016572245459</v>
      </c>
      <c r="Q468" s="532">
        <v>204.11693548387098</v>
      </c>
    </row>
    <row r="469" spans="1:17" ht="14.4" customHeight="1" x14ac:dyDescent="0.3">
      <c r="A469" s="510" t="s">
        <v>1528</v>
      </c>
      <c r="B469" s="511" t="s">
        <v>1408</v>
      </c>
      <c r="C469" s="511" t="s">
        <v>1395</v>
      </c>
      <c r="D469" s="511" t="s">
        <v>1413</v>
      </c>
      <c r="E469" s="511" t="s">
        <v>1412</v>
      </c>
      <c r="F469" s="531"/>
      <c r="G469" s="531"/>
      <c r="H469" s="531"/>
      <c r="I469" s="531"/>
      <c r="J469" s="531"/>
      <c r="K469" s="531"/>
      <c r="L469" s="531"/>
      <c r="M469" s="531"/>
      <c r="N469" s="531">
        <v>2</v>
      </c>
      <c r="O469" s="531">
        <v>170</v>
      </c>
      <c r="P469" s="516"/>
      <c r="Q469" s="532">
        <v>85</v>
      </c>
    </row>
    <row r="470" spans="1:17" ht="14.4" customHeight="1" x14ac:dyDescent="0.3">
      <c r="A470" s="510" t="s">
        <v>1528</v>
      </c>
      <c r="B470" s="511" t="s">
        <v>1408</v>
      </c>
      <c r="C470" s="511" t="s">
        <v>1395</v>
      </c>
      <c r="D470" s="511" t="s">
        <v>1414</v>
      </c>
      <c r="E470" s="511" t="s">
        <v>1415</v>
      </c>
      <c r="F470" s="531">
        <v>81</v>
      </c>
      <c r="G470" s="531">
        <v>23571</v>
      </c>
      <c r="H470" s="531">
        <v>1</v>
      </c>
      <c r="I470" s="531">
        <v>291</v>
      </c>
      <c r="J470" s="531">
        <v>190</v>
      </c>
      <c r="K470" s="531">
        <v>55480</v>
      </c>
      <c r="L470" s="531">
        <v>2.3537397649654235</v>
      </c>
      <c r="M470" s="531">
        <v>292</v>
      </c>
      <c r="N470" s="531">
        <v>348</v>
      </c>
      <c r="O470" s="531">
        <v>101938</v>
      </c>
      <c r="P470" s="516">
        <v>4.3247210555343427</v>
      </c>
      <c r="Q470" s="532">
        <v>292.92528735632186</v>
      </c>
    </row>
    <row r="471" spans="1:17" ht="14.4" customHeight="1" x14ac:dyDescent="0.3">
      <c r="A471" s="510" t="s">
        <v>1528</v>
      </c>
      <c r="B471" s="511" t="s">
        <v>1408</v>
      </c>
      <c r="C471" s="511" t="s">
        <v>1395</v>
      </c>
      <c r="D471" s="511" t="s">
        <v>1416</v>
      </c>
      <c r="E471" s="511" t="s">
        <v>1417</v>
      </c>
      <c r="F471" s="531">
        <v>3</v>
      </c>
      <c r="G471" s="531">
        <v>276</v>
      </c>
      <c r="H471" s="531">
        <v>1</v>
      </c>
      <c r="I471" s="531">
        <v>92</v>
      </c>
      <c r="J471" s="531"/>
      <c r="K471" s="531"/>
      <c r="L471" s="531"/>
      <c r="M471" s="531"/>
      <c r="N471" s="531">
        <v>3</v>
      </c>
      <c r="O471" s="531">
        <v>279</v>
      </c>
      <c r="P471" s="516">
        <v>1.0108695652173914</v>
      </c>
      <c r="Q471" s="532">
        <v>93</v>
      </c>
    </row>
    <row r="472" spans="1:17" ht="14.4" customHeight="1" x14ac:dyDescent="0.3">
      <c r="A472" s="510" t="s">
        <v>1528</v>
      </c>
      <c r="B472" s="511" t="s">
        <v>1408</v>
      </c>
      <c r="C472" s="511" t="s">
        <v>1395</v>
      </c>
      <c r="D472" s="511" t="s">
        <v>1420</v>
      </c>
      <c r="E472" s="511" t="s">
        <v>1421</v>
      </c>
      <c r="F472" s="531">
        <v>348</v>
      </c>
      <c r="G472" s="531">
        <v>46284</v>
      </c>
      <c r="H472" s="531">
        <v>1</v>
      </c>
      <c r="I472" s="531">
        <v>133</v>
      </c>
      <c r="J472" s="531">
        <v>314</v>
      </c>
      <c r="K472" s="531">
        <v>42076</v>
      </c>
      <c r="L472" s="531">
        <v>0.909083052458733</v>
      </c>
      <c r="M472" s="531">
        <v>134</v>
      </c>
      <c r="N472" s="531">
        <v>384</v>
      </c>
      <c r="O472" s="531">
        <v>51648</v>
      </c>
      <c r="P472" s="516">
        <v>1.1158931812289343</v>
      </c>
      <c r="Q472" s="532">
        <v>134.5</v>
      </c>
    </row>
    <row r="473" spans="1:17" ht="14.4" customHeight="1" x14ac:dyDescent="0.3">
      <c r="A473" s="510" t="s">
        <v>1528</v>
      </c>
      <c r="B473" s="511" t="s">
        <v>1408</v>
      </c>
      <c r="C473" s="511" t="s">
        <v>1395</v>
      </c>
      <c r="D473" s="511" t="s">
        <v>1422</v>
      </c>
      <c r="E473" s="511" t="s">
        <v>1421</v>
      </c>
      <c r="F473" s="531"/>
      <c r="G473" s="531"/>
      <c r="H473" s="531"/>
      <c r="I473" s="531"/>
      <c r="J473" s="531">
        <v>1</v>
      </c>
      <c r="K473" s="531">
        <v>175</v>
      </c>
      <c r="L473" s="531"/>
      <c r="M473" s="531">
        <v>175</v>
      </c>
      <c r="N473" s="531"/>
      <c r="O473" s="531"/>
      <c r="P473" s="516"/>
      <c r="Q473" s="532"/>
    </row>
    <row r="474" spans="1:17" ht="14.4" customHeight="1" x14ac:dyDescent="0.3">
      <c r="A474" s="510" t="s">
        <v>1528</v>
      </c>
      <c r="B474" s="511" t="s">
        <v>1408</v>
      </c>
      <c r="C474" s="511" t="s">
        <v>1395</v>
      </c>
      <c r="D474" s="511" t="s">
        <v>1423</v>
      </c>
      <c r="E474" s="511" t="s">
        <v>1424</v>
      </c>
      <c r="F474" s="531">
        <v>1</v>
      </c>
      <c r="G474" s="531">
        <v>609</v>
      </c>
      <c r="H474" s="531">
        <v>1</v>
      </c>
      <c r="I474" s="531">
        <v>609</v>
      </c>
      <c r="J474" s="531"/>
      <c r="K474" s="531"/>
      <c r="L474" s="531"/>
      <c r="M474" s="531"/>
      <c r="N474" s="531">
        <v>1</v>
      </c>
      <c r="O474" s="531">
        <v>618</v>
      </c>
      <c r="P474" s="516">
        <v>1.0147783251231528</v>
      </c>
      <c r="Q474" s="532">
        <v>618</v>
      </c>
    </row>
    <row r="475" spans="1:17" ht="14.4" customHeight="1" x14ac:dyDescent="0.3">
      <c r="A475" s="510" t="s">
        <v>1528</v>
      </c>
      <c r="B475" s="511" t="s">
        <v>1408</v>
      </c>
      <c r="C475" s="511" t="s">
        <v>1395</v>
      </c>
      <c r="D475" s="511" t="s">
        <v>1427</v>
      </c>
      <c r="E475" s="511" t="s">
        <v>1428</v>
      </c>
      <c r="F475" s="531">
        <v>5</v>
      </c>
      <c r="G475" s="531">
        <v>790</v>
      </c>
      <c r="H475" s="531">
        <v>1</v>
      </c>
      <c r="I475" s="531">
        <v>158</v>
      </c>
      <c r="J475" s="531">
        <v>10</v>
      </c>
      <c r="K475" s="531">
        <v>1590</v>
      </c>
      <c r="L475" s="531">
        <v>2.0126582278481013</v>
      </c>
      <c r="M475" s="531">
        <v>159</v>
      </c>
      <c r="N475" s="531">
        <v>11</v>
      </c>
      <c r="O475" s="531">
        <v>1754</v>
      </c>
      <c r="P475" s="516">
        <v>2.2202531645569619</v>
      </c>
      <c r="Q475" s="532">
        <v>159.45454545454547</v>
      </c>
    </row>
    <row r="476" spans="1:17" ht="14.4" customHeight="1" x14ac:dyDescent="0.3">
      <c r="A476" s="510" t="s">
        <v>1528</v>
      </c>
      <c r="B476" s="511" t="s">
        <v>1408</v>
      </c>
      <c r="C476" s="511" t="s">
        <v>1395</v>
      </c>
      <c r="D476" s="511" t="s">
        <v>1429</v>
      </c>
      <c r="E476" s="511" t="s">
        <v>1430</v>
      </c>
      <c r="F476" s="531">
        <v>4</v>
      </c>
      <c r="G476" s="531">
        <v>1528</v>
      </c>
      <c r="H476" s="531">
        <v>1</v>
      </c>
      <c r="I476" s="531">
        <v>382</v>
      </c>
      <c r="J476" s="531">
        <v>5</v>
      </c>
      <c r="K476" s="531">
        <v>1910</v>
      </c>
      <c r="L476" s="531">
        <v>1.25</v>
      </c>
      <c r="M476" s="531">
        <v>382</v>
      </c>
      <c r="N476" s="531">
        <v>17</v>
      </c>
      <c r="O476" s="531">
        <v>6504</v>
      </c>
      <c r="P476" s="516">
        <v>4.2565445026178015</v>
      </c>
      <c r="Q476" s="532">
        <v>382.58823529411762</v>
      </c>
    </row>
    <row r="477" spans="1:17" ht="14.4" customHeight="1" x14ac:dyDescent="0.3">
      <c r="A477" s="510" t="s">
        <v>1528</v>
      </c>
      <c r="B477" s="511" t="s">
        <v>1408</v>
      </c>
      <c r="C477" s="511" t="s">
        <v>1395</v>
      </c>
      <c r="D477" s="511" t="s">
        <v>1431</v>
      </c>
      <c r="E477" s="511" t="s">
        <v>1432</v>
      </c>
      <c r="F477" s="531">
        <v>449</v>
      </c>
      <c r="G477" s="531">
        <v>7184</v>
      </c>
      <c r="H477" s="531">
        <v>1</v>
      </c>
      <c r="I477" s="531">
        <v>16</v>
      </c>
      <c r="J477" s="531">
        <v>392</v>
      </c>
      <c r="K477" s="531">
        <v>6272</v>
      </c>
      <c r="L477" s="531">
        <v>0.87305122494432075</v>
      </c>
      <c r="M477" s="531">
        <v>16</v>
      </c>
      <c r="N477" s="531">
        <v>519</v>
      </c>
      <c r="O477" s="531">
        <v>8304</v>
      </c>
      <c r="P477" s="516">
        <v>1.1559020044543429</v>
      </c>
      <c r="Q477" s="532">
        <v>16</v>
      </c>
    </row>
    <row r="478" spans="1:17" ht="14.4" customHeight="1" x14ac:dyDescent="0.3">
      <c r="A478" s="510" t="s">
        <v>1528</v>
      </c>
      <c r="B478" s="511" t="s">
        <v>1408</v>
      </c>
      <c r="C478" s="511" t="s">
        <v>1395</v>
      </c>
      <c r="D478" s="511" t="s">
        <v>1433</v>
      </c>
      <c r="E478" s="511" t="s">
        <v>1434</v>
      </c>
      <c r="F478" s="531">
        <v>20</v>
      </c>
      <c r="G478" s="531">
        <v>5220</v>
      </c>
      <c r="H478" s="531">
        <v>1</v>
      </c>
      <c r="I478" s="531">
        <v>261</v>
      </c>
      <c r="J478" s="531">
        <v>54</v>
      </c>
      <c r="K478" s="531">
        <v>14148</v>
      </c>
      <c r="L478" s="531">
        <v>2.7103448275862068</v>
      </c>
      <c r="M478" s="531">
        <v>262</v>
      </c>
      <c r="N478" s="531">
        <v>83</v>
      </c>
      <c r="O478" s="531">
        <v>21878</v>
      </c>
      <c r="P478" s="516">
        <v>4.1911877394636017</v>
      </c>
      <c r="Q478" s="532">
        <v>263.59036144578312</v>
      </c>
    </row>
    <row r="479" spans="1:17" ht="14.4" customHeight="1" x14ac:dyDescent="0.3">
      <c r="A479" s="510" t="s">
        <v>1528</v>
      </c>
      <c r="B479" s="511" t="s">
        <v>1408</v>
      </c>
      <c r="C479" s="511" t="s">
        <v>1395</v>
      </c>
      <c r="D479" s="511" t="s">
        <v>1435</v>
      </c>
      <c r="E479" s="511" t="s">
        <v>1436</v>
      </c>
      <c r="F479" s="531">
        <v>72</v>
      </c>
      <c r="G479" s="531">
        <v>10080</v>
      </c>
      <c r="H479" s="531">
        <v>1</v>
      </c>
      <c r="I479" s="531">
        <v>140</v>
      </c>
      <c r="J479" s="531">
        <v>63</v>
      </c>
      <c r="K479" s="531">
        <v>8883</v>
      </c>
      <c r="L479" s="531">
        <v>0.88124999999999998</v>
      </c>
      <c r="M479" s="531">
        <v>141</v>
      </c>
      <c r="N479" s="531">
        <v>94</v>
      </c>
      <c r="O479" s="531">
        <v>13254</v>
      </c>
      <c r="P479" s="516">
        <v>1.3148809523809524</v>
      </c>
      <c r="Q479" s="532">
        <v>141</v>
      </c>
    </row>
    <row r="480" spans="1:17" ht="14.4" customHeight="1" x14ac:dyDescent="0.3">
      <c r="A480" s="510" t="s">
        <v>1528</v>
      </c>
      <c r="B480" s="511" t="s">
        <v>1408</v>
      </c>
      <c r="C480" s="511" t="s">
        <v>1395</v>
      </c>
      <c r="D480" s="511" t="s">
        <v>1437</v>
      </c>
      <c r="E480" s="511" t="s">
        <v>1436</v>
      </c>
      <c r="F480" s="531">
        <v>348</v>
      </c>
      <c r="G480" s="531">
        <v>27144</v>
      </c>
      <c r="H480" s="531">
        <v>1</v>
      </c>
      <c r="I480" s="531">
        <v>78</v>
      </c>
      <c r="J480" s="531">
        <v>314</v>
      </c>
      <c r="K480" s="531">
        <v>24492</v>
      </c>
      <c r="L480" s="531">
        <v>0.9022988505747126</v>
      </c>
      <c r="M480" s="531">
        <v>78</v>
      </c>
      <c r="N480" s="531">
        <v>384</v>
      </c>
      <c r="O480" s="531">
        <v>29952</v>
      </c>
      <c r="P480" s="516">
        <v>1.103448275862069</v>
      </c>
      <c r="Q480" s="532">
        <v>78</v>
      </c>
    </row>
    <row r="481" spans="1:17" ht="14.4" customHeight="1" x14ac:dyDescent="0.3">
      <c r="A481" s="510" t="s">
        <v>1528</v>
      </c>
      <c r="B481" s="511" t="s">
        <v>1408</v>
      </c>
      <c r="C481" s="511" t="s">
        <v>1395</v>
      </c>
      <c r="D481" s="511" t="s">
        <v>1438</v>
      </c>
      <c r="E481" s="511" t="s">
        <v>1439</v>
      </c>
      <c r="F481" s="531">
        <v>72</v>
      </c>
      <c r="G481" s="531">
        <v>21744</v>
      </c>
      <c r="H481" s="531">
        <v>1</v>
      </c>
      <c r="I481" s="531">
        <v>302</v>
      </c>
      <c r="J481" s="531">
        <v>63</v>
      </c>
      <c r="K481" s="531">
        <v>19089</v>
      </c>
      <c r="L481" s="531">
        <v>0.87789735099337751</v>
      </c>
      <c r="M481" s="531">
        <v>303</v>
      </c>
      <c r="N481" s="531">
        <v>93</v>
      </c>
      <c r="O481" s="531">
        <v>28341</v>
      </c>
      <c r="P481" s="516">
        <v>1.3033940397350994</v>
      </c>
      <c r="Q481" s="532">
        <v>304.74193548387098</v>
      </c>
    </row>
    <row r="482" spans="1:17" ht="14.4" customHeight="1" x14ac:dyDescent="0.3">
      <c r="A482" s="510" t="s">
        <v>1528</v>
      </c>
      <c r="B482" s="511" t="s">
        <v>1408</v>
      </c>
      <c r="C482" s="511" t="s">
        <v>1395</v>
      </c>
      <c r="D482" s="511" t="s">
        <v>1440</v>
      </c>
      <c r="E482" s="511" t="s">
        <v>1441</v>
      </c>
      <c r="F482" s="531">
        <v>5</v>
      </c>
      <c r="G482" s="531">
        <v>2430</v>
      </c>
      <c r="H482" s="531">
        <v>1</v>
      </c>
      <c r="I482" s="531">
        <v>486</v>
      </c>
      <c r="J482" s="531">
        <v>10</v>
      </c>
      <c r="K482" s="531">
        <v>4860</v>
      </c>
      <c r="L482" s="531">
        <v>2</v>
      </c>
      <c r="M482" s="531">
        <v>486</v>
      </c>
      <c r="N482" s="531">
        <v>21</v>
      </c>
      <c r="O482" s="531">
        <v>10216</v>
      </c>
      <c r="P482" s="516">
        <v>4.2041152263374482</v>
      </c>
      <c r="Q482" s="532">
        <v>486.47619047619048</v>
      </c>
    </row>
    <row r="483" spans="1:17" ht="14.4" customHeight="1" x14ac:dyDescent="0.3">
      <c r="A483" s="510" t="s">
        <v>1528</v>
      </c>
      <c r="B483" s="511" t="s">
        <v>1408</v>
      </c>
      <c r="C483" s="511" t="s">
        <v>1395</v>
      </c>
      <c r="D483" s="511" t="s">
        <v>1442</v>
      </c>
      <c r="E483" s="511" t="s">
        <v>1443</v>
      </c>
      <c r="F483" s="531">
        <v>231</v>
      </c>
      <c r="G483" s="531">
        <v>36729</v>
      </c>
      <c r="H483" s="531">
        <v>1</v>
      </c>
      <c r="I483" s="531">
        <v>159</v>
      </c>
      <c r="J483" s="531">
        <v>218</v>
      </c>
      <c r="K483" s="531">
        <v>34880</v>
      </c>
      <c r="L483" s="531">
        <v>0.9496583081488742</v>
      </c>
      <c r="M483" s="531">
        <v>160</v>
      </c>
      <c r="N483" s="531">
        <v>231</v>
      </c>
      <c r="O483" s="531">
        <v>37076</v>
      </c>
      <c r="P483" s="516">
        <v>1.0094475754853114</v>
      </c>
      <c r="Q483" s="532">
        <v>160.5021645021645</v>
      </c>
    </row>
    <row r="484" spans="1:17" ht="14.4" customHeight="1" x14ac:dyDescent="0.3">
      <c r="A484" s="510" t="s">
        <v>1528</v>
      </c>
      <c r="B484" s="511" t="s">
        <v>1408</v>
      </c>
      <c r="C484" s="511" t="s">
        <v>1395</v>
      </c>
      <c r="D484" s="511" t="s">
        <v>1446</v>
      </c>
      <c r="E484" s="511" t="s">
        <v>1412</v>
      </c>
      <c r="F484" s="531">
        <v>957</v>
      </c>
      <c r="G484" s="531">
        <v>66990</v>
      </c>
      <c r="H484" s="531">
        <v>1</v>
      </c>
      <c r="I484" s="531">
        <v>70</v>
      </c>
      <c r="J484" s="531">
        <v>811</v>
      </c>
      <c r="K484" s="531">
        <v>56770</v>
      </c>
      <c r="L484" s="531">
        <v>0.8474399164054337</v>
      </c>
      <c r="M484" s="531">
        <v>70</v>
      </c>
      <c r="N484" s="531">
        <v>993</v>
      </c>
      <c r="O484" s="531">
        <v>70023</v>
      </c>
      <c r="P484" s="516">
        <v>1.0452754142409315</v>
      </c>
      <c r="Q484" s="532">
        <v>70.516616314199396</v>
      </c>
    </row>
    <row r="485" spans="1:17" ht="14.4" customHeight="1" x14ac:dyDescent="0.3">
      <c r="A485" s="510" t="s">
        <v>1528</v>
      </c>
      <c r="B485" s="511" t="s">
        <v>1408</v>
      </c>
      <c r="C485" s="511" t="s">
        <v>1395</v>
      </c>
      <c r="D485" s="511" t="s">
        <v>1453</v>
      </c>
      <c r="E485" s="511" t="s">
        <v>1454</v>
      </c>
      <c r="F485" s="531">
        <v>3</v>
      </c>
      <c r="G485" s="531">
        <v>3558</v>
      </c>
      <c r="H485" s="531">
        <v>1</v>
      </c>
      <c r="I485" s="531">
        <v>1186</v>
      </c>
      <c r="J485" s="531">
        <v>6</v>
      </c>
      <c r="K485" s="531">
        <v>7134</v>
      </c>
      <c r="L485" s="531">
        <v>2.0050590219224285</v>
      </c>
      <c r="M485" s="531">
        <v>1189</v>
      </c>
      <c r="N485" s="531">
        <v>15</v>
      </c>
      <c r="O485" s="531">
        <v>17859</v>
      </c>
      <c r="P485" s="516">
        <v>5.0193929173693084</v>
      </c>
      <c r="Q485" s="532">
        <v>1190.5999999999999</v>
      </c>
    </row>
    <row r="486" spans="1:17" ht="14.4" customHeight="1" x14ac:dyDescent="0.3">
      <c r="A486" s="510" t="s">
        <v>1528</v>
      </c>
      <c r="B486" s="511" t="s">
        <v>1408</v>
      </c>
      <c r="C486" s="511" t="s">
        <v>1395</v>
      </c>
      <c r="D486" s="511" t="s">
        <v>1455</v>
      </c>
      <c r="E486" s="511" t="s">
        <v>1456</v>
      </c>
      <c r="F486" s="531">
        <v>3</v>
      </c>
      <c r="G486" s="531">
        <v>321</v>
      </c>
      <c r="H486" s="531">
        <v>1</v>
      </c>
      <c r="I486" s="531">
        <v>107</v>
      </c>
      <c r="J486" s="531">
        <v>7</v>
      </c>
      <c r="K486" s="531">
        <v>756</v>
      </c>
      <c r="L486" s="531">
        <v>2.3551401869158877</v>
      </c>
      <c r="M486" s="531">
        <v>108</v>
      </c>
      <c r="N486" s="531">
        <v>9</v>
      </c>
      <c r="O486" s="531">
        <v>976</v>
      </c>
      <c r="P486" s="516">
        <v>3.0404984423676011</v>
      </c>
      <c r="Q486" s="532">
        <v>108.44444444444444</v>
      </c>
    </row>
    <row r="487" spans="1:17" ht="14.4" customHeight="1" x14ac:dyDescent="0.3">
      <c r="A487" s="510" t="s">
        <v>1528</v>
      </c>
      <c r="B487" s="511" t="s">
        <v>1408</v>
      </c>
      <c r="C487" s="511" t="s">
        <v>1395</v>
      </c>
      <c r="D487" s="511" t="s">
        <v>1461</v>
      </c>
      <c r="E487" s="511" t="s">
        <v>1462</v>
      </c>
      <c r="F487" s="531">
        <v>1</v>
      </c>
      <c r="G487" s="531">
        <v>143</v>
      </c>
      <c r="H487" s="531">
        <v>1</v>
      </c>
      <c r="I487" s="531">
        <v>143</v>
      </c>
      <c r="J487" s="531"/>
      <c r="K487" s="531"/>
      <c r="L487" s="531"/>
      <c r="M487" s="531"/>
      <c r="N487" s="531"/>
      <c r="O487" s="531"/>
      <c r="P487" s="516"/>
      <c r="Q487" s="532"/>
    </row>
    <row r="488" spans="1:17" ht="14.4" customHeight="1" x14ac:dyDescent="0.3">
      <c r="A488" s="510" t="s">
        <v>1528</v>
      </c>
      <c r="B488" s="511" t="s">
        <v>1408</v>
      </c>
      <c r="C488" s="511" t="s">
        <v>1395</v>
      </c>
      <c r="D488" s="511" t="s">
        <v>1465</v>
      </c>
      <c r="E488" s="511" t="s">
        <v>1466</v>
      </c>
      <c r="F488" s="531">
        <v>1</v>
      </c>
      <c r="G488" s="531">
        <v>290</v>
      </c>
      <c r="H488" s="531">
        <v>1</v>
      </c>
      <c r="I488" s="531">
        <v>290</v>
      </c>
      <c r="J488" s="531"/>
      <c r="K488" s="531"/>
      <c r="L488" s="531"/>
      <c r="M488" s="531"/>
      <c r="N488" s="531"/>
      <c r="O488" s="531"/>
      <c r="P488" s="516"/>
      <c r="Q488" s="532"/>
    </row>
    <row r="489" spans="1:17" ht="14.4" customHeight="1" x14ac:dyDescent="0.3">
      <c r="A489" s="510" t="s">
        <v>1529</v>
      </c>
      <c r="B489" s="511" t="s">
        <v>1408</v>
      </c>
      <c r="C489" s="511" t="s">
        <v>1395</v>
      </c>
      <c r="D489" s="511" t="s">
        <v>1411</v>
      </c>
      <c r="E489" s="511" t="s">
        <v>1412</v>
      </c>
      <c r="F489" s="531">
        <v>366</v>
      </c>
      <c r="G489" s="531">
        <v>73932</v>
      </c>
      <c r="H489" s="531">
        <v>1</v>
      </c>
      <c r="I489" s="531">
        <v>202</v>
      </c>
      <c r="J489" s="531">
        <v>547</v>
      </c>
      <c r="K489" s="531">
        <v>111041</v>
      </c>
      <c r="L489" s="531">
        <v>1.5019342098144242</v>
      </c>
      <c r="M489" s="531">
        <v>203</v>
      </c>
      <c r="N489" s="531">
        <v>551</v>
      </c>
      <c r="O489" s="531">
        <v>112405</v>
      </c>
      <c r="P489" s="516">
        <v>1.5203835957366227</v>
      </c>
      <c r="Q489" s="532">
        <v>204.00181488203268</v>
      </c>
    </row>
    <row r="490" spans="1:17" ht="14.4" customHeight="1" x14ac:dyDescent="0.3">
      <c r="A490" s="510" t="s">
        <v>1529</v>
      </c>
      <c r="B490" s="511" t="s">
        <v>1408</v>
      </c>
      <c r="C490" s="511" t="s">
        <v>1395</v>
      </c>
      <c r="D490" s="511" t="s">
        <v>1413</v>
      </c>
      <c r="E490" s="511" t="s">
        <v>1412</v>
      </c>
      <c r="F490" s="531"/>
      <c r="G490" s="531"/>
      <c r="H490" s="531"/>
      <c r="I490" s="531"/>
      <c r="J490" s="531"/>
      <c r="K490" s="531"/>
      <c r="L490" s="531"/>
      <c r="M490" s="531"/>
      <c r="N490" s="531">
        <v>1</v>
      </c>
      <c r="O490" s="531">
        <v>84</v>
      </c>
      <c r="P490" s="516"/>
      <c r="Q490" s="532">
        <v>84</v>
      </c>
    </row>
    <row r="491" spans="1:17" ht="14.4" customHeight="1" x14ac:dyDescent="0.3">
      <c r="A491" s="510" t="s">
        <v>1529</v>
      </c>
      <c r="B491" s="511" t="s">
        <v>1408</v>
      </c>
      <c r="C491" s="511" t="s">
        <v>1395</v>
      </c>
      <c r="D491" s="511" t="s">
        <v>1414</v>
      </c>
      <c r="E491" s="511" t="s">
        <v>1415</v>
      </c>
      <c r="F491" s="531">
        <v>161</v>
      </c>
      <c r="G491" s="531">
        <v>46851</v>
      </c>
      <c r="H491" s="531">
        <v>1</v>
      </c>
      <c r="I491" s="531">
        <v>291</v>
      </c>
      <c r="J491" s="531">
        <v>198</v>
      </c>
      <c r="K491" s="531">
        <v>57816</v>
      </c>
      <c r="L491" s="531">
        <v>1.2340398283921368</v>
      </c>
      <c r="M491" s="531">
        <v>292</v>
      </c>
      <c r="N491" s="531">
        <v>224</v>
      </c>
      <c r="O491" s="531">
        <v>65572</v>
      </c>
      <c r="P491" s="516">
        <v>1.3995859213250517</v>
      </c>
      <c r="Q491" s="532">
        <v>292.73214285714283</v>
      </c>
    </row>
    <row r="492" spans="1:17" ht="14.4" customHeight="1" x14ac:dyDescent="0.3">
      <c r="A492" s="510" t="s">
        <v>1529</v>
      </c>
      <c r="B492" s="511" t="s">
        <v>1408</v>
      </c>
      <c r="C492" s="511" t="s">
        <v>1395</v>
      </c>
      <c r="D492" s="511" t="s">
        <v>1416</v>
      </c>
      <c r="E492" s="511" t="s">
        <v>1417</v>
      </c>
      <c r="F492" s="531">
        <v>3</v>
      </c>
      <c r="G492" s="531">
        <v>276</v>
      </c>
      <c r="H492" s="531">
        <v>1</v>
      </c>
      <c r="I492" s="531">
        <v>92</v>
      </c>
      <c r="J492" s="531">
        <v>6</v>
      </c>
      <c r="K492" s="531">
        <v>558</v>
      </c>
      <c r="L492" s="531">
        <v>2.0217391304347827</v>
      </c>
      <c r="M492" s="531">
        <v>93</v>
      </c>
      <c r="N492" s="531">
        <v>6</v>
      </c>
      <c r="O492" s="531">
        <v>558</v>
      </c>
      <c r="P492" s="516">
        <v>2.0217391304347827</v>
      </c>
      <c r="Q492" s="532">
        <v>93</v>
      </c>
    </row>
    <row r="493" spans="1:17" ht="14.4" customHeight="1" x14ac:dyDescent="0.3">
      <c r="A493" s="510" t="s">
        <v>1529</v>
      </c>
      <c r="B493" s="511" t="s">
        <v>1408</v>
      </c>
      <c r="C493" s="511" t="s">
        <v>1395</v>
      </c>
      <c r="D493" s="511" t="s">
        <v>1418</v>
      </c>
      <c r="E493" s="511" t="s">
        <v>1419</v>
      </c>
      <c r="F493" s="531">
        <v>2</v>
      </c>
      <c r="G493" s="531">
        <v>438</v>
      </c>
      <c r="H493" s="531">
        <v>1</v>
      </c>
      <c r="I493" s="531">
        <v>219</v>
      </c>
      <c r="J493" s="531"/>
      <c r="K493" s="531"/>
      <c r="L493" s="531"/>
      <c r="M493" s="531"/>
      <c r="N493" s="531"/>
      <c r="O493" s="531"/>
      <c r="P493" s="516"/>
      <c r="Q493" s="532"/>
    </row>
    <row r="494" spans="1:17" ht="14.4" customHeight="1" x14ac:dyDescent="0.3">
      <c r="A494" s="510" t="s">
        <v>1529</v>
      </c>
      <c r="B494" s="511" t="s">
        <v>1408</v>
      </c>
      <c r="C494" s="511" t="s">
        <v>1395</v>
      </c>
      <c r="D494" s="511" t="s">
        <v>1420</v>
      </c>
      <c r="E494" s="511" t="s">
        <v>1421</v>
      </c>
      <c r="F494" s="531">
        <v>65</v>
      </c>
      <c r="G494" s="531">
        <v>8645</v>
      </c>
      <c r="H494" s="531">
        <v>1</v>
      </c>
      <c r="I494" s="531">
        <v>133</v>
      </c>
      <c r="J494" s="531">
        <v>95</v>
      </c>
      <c r="K494" s="531">
        <v>12730</v>
      </c>
      <c r="L494" s="531">
        <v>1.4725274725274726</v>
      </c>
      <c r="M494" s="531">
        <v>134</v>
      </c>
      <c r="N494" s="531">
        <v>101</v>
      </c>
      <c r="O494" s="531">
        <v>13584</v>
      </c>
      <c r="P494" s="516">
        <v>1.5713128976286872</v>
      </c>
      <c r="Q494" s="532">
        <v>134.49504950495049</v>
      </c>
    </row>
    <row r="495" spans="1:17" ht="14.4" customHeight="1" x14ac:dyDescent="0.3">
      <c r="A495" s="510" t="s">
        <v>1529</v>
      </c>
      <c r="B495" s="511" t="s">
        <v>1408</v>
      </c>
      <c r="C495" s="511" t="s">
        <v>1395</v>
      </c>
      <c r="D495" s="511" t="s">
        <v>1422</v>
      </c>
      <c r="E495" s="511" t="s">
        <v>1421</v>
      </c>
      <c r="F495" s="531">
        <v>1</v>
      </c>
      <c r="G495" s="531">
        <v>174</v>
      </c>
      <c r="H495" s="531">
        <v>1</v>
      </c>
      <c r="I495" s="531">
        <v>174</v>
      </c>
      <c r="J495" s="531">
        <v>1</v>
      </c>
      <c r="K495" s="531">
        <v>175</v>
      </c>
      <c r="L495" s="531">
        <v>1.0057471264367817</v>
      </c>
      <c r="M495" s="531">
        <v>175</v>
      </c>
      <c r="N495" s="531">
        <v>1</v>
      </c>
      <c r="O495" s="531">
        <v>175</v>
      </c>
      <c r="P495" s="516">
        <v>1.0057471264367817</v>
      </c>
      <c r="Q495" s="532">
        <v>175</v>
      </c>
    </row>
    <row r="496" spans="1:17" ht="14.4" customHeight="1" x14ac:dyDescent="0.3">
      <c r="A496" s="510" t="s">
        <v>1529</v>
      </c>
      <c r="B496" s="511" t="s">
        <v>1408</v>
      </c>
      <c r="C496" s="511" t="s">
        <v>1395</v>
      </c>
      <c r="D496" s="511" t="s">
        <v>1423</v>
      </c>
      <c r="E496" s="511" t="s">
        <v>1424</v>
      </c>
      <c r="F496" s="531"/>
      <c r="G496" s="531"/>
      <c r="H496" s="531"/>
      <c r="I496" s="531"/>
      <c r="J496" s="531"/>
      <c r="K496" s="531"/>
      <c r="L496" s="531"/>
      <c r="M496" s="531"/>
      <c r="N496" s="531">
        <v>1</v>
      </c>
      <c r="O496" s="531">
        <v>618</v>
      </c>
      <c r="P496" s="516"/>
      <c r="Q496" s="532">
        <v>618</v>
      </c>
    </row>
    <row r="497" spans="1:17" ht="14.4" customHeight="1" x14ac:dyDescent="0.3">
      <c r="A497" s="510" t="s">
        <v>1529</v>
      </c>
      <c r="B497" s="511" t="s">
        <v>1408</v>
      </c>
      <c r="C497" s="511" t="s">
        <v>1395</v>
      </c>
      <c r="D497" s="511" t="s">
        <v>1427</v>
      </c>
      <c r="E497" s="511" t="s">
        <v>1428</v>
      </c>
      <c r="F497" s="531">
        <v>8</v>
      </c>
      <c r="G497" s="531">
        <v>1264</v>
      </c>
      <c r="H497" s="531">
        <v>1</v>
      </c>
      <c r="I497" s="531">
        <v>158</v>
      </c>
      <c r="J497" s="531">
        <v>7</v>
      </c>
      <c r="K497" s="531">
        <v>1113</v>
      </c>
      <c r="L497" s="531">
        <v>0.88053797468354433</v>
      </c>
      <c r="M497" s="531">
        <v>159</v>
      </c>
      <c r="N497" s="531">
        <v>10</v>
      </c>
      <c r="O497" s="531">
        <v>1595</v>
      </c>
      <c r="P497" s="516">
        <v>1.2618670886075949</v>
      </c>
      <c r="Q497" s="532">
        <v>159.5</v>
      </c>
    </row>
    <row r="498" spans="1:17" ht="14.4" customHeight="1" x14ac:dyDescent="0.3">
      <c r="A498" s="510" t="s">
        <v>1529</v>
      </c>
      <c r="B498" s="511" t="s">
        <v>1408</v>
      </c>
      <c r="C498" s="511" t="s">
        <v>1395</v>
      </c>
      <c r="D498" s="511" t="s">
        <v>1429</v>
      </c>
      <c r="E498" s="511" t="s">
        <v>1430</v>
      </c>
      <c r="F498" s="531">
        <v>1</v>
      </c>
      <c r="G498" s="531">
        <v>382</v>
      </c>
      <c r="H498" s="531">
        <v>1</v>
      </c>
      <c r="I498" s="531">
        <v>382</v>
      </c>
      <c r="J498" s="531"/>
      <c r="K498" s="531"/>
      <c r="L498" s="531"/>
      <c r="M498" s="531"/>
      <c r="N498" s="531"/>
      <c r="O498" s="531"/>
      <c r="P498" s="516"/>
      <c r="Q498" s="532"/>
    </row>
    <row r="499" spans="1:17" ht="14.4" customHeight="1" x14ac:dyDescent="0.3">
      <c r="A499" s="510" t="s">
        <v>1529</v>
      </c>
      <c r="B499" s="511" t="s">
        <v>1408</v>
      </c>
      <c r="C499" s="511" t="s">
        <v>1395</v>
      </c>
      <c r="D499" s="511" t="s">
        <v>1431</v>
      </c>
      <c r="E499" s="511" t="s">
        <v>1432</v>
      </c>
      <c r="F499" s="531">
        <v>154</v>
      </c>
      <c r="G499" s="531">
        <v>2464</v>
      </c>
      <c r="H499" s="531">
        <v>1</v>
      </c>
      <c r="I499" s="531">
        <v>16</v>
      </c>
      <c r="J499" s="531">
        <v>202</v>
      </c>
      <c r="K499" s="531">
        <v>3232</v>
      </c>
      <c r="L499" s="531">
        <v>1.3116883116883118</v>
      </c>
      <c r="M499" s="531">
        <v>16</v>
      </c>
      <c r="N499" s="531">
        <v>231</v>
      </c>
      <c r="O499" s="531">
        <v>3696</v>
      </c>
      <c r="P499" s="516">
        <v>1.5</v>
      </c>
      <c r="Q499" s="532">
        <v>16</v>
      </c>
    </row>
    <row r="500" spans="1:17" ht="14.4" customHeight="1" x14ac:dyDescent="0.3">
      <c r="A500" s="510" t="s">
        <v>1529</v>
      </c>
      <c r="B500" s="511" t="s">
        <v>1408</v>
      </c>
      <c r="C500" s="511" t="s">
        <v>1395</v>
      </c>
      <c r="D500" s="511" t="s">
        <v>1433</v>
      </c>
      <c r="E500" s="511" t="s">
        <v>1434</v>
      </c>
      <c r="F500" s="531">
        <v>33</v>
      </c>
      <c r="G500" s="531">
        <v>8613</v>
      </c>
      <c r="H500" s="531">
        <v>1</v>
      </c>
      <c r="I500" s="531">
        <v>261</v>
      </c>
      <c r="J500" s="531">
        <v>83</v>
      </c>
      <c r="K500" s="531">
        <v>21746</v>
      </c>
      <c r="L500" s="531">
        <v>2.5247881109950074</v>
      </c>
      <c r="M500" s="531">
        <v>262</v>
      </c>
      <c r="N500" s="531">
        <v>105</v>
      </c>
      <c r="O500" s="531">
        <v>27675</v>
      </c>
      <c r="P500" s="516">
        <v>3.2131661442006267</v>
      </c>
      <c r="Q500" s="532">
        <v>263.57142857142856</v>
      </c>
    </row>
    <row r="501" spans="1:17" ht="14.4" customHeight="1" x14ac:dyDescent="0.3">
      <c r="A501" s="510" t="s">
        <v>1529</v>
      </c>
      <c r="B501" s="511" t="s">
        <v>1408</v>
      </c>
      <c r="C501" s="511" t="s">
        <v>1395</v>
      </c>
      <c r="D501" s="511" t="s">
        <v>1435</v>
      </c>
      <c r="E501" s="511" t="s">
        <v>1436</v>
      </c>
      <c r="F501" s="531">
        <v>80</v>
      </c>
      <c r="G501" s="531">
        <v>11200</v>
      </c>
      <c r="H501" s="531">
        <v>1</v>
      </c>
      <c r="I501" s="531">
        <v>140</v>
      </c>
      <c r="J501" s="531">
        <v>104</v>
      </c>
      <c r="K501" s="531">
        <v>14664</v>
      </c>
      <c r="L501" s="531">
        <v>1.3092857142857144</v>
      </c>
      <c r="M501" s="531">
        <v>141</v>
      </c>
      <c r="N501" s="531">
        <v>127</v>
      </c>
      <c r="O501" s="531">
        <v>17907</v>
      </c>
      <c r="P501" s="516">
        <v>1.5988392857142857</v>
      </c>
      <c r="Q501" s="532">
        <v>141</v>
      </c>
    </row>
    <row r="502" spans="1:17" ht="14.4" customHeight="1" x14ac:dyDescent="0.3">
      <c r="A502" s="510" t="s">
        <v>1529</v>
      </c>
      <c r="B502" s="511" t="s">
        <v>1408</v>
      </c>
      <c r="C502" s="511" t="s">
        <v>1395</v>
      </c>
      <c r="D502" s="511" t="s">
        <v>1437</v>
      </c>
      <c r="E502" s="511" t="s">
        <v>1436</v>
      </c>
      <c r="F502" s="531">
        <v>65</v>
      </c>
      <c r="G502" s="531">
        <v>5070</v>
      </c>
      <c r="H502" s="531">
        <v>1</v>
      </c>
      <c r="I502" s="531">
        <v>78</v>
      </c>
      <c r="J502" s="531">
        <v>96</v>
      </c>
      <c r="K502" s="531">
        <v>7488</v>
      </c>
      <c r="L502" s="531">
        <v>1.476923076923077</v>
      </c>
      <c r="M502" s="531">
        <v>78</v>
      </c>
      <c r="N502" s="531">
        <v>101</v>
      </c>
      <c r="O502" s="531">
        <v>7878</v>
      </c>
      <c r="P502" s="516">
        <v>1.5538461538461539</v>
      </c>
      <c r="Q502" s="532">
        <v>78</v>
      </c>
    </row>
    <row r="503" spans="1:17" ht="14.4" customHeight="1" x14ac:dyDescent="0.3">
      <c r="A503" s="510" t="s">
        <v>1529</v>
      </c>
      <c r="B503" s="511" t="s">
        <v>1408</v>
      </c>
      <c r="C503" s="511" t="s">
        <v>1395</v>
      </c>
      <c r="D503" s="511" t="s">
        <v>1438</v>
      </c>
      <c r="E503" s="511" t="s">
        <v>1439</v>
      </c>
      <c r="F503" s="531">
        <v>80</v>
      </c>
      <c r="G503" s="531">
        <v>24160</v>
      </c>
      <c r="H503" s="531">
        <v>1</v>
      </c>
      <c r="I503" s="531">
        <v>302</v>
      </c>
      <c r="J503" s="531">
        <v>104</v>
      </c>
      <c r="K503" s="531">
        <v>31512</v>
      </c>
      <c r="L503" s="531">
        <v>1.3043046357615895</v>
      </c>
      <c r="M503" s="531">
        <v>303</v>
      </c>
      <c r="N503" s="531">
        <v>127</v>
      </c>
      <c r="O503" s="531">
        <v>38700</v>
      </c>
      <c r="P503" s="516">
        <v>1.6018211920529801</v>
      </c>
      <c r="Q503" s="532">
        <v>304.7244094488189</v>
      </c>
    </row>
    <row r="504" spans="1:17" ht="14.4" customHeight="1" x14ac:dyDescent="0.3">
      <c r="A504" s="510" t="s">
        <v>1529</v>
      </c>
      <c r="B504" s="511" t="s">
        <v>1408</v>
      </c>
      <c r="C504" s="511" t="s">
        <v>1395</v>
      </c>
      <c r="D504" s="511" t="s">
        <v>1442</v>
      </c>
      <c r="E504" s="511" t="s">
        <v>1443</v>
      </c>
      <c r="F504" s="531">
        <v>21</v>
      </c>
      <c r="G504" s="531">
        <v>3339</v>
      </c>
      <c r="H504" s="531">
        <v>1</v>
      </c>
      <c r="I504" s="531">
        <v>159</v>
      </c>
      <c r="J504" s="531">
        <v>19</v>
      </c>
      <c r="K504" s="531">
        <v>3040</v>
      </c>
      <c r="L504" s="531">
        <v>0.91045223120694818</v>
      </c>
      <c r="M504" s="531">
        <v>160</v>
      </c>
      <c r="N504" s="531">
        <v>23</v>
      </c>
      <c r="O504" s="531">
        <v>3689</v>
      </c>
      <c r="P504" s="516">
        <v>1.1048218029350105</v>
      </c>
      <c r="Q504" s="532">
        <v>160.39130434782609</v>
      </c>
    </row>
    <row r="505" spans="1:17" ht="14.4" customHeight="1" x14ac:dyDescent="0.3">
      <c r="A505" s="510" t="s">
        <v>1529</v>
      </c>
      <c r="B505" s="511" t="s">
        <v>1408</v>
      </c>
      <c r="C505" s="511" t="s">
        <v>1395</v>
      </c>
      <c r="D505" s="511" t="s">
        <v>1446</v>
      </c>
      <c r="E505" s="511" t="s">
        <v>1412</v>
      </c>
      <c r="F505" s="531">
        <v>178</v>
      </c>
      <c r="G505" s="531">
        <v>12460</v>
      </c>
      <c r="H505" s="531">
        <v>1</v>
      </c>
      <c r="I505" s="531">
        <v>70</v>
      </c>
      <c r="J505" s="531">
        <v>258</v>
      </c>
      <c r="K505" s="531">
        <v>18060</v>
      </c>
      <c r="L505" s="531">
        <v>1.449438202247191</v>
      </c>
      <c r="M505" s="531">
        <v>70</v>
      </c>
      <c r="N505" s="531">
        <v>276</v>
      </c>
      <c r="O505" s="531">
        <v>19456</v>
      </c>
      <c r="P505" s="516">
        <v>1.5614767255216693</v>
      </c>
      <c r="Q505" s="532">
        <v>70.492753623188406</v>
      </c>
    </row>
    <row r="506" spans="1:17" ht="14.4" customHeight="1" x14ac:dyDescent="0.3">
      <c r="A506" s="510" t="s">
        <v>1529</v>
      </c>
      <c r="B506" s="511" t="s">
        <v>1408</v>
      </c>
      <c r="C506" s="511" t="s">
        <v>1395</v>
      </c>
      <c r="D506" s="511" t="s">
        <v>1451</v>
      </c>
      <c r="E506" s="511" t="s">
        <v>1452</v>
      </c>
      <c r="F506" s="531">
        <v>7</v>
      </c>
      <c r="G506" s="531">
        <v>1505</v>
      </c>
      <c r="H506" s="531">
        <v>1</v>
      </c>
      <c r="I506" s="531">
        <v>215</v>
      </c>
      <c r="J506" s="531">
        <v>3</v>
      </c>
      <c r="K506" s="531">
        <v>648</v>
      </c>
      <c r="L506" s="531">
        <v>0.43056478405315612</v>
      </c>
      <c r="M506" s="531">
        <v>216</v>
      </c>
      <c r="N506" s="531">
        <v>1</v>
      </c>
      <c r="O506" s="531">
        <v>216</v>
      </c>
      <c r="P506" s="516">
        <v>0.14352159468438538</v>
      </c>
      <c r="Q506" s="532">
        <v>216</v>
      </c>
    </row>
    <row r="507" spans="1:17" ht="14.4" customHeight="1" x14ac:dyDescent="0.3">
      <c r="A507" s="510" t="s">
        <v>1529</v>
      </c>
      <c r="B507" s="511" t="s">
        <v>1408</v>
      </c>
      <c r="C507" s="511" t="s">
        <v>1395</v>
      </c>
      <c r="D507" s="511" t="s">
        <v>1453</v>
      </c>
      <c r="E507" s="511" t="s">
        <v>1454</v>
      </c>
      <c r="F507" s="531">
        <v>1</v>
      </c>
      <c r="G507" s="531">
        <v>1186</v>
      </c>
      <c r="H507" s="531">
        <v>1</v>
      </c>
      <c r="I507" s="531">
        <v>1186</v>
      </c>
      <c r="J507" s="531">
        <v>7</v>
      </c>
      <c r="K507" s="531">
        <v>8323</v>
      </c>
      <c r="L507" s="531">
        <v>7.0177065767284992</v>
      </c>
      <c r="M507" s="531">
        <v>1189</v>
      </c>
      <c r="N507" s="531">
        <v>7</v>
      </c>
      <c r="O507" s="531">
        <v>8331</v>
      </c>
      <c r="P507" s="516">
        <v>7.0244519392917368</v>
      </c>
      <c r="Q507" s="532">
        <v>1190.1428571428571</v>
      </c>
    </row>
    <row r="508" spans="1:17" ht="14.4" customHeight="1" x14ac:dyDescent="0.3">
      <c r="A508" s="510" t="s">
        <v>1529</v>
      </c>
      <c r="B508" s="511" t="s">
        <v>1408</v>
      </c>
      <c r="C508" s="511" t="s">
        <v>1395</v>
      </c>
      <c r="D508" s="511" t="s">
        <v>1455</v>
      </c>
      <c r="E508" s="511" t="s">
        <v>1456</v>
      </c>
      <c r="F508" s="531">
        <v>4</v>
      </c>
      <c r="G508" s="531">
        <v>428</v>
      </c>
      <c r="H508" s="531">
        <v>1</v>
      </c>
      <c r="I508" s="531">
        <v>107</v>
      </c>
      <c r="J508" s="531">
        <v>6</v>
      </c>
      <c r="K508" s="531">
        <v>648</v>
      </c>
      <c r="L508" s="531">
        <v>1.514018691588785</v>
      </c>
      <c r="M508" s="531">
        <v>108</v>
      </c>
      <c r="N508" s="531">
        <v>6</v>
      </c>
      <c r="O508" s="531">
        <v>650</v>
      </c>
      <c r="P508" s="516">
        <v>1.5186915887850467</v>
      </c>
      <c r="Q508" s="532">
        <v>108.33333333333333</v>
      </c>
    </row>
    <row r="509" spans="1:17" ht="14.4" customHeight="1" x14ac:dyDescent="0.3">
      <c r="A509" s="510" t="s">
        <v>1529</v>
      </c>
      <c r="B509" s="511" t="s">
        <v>1408</v>
      </c>
      <c r="C509" s="511" t="s">
        <v>1395</v>
      </c>
      <c r="D509" s="511" t="s">
        <v>1457</v>
      </c>
      <c r="E509" s="511" t="s">
        <v>1458</v>
      </c>
      <c r="F509" s="531">
        <v>3</v>
      </c>
      <c r="G509" s="531">
        <v>954</v>
      </c>
      <c r="H509" s="531">
        <v>1</v>
      </c>
      <c r="I509" s="531">
        <v>318</v>
      </c>
      <c r="J509" s="531">
        <v>1</v>
      </c>
      <c r="K509" s="531">
        <v>319</v>
      </c>
      <c r="L509" s="531">
        <v>0.33438155136268344</v>
      </c>
      <c r="M509" s="531">
        <v>319</v>
      </c>
      <c r="N509" s="531"/>
      <c r="O509" s="531"/>
      <c r="P509" s="516"/>
      <c r="Q509" s="532"/>
    </row>
    <row r="510" spans="1:17" ht="14.4" customHeight="1" x14ac:dyDescent="0.3">
      <c r="A510" s="510" t="s">
        <v>1529</v>
      </c>
      <c r="B510" s="511" t="s">
        <v>1408</v>
      </c>
      <c r="C510" s="511" t="s">
        <v>1395</v>
      </c>
      <c r="D510" s="511" t="s">
        <v>1461</v>
      </c>
      <c r="E510" s="511" t="s">
        <v>1462</v>
      </c>
      <c r="F510" s="531"/>
      <c r="G510" s="531"/>
      <c r="H510" s="531"/>
      <c r="I510" s="531"/>
      <c r="J510" s="531"/>
      <c r="K510" s="531"/>
      <c r="L510" s="531"/>
      <c r="M510" s="531"/>
      <c r="N510" s="531">
        <v>1</v>
      </c>
      <c r="O510" s="531">
        <v>144</v>
      </c>
      <c r="P510" s="516"/>
      <c r="Q510" s="532">
        <v>144</v>
      </c>
    </row>
    <row r="511" spans="1:17" ht="14.4" customHeight="1" x14ac:dyDescent="0.3">
      <c r="A511" s="510" t="s">
        <v>1529</v>
      </c>
      <c r="B511" s="511" t="s">
        <v>1408</v>
      </c>
      <c r="C511" s="511" t="s">
        <v>1395</v>
      </c>
      <c r="D511" s="511" t="s">
        <v>1463</v>
      </c>
      <c r="E511" s="511" t="s">
        <v>1464</v>
      </c>
      <c r="F511" s="531">
        <v>1</v>
      </c>
      <c r="G511" s="531">
        <v>1015</v>
      </c>
      <c r="H511" s="531">
        <v>1</v>
      </c>
      <c r="I511" s="531">
        <v>1015</v>
      </c>
      <c r="J511" s="531"/>
      <c r="K511" s="531"/>
      <c r="L511" s="531"/>
      <c r="M511" s="531"/>
      <c r="N511" s="531">
        <v>1</v>
      </c>
      <c r="O511" s="531">
        <v>1020</v>
      </c>
      <c r="P511" s="516">
        <v>1.0049261083743843</v>
      </c>
      <c r="Q511" s="532">
        <v>1020</v>
      </c>
    </row>
    <row r="512" spans="1:17" ht="14.4" customHeight="1" thickBot="1" x14ac:dyDescent="0.35">
      <c r="A512" s="518" t="s">
        <v>1529</v>
      </c>
      <c r="B512" s="519" t="s">
        <v>1408</v>
      </c>
      <c r="C512" s="519" t="s">
        <v>1395</v>
      </c>
      <c r="D512" s="519" t="s">
        <v>1465</v>
      </c>
      <c r="E512" s="519" t="s">
        <v>1466</v>
      </c>
      <c r="F512" s="533"/>
      <c r="G512" s="533"/>
      <c r="H512" s="533"/>
      <c r="I512" s="533"/>
      <c r="J512" s="533"/>
      <c r="K512" s="533"/>
      <c r="L512" s="533"/>
      <c r="M512" s="533"/>
      <c r="N512" s="533">
        <v>1</v>
      </c>
      <c r="O512" s="533">
        <v>291</v>
      </c>
      <c r="P512" s="524"/>
      <c r="Q512" s="534">
        <v>291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18" t="s">
        <v>137</v>
      </c>
      <c r="B1" s="318"/>
      <c r="C1" s="318"/>
      <c r="D1" s="318"/>
      <c r="E1" s="318"/>
      <c r="F1" s="318"/>
      <c r="G1" s="319"/>
      <c r="H1" s="319"/>
    </row>
    <row r="2" spans="1:8" ht="14.4" customHeight="1" thickBot="1" x14ac:dyDescent="0.35">
      <c r="A2" s="235" t="s">
        <v>275</v>
      </c>
      <c r="B2" s="111"/>
      <c r="C2" s="111"/>
      <c r="D2" s="111"/>
      <c r="E2" s="111"/>
      <c r="F2" s="111"/>
    </row>
    <row r="3" spans="1:8" ht="14.4" customHeight="1" x14ac:dyDescent="0.3">
      <c r="A3" s="320"/>
      <c r="B3" s="107">
        <v>2012</v>
      </c>
      <c r="C3" s="40">
        <v>2013</v>
      </c>
      <c r="D3" s="7"/>
      <c r="E3" s="324">
        <v>2014</v>
      </c>
      <c r="F3" s="325"/>
      <c r="G3" s="325"/>
      <c r="H3" s="326"/>
    </row>
    <row r="4" spans="1:8" ht="14.4" customHeight="1" thickBot="1" x14ac:dyDescent="0.35">
      <c r="A4" s="321"/>
      <c r="B4" s="322" t="s">
        <v>73</v>
      </c>
      <c r="C4" s="323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183.17282</v>
      </c>
      <c r="C5" s="29">
        <v>89.214519999999993</v>
      </c>
      <c r="D5" s="8"/>
      <c r="E5" s="117">
        <v>81.566630000000004</v>
      </c>
      <c r="F5" s="28">
        <v>99.332516500190508</v>
      </c>
      <c r="G5" s="116">
        <f>E5-F5</f>
        <v>-17.765886500190504</v>
      </c>
      <c r="H5" s="122">
        <f>IF(F5&lt;0.00000001,"",E5/F5)</f>
        <v>0.82114732288941428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18117.597619999997</v>
      </c>
      <c r="C6" s="31">
        <v>19473.930679999998</v>
      </c>
      <c r="D6" s="8"/>
      <c r="E6" s="118">
        <v>20799.228360000019</v>
      </c>
      <c r="F6" s="30">
        <v>20364.508190531178</v>
      </c>
      <c r="G6" s="119">
        <f>E6-F6</f>
        <v>434.72016946884105</v>
      </c>
      <c r="H6" s="123">
        <f>IF(F6&lt;0.00000001,"",E6/F6)</f>
        <v>1.0213469515394913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16392.361509999999</v>
      </c>
      <c r="C7" s="31">
        <v>15175.978469999998</v>
      </c>
      <c r="D7" s="8"/>
      <c r="E7" s="118">
        <v>15142.697050000012</v>
      </c>
      <c r="F7" s="30">
        <v>16186.080029750538</v>
      </c>
      <c r="G7" s="119">
        <f>E7-F7</f>
        <v>-1043.3829797505259</v>
      </c>
      <c r="H7" s="123">
        <f>IF(F7&lt;0.00000001,"",E7/F7)</f>
        <v>0.93553825399153134</v>
      </c>
    </row>
    <row r="8" spans="1:8" ht="14.4" customHeight="1" thickBot="1" x14ac:dyDescent="0.35">
      <c r="A8" s="1" t="s">
        <v>76</v>
      </c>
      <c r="B8" s="11">
        <v>-17626.954359999992</v>
      </c>
      <c r="C8" s="33">
        <v>-16359.315849999994</v>
      </c>
      <c r="D8" s="8"/>
      <c r="E8" s="120">
        <v>-22609.084620000012</v>
      </c>
      <c r="F8" s="32">
        <v>-17883.061259847786</v>
      </c>
      <c r="G8" s="121">
        <f>E8-F8</f>
        <v>-4726.0233601522268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17066.177590000003</v>
      </c>
      <c r="C9" s="35">
        <v>18379.807820000009</v>
      </c>
      <c r="D9" s="8"/>
      <c r="E9" s="3">
        <v>13414.407420000021</v>
      </c>
      <c r="F9" s="34">
        <v>18766.859476934118</v>
      </c>
      <c r="G9" s="34">
        <f>E9-F9</f>
        <v>-5352.4520569340966</v>
      </c>
      <c r="H9" s="125">
        <f>IF(F9&lt;0.00000001,"",E9/F9)</f>
        <v>0.714792341067366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8494.6409999999996</v>
      </c>
      <c r="C11" s="29">
        <f>IF(ISERROR(VLOOKUP("Celkem:",'ZV Vykáz.-A'!A:F,4,0)),0,VLOOKUP("Celkem:",'ZV Vykáz.-A'!A:F,4,0)/1000)</f>
        <v>7621.4539999999997</v>
      </c>
      <c r="D11" s="8"/>
      <c r="E11" s="117">
        <f>IF(ISERROR(VLOOKUP("Celkem:",'ZV Vykáz.-A'!A:F,6,0)),0,VLOOKUP("Celkem:",'ZV Vykáz.-A'!A:F,6,0)/1000)</f>
        <v>7637.5590000000002</v>
      </c>
      <c r="F11" s="28">
        <f>B11</f>
        <v>8494.6409999999996</v>
      </c>
      <c r="G11" s="116">
        <f>E11-F11</f>
        <v>-857.08199999999943</v>
      </c>
      <c r="H11" s="122">
        <f>IF(F11&lt;0.00000001,"",E11/F11)</f>
        <v>0.89910321107154501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8494.6409999999996</v>
      </c>
      <c r="C13" s="37">
        <f>SUM(C11:C12)</f>
        <v>7621.4539999999997</v>
      </c>
      <c r="D13" s="8"/>
      <c r="E13" s="5">
        <f>SUM(E11:E12)</f>
        <v>7637.5590000000002</v>
      </c>
      <c r="F13" s="36">
        <f>SUM(F11:F12)</f>
        <v>8494.6409999999996</v>
      </c>
      <c r="G13" s="36">
        <f>E13-F13</f>
        <v>-857.08199999999943</v>
      </c>
      <c r="H13" s="126">
        <f>IF(F13&lt;0.00000001,"",E13/F13)</f>
        <v>0.89910321107154501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0.49774713495173456</v>
      </c>
      <c r="C15" s="39">
        <f>IF(C9=0,"",C13/C9)</f>
        <v>0.41466450980552177</v>
      </c>
      <c r="D15" s="8"/>
      <c r="E15" s="6">
        <f>IF(E9=0,"",E13/E9)</f>
        <v>0.56935493017849526</v>
      </c>
      <c r="F15" s="38">
        <f>IF(F9=0,"",F13/F9)</f>
        <v>0.452640518273212</v>
      </c>
      <c r="G15" s="38">
        <f>IF(ISERROR(F15-E15),"",E15-F15)</f>
        <v>0.11671441190528326</v>
      </c>
      <c r="H15" s="127">
        <f>IF(ISERROR(F15-E15),"",IF(F15&lt;0.00000001,"",E15/F15))</f>
        <v>1.2578523291519275</v>
      </c>
    </row>
    <row r="17" spans="1:8" ht="14.4" customHeight="1" x14ac:dyDescent="0.3">
      <c r="A17" s="113" t="s">
        <v>158</v>
      </c>
    </row>
    <row r="18" spans="1:8" ht="14.4" customHeight="1" x14ac:dyDescent="0.3">
      <c r="A18" s="288" t="s">
        <v>220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219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274</v>
      </c>
    </row>
    <row r="21" spans="1:8" ht="14.4" customHeight="1" x14ac:dyDescent="0.3">
      <c r="A21" s="114" t="s">
        <v>159</v>
      </c>
    </row>
    <row r="22" spans="1:8" ht="14.4" customHeight="1" x14ac:dyDescent="0.3">
      <c r="A22" s="115" t="s">
        <v>160</v>
      </c>
    </row>
    <row r="23" spans="1:8" ht="14.4" customHeight="1" x14ac:dyDescent="0.3">
      <c r="A23" s="115" t="s">
        <v>161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4" priority="4" operator="greaterThan">
      <formula>0</formula>
    </cfRule>
  </conditionalFormatting>
  <conditionalFormatting sqref="G11:G13 G15">
    <cfRule type="cellIs" dxfId="53" priority="3" operator="lessThan">
      <formula>0</formula>
    </cfRule>
  </conditionalFormatting>
  <conditionalFormatting sqref="H5:H9">
    <cfRule type="cellIs" dxfId="52" priority="2" operator="greaterThan">
      <formula>1</formula>
    </cfRule>
  </conditionalFormatting>
  <conditionalFormatting sqref="H11:H13 H15">
    <cfRule type="cellIs" dxfId="5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18" t="s">
        <v>105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" customHeight="1" x14ac:dyDescent="0.3">
      <c r="A2" s="235" t="s">
        <v>275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0.73632667656841422</v>
      </c>
      <c r="C4" s="202">
        <f t="shared" ref="C4:M4" si="0">(C10+C8)/C6</f>
        <v>1.4046141791231528</v>
      </c>
      <c r="D4" s="202">
        <f t="shared" si="0"/>
        <v>0.58156388003627479</v>
      </c>
      <c r="E4" s="202">
        <f t="shared" si="0"/>
        <v>0.54443991936834879</v>
      </c>
      <c r="F4" s="202">
        <f t="shared" si="0"/>
        <v>0.47252284148488816</v>
      </c>
      <c r="G4" s="202">
        <f t="shared" si="0"/>
        <v>0.56935493017849559</v>
      </c>
      <c r="H4" s="202">
        <f t="shared" si="0"/>
        <v>0.56935493017849559</v>
      </c>
      <c r="I4" s="202">
        <f t="shared" si="0"/>
        <v>0.56935493017849559</v>
      </c>
      <c r="J4" s="202">
        <f t="shared" si="0"/>
        <v>0.56935493017849559</v>
      </c>
      <c r="K4" s="202">
        <f t="shared" si="0"/>
        <v>0.56935493017849559</v>
      </c>
      <c r="L4" s="202">
        <f t="shared" si="0"/>
        <v>0.56935493017849559</v>
      </c>
      <c r="M4" s="202">
        <f t="shared" si="0"/>
        <v>0.56935493017849559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1991.5399600000101</v>
      </c>
      <c r="C5" s="202">
        <f>IF(ISERROR(VLOOKUP($A5,'Man Tab'!$A:$Q,COLUMN()+2,0)),0,VLOOKUP($A5,'Man Tab'!$A:$Q,COLUMN()+2,0))</f>
        <v>-60.442409999996997</v>
      </c>
      <c r="D5" s="202">
        <f>IF(ISERROR(VLOOKUP($A5,'Man Tab'!$A:$Q,COLUMN()+2,0)),0,VLOOKUP($A5,'Man Tab'!$A:$Q,COLUMN()+2,0))</f>
        <v>5112.4537099999998</v>
      </c>
      <c r="E5" s="202">
        <f>IF(ISERROR(VLOOKUP($A5,'Man Tab'!$A:$Q,COLUMN()+2,0)),0,VLOOKUP($A5,'Man Tab'!$A:$Q,COLUMN()+2,0))</f>
        <v>2865.2078299999998</v>
      </c>
      <c r="F5" s="202">
        <f>IF(ISERROR(VLOOKUP($A5,'Man Tab'!$A:$Q,COLUMN()+2,0)),0,VLOOKUP($A5,'Man Tab'!$A:$Q,COLUMN()+2,0))</f>
        <v>4137.2793600000005</v>
      </c>
      <c r="G5" s="202">
        <f>IF(ISERROR(VLOOKUP($A5,'Man Tab'!$A:$Q,COLUMN()+2,0)),0,VLOOKUP($A5,'Man Tab'!$A:$Q,COLUMN()+2,0))</f>
        <v>-631.63103000000103</v>
      </c>
      <c r="H5" s="202">
        <f>IF(ISERROR(VLOOKUP($A5,'Man Tab'!$A:$Q,COLUMN()+2,0)),0,VLOOKUP($A5,'Man Tab'!$A:$Q,COLUMN()+2,0))</f>
        <v>4.9406564584124654E-324</v>
      </c>
      <c r="I5" s="202">
        <f>IF(ISERROR(VLOOKUP($A5,'Man Tab'!$A:$Q,COLUMN()+2,0)),0,VLOOKUP($A5,'Man Tab'!$A:$Q,COLUMN()+2,0))</f>
        <v>4.9406564584124654E-324</v>
      </c>
      <c r="J5" s="202">
        <f>IF(ISERROR(VLOOKUP($A5,'Man Tab'!$A:$Q,COLUMN()+2,0)),0,VLOOKUP($A5,'Man Tab'!$A:$Q,COLUMN()+2,0))</f>
        <v>4.9406564584124654E-324</v>
      </c>
      <c r="K5" s="202">
        <f>IF(ISERROR(VLOOKUP($A5,'Man Tab'!$A:$Q,COLUMN()+2,0)),0,VLOOKUP($A5,'Man Tab'!$A:$Q,COLUMN()+2,0))</f>
        <v>4.9406564584124654E-324</v>
      </c>
      <c r="L5" s="202">
        <f>IF(ISERROR(VLOOKUP($A5,'Man Tab'!$A:$Q,COLUMN()+2,0)),0,VLOOKUP($A5,'Man Tab'!$A:$Q,COLUMN()+2,0))</f>
        <v>4.9406564584124654E-324</v>
      </c>
      <c r="M5" s="202">
        <f>IF(ISERROR(VLOOKUP($A5,'Man Tab'!$A:$Q,COLUMN()+2,0)),0,VLOOKUP($A5,'Man Tab'!$A:$Q,COLUMN()+2,0))</f>
        <v>4.9406564584124654E-324</v>
      </c>
    </row>
    <row r="6" spans="1:13" ht="14.4" customHeight="1" x14ac:dyDescent="0.3">
      <c r="A6" s="203" t="s">
        <v>77</v>
      </c>
      <c r="B6" s="204">
        <f>B5</f>
        <v>1991.5399600000101</v>
      </c>
      <c r="C6" s="204">
        <f t="shared" ref="C6:M6" si="1">C5+B6</f>
        <v>1931.0975500000131</v>
      </c>
      <c r="D6" s="204">
        <f t="shared" si="1"/>
        <v>7043.5512600000129</v>
      </c>
      <c r="E6" s="204">
        <f t="shared" si="1"/>
        <v>9908.7590900000123</v>
      </c>
      <c r="F6" s="204">
        <f t="shared" si="1"/>
        <v>14046.038450000013</v>
      </c>
      <c r="G6" s="204">
        <f t="shared" si="1"/>
        <v>13414.407420000012</v>
      </c>
      <c r="H6" s="204">
        <f t="shared" si="1"/>
        <v>13414.407420000012</v>
      </c>
      <c r="I6" s="204">
        <f t="shared" si="1"/>
        <v>13414.407420000012</v>
      </c>
      <c r="J6" s="204">
        <f t="shared" si="1"/>
        <v>13414.407420000012</v>
      </c>
      <c r="K6" s="204">
        <f t="shared" si="1"/>
        <v>13414.407420000012</v>
      </c>
      <c r="L6" s="204">
        <f t="shared" si="1"/>
        <v>13414.407420000012</v>
      </c>
      <c r="M6" s="204">
        <f t="shared" si="1"/>
        <v>13414.407420000012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1466424</v>
      </c>
      <c r="C9" s="203">
        <v>1246023</v>
      </c>
      <c r="D9" s="203">
        <v>1383828</v>
      </c>
      <c r="E9" s="203">
        <v>1298449</v>
      </c>
      <c r="F9" s="203">
        <v>1242350</v>
      </c>
      <c r="G9" s="203">
        <v>1000485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1466.424</v>
      </c>
      <c r="C10" s="204">
        <f t="shared" ref="C10:M10" si="3">C9/1000+B10</f>
        <v>2712.4470000000001</v>
      </c>
      <c r="D10" s="204">
        <f t="shared" si="3"/>
        <v>4096.2749999999996</v>
      </c>
      <c r="E10" s="204">
        <f t="shared" si="3"/>
        <v>5394.7240000000002</v>
      </c>
      <c r="F10" s="204">
        <f t="shared" si="3"/>
        <v>6637.0740000000005</v>
      </c>
      <c r="G10" s="204">
        <f t="shared" si="3"/>
        <v>7637.5590000000002</v>
      </c>
      <c r="H10" s="204">
        <f t="shared" si="3"/>
        <v>7637.5590000000002</v>
      </c>
      <c r="I10" s="204">
        <f t="shared" si="3"/>
        <v>7637.5590000000002</v>
      </c>
      <c r="J10" s="204">
        <f t="shared" si="3"/>
        <v>7637.5590000000002</v>
      </c>
      <c r="K10" s="204">
        <f t="shared" si="3"/>
        <v>7637.5590000000002</v>
      </c>
      <c r="L10" s="204">
        <f t="shared" si="3"/>
        <v>7637.5590000000002</v>
      </c>
      <c r="M10" s="204">
        <f t="shared" si="3"/>
        <v>7637.5590000000002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6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0.452640518273212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0.452640518273212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27" t="s">
        <v>277</v>
      </c>
      <c r="B1" s="327"/>
      <c r="C1" s="327"/>
      <c r="D1" s="327"/>
      <c r="E1" s="327"/>
      <c r="F1" s="327"/>
      <c r="G1" s="327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205" customFormat="1" ht="14.4" customHeight="1" thickBot="1" x14ac:dyDescent="0.3">
      <c r="A2" s="235" t="s">
        <v>275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28" t="s">
        <v>29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163</v>
      </c>
      <c r="E4" s="129" t="s">
        <v>164</v>
      </c>
      <c r="F4" s="129" t="s">
        <v>165</v>
      </c>
      <c r="G4" s="129" t="s">
        <v>166</v>
      </c>
      <c r="H4" s="129" t="s">
        <v>167</v>
      </c>
      <c r="I4" s="129" t="s">
        <v>168</v>
      </c>
      <c r="J4" s="129" t="s">
        <v>169</v>
      </c>
      <c r="K4" s="129" t="s">
        <v>170</v>
      </c>
      <c r="L4" s="129" t="s">
        <v>171</v>
      </c>
      <c r="M4" s="129" t="s">
        <v>172</v>
      </c>
      <c r="N4" s="129" t="s">
        <v>173</v>
      </c>
      <c r="O4" s="129" t="s">
        <v>174</v>
      </c>
      <c r="P4" s="330" t="s">
        <v>3</v>
      </c>
      <c r="Q4" s="331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2.9643938750474793E-323</v>
      </c>
      <c r="Q6" s="94" t="s">
        <v>276</v>
      </c>
    </row>
    <row r="7" spans="1:17" ht="14.4" customHeight="1" x14ac:dyDescent="0.3">
      <c r="A7" s="15" t="s">
        <v>35</v>
      </c>
      <c r="B7" s="51">
        <v>198.66503300038099</v>
      </c>
      <c r="C7" s="52">
        <v>16.555419416698001</v>
      </c>
      <c r="D7" s="52">
        <v>10.7058</v>
      </c>
      <c r="E7" s="52">
        <v>26.897269999999999</v>
      </c>
      <c r="F7" s="52">
        <v>20.531880000000001</v>
      </c>
      <c r="G7" s="52">
        <v>6.4772499999999997</v>
      </c>
      <c r="H7" s="52">
        <v>13.15976</v>
      </c>
      <c r="I7" s="52">
        <v>3.79467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81.566630000000004</v>
      </c>
      <c r="Q7" s="95">
        <v>0.82114732288900005</v>
      </c>
    </row>
    <row r="8" spans="1:17" ht="14.4" customHeight="1" x14ac:dyDescent="0.3">
      <c r="A8" s="15" t="s">
        <v>36</v>
      </c>
      <c r="B8" s="51">
        <v>1254.9925639841499</v>
      </c>
      <c r="C8" s="52">
        <v>104.58271366534601</v>
      </c>
      <c r="D8" s="52">
        <v>124.871350000001</v>
      </c>
      <c r="E8" s="52">
        <v>109.90734999999999</v>
      </c>
      <c r="F8" s="52">
        <v>94.431060000000002</v>
      </c>
      <c r="G8" s="52">
        <v>90.865070000000003</v>
      </c>
      <c r="H8" s="52">
        <v>108.84457999999999</v>
      </c>
      <c r="I8" s="52">
        <v>102.79188000000001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631.71129000000099</v>
      </c>
      <c r="Q8" s="95">
        <v>1.006717184035</v>
      </c>
    </row>
    <row r="9" spans="1:17" ht="14.4" customHeight="1" x14ac:dyDescent="0.3">
      <c r="A9" s="15" t="s">
        <v>37</v>
      </c>
      <c r="B9" s="51">
        <v>40729.016381062298</v>
      </c>
      <c r="C9" s="52">
        <v>3394.0846984218601</v>
      </c>
      <c r="D9" s="52">
        <v>3006.3785500000199</v>
      </c>
      <c r="E9" s="52">
        <v>3245.4625299999998</v>
      </c>
      <c r="F9" s="52">
        <v>3518.9162900000001</v>
      </c>
      <c r="G9" s="52">
        <v>3772.41932</v>
      </c>
      <c r="H9" s="52">
        <v>3662.9666499999998</v>
      </c>
      <c r="I9" s="52">
        <v>3593.08502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20799.228360000001</v>
      </c>
      <c r="Q9" s="95">
        <v>1.0213469515389999</v>
      </c>
    </row>
    <row r="10" spans="1:17" ht="14.4" customHeight="1" x14ac:dyDescent="0.3">
      <c r="A10" s="15" t="s">
        <v>38</v>
      </c>
      <c r="B10" s="51">
        <v>999.99647320872998</v>
      </c>
      <c r="C10" s="52">
        <v>83.333039434059998</v>
      </c>
      <c r="D10" s="52">
        <v>162.826920000001</v>
      </c>
      <c r="E10" s="52">
        <v>140.12162000000001</v>
      </c>
      <c r="F10" s="52">
        <v>153.45819</v>
      </c>
      <c r="G10" s="52">
        <v>136.77921000000001</v>
      </c>
      <c r="H10" s="52">
        <v>148.22065000000001</v>
      </c>
      <c r="I10" s="52">
        <v>158.14752999999999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899.55412000000103</v>
      </c>
      <c r="Q10" s="95">
        <v>1.799114585101</v>
      </c>
    </row>
    <row r="11" spans="1:17" ht="14.4" customHeight="1" x14ac:dyDescent="0.3">
      <c r="A11" s="15" t="s">
        <v>39</v>
      </c>
      <c r="B11" s="51">
        <v>737.919746395988</v>
      </c>
      <c r="C11" s="52">
        <v>61.493312199664999</v>
      </c>
      <c r="D11" s="52">
        <v>49.56617</v>
      </c>
      <c r="E11" s="52">
        <v>70.980710000000002</v>
      </c>
      <c r="F11" s="52">
        <v>37.180979999999998</v>
      </c>
      <c r="G11" s="52">
        <v>50.146299999999997</v>
      </c>
      <c r="H11" s="52">
        <v>171.59639999999999</v>
      </c>
      <c r="I11" s="52">
        <v>43.60671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423.07727</v>
      </c>
      <c r="Q11" s="95">
        <v>1.1466755621219999</v>
      </c>
    </row>
    <row r="12" spans="1:17" ht="14.4" customHeight="1" x14ac:dyDescent="0.3">
      <c r="A12" s="15" t="s">
        <v>40</v>
      </c>
      <c r="B12" s="51">
        <v>18.281094411110001</v>
      </c>
      <c r="C12" s="52">
        <v>1.523424534259</v>
      </c>
      <c r="D12" s="52">
        <v>0.14369999999999999</v>
      </c>
      <c r="E12" s="52">
        <v>64.831339999999997</v>
      </c>
      <c r="F12" s="52">
        <v>64.136259999999993</v>
      </c>
      <c r="G12" s="52">
        <v>0.26212000000000002</v>
      </c>
      <c r="H12" s="52">
        <v>64.369060000000005</v>
      </c>
      <c r="I12" s="52">
        <v>64.473979999999997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258.21645999999998</v>
      </c>
      <c r="Q12" s="95">
        <v>28.249562547313001</v>
      </c>
    </row>
    <row r="13" spans="1:17" ht="14.4" customHeight="1" x14ac:dyDescent="0.3">
      <c r="A13" s="15" t="s">
        <v>41</v>
      </c>
      <c r="B13" s="51">
        <v>129.08926005445099</v>
      </c>
      <c r="C13" s="52">
        <v>10.757438337869999</v>
      </c>
      <c r="D13" s="52">
        <v>3.1866500000000002</v>
      </c>
      <c r="E13" s="52">
        <v>2.8101699999999998</v>
      </c>
      <c r="F13" s="52">
        <v>9.2426700000000004</v>
      </c>
      <c r="G13" s="52">
        <v>7.0181100000000001</v>
      </c>
      <c r="H13" s="52">
        <v>8.5631199999999996</v>
      </c>
      <c r="I13" s="52">
        <v>9.2686200000000003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40.08934</v>
      </c>
      <c r="Q13" s="95">
        <v>0.62111038490799997</v>
      </c>
    </row>
    <row r="14" spans="1:17" ht="14.4" customHeight="1" x14ac:dyDescent="0.3">
      <c r="A14" s="15" t="s">
        <v>42</v>
      </c>
      <c r="B14" s="51">
        <v>1507.0553428726901</v>
      </c>
      <c r="C14" s="52">
        <v>125.587945239391</v>
      </c>
      <c r="D14" s="52">
        <v>144.33600000000101</v>
      </c>
      <c r="E14" s="52">
        <v>120.96299999999999</v>
      </c>
      <c r="F14" s="52">
        <v>113.821</v>
      </c>
      <c r="G14" s="52">
        <v>108.81100000000001</v>
      </c>
      <c r="H14" s="52">
        <v>97.686000000000007</v>
      </c>
      <c r="I14" s="52">
        <v>101.182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686.799000000001</v>
      </c>
      <c r="Q14" s="95">
        <v>0.91144496218799997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1.50404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1.50404</v>
      </c>
      <c r="Q15" s="95" t="s">
        <v>276</v>
      </c>
    </row>
    <row r="16" spans="1:17" ht="14.4" customHeight="1" x14ac:dyDescent="0.3">
      <c r="A16" s="15" t="s">
        <v>44</v>
      </c>
      <c r="B16" s="51">
        <v>-95399.999999998297</v>
      </c>
      <c r="C16" s="52">
        <v>-7949.9999999998599</v>
      </c>
      <c r="D16" s="52">
        <v>-8843.8654500000393</v>
      </c>
      <c r="E16" s="52">
        <v>-7715.8639700000003</v>
      </c>
      <c r="F16" s="52">
        <v>-9101.4099800000004</v>
      </c>
      <c r="G16" s="52">
        <v>-8398.9455099999996</v>
      </c>
      <c r="H16" s="52">
        <v>-8779.9750399999994</v>
      </c>
      <c r="I16" s="52">
        <v>-9010.6826999999994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-51850.74265</v>
      </c>
      <c r="Q16" s="95">
        <v>1.087017665618</v>
      </c>
    </row>
    <row r="17" spans="1:17" ht="14.4" customHeight="1" x14ac:dyDescent="0.3">
      <c r="A17" s="15" t="s">
        <v>45</v>
      </c>
      <c r="B17" s="51">
        <v>399.89706003019597</v>
      </c>
      <c r="C17" s="52">
        <v>33.324755002516</v>
      </c>
      <c r="D17" s="52">
        <v>9.2569999999999997</v>
      </c>
      <c r="E17" s="52">
        <v>37.324039999999997</v>
      </c>
      <c r="F17" s="52">
        <v>41.912190000000002</v>
      </c>
      <c r="G17" s="52">
        <v>63.291699999999999</v>
      </c>
      <c r="H17" s="52">
        <v>14.245520000000001</v>
      </c>
      <c r="I17" s="52">
        <v>46.784770000000002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212.81522000000001</v>
      </c>
      <c r="Q17" s="95">
        <v>1.064350010394</v>
      </c>
    </row>
    <row r="18" spans="1:17" ht="14.4" customHeight="1" x14ac:dyDescent="0.3">
      <c r="A18" s="15" t="s">
        <v>46</v>
      </c>
      <c r="B18" s="51">
        <v>649.99999999998795</v>
      </c>
      <c r="C18" s="52">
        <v>54.166666666665002</v>
      </c>
      <c r="D18" s="52">
        <v>56.401000000000003</v>
      </c>
      <c r="E18" s="52">
        <v>46.296999999999997</v>
      </c>
      <c r="F18" s="52">
        <v>72.372</v>
      </c>
      <c r="G18" s="52">
        <v>50.451999999999998</v>
      </c>
      <c r="H18" s="52">
        <v>54.058</v>
      </c>
      <c r="I18" s="52">
        <v>51.386000000000003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330.96600000000001</v>
      </c>
      <c r="Q18" s="95">
        <v>1.0183569230759999</v>
      </c>
    </row>
    <row r="19" spans="1:17" ht="14.4" customHeight="1" x14ac:dyDescent="0.3">
      <c r="A19" s="15" t="s">
        <v>47</v>
      </c>
      <c r="B19" s="51">
        <v>1494.54069802649</v>
      </c>
      <c r="C19" s="52">
        <v>124.54505816887399</v>
      </c>
      <c r="D19" s="52">
        <v>91.112369999999999</v>
      </c>
      <c r="E19" s="52">
        <v>103.92917</v>
      </c>
      <c r="F19" s="52">
        <v>125.04612</v>
      </c>
      <c r="G19" s="52">
        <v>104.05783</v>
      </c>
      <c r="H19" s="52">
        <v>111.75785</v>
      </c>
      <c r="I19" s="52">
        <v>36.019550000000002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571.92289000000005</v>
      </c>
      <c r="Q19" s="95">
        <v>0.76534936887899996</v>
      </c>
    </row>
    <row r="20" spans="1:17" ht="14.4" customHeight="1" x14ac:dyDescent="0.3">
      <c r="A20" s="15" t="s">
        <v>48</v>
      </c>
      <c r="B20" s="51">
        <v>32372.1600595011</v>
      </c>
      <c r="C20" s="52">
        <v>2697.6800049584199</v>
      </c>
      <c r="D20" s="52">
        <v>2502.3154600000098</v>
      </c>
      <c r="E20" s="52">
        <v>2455.8025699999998</v>
      </c>
      <c r="F20" s="52">
        <v>2575.1592900000001</v>
      </c>
      <c r="G20" s="52">
        <v>2539.3772199999999</v>
      </c>
      <c r="H20" s="52">
        <v>2550.1731399999999</v>
      </c>
      <c r="I20" s="52">
        <v>2519.8693699999999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15142.697050000001</v>
      </c>
      <c r="Q20" s="95">
        <v>0.93553825399099999</v>
      </c>
    </row>
    <row r="21" spans="1:17" ht="14.4" customHeight="1" x14ac:dyDescent="0.3">
      <c r="A21" s="16" t="s">
        <v>49</v>
      </c>
      <c r="B21" s="51">
        <v>4565.9840702248403</v>
      </c>
      <c r="C21" s="52">
        <v>380.49867251873701</v>
      </c>
      <c r="D21" s="52">
        <v>384.60700000000202</v>
      </c>
      <c r="E21" s="52">
        <v>384.60599999999999</v>
      </c>
      <c r="F21" s="52">
        <v>380.1</v>
      </c>
      <c r="G21" s="52">
        <v>380.1</v>
      </c>
      <c r="H21" s="52">
        <v>380.09899999999999</v>
      </c>
      <c r="I21" s="52">
        <v>385.83499999999998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2295.3470000000002</v>
      </c>
      <c r="Q21" s="95">
        <v>1.00541174244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4.5423400000000003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4.5423400000000003</v>
      </c>
      <c r="Q22" s="95" t="s">
        <v>276</v>
      </c>
    </row>
    <row r="23" spans="1:17" ht="14.4" customHeight="1" x14ac:dyDescent="0.3">
      <c r="A23" s="16" t="s">
        <v>51</v>
      </c>
      <c r="B23" s="51">
        <v>47399.999999999098</v>
      </c>
      <c r="C23" s="52">
        <v>3949.99999999993</v>
      </c>
      <c r="D23" s="52">
        <v>4262.8978200000201</v>
      </c>
      <c r="E23" s="52">
        <v>819.38900000000001</v>
      </c>
      <c r="F23" s="52">
        <v>6935.8980600000004</v>
      </c>
      <c r="G23" s="52">
        <v>3907.4337599999999</v>
      </c>
      <c r="H23" s="52">
        <v>5481.3724300000003</v>
      </c>
      <c r="I23" s="52">
        <v>1216.2070000000001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22623.198069999999</v>
      </c>
      <c r="Q23" s="95">
        <v>0.95456531940900002</v>
      </c>
    </row>
    <row r="24" spans="1:17" ht="14.4" customHeight="1" x14ac:dyDescent="0.3">
      <c r="A24" s="16" t="s">
        <v>52</v>
      </c>
      <c r="B24" s="51">
        <v>476.12117109491402</v>
      </c>
      <c r="C24" s="52">
        <v>39.676764257908999</v>
      </c>
      <c r="D24" s="52">
        <v>26.799620000000001</v>
      </c>
      <c r="E24" s="52">
        <v>26.099790000001001</v>
      </c>
      <c r="F24" s="52">
        <v>71.657699999998997</v>
      </c>
      <c r="G24" s="52">
        <v>46.662449999998998</v>
      </c>
      <c r="H24" s="52">
        <v>45.599900000001</v>
      </c>
      <c r="I24" s="52">
        <v>45.095529999996998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261.91498999999999</v>
      </c>
      <c r="Q24" s="95"/>
    </row>
    <row r="25" spans="1:17" ht="14.4" customHeight="1" x14ac:dyDescent="0.3">
      <c r="A25" s="17" t="s">
        <v>53</v>
      </c>
      <c r="B25" s="54">
        <v>37533.7189538682</v>
      </c>
      <c r="C25" s="55">
        <v>3127.8099128223498</v>
      </c>
      <c r="D25" s="55">
        <v>1991.5399600000101</v>
      </c>
      <c r="E25" s="55">
        <v>-60.442409999996997</v>
      </c>
      <c r="F25" s="55">
        <v>5112.4537099999998</v>
      </c>
      <c r="G25" s="55">
        <v>2865.2078299999998</v>
      </c>
      <c r="H25" s="55">
        <v>4137.2793600000005</v>
      </c>
      <c r="I25" s="55">
        <v>-631.63103000000103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13414.40742</v>
      </c>
      <c r="Q25" s="96">
        <v>0.71479234106699996</v>
      </c>
    </row>
    <row r="26" spans="1:17" ht="14.4" customHeight="1" x14ac:dyDescent="0.3">
      <c r="A26" s="15" t="s">
        <v>54</v>
      </c>
      <c r="B26" s="51">
        <v>4951.0340232492199</v>
      </c>
      <c r="C26" s="52">
        <v>412.586168604102</v>
      </c>
      <c r="D26" s="52">
        <v>381.46767999999997</v>
      </c>
      <c r="E26" s="52">
        <v>364.32168999999999</v>
      </c>
      <c r="F26" s="52">
        <v>392.24628000000001</v>
      </c>
      <c r="G26" s="52">
        <v>424.90194000000002</v>
      </c>
      <c r="H26" s="52">
        <v>374.62574999999998</v>
      </c>
      <c r="I26" s="52">
        <v>368.23203000000001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2305.7953699999998</v>
      </c>
      <c r="Q26" s="95">
        <v>0.93143992110399998</v>
      </c>
    </row>
    <row r="27" spans="1:17" ht="14.4" customHeight="1" x14ac:dyDescent="0.3">
      <c r="A27" s="18" t="s">
        <v>55</v>
      </c>
      <c r="B27" s="54">
        <v>42484.752977117401</v>
      </c>
      <c r="C27" s="55">
        <v>3540.3960814264501</v>
      </c>
      <c r="D27" s="55">
        <v>2373.0076400000098</v>
      </c>
      <c r="E27" s="55">
        <v>303.87928000000198</v>
      </c>
      <c r="F27" s="55">
        <v>5504.6999900000001</v>
      </c>
      <c r="G27" s="55">
        <v>3290.10977</v>
      </c>
      <c r="H27" s="55">
        <v>4511.9051099999997</v>
      </c>
      <c r="I27" s="55">
        <v>-263.39900000000102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15720.202789999999</v>
      </c>
      <c r="Q27" s="96">
        <v>0.74003974077300005</v>
      </c>
    </row>
    <row r="28" spans="1:17" ht="14.4" customHeight="1" x14ac:dyDescent="0.3">
      <c r="A28" s="16" t="s">
        <v>56</v>
      </c>
      <c r="B28" s="51">
        <v>130.84553814617499</v>
      </c>
      <c r="C28" s="52">
        <v>10.903794845514</v>
      </c>
      <c r="D28" s="52">
        <v>12.2979</v>
      </c>
      <c r="E28" s="52">
        <v>32.037300000000002</v>
      </c>
      <c r="F28" s="52">
        <v>16.339289999999998</v>
      </c>
      <c r="G28" s="52">
        <v>19.524429999999999</v>
      </c>
      <c r="H28" s="52">
        <v>17.438230000000001</v>
      </c>
      <c r="I28" s="52">
        <v>1.68764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99.324789999999993</v>
      </c>
      <c r="Q28" s="95">
        <v>1.5181991133549999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5.9287877500949585E-323</v>
      </c>
      <c r="Q29" s="95" t="s">
        <v>276</v>
      </c>
    </row>
    <row r="30" spans="1:17" ht="14.4" customHeight="1" x14ac:dyDescent="0.3">
      <c r="A30" s="16" t="s">
        <v>58</v>
      </c>
      <c r="B30" s="51">
        <v>51520</v>
      </c>
      <c r="C30" s="52">
        <v>4293.3333333333303</v>
      </c>
      <c r="D30" s="52">
        <v>4635.7265500000003</v>
      </c>
      <c r="E30" s="52">
        <v>867.76199999999994</v>
      </c>
      <c r="F30" s="52">
        <v>7576.6519500000004</v>
      </c>
      <c r="G30" s="52">
        <v>4207.5049200000003</v>
      </c>
      <c r="H30" s="52">
        <v>5944.3575099999998</v>
      </c>
      <c r="I30" s="52">
        <v>1282.10689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24514.109820000001</v>
      </c>
      <c r="Q30" s="95">
        <v>0.95163469798099998</v>
      </c>
    </row>
    <row r="31" spans="1:17" ht="14.4" customHeight="1" thickBot="1" x14ac:dyDescent="0.35">
      <c r="A31" s="19" t="s">
        <v>59</v>
      </c>
      <c r="B31" s="57">
        <v>1.9762625833649862E-323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1.3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1.3</v>
      </c>
      <c r="Q31" s="97" t="s">
        <v>276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158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183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27" t="s">
        <v>61</v>
      </c>
      <c r="B1" s="327"/>
      <c r="C1" s="327"/>
      <c r="D1" s="327"/>
      <c r="E1" s="327"/>
      <c r="F1" s="327"/>
      <c r="G1" s="327"/>
      <c r="H1" s="332"/>
      <c r="I1" s="332"/>
      <c r="J1" s="332"/>
      <c r="K1" s="332"/>
    </row>
    <row r="2" spans="1:11" s="60" customFormat="1" ht="14.4" customHeight="1" thickBot="1" x14ac:dyDescent="0.35">
      <c r="A2" s="235" t="s">
        <v>275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8" t="s">
        <v>62</v>
      </c>
      <c r="C3" s="329"/>
      <c r="D3" s="329"/>
      <c r="E3" s="329"/>
      <c r="F3" s="335" t="s">
        <v>63</v>
      </c>
      <c r="G3" s="329"/>
      <c r="H3" s="329"/>
      <c r="I3" s="329"/>
      <c r="J3" s="329"/>
      <c r="K3" s="336"/>
    </row>
    <row r="4" spans="1:11" ht="14.4" customHeight="1" x14ac:dyDescent="0.3">
      <c r="A4" s="77"/>
      <c r="B4" s="333"/>
      <c r="C4" s="334"/>
      <c r="D4" s="334"/>
      <c r="E4" s="334"/>
      <c r="F4" s="337" t="s">
        <v>179</v>
      </c>
      <c r="G4" s="339" t="s">
        <v>64</v>
      </c>
      <c r="H4" s="141" t="s">
        <v>142</v>
      </c>
      <c r="I4" s="337" t="s">
        <v>65</v>
      </c>
      <c r="J4" s="339" t="s">
        <v>181</v>
      </c>
      <c r="K4" s="340" t="s">
        <v>182</v>
      </c>
    </row>
    <row r="5" spans="1:11" ht="42" thickBot="1" x14ac:dyDescent="0.35">
      <c r="A5" s="78"/>
      <c r="B5" s="24" t="s">
        <v>175</v>
      </c>
      <c r="C5" s="25" t="s">
        <v>176</v>
      </c>
      <c r="D5" s="26" t="s">
        <v>177</v>
      </c>
      <c r="E5" s="26" t="s">
        <v>178</v>
      </c>
      <c r="F5" s="338"/>
      <c r="G5" s="338"/>
      <c r="H5" s="25" t="s">
        <v>180</v>
      </c>
      <c r="I5" s="338"/>
      <c r="J5" s="338"/>
      <c r="K5" s="341"/>
    </row>
    <row r="6" spans="1:11" ht="14.4" customHeight="1" thickBot="1" x14ac:dyDescent="0.35">
      <c r="A6" s="424" t="s">
        <v>278</v>
      </c>
      <c r="B6" s="406">
        <v>38785.365666930003</v>
      </c>
      <c r="C6" s="406">
        <v>37914.322670000001</v>
      </c>
      <c r="D6" s="407">
        <v>-871.04299692997301</v>
      </c>
      <c r="E6" s="408">
        <v>0.97754196764800005</v>
      </c>
      <c r="F6" s="406">
        <v>37533.7189538682</v>
      </c>
      <c r="G6" s="407">
        <v>18766.8594769341</v>
      </c>
      <c r="H6" s="409">
        <v>-631.63103000000103</v>
      </c>
      <c r="I6" s="406">
        <v>13414.40742</v>
      </c>
      <c r="J6" s="407">
        <v>-5352.4520569341003</v>
      </c>
      <c r="K6" s="410">
        <v>0.35739617053299999</v>
      </c>
    </row>
    <row r="7" spans="1:11" ht="14.4" customHeight="1" thickBot="1" x14ac:dyDescent="0.35">
      <c r="A7" s="425" t="s">
        <v>279</v>
      </c>
      <c r="B7" s="406">
        <v>-40962.4292214382</v>
      </c>
      <c r="C7" s="406">
        <v>-48879.342129999997</v>
      </c>
      <c r="D7" s="407">
        <v>-7916.9129085618097</v>
      </c>
      <c r="E7" s="408">
        <v>1.1932725441100001</v>
      </c>
      <c r="F7" s="406">
        <v>-49824.9841050084</v>
      </c>
      <c r="G7" s="407">
        <v>-24912.4920525042</v>
      </c>
      <c r="H7" s="409">
        <v>-4932.8286500000004</v>
      </c>
      <c r="I7" s="406">
        <v>-28027.696960000001</v>
      </c>
      <c r="J7" s="407">
        <v>-3115.2049074957999</v>
      </c>
      <c r="K7" s="410">
        <v>0.56252294834500005</v>
      </c>
    </row>
    <row r="8" spans="1:11" ht="14.4" customHeight="1" thickBot="1" x14ac:dyDescent="0.35">
      <c r="A8" s="426" t="s">
        <v>280</v>
      </c>
      <c r="B8" s="406">
        <v>45317.9545520553</v>
      </c>
      <c r="C8" s="406">
        <v>44986.735719999997</v>
      </c>
      <c r="D8" s="407">
        <v>-331.218832055267</v>
      </c>
      <c r="E8" s="408">
        <v>0.99269122282</v>
      </c>
      <c r="F8" s="406">
        <v>44067.960552117103</v>
      </c>
      <c r="G8" s="407">
        <v>22033.980276058599</v>
      </c>
      <c r="H8" s="409">
        <v>3975.1680099999999</v>
      </c>
      <c r="I8" s="406">
        <v>23134.74265</v>
      </c>
      <c r="J8" s="407">
        <v>1100.7623739414501</v>
      </c>
      <c r="K8" s="410">
        <v>0.52497874555900004</v>
      </c>
    </row>
    <row r="9" spans="1:11" ht="14.4" customHeight="1" thickBot="1" x14ac:dyDescent="0.35">
      <c r="A9" s="427" t="s">
        <v>281</v>
      </c>
      <c r="B9" s="411">
        <v>4.9406564584124654E-324</v>
      </c>
      <c r="C9" s="411">
        <v>-4.6000000000000001E-4</v>
      </c>
      <c r="D9" s="412">
        <v>-4.6000000000000001E-4</v>
      </c>
      <c r="E9" s="413" t="s">
        <v>282</v>
      </c>
      <c r="F9" s="411">
        <v>0</v>
      </c>
      <c r="G9" s="412">
        <v>0</v>
      </c>
      <c r="H9" s="414">
        <v>-4.0000000000000002E-4</v>
      </c>
      <c r="I9" s="411">
        <v>-8.1999999999999998E-4</v>
      </c>
      <c r="J9" s="412">
        <v>-8.1999999999999998E-4</v>
      </c>
      <c r="K9" s="415" t="s">
        <v>276</v>
      </c>
    </row>
    <row r="10" spans="1:11" ht="14.4" customHeight="1" thickBot="1" x14ac:dyDescent="0.35">
      <c r="A10" s="428" t="s">
        <v>283</v>
      </c>
      <c r="B10" s="406">
        <v>4.9406564584124654E-324</v>
      </c>
      <c r="C10" s="406">
        <v>-4.6000000000000001E-4</v>
      </c>
      <c r="D10" s="407">
        <v>-4.6000000000000001E-4</v>
      </c>
      <c r="E10" s="416" t="s">
        <v>282</v>
      </c>
      <c r="F10" s="406">
        <v>0</v>
      </c>
      <c r="G10" s="407">
        <v>0</v>
      </c>
      <c r="H10" s="409">
        <v>-4.0000000000000002E-4</v>
      </c>
      <c r="I10" s="406">
        <v>-8.1999999999999998E-4</v>
      </c>
      <c r="J10" s="407">
        <v>-8.1999999999999998E-4</v>
      </c>
      <c r="K10" s="417" t="s">
        <v>276</v>
      </c>
    </row>
    <row r="11" spans="1:11" ht="14.4" customHeight="1" thickBot="1" x14ac:dyDescent="0.35">
      <c r="A11" s="427" t="s">
        <v>284</v>
      </c>
      <c r="B11" s="411">
        <v>291.99944385508098</v>
      </c>
      <c r="C11" s="411">
        <v>198.51465999999999</v>
      </c>
      <c r="D11" s="412">
        <v>-93.484783855081005</v>
      </c>
      <c r="E11" s="418">
        <v>0.67984602086599999</v>
      </c>
      <c r="F11" s="411">
        <v>198.66503300038099</v>
      </c>
      <c r="G11" s="412">
        <v>99.332516500189996</v>
      </c>
      <c r="H11" s="414">
        <v>3.79467</v>
      </c>
      <c r="I11" s="411">
        <v>81.566630000000004</v>
      </c>
      <c r="J11" s="412">
        <v>-17.76588650019</v>
      </c>
      <c r="K11" s="419">
        <v>0.41057366144399998</v>
      </c>
    </row>
    <row r="12" spans="1:11" ht="14.4" customHeight="1" thickBot="1" x14ac:dyDescent="0.35">
      <c r="A12" s="428" t="s">
        <v>285</v>
      </c>
      <c r="B12" s="406">
        <v>291.99944385508098</v>
      </c>
      <c r="C12" s="406">
        <v>198.51465999999999</v>
      </c>
      <c r="D12" s="407">
        <v>-93.484783855081005</v>
      </c>
      <c r="E12" s="408">
        <v>0.67984602086599999</v>
      </c>
      <c r="F12" s="406">
        <v>198.66503300038099</v>
      </c>
      <c r="G12" s="407">
        <v>99.332516500189996</v>
      </c>
      <c r="H12" s="409">
        <v>3.79467</v>
      </c>
      <c r="I12" s="406">
        <v>81.566630000000004</v>
      </c>
      <c r="J12" s="407">
        <v>-17.76588650019</v>
      </c>
      <c r="K12" s="410">
        <v>0.41057366144399998</v>
      </c>
    </row>
    <row r="13" spans="1:11" ht="14.4" customHeight="1" thickBot="1" x14ac:dyDescent="0.35">
      <c r="A13" s="427" t="s">
        <v>286</v>
      </c>
      <c r="B13" s="411">
        <v>1582.02841592865</v>
      </c>
      <c r="C13" s="411">
        <v>1167.0083400000001</v>
      </c>
      <c r="D13" s="412">
        <v>-415.020075928648</v>
      </c>
      <c r="E13" s="418">
        <v>0.737665852427</v>
      </c>
      <c r="F13" s="411">
        <v>1254.9925639841499</v>
      </c>
      <c r="G13" s="412">
        <v>627.496281992077</v>
      </c>
      <c r="H13" s="414">
        <v>102.79188000000001</v>
      </c>
      <c r="I13" s="411">
        <v>631.71129000000099</v>
      </c>
      <c r="J13" s="412">
        <v>4.2150080079230001</v>
      </c>
      <c r="K13" s="419">
        <v>0.50335859201699995</v>
      </c>
    </row>
    <row r="14" spans="1:11" ht="14.4" customHeight="1" thickBot="1" x14ac:dyDescent="0.35">
      <c r="A14" s="428" t="s">
        <v>287</v>
      </c>
      <c r="B14" s="406">
        <v>1582.02841592865</v>
      </c>
      <c r="C14" s="406">
        <v>1167.0083400000001</v>
      </c>
      <c r="D14" s="407">
        <v>-415.020075928648</v>
      </c>
      <c r="E14" s="408">
        <v>0.737665852427</v>
      </c>
      <c r="F14" s="406">
        <v>1254.9925639841499</v>
      </c>
      <c r="G14" s="407">
        <v>627.496281992077</v>
      </c>
      <c r="H14" s="409">
        <v>102.79188000000001</v>
      </c>
      <c r="I14" s="406">
        <v>631.71129000000099</v>
      </c>
      <c r="J14" s="407">
        <v>4.2150080079230001</v>
      </c>
      <c r="K14" s="410">
        <v>0.50335859201699995</v>
      </c>
    </row>
    <row r="15" spans="1:11" ht="14.4" customHeight="1" thickBot="1" x14ac:dyDescent="0.35">
      <c r="A15" s="427" t="s">
        <v>288</v>
      </c>
      <c r="B15" s="411">
        <v>40999.107146035101</v>
      </c>
      <c r="C15" s="411">
        <v>41169.032579999999</v>
      </c>
      <c r="D15" s="412">
        <v>169.925433964912</v>
      </c>
      <c r="E15" s="418">
        <v>1.0041446130359999</v>
      </c>
      <c r="F15" s="411">
        <v>40729.016381062298</v>
      </c>
      <c r="G15" s="412">
        <v>20364.5081905312</v>
      </c>
      <c r="H15" s="414">
        <v>3593.08502</v>
      </c>
      <c r="I15" s="411">
        <v>20799.228360000001</v>
      </c>
      <c r="J15" s="412">
        <v>434.72016946885901</v>
      </c>
      <c r="K15" s="419">
        <v>0.51067347576900002</v>
      </c>
    </row>
    <row r="16" spans="1:11" ht="14.4" customHeight="1" thickBot="1" x14ac:dyDescent="0.35">
      <c r="A16" s="428" t="s">
        <v>289</v>
      </c>
      <c r="B16" s="406">
        <v>18960.881695857599</v>
      </c>
      <c r="C16" s="406">
        <v>18707.046429999999</v>
      </c>
      <c r="D16" s="407">
        <v>-253.835265857579</v>
      </c>
      <c r="E16" s="408">
        <v>0.98661268658599999</v>
      </c>
      <c r="F16" s="406">
        <v>18707.029436507299</v>
      </c>
      <c r="G16" s="407">
        <v>9353.5147182536402</v>
      </c>
      <c r="H16" s="409">
        <v>1237.4344699999999</v>
      </c>
      <c r="I16" s="406">
        <v>8704.0615100000105</v>
      </c>
      <c r="J16" s="407">
        <v>-649.45320825363001</v>
      </c>
      <c r="K16" s="410">
        <v>0.465282932255</v>
      </c>
    </row>
    <row r="17" spans="1:11" ht="14.4" customHeight="1" thickBot="1" x14ac:dyDescent="0.35">
      <c r="A17" s="428" t="s">
        <v>290</v>
      </c>
      <c r="B17" s="406">
        <v>283.513351277879</v>
      </c>
      <c r="C17" s="406">
        <v>356.73752000000002</v>
      </c>
      <c r="D17" s="407">
        <v>73.224168722119998</v>
      </c>
      <c r="E17" s="408">
        <v>1.258274146145</v>
      </c>
      <c r="F17" s="406">
        <v>372.020798795117</v>
      </c>
      <c r="G17" s="407">
        <v>186.01039939755901</v>
      </c>
      <c r="H17" s="409">
        <v>34.453899999999997</v>
      </c>
      <c r="I17" s="406">
        <v>163.41116</v>
      </c>
      <c r="J17" s="407">
        <v>-22.599239397558001</v>
      </c>
      <c r="K17" s="410">
        <v>0.43925275288100002</v>
      </c>
    </row>
    <row r="18" spans="1:11" ht="14.4" customHeight="1" thickBot="1" x14ac:dyDescent="0.35">
      <c r="A18" s="428" t="s">
        <v>291</v>
      </c>
      <c r="B18" s="406">
        <v>192.92283506681599</v>
      </c>
      <c r="C18" s="406">
        <v>186.74610000000001</v>
      </c>
      <c r="D18" s="407">
        <v>-6.1767350668149996</v>
      </c>
      <c r="E18" s="408">
        <v>0.967983390537</v>
      </c>
      <c r="F18" s="406">
        <v>185.170772934182</v>
      </c>
      <c r="G18" s="407">
        <v>92.585386467090999</v>
      </c>
      <c r="H18" s="409">
        <v>20.469709999999999</v>
      </c>
      <c r="I18" s="406">
        <v>125.65969</v>
      </c>
      <c r="J18" s="407">
        <v>33.074303532907997</v>
      </c>
      <c r="K18" s="410">
        <v>0.67861514000699996</v>
      </c>
    </row>
    <row r="19" spans="1:11" ht="14.4" customHeight="1" thickBot="1" x14ac:dyDescent="0.35">
      <c r="A19" s="428" t="s">
        <v>292</v>
      </c>
      <c r="B19" s="406">
        <v>374.826793229072</v>
      </c>
      <c r="C19" s="406">
        <v>390.65859999999998</v>
      </c>
      <c r="D19" s="407">
        <v>15.831806770928001</v>
      </c>
      <c r="E19" s="408">
        <v>1.042237660319</v>
      </c>
      <c r="F19" s="406">
        <v>381.65584184258199</v>
      </c>
      <c r="G19" s="407">
        <v>190.827920921291</v>
      </c>
      <c r="H19" s="409">
        <v>23.178840000000001</v>
      </c>
      <c r="I19" s="406">
        <v>195.73961</v>
      </c>
      <c r="J19" s="407">
        <v>4.9116890787090002</v>
      </c>
      <c r="K19" s="410">
        <v>0.51286941935599994</v>
      </c>
    </row>
    <row r="20" spans="1:11" ht="14.4" customHeight="1" thickBot="1" x14ac:dyDescent="0.35">
      <c r="A20" s="428" t="s">
        <v>293</v>
      </c>
      <c r="B20" s="406">
        <v>21096.0343705839</v>
      </c>
      <c r="C20" s="406">
        <v>21444.129929999999</v>
      </c>
      <c r="D20" s="407">
        <v>348.095559416161</v>
      </c>
      <c r="E20" s="408">
        <v>1.01650052106</v>
      </c>
      <c r="F20" s="406">
        <v>20988.232873103701</v>
      </c>
      <c r="G20" s="407">
        <v>10494.1164365519</v>
      </c>
      <c r="H20" s="409">
        <v>2263.2660999999998</v>
      </c>
      <c r="I20" s="406">
        <v>11553.21839</v>
      </c>
      <c r="J20" s="407">
        <v>1059.10195344814</v>
      </c>
      <c r="K20" s="410">
        <v>0.55046170203300004</v>
      </c>
    </row>
    <row r="21" spans="1:11" ht="14.4" customHeight="1" thickBot="1" x14ac:dyDescent="0.35">
      <c r="A21" s="428" t="s">
        <v>294</v>
      </c>
      <c r="B21" s="406">
        <v>0</v>
      </c>
      <c r="C21" s="406">
        <v>0.69099999999999995</v>
      </c>
      <c r="D21" s="407">
        <v>0.69099999999999995</v>
      </c>
      <c r="E21" s="416" t="s">
        <v>276</v>
      </c>
      <c r="F21" s="406">
        <v>4.7088386938870004</v>
      </c>
      <c r="G21" s="407">
        <v>2.3544193469430001</v>
      </c>
      <c r="H21" s="409">
        <v>4.2</v>
      </c>
      <c r="I21" s="406">
        <v>12.971</v>
      </c>
      <c r="J21" s="407">
        <v>10.616580653055999</v>
      </c>
      <c r="K21" s="410">
        <v>2.7546069940420002</v>
      </c>
    </row>
    <row r="22" spans="1:11" ht="14.4" customHeight="1" thickBot="1" x14ac:dyDescent="0.35">
      <c r="A22" s="428" t="s">
        <v>295</v>
      </c>
      <c r="B22" s="406">
        <v>90.928100019903994</v>
      </c>
      <c r="C22" s="406">
        <v>83.022999999999996</v>
      </c>
      <c r="D22" s="407">
        <v>-7.9051000199040002</v>
      </c>
      <c r="E22" s="408">
        <v>0.91306207851900001</v>
      </c>
      <c r="F22" s="406">
        <v>90.197819185526996</v>
      </c>
      <c r="G22" s="407">
        <v>45.098909592763</v>
      </c>
      <c r="H22" s="409">
        <v>10.082000000000001</v>
      </c>
      <c r="I22" s="406">
        <v>44.167000000000002</v>
      </c>
      <c r="J22" s="407">
        <v>-0.93190959276300001</v>
      </c>
      <c r="K22" s="410">
        <v>0.48966815826299998</v>
      </c>
    </row>
    <row r="23" spans="1:11" ht="14.4" customHeight="1" thickBot="1" x14ac:dyDescent="0.35">
      <c r="A23" s="427" t="s">
        <v>296</v>
      </c>
      <c r="B23" s="411">
        <v>1009.99999999994</v>
      </c>
      <c r="C23" s="411">
        <v>1080.7498499999999</v>
      </c>
      <c r="D23" s="412">
        <v>70.749850000055005</v>
      </c>
      <c r="E23" s="418">
        <v>1.070049356435</v>
      </c>
      <c r="F23" s="411">
        <v>999.99647320872998</v>
      </c>
      <c r="G23" s="412">
        <v>499.99823660436499</v>
      </c>
      <c r="H23" s="414">
        <v>158.14752999999999</v>
      </c>
      <c r="I23" s="411">
        <v>899.55412000000103</v>
      </c>
      <c r="J23" s="412">
        <v>399.55588339563599</v>
      </c>
      <c r="K23" s="419">
        <v>0.89955729255000005</v>
      </c>
    </row>
    <row r="24" spans="1:11" ht="14.4" customHeight="1" thickBot="1" x14ac:dyDescent="0.35">
      <c r="A24" s="428" t="s">
        <v>297</v>
      </c>
      <c r="B24" s="406">
        <v>1009.99999999994</v>
      </c>
      <c r="C24" s="406">
        <v>1074.1421499999999</v>
      </c>
      <c r="D24" s="407">
        <v>64.142150000054997</v>
      </c>
      <c r="E24" s="408">
        <v>1.0635070792070001</v>
      </c>
      <c r="F24" s="406">
        <v>999.99647320872998</v>
      </c>
      <c r="G24" s="407">
        <v>499.99823660436499</v>
      </c>
      <c r="H24" s="409">
        <v>157.61143999999999</v>
      </c>
      <c r="I24" s="406">
        <v>899.01803000000098</v>
      </c>
      <c r="J24" s="407">
        <v>399.01979339563599</v>
      </c>
      <c r="K24" s="410">
        <v>0.89902120066000002</v>
      </c>
    </row>
    <row r="25" spans="1:11" ht="14.4" customHeight="1" thickBot="1" x14ac:dyDescent="0.35">
      <c r="A25" s="428" t="s">
        <v>298</v>
      </c>
      <c r="B25" s="406">
        <v>0</v>
      </c>
      <c r="C25" s="406">
        <v>6.6077000000000004</v>
      </c>
      <c r="D25" s="407">
        <v>6.6077000000000004</v>
      </c>
      <c r="E25" s="416" t="s">
        <v>276</v>
      </c>
      <c r="F25" s="406">
        <v>0</v>
      </c>
      <c r="G25" s="407">
        <v>0</v>
      </c>
      <c r="H25" s="409">
        <v>0.53608999999999996</v>
      </c>
      <c r="I25" s="406">
        <v>0.53608999999999996</v>
      </c>
      <c r="J25" s="407">
        <v>0.53608999999999996</v>
      </c>
      <c r="K25" s="417" t="s">
        <v>276</v>
      </c>
    </row>
    <row r="26" spans="1:11" ht="14.4" customHeight="1" thickBot="1" x14ac:dyDescent="0.35">
      <c r="A26" s="427" t="s">
        <v>299</v>
      </c>
      <c r="B26" s="411">
        <v>793.73183286609901</v>
      </c>
      <c r="C26" s="411">
        <v>737.75348000000099</v>
      </c>
      <c r="D26" s="412">
        <v>-55.978352866098</v>
      </c>
      <c r="E26" s="418">
        <v>0.92947447670799999</v>
      </c>
      <c r="F26" s="411">
        <v>737.919746395988</v>
      </c>
      <c r="G26" s="412">
        <v>368.959873197994</v>
      </c>
      <c r="H26" s="414">
        <v>43.60671</v>
      </c>
      <c r="I26" s="411">
        <v>423.07727</v>
      </c>
      <c r="J26" s="412">
        <v>54.117396802005999</v>
      </c>
      <c r="K26" s="419">
        <v>0.57333778106099997</v>
      </c>
    </row>
    <row r="27" spans="1:11" ht="14.4" customHeight="1" thickBot="1" x14ac:dyDescent="0.35">
      <c r="A27" s="428" t="s">
        <v>300</v>
      </c>
      <c r="B27" s="406">
        <v>218.30663374103199</v>
      </c>
      <c r="C27" s="406">
        <v>9.1024999999999991</v>
      </c>
      <c r="D27" s="407">
        <v>-209.204133741032</v>
      </c>
      <c r="E27" s="408">
        <v>4.1695938616000003E-2</v>
      </c>
      <c r="F27" s="406">
        <v>10.505242445286999</v>
      </c>
      <c r="G27" s="407">
        <v>5.2526212226429996</v>
      </c>
      <c r="H27" s="409">
        <v>1.99793</v>
      </c>
      <c r="I27" s="406">
        <v>5.2299300000000004</v>
      </c>
      <c r="J27" s="407">
        <v>-2.2691222643000001E-2</v>
      </c>
      <c r="K27" s="410">
        <v>0.49784000961699998</v>
      </c>
    </row>
    <row r="28" spans="1:11" ht="14.4" customHeight="1" thickBot="1" x14ac:dyDescent="0.35">
      <c r="A28" s="428" t="s">
        <v>301</v>
      </c>
      <c r="B28" s="406">
        <v>23.972951812169001</v>
      </c>
      <c r="C28" s="406">
        <v>32.141120000000001</v>
      </c>
      <c r="D28" s="407">
        <v>8.1681681878310002</v>
      </c>
      <c r="E28" s="408">
        <v>1.3407243401569999</v>
      </c>
      <c r="F28" s="406">
        <v>32.351901273137997</v>
      </c>
      <c r="G28" s="407">
        <v>16.175950636568999</v>
      </c>
      <c r="H28" s="409">
        <v>3.0969799999999998</v>
      </c>
      <c r="I28" s="406">
        <v>14.27211</v>
      </c>
      <c r="J28" s="407">
        <v>-1.9038406365689999</v>
      </c>
      <c r="K28" s="410">
        <v>0.44115212517199998</v>
      </c>
    </row>
    <row r="29" spans="1:11" ht="14.4" customHeight="1" thickBot="1" x14ac:dyDescent="0.35">
      <c r="A29" s="428" t="s">
        <v>302</v>
      </c>
      <c r="B29" s="406">
        <v>207.37985926904199</v>
      </c>
      <c r="C29" s="406">
        <v>269.05849000000001</v>
      </c>
      <c r="D29" s="407">
        <v>61.678630730957003</v>
      </c>
      <c r="E29" s="408">
        <v>1.297418616004</v>
      </c>
      <c r="F29" s="406">
        <v>276.76651818923602</v>
      </c>
      <c r="G29" s="407">
        <v>138.38325909461801</v>
      </c>
      <c r="H29" s="409">
        <v>14.69603</v>
      </c>
      <c r="I29" s="406">
        <v>95.588210000000004</v>
      </c>
      <c r="J29" s="407">
        <v>-42.795049094618001</v>
      </c>
      <c r="K29" s="410">
        <v>0.345374905264</v>
      </c>
    </row>
    <row r="30" spans="1:11" ht="14.4" customHeight="1" thickBot="1" x14ac:dyDescent="0.35">
      <c r="A30" s="428" t="s">
        <v>303</v>
      </c>
      <c r="B30" s="406">
        <v>223.004382349754</v>
      </c>
      <c r="C30" s="406">
        <v>202.4299</v>
      </c>
      <c r="D30" s="407">
        <v>-20.574482349754</v>
      </c>
      <c r="E30" s="408">
        <v>0.90773956039299997</v>
      </c>
      <c r="F30" s="406">
        <v>213.986330469829</v>
      </c>
      <c r="G30" s="407">
        <v>106.993165234915</v>
      </c>
      <c r="H30" s="409">
        <v>16.29899</v>
      </c>
      <c r="I30" s="406">
        <v>101.61978000000001</v>
      </c>
      <c r="J30" s="407">
        <v>-5.3733852349140001</v>
      </c>
      <c r="K30" s="410">
        <v>0.47488911920999999</v>
      </c>
    </row>
    <row r="31" spans="1:11" ht="14.4" customHeight="1" thickBot="1" x14ac:dyDescent="0.35">
      <c r="A31" s="428" t="s">
        <v>304</v>
      </c>
      <c r="B31" s="406">
        <v>7.3337450484130002</v>
      </c>
      <c r="C31" s="406">
        <v>7.2154600000000002</v>
      </c>
      <c r="D31" s="407">
        <v>-0.118285048413</v>
      </c>
      <c r="E31" s="408">
        <v>0.98387112619299999</v>
      </c>
      <c r="F31" s="406">
        <v>11.999027686688001</v>
      </c>
      <c r="G31" s="407">
        <v>5.9995138433440003</v>
      </c>
      <c r="H31" s="409">
        <v>0.40379999999999999</v>
      </c>
      <c r="I31" s="406">
        <v>2.91493</v>
      </c>
      <c r="J31" s="407">
        <v>-3.0845838433439998</v>
      </c>
      <c r="K31" s="410">
        <v>0.242930517047</v>
      </c>
    </row>
    <row r="32" spans="1:11" ht="14.4" customHeight="1" thickBot="1" x14ac:dyDescent="0.35">
      <c r="A32" s="428" t="s">
        <v>305</v>
      </c>
      <c r="B32" s="406">
        <v>1.4104622948E-2</v>
      </c>
      <c r="C32" s="406">
        <v>7.6300000000000007E-2</v>
      </c>
      <c r="D32" s="407">
        <v>6.2195377050999999E-2</v>
      </c>
      <c r="E32" s="408">
        <v>5.4095738880050002</v>
      </c>
      <c r="F32" s="406">
        <v>4.2592248734999998E-2</v>
      </c>
      <c r="G32" s="407">
        <v>2.1296124366999999E-2</v>
      </c>
      <c r="H32" s="409">
        <v>4.9406564584124654E-324</v>
      </c>
      <c r="I32" s="406">
        <v>2.9643938750474793E-323</v>
      </c>
      <c r="J32" s="407">
        <v>-2.1296124366999999E-2</v>
      </c>
      <c r="K32" s="410">
        <v>6.9663256063615763E-322</v>
      </c>
    </row>
    <row r="33" spans="1:11" ht="14.4" customHeight="1" thickBot="1" x14ac:dyDescent="0.35">
      <c r="A33" s="428" t="s">
        <v>306</v>
      </c>
      <c r="B33" s="406">
        <v>63.714080231247003</v>
      </c>
      <c r="C33" s="406">
        <v>18.762</v>
      </c>
      <c r="D33" s="407">
        <v>-44.952080231247002</v>
      </c>
      <c r="E33" s="408">
        <v>0.29447180170999998</v>
      </c>
      <c r="F33" s="406">
        <v>16.998251381759999</v>
      </c>
      <c r="G33" s="407">
        <v>8.4991256908799997</v>
      </c>
      <c r="H33" s="409">
        <v>4.9406564584124654E-324</v>
      </c>
      <c r="I33" s="406">
        <v>19.326000000000001</v>
      </c>
      <c r="J33" s="407">
        <v>10.826874309120001</v>
      </c>
      <c r="K33" s="410">
        <v>1.1369404749909999</v>
      </c>
    </row>
    <row r="34" spans="1:11" ht="14.4" customHeight="1" thickBot="1" x14ac:dyDescent="0.35">
      <c r="A34" s="428" t="s">
        <v>307</v>
      </c>
      <c r="B34" s="406">
        <v>50.006075791492002</v>
      </c>
      <c r="C34" s="406">
        <v>69.022350000000003</v>
      </c>
      <c r="D34" s="407">
        <v>19.016274208508001</v>
      </c>
      <c r="E34" s="408">
        <v>1.3802792742179999</v>
      </c>
      <c r="F34" s="406">
        <v>77.173259215534998</v>
      </c>
      <c r="G34" s="407">
        <v>38.586629607767001</v>
      </c>
      <c r="H34" s="409">
        <v>3.1479599999999999</v>
      </c>
      <c r="I34" s="406">
        <v>20.42821</v>
      </c>
      <c r="J34" s="407">
        <v>-18.158419607767001</v>
      </c>
      <c r="K34" s="410">
        <v>0.26470580882</v>
      </c>
    </row>
    <row r="35" spans="1:11" ht="14.4" customHeight="1" thickBot="1" x14ac:dyDescent="0.35">
      <c r="A35" s="428" t="s">
        <v>308</v>
      </c>
      <c r="B35" s="406">
        <v>4.9406564584124654E-324</v>
      </c>
      <c r="C35" s="406">
        <v>1.222</v>
      </c>
      <c r="D35" s="407">
        <v>1.222</v>
      </c>
      <c r="E35" s="416" t="s">
        <v>282</v>
      </c>
      <c r="F35" s="406">
        <v>0</v>
      </c>
      <c r="G35" s="407">
        <v>0</v>
      </c>
      <c r="H35" s="409">
        <v>4.9406564584124654E-324</v>
      </c>
      <c r="I35" s="406">
        <v>2.9643938750474793E-323</v>
      </c>
      <c r="J35" s="407">
        <v>2.9643938750474793E-323</v>
      </c>
      <c r="K35" s="417" t="s">
        <v>276</v>
      </c>
    </row>
    <row r="36" spans="1:11" ht="14.4" customHeight="1" thickBot="1" x14ac:dyDescent="0.35">
      <c r="A36" s="428" t="s">
        <v>309</v>
      </c>
      <c r="B36" s="406">
        <v>4.9406564584124654E-324</v>
      </c>
      <c r="C36" s="406">
        <v>0.1032</v>
      </c>
      <c r="D36" s="407">
        <v>0.1032</v>
      </c>
      <c r="E36" s="416" t="s">
        <v>282</v>
      </c>
      <c r="F36" s="406">
        <v>0.104943219813</v>
      </c>
      <c r="G36" s="407">
        <v>5.2471609906E-2</v>
      </c>
      <c r="H36" s="409">
        <v>4.9406564584124654E-324</v>
      </c>
      <c r="I36" s="406">
        <v>2.9643938750474793E-323</v>
      </c>
      <c r="J36" s="407">
        <v>-5.2471609906E-2</v>
      </c>
      <c r="K36" s="410">
        <v>2.8161741812951053E-322</v>
      </c>
    </row>
    <row r="37" spans="1:11" ht="14.4" customHeight="1" thickBot="1" x14ac:dyDescent="0.35">
      <c r="A37" s="428" t="s">
        <v>310</v>
      </c>
      <c r="B37" s="406">
        <v>4.9406564584124654E-324</v>
      </c>
      <c r="C37" s="406">
        <v>0.18335000000000001</v>
      </c>
      <c r="D37" s="407">
        <v>0.18335000000000001</v>
      </c>
      <c r="E37" s="416" t="s">
        <v>282</v>
      </c>
      <c r="F37" s="406">
        <v>0</v>
      </c>
      <c r="G37" s="407">
        <v>0</v>
      </c>
      <c r="H37" s="409">
        <v>4.9406564584124654E-324</v>
      </c>
      <c r="I37" s="406">
        <v>2.9643938750474793E-323</v>
      </c>
      <c r="J37" s="407">
        <v>2.9643938750474793E-323</v>
      </c>
      <c r="K37" s="417" t="s">
        <v>276</v>
      </c>
    </row>
    <row r="38" spans="1:11" ht="14.4" customHeight="1" thickBot="1" x14ac:dyDescent="0.35">
      <c r="A38" s="428" t="s">
        <v>311</v>
      </c>
      <c r="B38" s="406">
        <v>4.9406564584124654E-324</v>
      </c>
      <c r="C38" s="406">
        <v>128.43681000000001</v>
      </c>
      <c r="D38" s="407">
        <v>128.43681000000001</v>
      </c>
      <c r="E38" s="416" t="s">
        <v>282</v>
      </c>
      <c r="F38" s="406">
        <v>97.991680265964007</v>
      </c>
      <c r="G38" s="407">
        <v>48.995840132982003</v>
      </c>
      <c r="H38" s="409">
        <v>3.96502</v>
      </c>
      <c r="I38" s="406">
        <v>163.69810000000001</v>
      </c>
      <c r="J38" s="407">
        <v>114.702259867018</v>
      </c>
      <c r="K38" s="410">
        <v>1.670530595614</v>
      </c>
    </row>
    <row r="39" spans="1:11" ht="14.4" customHeight="1" thickBot="1" x14ac:dyDescent="0.35">
      <c r="A39" s="427" t="s">
        <v>312</v>
      </c>
      <c r="B39" s="411">
        <v>516.68005548246697</v>
      </c>
      <c r="C39" s="411">
        <v>471.29793999999998</v>
      </c>
      <c r="D39" s="412">
        <v>-45.382115482467</v>
      </c>
      <c r="E39" s="418">
        <v>0.91216592357100001</v>
      </c>
      <c r="F39" s="411">
        <v>18.281094411110001</v>
      </c>
      <c r="G39" s="412">
        <v>9.1405472055550003</v>
      </c>
      <c r="H39" s="414">
        <v>64.473979999999997</v>
      </c>
      <c r="I39" s="411">
        <v>258.21645999999998</v>
      </c>
      <c r="J39" s="412">
        <v>249.075912794445</v>
      </c>
      <c r="K39" s="419">
        <v>14.124781273656</v>
      </c>
    </row>
    <row r="40" spans="1:11" ht="14.4" customHeight="1" thickBot="1" x14ac:dyDescent="0.35">
      <c r="A40" s="428" t="s">
        <v>313</v>
      </c>
      <c r="B40" s="406">
        <v>0.66576489492199997</v>
      </c>
      <c r="C40" s="406">
        <v>1.4925999999999999</v>
      </c>
      <c r="D40" s="407">
        <v>0.82683510507699998</v>
      </c>
      <c r="E40" s="408">
        <v>2.2419325671610002</v>
      </c>
      <c r="F40" s="406">
        <v>2.3589210788699999</v>
      </c>
      <c r="G40" s="407">
        <v>1.179460539435</v>
      </c>
      <c r="H40" s="409">
        <v>4.9406564584124654E-324</v>
      </c>
      <c r="I40" s="406">
        <v>0.14499999999999999</v>
      </c>
      <c r="J40" s="407">
        <v>-1.0344605394349999</v>
      </c>
      <c r="K40" s="410">
        <v>6.1468779645999998E-2</v>
      </c>
    </row>
    <row r="41" spans="1:11" ht="14.4" customHeight="1" thickBot="1" x14ac:dyDescent="0.35">
      <c r="A41" s="428" t="s">
        <v>314</v>
      </c>
      <c r="B41" s="406">
        <v>495.47407827545402</v>
      </c>
      <c r="C41" s="406">
        <v>448.65523000000002</v>
      </c>
      <c r="D41" s="407">
        <v>-46.818848275454002</v>
      </c>
      <c r="E41" s="408">
        <v>0.90550696731000002</v>
      </c>
      <c r="F41" s="406">
        <v>0</v>
      </c>
      <c r="G41" s="407">
        <v>0</v>
      </c>
      <c r="H41" s="409">
        <v>64.033280000000005</v>
      </c>
      <c r="I41" s="406">
        <v>256.13236999999998</v>
      </c>
      <c r="J41" s="407">
        <v>256.13236999999998</v>
      </c>
      <c r="K41" s="417" t="s">
        <v>276</v>
      </c>
    </row>
    <row r="42" spans="1:11" ht="14.4" customHeight="1" thickBot="1" x14ac:dyDescent="0.35">
      <c r="A42" s="428" t="s">
        <v>315</v>
      </c>
      <c r="B42" s="406">
        <v>2.8343053545219998</v>
      </c>
      <c r="C42" s="406">
        <v>14.976699999999999</v>
      </c>
      <c r="D42" s="407">
        <v>12.142394645476999</v>
      </c>
      <c r="E42" s="408">
        <v>5.2840813274059997</v>
      </c>
      <c r="F42" s="406">
        <v>10.579279120954</v>
      </c>
      <c r="G42" s="407">
        <v>5.2896395604770001</v>
      </c>
      <c r="H42" s="409">
        <v>4.9406564584124654E-324</v>
      </c>
      <c r="I42" s="406">
        <v>2.9643938750474793E-323</v>
      </c>
      <c r="J42" s="407">
        <v>-5.2896395604770001</v>
      </c>
      <c r="K42" s="410">
        <v>4.9406564584124654E-324</v>
      </c>
    </row>
    <row r="43" spans="1:11" ht="14.4" customHeight="1" thickBot="1" x14ac:dyDescent="0.35">
      <c r="A43" s="428" t="s">
        <v>316</v>
      </c>
      <c r="B43" s="406">
        <v>5.9310227865270004</v>
      </c>
      <c r="C43" s="406">
        <v>0.51300000000000001</v>
      </c>
      <c r="D43" s="407">
        <v>-5.4180227865269996</v>
      </c>
      <c r="E43" s="408">
        <v>8.6494356615999995E-2</v>
      </c>
      <c r="F43" s="406">
        <v>0.34196172121000001</v>
      </c>
      <c r="G43" s="407">
        <v>0.17098086060500001</v>
      </c>
      <c r="H43" s="409">
        <v>4.9406564584124654E-324</v>
      </c>
      <c r="I43" s="406">
        <v>2.9643938750474793E-323</v>
      </c>
      <c r="J43" s="407">
        <v>-0.17098086060500001</v>
      </c>
      <c r="K43" s="410">
        <v>8.8931816251424378E-323</v>
      </c>
    </row>
    <row r="44" spans="1:11" ht="14.4" customHeight="1" thickBot="1" x14ac:dyDescent="0.35">
      <c r="A44" s="428" t="s">
        <v>317</v>
      </c>
      <c r="B44" s="406">
        <v>4.9406564584124654E-324</v>
      </c>
      <c r="C44" s="406">
        <v>0.82279999999999998</v>
      </c>
      <c r="D44" s="407">
        <v>0.82279999999999998</v>
      </c>
      <c r="E44" s="416" t="s">
        <v>282</v>
      </c>
      <c r="F44" s="406">
        <v>0</v>
      </c>
      <c r="G44" s="407">
        <v>0</v>
      </c>
      <c r="H44" s="409">
        <v>4.9406564584124654E-324</v>
      </c>
      <c r="I44" s="406">
        <v>2.9643938750474793E-323</v>
      </c>
      <c r="J44" s="407">
        <v>2.9643938750474793E-323</v>
      </c>
      <c r="K44" s="417" t="s">
        <v>276</v>
      </c>
    </row>
    <row r="45" spans="1:11" ht="14.4" customHeight="1" thickBot="1" x14ac:dyDescent="0.35">
      <c r="A45" s="428" t="s">
        <v>318</v>
      </c>
      <c r="B45" s="406">
        <v>11.77488417104</v>
      </c>
      <c r="C45" s="406">
        <v>4.8376099999999997</v>
      </c>
      <c r="D45" s="407">
        <v>-6.9372741710400003</v>
      </c>
      <c r="E45" s="408">
        <v>0.41084140869000002</v>
      </c>
      <c r="F45" s="406">
        <v>5.0009324900739998</v>
      </c>
      <c r="G45" s="407">
        <v>2.5004662450369999</v>
      </c>
      <c r="H45" s="409">
        <v>0.44069999999999998</v>
      </c>
      <c r="I45" s="406">
        <v>1.93909</v>
      </c>
      <c r="J45" s="407">
        <v>-0.56137624503700001</v>
      </c>
      <c r="K45" s="410">
        <v>0.38774568619900002</v>
      </c>
    </row>
    <row r="46" spans="1:11" ht="14.4" customHeight="1" thickBot="1" x14ac:dyDescent="0.35">
      <c r="A46" s="427" t="s">
        <v>319</v>
      </c>
      <c r="B46" s="411">
        <v>124.40765788794501</v>
      </c>
      <c r="C46" s="411">
        <v>132.73433</v>
      </c>
      <c r="D46" s="412">
        <v>8.3266721120550002</v>
      </c>
      <c r="E46" s="418">
        <v>1.06693054313</v>
      </c>
      <c r="F46" s="411">
        <v>129.08926005445099</v>
      </c>
      <c r="G46" s="412">
        <v>64.544630027224997</v>
      </c>
      <c r="H46" s="414">
        <v>9.2686200000000003</v>
      </c>
      <c r="I46" s="411">
        <v>40.08934</v>
      </c>
      <c r="J46" s="412">
        <v>-24.455290027225001</v>
      </c>
      <c r="K46" s="419">
        <v>0.31055519245399998</v>
      </c>
    </row>
    <row r="47" spans="1:11" ht="14.4" customHeight="1" thickBot="1" x14ac:dyDescent="0.35">
      <c r="A47" s="428" t="s">
        <v>320</v>
      </c>
      <c r="B47" s="406">
        <v>27.319717405429</v>
      </c>
      <c r="C47" s="406">
        <v>36.453180000000003</v>
      </c>
      <c r="D47" s="407">
        <v>9.1334625945700001</v>
      </c>
      <c r="E47" s="408">
        <v>1.3343176087440001</v>
      </c>
      <c r="F47" s="406">
        <v>33.082578573311999</v>
      </c>
      <c r="G47" s="407">
        <v>16.541289286655999</v>
      </c>
      <c r="H47" s="409">
        <v>2.66682</v>
      </c>
      <c r="I47" s="406">
        <v>12.92456</v>
      </c>
      <c r="J47" s="407">
        <v>-3.6167292866560001</v>
      </c>
      <c r="K47" s="410">
        <v>0.39067571384599997</v>
      </c>
    </row>
    <row r="48" spans="1:11" ht="14.4" customHeight="1" thickBot="1" x14ac:dyDescent="0.35">
      <c r="A48" s="428" t="s">
        <v>321</v>
      </c>
      <c r="B48" s="406">
        <v>96.498787312274004</v>
      </c>
      <c r="C48" s="406">
        <v>96.281149999999997</v>
      </c>
      <c r="D48" s="407">
        <v>-0.21763731227399999</v>
      </c>
      <c r="E48" s="408">
        <v>0.99774466272200002</v>
      </c>
      <c r="F48" s="406">
        <v>0</v>
      </c>
      <c r="G48" s="407">
        <v>0</v>
      </c>
      <c r="H48" s="409">
        <v>4.9406564584124654E-324</v>
      </c>
      <c r="I48" s="406">
        <v>2.9643938750474793E-323</v>
      </c>
      <c r="J48" s="407">
        <v>2.9643938750474793E-323</v>
      </c>
      <c r="K48" s="417" t="s">
        <v>276</v>
      </c>
    </row>
    <row r="49" spans="1:11" ht="14.4" customHeight="1" thickBot="1" x14ac:dyDescent="0.35">
      <c r="A49" s="428" t="s">
        <v>322</v>
      </c>
      <c r="B49" s="406">
        <v>4.9406564584124654E-324</v>
      </c>
      <c r="C49" s="406">
        <v>4.9406564584124654E-324</v>
      </c>
      <c r="D49" s="407">
        <v>0</v>
      </c>
      <c r="E49" s="408">
        <v>1</v>
      </c>
      <c r="F49" s="406">
        <v>85.008176494870995</v>
      </c>
      <c r="G49" s="407">
        <v>42.504088247436002</v>
      </c>
      <c r="H49" s="409">
        <v>6.0234199999999998</v>
      </c>
      <c r="I49" s="406">
        <v>24.231619999999999</v>
      </c>
      <c r="J49" s="407">
        <v>-18.272468247435999</v>
      </c>
      <c r="K49" s="410">
        <v>0.28505046219199998</v>
      </c>
    </row>
    <row r="50" spans="1:11" ht="14.4" customHeight="1" thickBot="1" x14ac:dyDescent="0.35">
      <c r="A50" s="428" t="s">
        <v>323</v>
      </c>
      <c r="B50" s="406">
        <v>4.9406564584124654E-324</v>
      </c>
      <c r="C50" s="406">
        <v>4.9406564584124654E-324</v>
      </c>
      <c r="D50" s="407">
        <v>0</v>
      </c>
      <c r="E50" s="408">
        <v>1</v>
      </c>
      <c r="F50" s="406">
        <v>10.998504986265999</v>
      </c>
      <c r="G50" s="407">
        <v>5.4992524931329996</v>
      </c>
      <c r="H50" s="409">
        <v>0.57838000000000001</v>
      </c>
      <c r="I50" s="406">
        <v>2.93316</v>
      </c>
      <c r="J50" s="407">
        <v>-2.566092493133</v>
      </c>
      <c r="K50" s="410">
        <v>0.26668715463199999</v>
      </c>
    </row>
    <row r="51" spans="1:11" ht="14.4" customHeight="1" thickBot="1" x14ac:dyDescent="0.35">
      <c r="A51" s="427" t="s">
        <v>324</v>
      </c>
      <c r="B51" s="411">
        <v>0</v>
      </c>
      <c r="C51" s="411">
        <v>29.645</v>
      </c>
      <c r="D51" s="412">
        <v>29.645</v>
      </c>
      <c r="E51" s="413" t="s">
        <v>276</v>
      </c>
      <c r="F51" s="411">
        <v>0</v>
      </c>
      <c r="G51" s="412">
        <v>0</v>
      </c>
      <c r="H51" s="414">
        <v>4.9406564584124654E-324</v>
      </c>
      <c r="I51" s="411">
        <v>1.3</v>
      </c>
      <c r="J51" s="412">
        <v>1.3</v>
      </c>
      <c r="K51" s="415" t="s">
        <v>276</v>
      </c>
    </row>
    <row r="52" spans="1:11" ht="14.4" customHeight="1" thickBot="1" x14ac:dyDescent="0.35">
      <c r="A52" s="428" t="s">
        <v>325</v>
      </c>
      <c r="B52" s="406">
        <v>0</v>
      </c>
      <c r="C52" s="406">
        <v>29.645</v>
      </c>
      <c r="D52" s="407">
        <v>29.645</v>
      </c>
      <c r="E52" s="416" t="s">
        <v>276</v>
      </c>
      <c r="F52" s="406">
        <v>0</v>
      </c>
      <c r="G52" s="407">
        <v>0</v>
      </c>
      <c r="H52" s="409">
        <v>4.9406564584124654E-324</v>
      </c>
      <c r="I52" s="406">
        <v>1.3</v>
      </c>
      <c r="J52" s="407">
        <v>1.3</v>
      </c>
      <c r="K52" s="417" t="s">
        <v>276</v>
      </c>
    </row>
    <row r="53" spans="1:11" ht="14.4" customHeight="1" thickBot="1" x14ac:dyDescent="0.35">
      <c r="A53" s="426" t="s">
        <v>42</v>
      </c>
      <c r="B53" s="406">
        <v>1519.6162265016701</v>
      </c>
      <c r="C53" s="406">
        <v>1499.11293</v>
      </c>
      <c r="D53" s="407">
        <v>-20.503296501668999</v>
      </c>
      <c r="E53" s="408">
        <v>0.98650758254299997</v>
      </c>
      <c r="F53" s="406">
        <v>1507.0553428726901</v>
      </c>
      <c r="G53" s="407">
        <v>753.52767143634696</v>
      </c>
      <c r="H53" s="409">
        <v>101.182</v>
      </c>
      <c r="I53" s="406">
        <v>686.799000000001</v>
      </c>
      <c r="J53" s="407">
        <v>-66.728671436344996</v>
      </c>
      <c r="K53" s="410">
        <v>0.45572248109399999</v>
      </c>
    </row>
    <row r="54" spans="1:11" ht="14.4" customHeight="1" thickBot="1" x14ac:dyDescent="0.35">
      <c r="A54" s="427" t="s">
        <v>326</v>
      </c>
      <c r="B54" s="411">
        <v>1519.6162265016701</v>
      </c>
      <c r="C54" s="411">
        <v>1499.11293</v>
      </c>
      <c r="D54" s="412">
        <v>-20.503296501668999</v>
      </c>
      <c r="E54" s="418">
        <v>0.98650758254299997</v>
      </c>
      <c r="F54" s="411">
        <v>1507.0553428726901</v>
      </c>
      <c r="G54" s="412">
        <v>753.52767143634696</v>
      </c>
      <c r="H54" s="414">
        <v>101.182</v>
      </c>
      <c r="I54" s="411">
        <v>686.799000000001</v>
      </c>
      <c r="J54" s="412">
        <v>-66.728671436344996</v>
      </c>
      <c r="K54" s="419">
        <v>0.45572248109399999</v>
      </c>
    </row>
    <row r="55" spans="1:11" ht="14.4" customHeight="1" thickBot="1" x14ac:dyDescent="0.35">
      <c r="A55" s="428" t="s">
        <v>327</v>
      </c>
      <c r="B55" s="406">
        <v>762.10006450204298</v>
      </c>
      <c r="C55" s="406">
        <v>770.54100000000005</v>
      </c>
      <c r="D55" s="407">
        <v>8.4409354979569997</v>
      </c>
      <c r="E55" s="408">
        <v>1.0110758887060001</v>
      </c>
      <c r="F55" s="406">
        <v>764.78213950404597</v>
      </c>
      <c r="G55" s="407">
        <v>382.39106975202299</v>
      </c>
      <c r="H55" s="409">
        <v>61.738999999999997</v>
      </c>
      <c r="I55" s="406">
        <v>320.71600000000001</v>
      </c>
      <c r="J55" s="407">
        <v>-61.675069752021997</v>
      </c>
      <c r="K55" s="410">
        <v>0.41935602759700003</v>
      </c>
    </row>
    <row r="56" spans="1:11" ht="14.4" customHeight="1" thickBot="1" x14ac:dyDescent="0.35">
      <c r="A56" s="428" t="s">
        <v>328</v>
      </c>
      <c r="B56" s="406">
        <v>350.01504298074502</v>
      </c>
      <c r="C56" s="406">
        <v>342.67599999999999</v>
      </c>
      <c r="D56" s="407">
        <v>-7.3390429807439999</v>
      </c>
      <c r="E56" s="408">
        <v>0.97903220696299997</v>
      </c>
      <c r="F56" s="406">
        <v>350.01325431992001</v>
      </c>
      <c r="G56" s="407">
        <v>175.00662715996</v>
      </c>
      <c r="H56" s="409">
        <v>26.117999999999999</v>
      </c>
      <c r="I56" s="406">
        <v>166.398</v>
      </c>
      <c r="J56" s="407">
        <v>-8.6086271599589992</v>
      </c>
      <c r="K56" s="410">
        <v>0.47540485380500003</v>
      </c>
    </row>
    <row r="57" spans="1:11" ht="14.4" customHeight="1" thickBot="1" x14ac:dyDescent="0.35">
      <c r="A57" s="428" t="s">
        <v>329</v>
      </c>
      <c r="B57" s="406">
        <v>400.03060581897398</v>
      </c>
      <c r="C57" s="406">
        <v>380.51400000000001</v>
      </c>
      <c r="D57" s="407">
        <v>-19.516605818973002</v>
      </c>
      <c r="E57" s="408">
        <v>0.95121221842699999</v>
      </c>
      <c r="F57" s="406">
        <v>385.83415808927901</v>
      </c>
      <c r="G57" s="407">
        <v>192.917079044639</v>
      </c>
      <c r="H57" s="409">
        <v>12.824999999999999</v>
      </c>
      <c r="I57" s="406">
        <v>198.096</v>
      </c>
      <c r="J57" s="407">
        <v>5.1789209553599997</v>
      </c>
      <c r="K57" s="410">
        <v>0.51342266060800001</v>
      </c>
    </row>
    <row r="58" spans="1:11" ht="14.4" customHeight="1" thickBot="1" x14ac:dyDescent="0.35">
      <c r="A58" s="428" t="s">
        <v>330</v>
      </c>
      <c r="B58" s="406">
        <v>7.4705131999079999</v>
      </c>
      <c r="C58" s="406">
        <v>5.3819299999999997</v>
      </c>
      <c r="D58" s="407">
        <v>-2.0885831999079998</v>
      </c>
      <c r="E58" s="408">
        <v>0.72042306277699997</v>
      </c>
      <c r="F58" s="406">
        <v>6.4257909594470002</v>
      </c>
      <c r="G58" s="407">
        <v>3.212895479723</v>
      </c>
      <c r="H58" s="409">
        <v>0.5</v>
      </c>
      <c r="I58" s="406">
        <v>1.589</v>
      </c>
      <c r="J58" s="407">
        <v>-1.6238954797230001</v>
      </c>
      <c r="K58" s="410">
        <v>0.247284732732</v>
      </c>
    </row>
    <row r="59" spans="1:11" ht="14.4" customHeight="1" thickBot="1" x14ac:dyDescent="0.35">
      <c r="A59" s="426" t="s">
        <v>43</v>
      </c>
      <c r="B59" s="406">
        <v>4.9406564584124654E-324</v>
      </c>
      <c r="C59" s="406">
        <v>4.9406564584124654E-324</v>
      </c>
      <c r="D59" s="407">
        <v>0</v>
      </c>
      <c r="E59" s="408">
        <v>1</v>
      </c>
      <c r="F59" s="406">
        <v>4.9406564584124654E-324</v>
      </c>
      <c r="G59" s="407">
        <v>0</v>
      </c>
      <c r="H59" s="409">
        <v>1.50404</v>
      </c>
      <c r="I59" s="406">
        <v>1.50404</v>
      </c>
      <c r="J59" s="407">
        <v>1.50404</v>
      </c>
      <c r="K59" s="417" t="s">
        <v>282</v>
      </c>
    </row>
    <row r="60" spans="1:11" ht="14.4" customHeight="1" thickBot="1" x14ac:dyDescent="0.35">
      <c r="A60" s="427" t="s">
        <v>331</v>
      </c>
      <c r="B60" s="411">
        <v>4.9406564584124654E-324</v>
      </c>
      <c r="C60" s="411">
        <v>4.9406564584124654E-324</v>
      </c>
      <c r="D60" s="412">
        <v>0</v>
      </c>
      <c r="E60" s="418">
        <v>1</v>
      </c>
      <c r="F60" s="411">
        <v>4.9406564584124654E-324</v>
      </c>
      <c r="G60" s="412">
        <v>0</v>
      </c>
      <c r="H60" s="414">
        <v>1.50404</v>
      </c>
      <c r="I60" s="411">
        <v>1.50404</v>
      </c>
      <c r="J60" s="412">
        <v>1.50404</v>
      </c>
      <c r="K60" s="415" t="s">
        <v>282</v>
      </c>
    </row>
    <row r="61" spans="1:11" ht="14.4" customHeight="1" thickBot="1" x14ac:dyDescent="0.35">
      <c r="A61" s="428" t="s">
        <v>332</v>
      </c>
      <c r="B61" s="406">
        <v>4.9406564584124654E-324</v>
      </c>
      <c r="C61" s="406">
        <v>4.9406564584124654E-324</v>
      </c>
      <c r="D61" s="407">
        <v>0</v>
      </c>
      <c r="E61" s="408">
        <v>1</v>
      </c>
      <c r="F61" s="406">
        <v>4.9406564584124654E-324</v>
      </c>
      <c r="G61" s="407">
        <v>0</v>
      </c>
      <c r="H61" s="409">
        <v>1.50404</v>
      </c>
      <c r="I61" s="406">
        <v>1.50404</v>
      </c>
      <c r="J61" s="407">
        <v>1.50404</v>
      </c>
      <c r="K61" s="417" t="s">
        <v>282</v>
      </c>
    </row>
    <row r="62" spans="1:11" ht="14.4" customHeight="1" thickBot="1" x14ac:dyDescent="0.35">
      <c r="A62" s="429" t="s">
        <v>333</v>
      </c>
      <c r="B62" s="411">
        <v>-87799.999999995198</v>
      </c>
      <c r="C62" s="411">
        <v>-95365.190780000004</v>
      </c>
      <c r="D62" s="412">
        <v>-7565.1907800048803</v>
      </c>
      <c r="E62" s="418">
        <v>1.0861639041</v>
      </c>
      <c r="F62" s="411">
        <v>-95399.999999998297</v>
      </c>
      <c r="G62" s="412">
        <v>-47699.999999999098</v>
      </c>
      <c r="H62" s="414">
        <v>-9010.6826999999994</v>
      </c>
      <c r="I62" s="411">
        <v>-51850.74265</v>
      </c>
      <c r="J62" s="412">
        <v>-4150.7426500008996</v>
      </c>
      <c r="K62" s="419">
        <v>0.54350883280899998</v>
      </c>
    </row>
    <row r="63" spans="1:11" ht="14.4" customHeight="1" thickBot="1" x14ac:dyDescent="0.35">
      <c r="A63" s="427" t="s">
        <v>334</v>
      </c>
      <c r="B63" s="411">
        <v>-87799.999999995198</v>
      </c>
      <c r="C63" s="411">
        <v>-95365.190780000004</v>
      </c>
      <c r="D63" s="412">
        <v>-7565.1907800048803</v>
      </c>
      <c r="E63" s="418">
        <v>1.0861639041</v>
      </c>
      <c r="F63" s="411">
        <v>-95399.999999998297</v>
      </c>
      <c r="G63" s="412">
        <v>-47699.999999999098</v>
      </c>
      <c r="H63" s="414">
        <v>-9010.6826999999994</v>
      </c>
      <c r="I63" s="411">
        <v>-51850.74265</v>
      </c>
      <c r="J63" s="412">
        <v>-4150.7426500008996</v>
      </c>
      <c r="K63" s="419">
        <v>0.54350883280899998</v>
      </c>
    </row>
    <row r="64" spans="1:11" ht="14.4" customHeight="1" thickBot="1" x14ac:dyDescent="0.35">
      <c r="A64" s="428" t="s">
        <v>335</v>
      </c>
      <c r="B64" s="406">
        <v>-87799.999999995198</v>
      </c>
      <c r="C64" s="406">
        <v>-95365.190780000004</v>
      </c>
      <c r="D64" s="407">
        <v>-7565.1907800048803</v>
      </c>
      <c r="E64" s="408">
        <v>1.0861639041</v>
      </c>
      <c r="F64" s="406">
        <v>-95399.999999998297</v>
      </c>
      <c r="G64" s="407">
        <v>-47699.999999999098</v>
      </c>
      <c r="H64" s="409">
        <v>-9010.6826999999994</v>
      </c>
      <c r="I64" s="406">
        <v>-51850.74265</v>
      </c>
      <c r="J64" s="407">
        <v>-4150.7426500008996</v>
      </c>
      <c r="K64" s="410">
        <v>0.54350883280899998</v>
      </c>
    </row>
    <row r="65" spans="1:11" ht="14.4" customHeight="1" thickBot="1" x14ac:dyDescent="0.35">
      <c r="A65" s="430" t="s">
        <v>336</v>
      </c>
      <c r="B65" s="411">
        <v>2185.8027239094799</v>
      </c>
      <c r="C65" s="411">
        <v>2435.7479600000001</v>
      </c>
      <c r="D65" s="412">
        <v>249.94523609052101</v>
      </c>
      <c r="E65" s="418">
        <v>1.114349402787</v>
      </c>
      <c r="F65" s="411">
        <v>2544.4377580566702</v>
      </c>
      <c r="G65" s="412">
        <v>1272.2188790283301</v>
      </c>
      <c r="H65" s="414">
        <v>134.19032000000001</v>
      </c>
      <c r="I65" s="411">
        <v>1115.7041099999999</v>
      </c>
      <c r="J65" s="412">
        <v>-156.514769028334</v>
      </c>
      <c r="K65" s="419">
        <v>0.43848748371500001</v>
      </c>
    </row>
    <row r="66" spans="1:11" ht="14.4" customHeight="1" thickBot="1" x14ac:dyDescent="0.35">
      <c r="A66" s="426" t="s">
        <v>45</v>
      </c>
      <c r="B66" s="406">
        <v>399.59008242379502</v>
      </c>
      <c r="C66" s="406">
        <v>435.153580000001</v>
      </c>
      <c r="D66" s="407">
        <v>35.563497576205002</v>
      </c>
      <c r="E66" s="408">
        <v>1.0889999505500001</v>
      </c>
      <c r="F66" s="406">
        <v>399.89706003019597</v>
      </c>
      <c r="G66" s="407">
        <v>199.94853001509799</v>
      </c>
      <c r="H66" s="409">
        <v>46.784770000000002</v>
      </c>
      <c r="I66" s="406">
        <v>212.81522000000001</v>
      </c>
      <c r="J66" s="407">
        <v>12.866689984901001</v>
      </c>
      <c r="K66" s="410">
        <v>0.53217500519700001</v>
      </c>
    </row>
    <row r="67" spans="1:11" ht="14.4" customHeight="1" thickBot="1" x14ac:dyDescent="0.35">
      <c r="A67" s="431" t="s">
        <v>337</v>
      </c>
      <c r="B67" s="406">
        <v>399.59008242379502</v>
      </c>
      <c r="C67" s="406">
        <v>435.153580000001</v>
      </c>
      <c r="D67" s="407">
        <v>35.563497576205002</v>
      </c>
      <c r="E67" s="408">
        <v>1.0889999505500001</v>
      </c>
      <c r="F67" s="406">
        <v>399.89706003019597</v>
      </c>
      <c r="G67" s="407">
        <v>199.94853001509799</v>
      </c>
      <c r="H67" s="409">
        <v>46.784770000000002</v>
      </c>
      <c r="I67" s="406">
        <v>212.81522000000001</v>
      </c>
      <c r="J67" s="407">
        <v>12.866689984901001</v>
      </c>
      <c r="K67" s="410">
        <v>0.53217500519700001</v>
      </c>
    </row>
    <row r="68" spans="1:11" ht="14.4" customHeight="1" thickBot="1" x14ac:dyDescent="0.35">
      <c r="A68" s="428" t="s">
        <v>338</v>
      </c>
      <c r="B68" s="406">
        <v>96.435886723756994</v>
      </c>
      <c r="C68" s="406">
        <v>215.56733000000099</v>
      </c>
      <c r="D68" s="407">
        <v>119.131443276243</v>
      </c>
      <c r="E68" s="408">
        <v>2.2353434735079998</v>
      </c>
      <c r="F68" s="406">
        <v>198.783227886872</v>
      </c>
      <c r="G68" s="407">
        <v>99.391613943435999</v>
      </c>
      <c r="H68" s="409">
        <v>20.875</v>
      </c>
      <c r="I68" s="406">
        <v>42.854799999999997</v>
      </c>
      <c r="J68" s="407">
        <v>-56.536813943436002</v>
      </c>
      <c r="K68" s="410">
        <v>0.21558559268499999</v>
      </c>
    </row>
    <row r="69" spans="1:11" ht="14.4" customHeight="1" thickBot="1" x14ac:dyDescent="0.35">
      <c r="A69" s="428" t="s">
        <v>339</v>
      </c>
      <c r="B69" s="406">
        <v>167.164605477712</v>
      </c>
      <c r="C69" s="406">
        <v>50.001899999999999</v>
      </c>
      <c r="D69" s="407">
        <v>-117.162705477712</v>
      </c>
      <c r="E69" s="408">
        <v>0.29911774599099999</v>
      </c>
      <c r="F69" s="406">
        <v>58.266082635075001</v>
      </c>
      <c r="G69" s="407">
        <v>29.133041317537</v>
      </c>
      <c r="H69" s="409">
        <v>2.42</v>
      </c>
      <c r="I69" s="406">
        <v>86.92304</v>
      </c>
      <c r="J69" s="407">
        <v>57.789998682461999</v>
      </c>
      <c r="K69" s="410">
        <v>1.491829140881</v>
      </c>
    </row>
    <row r="70" spans="1:11" ht="14.4" customHeight="1" thickBot="1" x14ac:dyDescent="0.35">
      <c r="A70" s="428" t="s">
        <v>340</v>
      </c>
      <c r="B70" s="406">
        <v>54.995564748789</v>
      </c>
      <c r="C70" s="406">
        <v>125.62905000000001</v>
      </c>
      <c r="D70" s="407">
        <v>70.633485251210999</v>
      </c>
      <c r="E70" s="408">
        <v>2.2843487574650001</v>
      </c>
      <c r="F70" s="406">
        <v>98.999832857960001</v>
      </c>
      <c r="G70" s="407">
        <v>49.499916428980001</v>
      </c>
      <c r="H70" s="409">
        <v>6.7122400000000004</v>
      </c>
      <c r="I70" s="406">
        <v>40.154150000000001</v>
      </c>
      <c r="J70" s="407">
        <v>-9.3457664289799993</v>
      </c>
      <c r="K70" s="410">
        <v>0.40559815952</v>
      </c>
    </row>
    <row r="71" spans="1:11" ht="14.4" customHeight="1" thickBot="1" x14ac:dyDescent="0.35">
      <c r="A71" s="428" t="s">
        <v>341</v>
      </c>
      <c r="B71" s="406">
        <v>80.994025473535999</v>
      </c>
      <c r="C71" s="406">
        <v>43.955300000000001</v>
      </c>
      <c r="D71" s="407">
        <v>-37.038725473535997</v>
      </c>
      <c r="E71" s="408">
        <v>0.54269805387500003</v>
      </c>
      <c r="F71" s="406">
        <v>43.847916650287999</v>
      </c>
      <c r="G71" s="407">
        <v>21.923958325144</v>
      </c>
      <c r="H71" s="409">
        <v>16.777529999999999</v>
      </c>
      <c r="I71" s="406">
        <v>42.883229999999998</v>
      </c>
      <c r="J71" s="407">
        <v>20.959271674855</v>
      </c>
      <c r="K71" s="410">
        <v>0.97799925916700003</v>
      </c>
    </row>
    <row r="72" spans="1:11" ht="14.4" customHeight="1" thickBot="1" x14ac:dyDescent="0.35">
      <c r="A72" s="429" t="s">
        <v>46</v>
      </c>
      <c r="B72" s="411">
        <v>569.99999999996896</v>
      </c>
      <c r="C72" s="411">
        <v>695.18100000000004</v>
      </c>
      <c r="D72" s="412">
        <v>125.181000000032</v>
      </c>
      <c r="E72" s="418">
        <v>1.219615789473</v>
      </c>
      <c r="F72" s="411">
        <v>649.99999999998795</v>
      </c>
      <c r="G72" s="412">
        <v>324.99999999999397</v>
      </c>
      <c r="H72" s="414">
        <v>51.386000000000003</v>
      </c>
      <c r="I72" s="411">
        <v>330.96600000000001</v>
      </c>
      <c r="J72" s="412">
        <v>5.9660000000059998</v>
      </c>
      <c r="K72" s="419">
        <v>0.50917846153799995</v>
      </c>
    </row>
    <row r="73" spans="1:11" ht="14.4" customHeight="1" thickBot="1" x14ac:dyDescent="0.35">
      <c r="A73" s="427" t="s">
        <v>342</v>
      </c>
      <c r="B73" s="411">
        <v>0</v>
      </c>
      <c r="C73" s="411">
        <v>58.167999999999999</v>
      </c>
      <c r="D73" s="412">
        <v>58.167999999999999</v>
      </c>
      <c r="E73" s="413" t="s">
        <v>276</v>
      </c>
      <c r="F73" s="411">
        <v>0</v>
      </c>
      <c r="G73" s="412">
        <v>0</v>
      </c>
      <c r="H73" s="414">
        <v>0.751</v>
      </c>
      <c r="I73" s="411">
        <v>22.074999999999999</v>
      </c>
      <c r="J73" s="412">
        <v>22.074999999999999</v>
      </c>
      <c r="K73" s="415" t="s">
        <v>276</v>
      </c>
    </row>
    <row r="74" spans="1:11" ht="14.4" customHeight="1" thickBot="1" x14ac:dyDescent="0.35">
      <c r="A74" s="428" t="s">
        <v>343</v>
      </c>
      <c r="B74" s="406">
        <v>0</v>
      </c>
      <c r="C74" s="406">
        <v>35.247999999999998</v>
      </c>
      <c r="D74" s="407">
        <v>35.247999999999998</v>
      </c>
      <c r="E74" s="416" t="s">
        <v>276</v>
      </c>
      <c r="F74" s="406">
        <v>0</v>
      </c>
      <c r="G74" s="407">
        <v>0</v>
      </c>
      <c r="H74" s="409">
        <v>0.751</v>
      </c>
      <c r="I74" s="406">
        <v>17.07</v>
      </c>
      <c r="J74" s="407">
        <v>17.07</v>
      </c>
      <c r="K74" s="417" t="s">
        <v>276</v>
      </c>
    </row>
    <row r="75" spans="1:11" ht="14.4" customHeight="1" thickBot="1" x14ac:dyDescent="0.35">
      <c r="A75" s="428" t="s">
        <v>344</v>
      </c>
      <c r="B75" s="406">
        <v>0</v>
      </c>
      <c r="C75" s="406">
        <v>22.92</v>
      </c>
      <c r="D75" s="407">
        <v>22.92</v>
      </c>
      <c r="E75" s="416" t="s">
        <v>276</v>
      </c>
      <c r="F75" s="406">
        <v>0</v>
      </c>
      <c r="G75" s="407">
        <v>0</v>
      </c>
      <c r="H75" s="409">
        <v>4.9406564584124654E-324</v>
      </c>
      <c r="I75" s="406">
        <v>5.0049999999999999</v>
      </c>
      <c r="J75" s="407">
        <v>5.0049999999999999</v>
      </c>
      <c r="K75" s="417" t="s">
        <v>276</v>
      </c>
    </row>
    <row r="76" spans="1:11" ht="14.4" customHeight="1" thickBot="1" x14ac:dyDescent="0.35">
      <c r="A76" s="427" t="s">
        <v>345</v>
      </c>
      <c r="B76" s="411">
        <v>569.99999999996896</v>
      </c>
      <c r="C76" s="411">
        <v>637.01300000000003</v>
      </c>
      <c r="D76" s="412">
        <v>67.013000000030999</v>
      </c>
      <c r="E76" s="418">
        <v>1.117566666666</v>
      </c>
      <c r="F76" s="411">
        <v>649.99999999998795</v>
      </c>
      <c r="G76" s="412">
        <v>324.99999999999397</v>
      </c>
      <c r="H76" s="414">
        <v>50.082999999999998</v>
      </c>
      <c r="I76" s="411">
        <v>308.339</v>
      </c>
      <c r="J76" s="412">
        <v>-16.660999999992999</v>
      </c>
      <c r="K76" s="419">
        <v>0.47436769230699999</v>
      </c>
    </row>
    <row r="77" spans="1:11" ht="14.4" customHeight="1" thickBot="1" x14ac:dyDescent="0.35">
      <c r="A77" s="428" t="s">
        <v>346</v>
      </c>
      <c r="B77" s="406">
        <v>569.99999999996896</v>
      </c>
      <c r="C77" s="406">
        <v>637.01300000000003</v>
      </c>
      <c r="D77" s="407">
        <v>67.013000000030999</v>
      </c>
      <c r="E77" s="408">
        <v>1.117566666666</v>
      </c>
      <c r="F77" s="406">
        <v>649.99999999998795</v>
      </c>
      <c r="G77" s="407">
        <v>324.99999999999397</v>
      </c>
      <c r="H77" s="409">
        <v>50.082999999999998</v>
      </c>
      <c r="I77" s="406">
        <v>308.339</v>
      </c>
      <c r="J77" s="407">
        <v>-16.660999999992999</v>
      </c>
      <c r="K77" s="410">
        <v>0.47436769230699999</v>
      </c>
    </row>
    <row r="78" spans="1:11" ht="14.4" customHeight="1" thickBot="1" x14ac:dyDescent="0.35">
      <c r="A78" s="427" t="s">
        <v>347</v>
      </c>
      <c r="B78" s="411">
        <v>4.9406564584124654E-324</v>
      </c>
      <c r="C78" s="411">
        <v>4.9406564584124654E-324</v>
      </c>
      <c r="D78" s="412">
        <v>0</v>
      </c>
      <c r="E78" s="418">
        <v>1</v>
      </c>
      <c r="F78" s="411">
        <v>4.9406564584124654E-324</v>
      </c>
      <c r="G78" s="412">
        <v>0</v>
      </c>
      <c r="H78" s="414">
        <v>0.55200000000000005</v>
      </c>
      <c r="I78" s="411">
        <v>0.55200000000000005</v>
      </c>
      <c r="J78" s="412">
        <v>0.55200000000000005</v>
      </c>
      <c r="K78" s="415" t="s">
        <v>282</v>
      </c>
    </row>
    <row r="79" spans="1:11" ht="14.4" customHeight="1" thickBot="1" x14ac:dyDescent="0.35">
      <c r="A79" s="428" t="s">
        <v>348</v>
      </c>
      <c r="B79" s="406">
        <v>4.9406564584124654E-324</v>
      </c>
      <c r="C79" s="406">
        <v>4.9406564584124654E-324</v>
      </c>
      <c r="D79" s="407">
        <v>0</v>
      </c>
      <c r="E79" s="408">
        <v>1</v>
      </c>
      <c r="F79" s="406">
        <v>4.9406564584124654E-324</v>
      </c>
      <c r="G79" s="407">
        <v>0</v>
      </c>
      <c r="H79" s="409">
        <v>0.55200000000000005</v>
      </c>
      <c r="I79" s="406">
        <v>0.55200000000000005</v>
      </c>
      <c r="J79" s="407">
        <v>0.55200000000000005</v>
      </c>
      <c r="K79" s="417" t="s">
        <v>282</v>
      </c>
    </row>
    <row r="80" spans="1:11" ht="14.4" customHeight="1" thickBot="1" x14ac:dyDescent="0.35">
      <c r="A80" s="426" t="s">
        <v>47</v>
      </c>
      <c r="B80" s="406">
        <v>1216.21264148572</v>
      </c>
      <c r="C80" s="406">
        <v>1305.41338</v>
      </c>
      <c r="D80" s="407">
        <v>89.200738514283003</v>
      </c>
      <c r="E80" s="408">
        <v>1.073343045016</v>
      </c>
      <c r="F80" s="406">
        <v>1494.54069802649</v>
      </c>
      <c r="G80" s="407">
        <v>747.27034901324305</v>
      </c>
      <c r="H80" s="409">
        <v>36.019550000000002</v>
      </c>
      <c r="I80" s="406">
        <v>571.92289000000005</v>
      </c>
      <c r="J80" s="407">
        <v>-175.347459013243</v>
      </c>
      <c r="K80" s="410">
        <v>0.38267468443899999</v>
      </c>
    </row>
    <row r="81" spans="1:11" ht="14.4" customHeight="1" thickBot="1" x14ac:dyDescent="0.35">
      <c r="A81" s="427" t="s">
        <v>349</v>
      </c>
      <c r="B81" s="411">
        <v>30.663210182676998</v>
      </c>
      <c r="C81" s="411">
        <v>4.8663499999999997</v>
      </c>
      <c r="D81" s="412">
        <v>-25.796860182677001</v>
      </c>
      <c r="E81" s="418">
        <v>0.15870321375300001</v>
      </c>
      <c r="F81" s="411">
        <v>1.945074184314</v>
      </c>
      <c r="G81" s="412">
        <v>0.97253709215700002</v>
      </c>
      <c r="H81" s="414">
        <v>4.9406564584124654E-324</v>
      </c>
      <c r="I81" s="411">
        <v>3.5241600000000002</v>
      </c>
      <c r="J81" s="412">
        <v>2.5516229078419999</v>
      </c>
      <c r="K81" s="419">
        <v>1.811838349621</v>
      </c>
    </row>
    <row r="82" spans="1:11" ht="14.4" customHeight="1" thickBot="1" x14ac:dyDescent="0.35">
      <c r="A82" s="428" t="s">
        <v>350</v>
      </c>
      <c r="B82" s="406">
        <v>30.663210182676998</v>
      </c>
      <c r="C82" s="406">
        <v>4.8663499999999997</v>
      </c>
      <c r="D82" s="407">
        <v>-25.796860182677001</v>
      </c>
      <c r="E82" s="408">
        <v>0.15870321375300001</v>
      </c>
      <c r="F82" s="406">
        <v>1.945074184314</v>
      </c>
      <c r="G82" s="407">
        <v>0.97253709215700002</v>
      </c>
      <c r="H82" s="409">
        <v>4.9406564584124654E-324</v>
      </c>
      <c r="I82" s="406">
        <v>3.5241600000000002</v>
      </c>
      <c r="J82" s="407">
        <v>2.5516229078419999</v>
      </c>
      <c r="K82" s="410">
        <v>1.811838349621</v>
      </c>
    </row>
    <row r="83" spans="1:11" ht="14.4" customHeight="1" thickBot="1" x14ac:dyDescent="0.35">
      <c r="A83" s="427" t="s">
        <v>351</v>
      </c>
      <c r="B83" s="411">
        <v>163.35402960048</v>
      </c>
      <c r="C83" s="411">
        <v>165.42293000000001</v>
      </c>
      <c r="D83" s="412">
        <v>2.0689003995189998</v>
      </c>
      <c r="E83" s="418">
        <v>1.0126651323169999</v>
      </c>
      <c r="F83" s="411">
        <v>159.175216607745</v>
      </c>
      <c r="G83" s="412">
        <v>79.587608303872003</v>
      </c>
      <c r="H83" s="414">
        <v>14.324310000000001</v>
      </c>
      <c r="I83" s="411">
        <v>95.66122</v>
      </c>
      <c r="J83" s="412">
        <v>16.073611696126999</v>
      </c>
      <c r="K83" s="419">
        <v>0.60098061770300004</v>
      </c>
    </row>
    <row r="84" spans="1:11" ht="14.4" customHeight="1" thickBot="1" x14ac:dyDescent="0.35">
      <c r="A84" s="428" t="s">
        <v>352</v>
      </c>
      <c r="B84" s="406">
        <v>50.591833555511997</v>
      </c>
      <c r="C84" s="406">
        <v>45.484699999999997</v>
      </c>
      <c r="D84" s="407">
        <v>-5.1071335555120001</v>
      </c>
      <c r="E84" s="408">
        <v>0.89905221462399998</v>
      </c>
      <c r="F84" s="406">
        <v>46.530221672930999</v>
      </c>
      <c r="G84" s="407">
        <v>23.265110836464999</v>
      </c>
      <c r="H84" s="409">
        <v>3.6110000000000002</v>
      </c>
      <c r="I84" s="406">
        <v>27.0154</v>
      </c>
      <c r="J84" s="407">
        <v>3.7502891635340001</v>
      </c>
      <c r="K84" s="410">
        <v>0.58059899628</v>
      </c>
    </row>
    <row r="85" spans="1:11" ht="14.4" customHeight="1" thickBot="1" x14ac:dyDescent="0.35">
      <c r="A85" s="428" t="s">
        <v>353</v>
      </c>
      <c r="B85" s="406">
        <v>111.741170349415</v>
      </c>
      <c r="C85" s="406">
        <v>119.93823</v>
      </c>
      <c r="D85" s="407">
        <v>8.1970596505840003</v>
      </c>
      <c r="E85" s="408">
        <v>1.073357560377</v>
      </c>
      <c r="F85" s="406">
        <v>112.64499493481399</v>
      </c>
      <c r="G85" s="407">
        <v>56.322497467406002</v>
      </c>
      <c r="H85" s="409">
        <v>10.71331</v>
      </c>
      <c r="I85" s="406">
        <v>68.645820000000001</v>
      </c>
      <c r="J85" s="407">
        <v>12.323322532593</v>
      </c>
      <c r="K85" s="410">
        <v>0.609399645672</v>
      </c>
    </row>
    <row r="86" spans="1:11" ht="14.4" customHeight="1" thickBot="1" x14ac:dyDescent="0.35">
      <c r="A86" s="427" t="s">
        <v>354</v>
      </c>
      <c r="B86" s="411">
        <v>8.3126051466819995</v>
      </c>
      <c r="C86" s="411">
        <v>9.3149999999999995</v>
      </c>
      <c r="D86" s="412">
        <v>1.002394853317</v>
      </c>
      <c r="E86" s="418">
        <v>1.120587329198</v>
      </c>
      <c r="F86" s="411">
        <v>9.6485751906269996</v>
      </c>
      <c r="G86" s="412">
        <v>4.8242875953129998</v>
      </c>
      <c r="H86" s="414">
        <v>4.9406564584124654E-324</v>
      </c>
      <c r="I86" s="411">
        <v>4.8600000000000003</v>
      </c>
      <c r="J86" s="412">
        <v>3.5712404686000003E-2</v>
      </c>
      <c r="K86" s="419">
        <v>0.50370131381799998</v>
      </c>
    </row>
    <row r="87" spans="1:11" ht="14.4" customHeight="1" thickBot="1" x14ac:dyDescent="0.35">
      <c r="A87" s="428" t="s">
        <v>355</v>
      </c>
      <c r="B87" s="406">
        <v>8.3126051466819995</v>
      </c>
      <c r="C87" s="406">
        <v>9.3149999999999995</v>
      </c>
      <c r="D87" s="407">
        <v>1.002394853317</v>
      </c>
      <c r="E87" s="408">
        <v>1.120587329198</v>
      </c>
      <c r="F87" s="406">
        <v>9.6485751906269996</v>
      </c>
      <c r="G87" s="407">
        <v>4.8242875953129998</v>
      </c>
      <c r="H87" s="409">
        <v>4.9406564584124654E-324</v>
      </c>
      <c r="I87" s="406">
        <v>4.8600000000000003</v>
      </c>
      <c r="J87" s="407">
        <v>3.5712404686000003E-2</v>
      </c>
      <c r="K87" s="410">
        <v>0.50370131381799998</v>
      </c>
    </row>
    <row r="88" spans="1:11" ht="14.4" customHeight="1" thickBot="1" x14ac:dyDescent="0.35">
      <c r="A88" s="427" t="s">
        <v>356</v>
      </c>
      <c r="B88" s="411">
        <v>240.29240664519401</v>
      </c>
      <c r="C88" s="411">
        <v>238.58993000000001</v>
      </c>
      <c r="D88" s="412">
        <v>-1.702476645193</v>
      </c>
      <c r="E88" s="418">
        <v>0.99291497942399998</v>
      </c>
      <c r="F88" s="411">
        <v>240.51846424889899</v>
      </c>
      <c r="G88" s="412">
        <v>120.25923212444999</v>
      </c>
      <c r="H88" s="414">
        <v>20.323239999999998</v>
      </c>
      <c r="I88" s="411">
        <v>113.12976</v>
      </c>
      <c r="J88" s="412">
        <v>-7.1294721244490002</v>
      </c>
      <c r="K88" s="419">
        <v>0.47035790101699998</v>
      </c>
    </row>
    <row r="89" spans="1:11" ht="14.4" customHeight="1" thickBot="1" x14ac:dyDescent="0.35">
      <c r="A89" s="428" t="s">
        <v>357</v>
      </c>
      <c r="B89" s="406">
        <v>37.000037570532001</v>
      </c>
      <c r="C89" s="406">
        <v>33.206310000000002</v>
      </c>
      <c r="D89" s="407">
        <v>-3.7937275705319999</v>
      </c>
      <c r="E89" s="408">
        <v>0.897466926532</v>
      </c>
      <c r="F89" s="406">
        <v>33.945698530954999</v>
      </c>
      <c r="G89" s="407">
        <v>16.972849265476999</v>
      </c>
      <c r="H89" s="409">
        <v>2.7946399999999998</v>
      </c>
      <c r="I89" s="406">
        <v>12.003640000000001</v>
      </c>
      <c r="J89" s="407">
        <v>-4.9692092654769997</v>
      </c>
      <c r="K89" s="410">
        <v>0.35361299132000001</v>
      </c>
    </row>
    <row r="90" spans="1:11" ht="14.4" customHeight="1" thickBot="1" x14ac:dyDescent="0.35">
      <c r="A90" s="428" t="s">
        <v>358</v>
      </c>
      <c r="B90" s="406">
        <v>0.23809013443099999</v>
      </c>
      <c r="C90" s="406">
        <v>0.48599999999999999</v>
      </c>
      <c r="D90" s="407">
        <v>0.24790986556799999</v>
      </c>
      <c r="E90" s="408">
        <v>2.0412437548510001</v>
      </c>
      <c r="F90" s="406">
        <v>0.41625940052400001</v>
      </c>
      <c r="G90" s="407">
        <v>0.20812970026200001</v>
      </c>
      <c r="H90" s="409">
        <v>4.9406564584124654E-324</v>
      </c>
      <c r="I90" s="406">
        <v>0.48499999999999999</v>
      </c>
      <c r="J90" s="407">
        <v>0.276870299737</v>
      </c>
      <c r="K90" s="410">
        <v>1.165138851851</v>
      </c>
    </row>
    <row r="91" spans="1:11" ht="14.4" customHeight="1" thickBot="1" x14ac:dyDescent="0.35">
      <c r="A91" s="428" t="s">
        <v>359</v>
      </c>
      <c r="B91" s="406">
        <v>203.05427894023001</v>
      </c>
      <c r="C91" s="406">
        <v>204.89761999999999</v>
      </c>
      <c r="D91" s="407">
        <v>1.84334105977</v>
      </c>
      <c r="E91" s="408">
        <v>1.0090780705010001</v>
      </c>
      <c r="F91" s="406">
        <v>206.156506317419</v>
      </c>
      <c r="G91" s="407">
        <v>103.07825315871</v>
      </c>
      <c r="H91" s="409">
        <v>17.528600000000001</v>
      </c>
      <c r="I91" s="406">
        <v>100.64112</v>
      </c>
      <c r="J91" s="407">
        <v>-2.4371331587089999</v>
      </c>
      <c r="K91" s="410">
        <v>0.48817823796900001</v>
      </c>
    </row>
    <row r="92" spans="1:11" ht="14.4" customHeight="1" thickBot="1" x14ac:dyDescent="0.35">
      <c r="A92" s="427" t="s">
        <v>360</v>
      </c>
      <c r="B92" s="411">
        <v>743.54439403958497</v>
      </c>
      <c r="C92" s="411">
        <v>803.13643000000002</v>
      </c>
      <c r="D92" s="412">
        <v>59.592035960414997</v>
      </c>
      <c r="E92" s="418">
        <v>1.0801459017620001</v>
      </c>
      <c r="F92" s="411">
        <v>753.25336779490601</v>
      </c>
      <c r="G92" s="412">
        <v>376.62668389745301</v>
      </c>
      <c r="H92" s="414">
        <v>0</v>
      </c>
      <c r="I92" s="411">
        <v>313.33075000000002</v>
      </c>
      <c r="J92" s="412">
        <v>-63.295933897452002</v>
      </c>
      <c r="K92" s="419">
        <v>0.41596992910500002</v>
      </c>
    </row>
    <row r="93" spans="1:11" ht="14.4" customHeight="1" thickBot="1" x14ac:dyDescent="0.35">
      <c r="A93" s="428" t="s">
        <v>361</v>
      </c>
      <c r="B93" s="406">
        <v>6.0078406763640002</v>
      </c>
      <c r="C93" s="406">
        <v>4.9406564584124654E-324</v>
      </c>
      <c r="D93" s="407">
        <v>-6.0078406763640002</v>
      </c>
      <c r="E93" s="408">
        <v>0</v>
      </c>
      <c r="F93" s="406">
        <v>4.9406564584124654E-324</v>
      </c>
      <c r="G93" s="407">
        <v>0</v>
      </c>
      <c r="H93" s="409">
        <v>4.9406564584124654E-324</v>
      </c>
      <c r="I93" s="406">
        <v>2.6357400000000002</v>
      </c>
      <c r="J93" s="407">
        <v>2.6357400000000002</v>
      </c>
      <c r="K93" s="417" t="s">
        <v>282</v>
      </c>
    </row>
    <row r="94" spans="1:11" ht="14.4" customHeight="1" thickBot="1" x14ac:dyDescent="0.35">
      <c r="A94" s="428" t="s">
        <v>362</v>
      </c>
      <c r="B94" s="406">
        <v>593.99285423983895</v>
      </c>
      <c r="C94" s="406">
        <v>558.97145</v>
      </c>
      <c r="D94" s="407">
        <v>-35.021404239837999</v>
      </c>
      <c r="E94" s="408">
        <v>0.94104069772900001</v>
      </c>
      <c r="F94" s="406">
        <v>523.994106905335</v>
      </c>
      <c r="G94" s="407">
        <v>261.99705345266801</v>
      </c>
      <c r="H94" s="409">
        <v>0</v>
      </c>
      <c r="I94" s="406">
        <v>219.32765000000001</v>
      </c>
      <c r="J94" s="407">
        <v>-42.669403452666998</v>
      </c>
      <c r="K94" s="410">
        <v>0.41856892493499998</v>
      </c>
    </row>
    <row r="95" spans="1:11" ht="14.4" customHeight="1" thickBot="1" x14ac:dyDescent="0.35">
      <c r="A95" s="428" t="s">
        <v>363</v>
      </c>
      <c r="B95" s="406">
        <v>14.992266854885999</v>
      </c>
      <c r="C95" s="406">
        <v>19.774460000000001</v>
      </c>
      <c r="D95" s="407">
        <v>4.7821931451130002</v>
      </c>
      <c r="E95" s="408">
        <v>1.318977322869</v>
      </c>
      <c r="F95" s="406">
        <v>16.005830667849001</v>
      </c>
      <c r="G95" s="407">
        <v>8.0029153339239993</v>
      </c>
      <c r="H95" s="409">
        <v>4.9406564584124654E-324</v>
      </c>
      <c r="I95" s="406">
        <v>2.0859999999999999</v>
      </c>
      <c r="J95" s="407">
        <v>-5.9169153339239999</v>
      </c>
      <c r="K95" s="410">
        <v>0.13032750647399999</v>
      </c>
    </row>
    <row r="96" spans="1:11" ht="14.4" customHeight="1" thickBot="1" x14ac:dyDescent="0.35">
      <c r="A96" s="428" t="s">
        <v>364</v>
      </c>
      <c r="B96" s="406">
        <v>123.662877391476</v>
      </c>
      <c r="C96" s="406">
        <v>219.03989999999999</v>
      </c>
      <c r="D96" s="407">
        <v>95.377022608523006</v>
      </c>
      <c r="E96" s="408">
        <v>1.7712664028230001</v>
      </c>
      <c r="F96" s="406">
        <v>206.94248673776801</v>
      </c>
      <c r="G96" s="407">
        <v>103.471243368884</v>
      </c>
      <c r="H96" s="409">
        <v>4.9406564584124654E-324</v>
      </c>
      <c r="I96" s="406">
        <v>84.270359999999997</v>
      </c>
      <c r="J96" s="407">
        <v>-19.200883368883002</v>
      </c>
      <c r="K96" s="410">
        <v>0.40721633014199998</v>
      </c>
    </row>
    <row r="97" spans="1:11" ht="14.4" customHeight="1" thickBot="1" x14ac:dyDescent="0.35">
      <c r="A97" s="428" t="s">
        <v>365</v>
      </c>
      <c r="B97" s="406">
        <v>4.8885548770179996</v>
      </c>
      <c r="C97" s="406">
        <v>5.3506200000000002</v>
      </c>
      <c r="D97" s="407">
        <v>0.462065122981</v>
      </c>
      <c r="E97" s="408">
        <v>1.0945197782580001</v>
      </c>
      <c r="F97" s="406">
        <v>6.3109434839530003</v>
      </c>
      <c r="G97" s="407">
        <v>3.1554717419760001</v>
      </c>
      <c r="H97" s="409">
        <v>4.9406564584124654E-324</v>
      </c>
      <c r="I97" s="406">
        <v>5.0110000000000001</v>
      </c>
      <c r="J97" s="407">
        <v>1.8555282580229999</v>
      </c>
      <c r="K97" s="410">
        <v>0.79401756848899996</v>
      </c>
    </row>
    <row r="98" spans="1:11" ht="14.4" customHeight="1" thickBot="1" x14ac:dyDescent="0.35">
      <c r="A98" s="427" t="s">
        <v>366</v>
      </c>
      <c r="B98" s="411">
        <v>30.045995871098</v>
      </c>
      <c r="C98" s="411">
        <v>74.282740000000004</v>
      </c>
      <c r="D98" s="412">
        <v>44.236744128901002</v>
      </c>
      <c r="E98" s="418">
        <v>2.4723008123499999</v>
      </c>
      <c r="F98" s="411">
        <v>329.99999999999397</v>
      </c>
      <c r="G98" s="412">
        <v>164.99999999999699</v>
      </c>
      <c r="H98" s="414">
        <v>1.3720000000000001</v>
      </c>
      <c r="I98" s="411">
        <v>41.417000000000002</v>
      </c>
      <c r="J98" s="412">
        <v>-123.582999999997</v>
      </c>
      <c r="K98" s="419">
        <v>0.125506060606</v>
      </c>
    </row>
    <row r="99" spans="1:11" ht="14.4" customHeight="1" thickBot="1" x14ac:dyDescent="0.35">
      <c r="A99" s="428" t="s">
        <v>367</v>
      </c>
      <c r="B99" s="406">
        <v>4.9406564584124654E-324</v>
      </c>
      <c r="C99" s="406">
        <v>9.3774999999999995</v>
      </c>
      <c r="D99" s="407">
        <v>9.3774999999999995</v>
      </c>
      <c r="E99" s="416" t="s">
        <v>282</v>
      </c>
      <c r="F99" s="406">
        <v>0</v>
      </c>
      <c r="G99" s="407">
        <v>0</v>
      </c>
      <c r="H99" s="409">
        <v>4.9406564584124654E-324</v>
      </c>
      <c r="I99" s="406">
        <v>2.9643938750474793E-323</v>
      </c>
      <c r="J99" s="407">
        <v>2.9643938750474793E-323</v>
      </c>
      <c r="K99" s="417" t="s">
        <v>276</v>
      </c>
    </row>
    <row r="100" spans="1:11" ht="14.4" customHeight="1" thickBot="1" x14ac:dyDescent="0.35">
      <c r="A100" s="428" t="s">
        <v>368</v>
      </c>
      <c r="B100" s="406">
        <v>0</v>
      </c>
      <c r="C100" s="406">
        <v>64.905240000000006</v>
      </c>
      <c r="D100" s="407">
        <v>64.905240000000006</v>
      </c>
      <c r="E100" s="416" t="s">
        <v>276</v>
      </c>
      <c r="F100" s="406">
        <v>99.999999999997996</v>
      </c>
      <c r="G100" s="407">
        <v>49.999999999998998</v>
      </c>
      <c r="H100" s="409">
        <v>1.3720000000000001</v>
      </c>
      <c r="I100" s="406">
        <v>41.417000000000002</v>
      </c>
      <c r="J100" s="407">
        <v>-8.5829999999990001</v>
      </c>
      <c r="K100" s="410">
        <v>0.41416999999999998</v>
      </c>
    </row>
    <row r="101" spans="1:11" ht="14.4" customHeight="1" thickBot="1" x14ac:dyDescent="0.35">
      <c r="A101" s="428" t="s">
        <v>369</v>
      </c>
      <c r="B101" s="406">
        <v>4.9406564584124654E-324</v>
      </c>
      <c r="C101" s="406">
        <v>4.9406564584124654E-324</v>
      </c>
      <c r="D101" s="407">
        <v>0</v>
      </c>
      <c r="E101" s="408">
        <v>1</v>
      </c>
      <c r="F101" s="406">
        <v>229.99999999999599</v>
      </c>
      <c r="G101" s="407">
        <v>114.999999999998</v>
      </c>
      <c r="H101" s="409">
        <v>4.9406564584124654E-324</v>
      </c>
      <c r="I101" s="406">
        <v>2.9643938750474793E-323</v>
      </c>
      <c r="J101" s="407">
        <v>-114.999999999998</v>
      </c>
      <c r="K101" s="410">
        <v>0</v>
      </c>
    </row>
    <row r="102" spans="1:11" ht="14.4" customHeight="1" thickBot="1" x14ac:dyDescent="0.35">
      <c r="A102" s="427" t="s">
        <v>370</v>
      </c>
      <c r="B102" s="411">
        <v>4.9406564584124654E-324</v>
      </c>
      <c r="C102" s="411">
        <v>9.8000000000000007</v>
      </c>
      <c r="D102" s="412">
        <v>9.8000000000000007</v>
      </c>
      <c r="E102" s="413" t="s">
        <v>282</v>
      </c>
      <c r="F102" s="411">
        <v>0</v>
      </c>
      <c r="G102" s="412">
        <v>0</v>
      </c>
      <c r="H102" s="414">
        <v>4.9406564584124654E-324</v>
      </c>
      <c r="I102" s="411">
        <v>2.9643938750474793E-323</v>
      </c>
      <c r="J102" s="412">
        <v>2.9643938750474793E-323</v>
      </c>
      <c r="K102" s="415" t="s">
        <v>276</v>
      </c>
    </row>
    <row r="103" spans="1:11" ht="14.4" customHeight="1" thickBot="1" x14ac:dyDescent="0.35">
      <c r="A103" s="428" t="s">
        <v>371</v>
      </c>
      <c r="B103" s="406">
        <v>4.9406564584124654E-324</v>
      </c>
      <c r="C103" s="406">
        <v>9.8000000000000007</v>
      </c>
      <c r="D103" s="407">
        <v>9.8000000000000007</v>
      </c>
      <c r="E103" s="416" t="s">
        <v>282</v>
      </c>
      <c r="F103" s="406">
        <v>0</v>
      </c>
      <c r="G103" s="407">
        <v>0</v>
      </c>
      <c r="H103" s="409">
        <v>4.9406564584124654E-324</v>
      </c>
      <c r="I103" s="406">
        <v>2.9643938750474793E-323</v>
      </c>
      <c r="J103" s="407">
        <v>2.9643938750474793E-323</v>
      </c>
      <c r="K103" s="417" t="s">
        <v>276</v>
      </c>
    </row>
    <row r="104" spans="1:11" ht="14.4" customHeight="1" thickBot="1" x14ac:dyDescent="0.35">
      <c r="A104" s="425" t="s">
        <v>48</v>
      </c>
      <c r="B104" s="406">
        <v>29085.992164461401</v>
      </c>
      <c r="C104" s="406">
        <v>32524.021809999998</v>
      </c>
      <c r="D104" s="407">
        <v>3438.0296455386301</v>
      </c>
      <c r="E104" s="408">
        <v>1.1182022475319999</v>
      </c>
      <c r="F104" s="406">
        <v>32372.1600595011</v>
      </c>
      <c r="G104" s="407">
        <v>16186.080029750499</v>
      </c>
      <c r="H104" s="409">
        <v>2519.8693699999999</v>
      </c>
      <c r="I104" s="406">
        <v>15142.697050000001</v>
      </c>
      <c r="J104" s="407">
        <v>-1043.38297975053</v>
      </c>
      <c r="K104" s="410">
        <v>0.46776912699500001</v>
      </c>
    </row>
    <row r="105" spans="1:11" ht="14.4" customHeight="1" thickBot="1" x14ac:dyDescent="0.35">
      <c r="A105" s="429" t="s">
        <v>372</v>
      </c>
      <c r="B105" s="411">
        <v>21570.999999998799</v>
      </c>
      <c r="C105" s="411">
        <v>24162.235000000001</v>
      </c>
      <c r="D105" s="412">
        <v>2591.2350000011902</v>
      </c>
      <c r="E105" s="418">
        <v>1.1201258634269999</v>
      </c>
      <c r="F105" s="411">
        <v>23998.9999999996</v>
      </c>
      <c r="G105" s="412">
        <v>11999.4999999998</v>
      </c>
      <c r="H105" s="414">
        <v>1867.356</v>
      </c>
      <c r="I105" s="411">
        <v>11227.745999999999</v>
      </c>
      <c r="J105" s="412">
        <v>-771.75399999977901</v>
      </c>
      <c r="K105" s="419">
        <v>0.467842243426</v>
      </c>
    </row>
    <row r="106" spans="1:11" ht="14.4" customHeight="1" thickBot="1" x14ac:dyDescent="0.35">
      <c r="A106" s="427" t="s">
        <v>373</v>
      </c>
      <c r="B106" s="411">
        <v>21470.999999998799</v>
      </c>
      <c r="C106" s="411">
        <v>24076.379000000001</v>
      </c>
      <c r="D106" s="412">
        <v>2605.37900000119</v>
      </c>
      <c r="E106" s="418">
        <v>1.1213440920310001</v>
      </c>
      <c r="F106" s="411">
        <v>23922.9999999996</v>
      </c>
      <c r="G106" s="412">
        <v>11961.4999999998</v>
      </c>
      <c r="H106" s="414">
        <v>1863.6030000000001</v>
      </c>
      <c r="I106" s="411">
        <v>11180.409</v>
      </c>
      <c r="J106" s="412">
        <v>-781.09099999977695</v>
      </c>
      <c r="K106" s="419">
        <v>0.46734978890599999</v>
      </c>
    </row>
    <row r="107" spans="1:11" ht="14.4" customHeight="1" thickBot="1" x14ac:dyDescent="0.35">
      <c r="A107" s="428" t="s">
        <v>374</v>
      </c>
      <c r="B107" s="406">
        <v>21470.999999998799</v>
      </c>
      <c r="C107" s="406">
        <v>24076.379000000001</v>
      </c>
      <c r="D107" s="407">
        <v>2605.37900000119</v>
      </c>
      <c r="E107" s="408">
        <v>1.1213440920310001</v>
      </c>
      <c r="F107" s="406">
        <v>23922.9999999996</v>
      </c>
      <c r="G107" s="407">
        <v>11961.4999999998</v>
      </c>
      <c r="H107" s="409">
        <v>1863.6030000000001</v>
      </c>
      <c r="I107" s="406">
        <v>11180.409</v>
      </c>
      <c r="J107" s="407">
        <v>-781.09099999977695</v>
      </c>
      <c r="K107" s="410">
        <v>0.46734978890599999</v>
      </c>
    </row>
    <row r="108" spans="1:11" ht="14.4" customHeight="1" thickBot="1" x14ac:dyDescent="0.35">
      <c r="A108" s="427" t="s">
        <v>375</v>
      </c>
      <c r="B108" s="411">
        <v>99.999999999994003</v>
      </c>
      <c r="C108" s="411">
        <v>4.9406564584124654E-324</v>
      </c>
      <c r="D108" s="412">
        <v>-99.999999999994003</v>
      </c>
      <c r="E108" s="418">
        <v>0</v>
      </c>
      <c r="F108" s="411">
        <v>4.9406564584124654E-324</v>
      </c>
      <c r="G108" s="412">
        <v>0</v>
      </c>
      <c r="H108" s="414">
        <v>0.9</v>
      </c>
      <c r="I108" s="411">
        <v>5.6</v>
      </c>
      <c r="J108" s="412">
        <v>5.6</v>
      </c>
      <c r="K108" s="415" t="s">
        <v>282</v>
      </c>
    </row>
    <row r="109" spans="1:11" ht="14.4" customHeight="1" thickBot="1" x14ac:dyDescent="0.35">
      <c r="A109" s="428" t="s">
        <v>376</v>
      </c>
      <c r="B109" s="406">
        <v>99.999999999994003</v>
      </c>
      <c r="C109" s="406">
        <v>4.9406564584124654E-324</v>
      </c>
      <c r="D109" s="407">
        <v>-99.999999999994003</v>
      </c>
      <c r="E109" s="408">
        <v>0</v>
      </c>
      <c r="F109" s="406">
        <v>4.9406564584124654E-324</v>
      </c>
      <c r="G109" s="407">
        <v>0</v>
      </c>
      <c r="H109" s="409">
        <v>0.9</v>
      </c>
      <c r="I109" s="406">
        <v>5.6</v>
      </c>
      <c r="J109" s="407">
        <v>5.6</v>
      </c>
      <c r="K109" s="417" t="s">
        <v>282</v>
      </c>
    </row>
    <row r="110" spans="1:11" ht="14.4" customHeight="1" thickBot="1" x14ac:dyDescent="0.35">
      <c r="A110" s="427" t="s">
        <v>377</v>
      </c>
      <c r="B110" s="411">
        <v>0</v>
      </c>
      <c r="C110" s="411">
        <v>85.855999999999995</v>
      </c>
      <c r="D110" s="412">
        <v>85.855999999999995</v>
      </c>
      <c r="E110" s="413" t="s">
        <v>276</v>
      </c>
      <c r="F110" s="411">
        <v>75.999999999997996</v>
      </c>
      <c r="G110" s="412">
        <v>37.999999999998998</v>
      </c>
      <c r="H110" s="414">
        <v>2.8530000000000002</v>
      </c>
      <c r="I110" s="411">
        <v>41.737000000000002</v>
      </c>
      <c r="J110" s="412">
        <v>3.7370000000000001</v>
      </c>
      <c r="K110" s="419">
        <v>0.54917105263099997</v>
      </c>
    </row>
    <row r="111" spans="1:11" ht="14.4" customHeight="1" thickBot="1" x14ac:dyDescent="0.35">
      <c r="A111" s="428" t="s">
        <v>378</v>
      </c>
      <c r="B111" s="406">
        <v>0</v>
      </c>
      <c r="C111" s="406">
        <v>85.855999999999995</v>
      </c>
      <c r="D111" s="407">
        <v>85.855999999999995</v>
      </c>
      <c r="E111" s="416" t="s">
        <v>276</v>
      </c>
      <c r="F111" s="406">
        <v>75.999999999997996</v>
      </c>
      <c r="G111" s="407">
        <v>37.999999999998998</v>
      </c>
      <c r="H111" s="409">
        <v>2.8530000000000002</v>
      </c>
      <c r="I111" s="406">
        <v>41.737000000000002</v>
      </c>
      <c r="J111" s="407">
        <v>3.7370000000000001</v>
      </c>
      <c r="K111" s="410">
        <v>0.54917105263099997</v>
      </c>
    </row>
    <row r="112" spans="1:11" ht="14.4" customHeight="1" thickBot="1" x14ac:dyDescent="0.35">
      <c r="A112" s="426" t="s">
        <v>379</v>
      </c>
      <c r="B112" s="406">
        <v>7299.9921644625701</v>
      </c>
      <c r="C112" s="406">
        <v>8120.1598400000003</v>
      </c>
      <c r="D112" s="407">
        <v>820.16767553742795</v>
      </c>
      <c r="E112" s="408">
        <v>1.1123518569690001</v>
      </c>
      <c r="F112" s="406">
        <v>8134.1600595015198</v>
      </c>
      <c r="G112" s="407">
        <v>4067.0800297507599</v>
      </c>
      <c r="H112" s="409">
        <v>633.84875</v>
      </c>
      <c r="I112" s="406">
        <v>3802.7285499999998</v>
      </c>
      <c r="J112" s="407">
        <v>-264.35147975075603</v>
      </c>
      <c r="K112" s="410">
        <v>0.46750107228999999</v>
      </c>
    </row>
    <row r="113" spans="1:11" ht="14.4" customHeight="1" thickBot="1" x14ac:dyDescent="0.35">
      <c r="A113" s="427" t="s">
        <v>380</v>
      </c>
      <c r="B113" s="411">
        <v>1931.9999851295599</v>
      </c>
      <c r="C113" s="411">
        <v>2166.9425900000001</v>
      </c>
      <c r="D113" s="412">
        <v>234.942604870444</v>
      </c>
      <c r="E113" s="418">
        <v>1.121605904078</v>
      </c>
      <c r="F113" s="411">
        <v>2152.1600595016398</v>
      </c>
      <c r="G113" s="412">
        <v>1076.0800297508199</v>
      </c>
      <c r="H113" s="414">
        <v>167.72300000000001</v>
      </c>
      <c r="I113" s="411">
        <v>1006.2263</v>
      </c>
      <c r="J113" s="412">
        <v>-69.853729750818005</v>
      </c>
      <c r="K113" s="419">
        <v>0.46754250250000001</v>
      </c>
    </row>
    <row r="114" spans="1:11" ht="14.4" customHeight="1" thickBot="1" x14ac:dyDescent="0.35">
      <c r="A114" s="428" t="s">
        <v>381</v>
      </c>
      <c r="B114" s="406">
        <v>1931.9999851295599</v>
      </c>
      <c r="C114" s="406">
        <v>2166.9425900000001</v>
      </c>
      <c r="D114" s="407">
        <v>234.942604870444</v>
      </c>
      <c r="E114" s="408">
        <v>1.121605904078</v>
      </c>
      <c r="F114" s="406">
        <v>2152.1600595016398</v>
      </c>
      <c r="G114" s="407">
        <v>1076.0800297508199</v>
      </c>
      <c r="H114" s="409">
        <v>167.72300000000001</v>
      </c>
      <c r="I114" s="406">
        <v>1006.2263</v>
      </c>
      <c r="J114" s="407">
        <v>-69.853729750818005</v>
      </c>
      <c r="K114" s="410">
        <v>0.46754250250000001</v>
      </c>
    </row>
    <row r="115" spans="1:11" ht="14.4" customHeight="1" thickBot="1" x14ac:dyDescent="0.35">
      <c r="A115" s="427" t="s">
        <v>382</v>
      </c>
      <c r="B115" s="411">
        <v>5367.9921793330204</v>
      </c>
      <c r="C115" s="411">
        <v>5953.2172499999997</v>
      </c>
      <c r="D115" s="412">
        <v>585.22507066698404</v>
      </c>
      <c r="E115" s="418">
        <v>1.1090212226680001</v>
      </c>
      <c r="F115" s="411">
        <v>5981.9999999998799</v>
      </c>
      <c r="G115" s="412">
        <v>2990.99999999994</v>
      </c>
      <c r="H115" s="414">
        <v>466.12574999999998</v>
      </c>
      <c r="I115" s="411">
        <v>2796.50225</v>
      </c>
      <c r="J115" s="412">
        <v>-194.49774999993801</v>
      </c>
      <c r="K115" s="419">
        <v>0.46748616683299998</v>
      </c>
    </row>
    <row r="116" spans="1:11" ht="14.4" customHeight="1" thickBot="1" x14ac:dyDescent="0.35">
      <c r="A116" s="428" t="s">
        <v>383</v>
      </c>
      <c r="B116" s="406">
        <v>5367.9921793330204</v>
      </c>
      <c r="C116" s="406">
        <v>5953.2172499999997</v>
      </c>
      <c r="D116" s="407">
        <v>585.22507066698404</v>
      </c>
      <c r="E116" s="408">
        <v>1.1090212226680001</v>
      </c>
      <c r="F116" s="406">
        <v>5981.9999999998799</v>
      </c>
      <c r="G116" s="407">
        <v>2990.99999999994</v>
      </c>
      <c r="H116" s="409">
        <v>466.12574999999998</v>
      </c>
      <c r="I116" s="406">
        <v>2796.50225</v>
      </c>
      <c r="J116" s="407">
        <v>-194.49774999993801</v>
      </c>
      <c r="K116" s="410">
        <v>0.46748616683299998</v>
      </c>
    </row>
    <row r="117" spans="1:11" ht="14.4" customHeight="1" thickBot="1" x14ac:dyDescent="0.35">
      <c r="A117" s="426" t="s">
        <v>384</v>
      </c>
      <c r="B117" s="406">
        <v>214.99999999998801</v>
      </c>
      <c r="C117" s="406">
        <v>241.62697</v>
      </c>
      <c r="D117" s="407">
        <v>26.626970000010999</v>
      </c>
      <c r="E117" s="408">
        <v>1.1238463720930001</v>
      </c>
      <c r="F117" s="406">
        <v>238.999999999995</v>
      </c>
      <c r="G117" s="407">
        <v>119.499999999998</v>
      </c>
      <c r="H117" s="409">
        <v>18.664619999999999</v>
      </c>
      <c r="I117" s="406">
        <v>112.2225</v>
      </c>
      <c r="J117" s="407">
        <v>-7.2774999999969996</v>
      </c>
      <c r="K117" s="410">
        <v>0.46955020920500001</v>
      </c>
    </row>
    <row r="118" spans="1:11" ht="14.4" customHeight="1" thickBot="1" x14ac:dyDescent="0.35">
      <c r="A118" s="427" t="s">
        <v>385</v>
      </c>
      <c r="B118" s="411">
        <v>214.99999999998801</v>
      </c>
      <c r="C118" s="411">
        <v>241.62697</v>
      </c>
      <c r="D118" s="412">
        <v>26.626970000010999</v>
      </c>
      <c r="E118" s="418">
        <v>1.1238463720930001</v>
      </c>
      <c r="F118" s="411">
        <v>238.999999999995</v>
      </c>
      <c r="G118" s="412">
        <v>119.499999999998</v>
      </c>
      <c r="H118" s="414">
        <v>18.664619999999999</v>
      </c>
      <c r="I118" s="411">
        <v>112.2225</v>
      </c>
      <c r="J118" s="412">
        <v>-7.2774999999969996</v>
      </c>
      <c r="K118" s="419">
        <v>0.46955020920500001</v>
      </c>
    </row>
    <row r="119" spans="1:11" ht="14.4" customHeight="1" thickBot="1" x14ac:dyDescent="0.35">
      <c r="A119" s="428" t="s">
        <v>386</v>
      </c>
      <c r="B119" s="406">
        <v>214.99999999998801</v>
      </c>
      <c r="C119" s="406">
        <v>241.62697</v>
      </c>
      <c r="D119" s="407">
        <v>26.626970000010999</v>
      </c>
      <c r="E119" s="408">
        <v>1.1238463720930001</v>
      </c>
      <c r="F119" s="406">
        <v>238.999999999995</v>
      </c>
      <c r="G119" s="407">
        <v>119.499999999998</v>
      </c>
      <c r="H119" s="409">
        <v>18.664619999999999</v>
      </c>
      <c r="I119" s="406">
        <v>112.2225</v>
      </c>
      <c r="J119" s="407">
        <v>-7.2774999999969996</v>
      </c>
      <c r="K119" s="410">
        <v>0.46955020920500001</v>
      </c>
    </row>
    <row r="120" spans="1:11" ht="14.4" customHeight="1" thickBot="1" x14ac:dyDescent="0.35">
      <c r="A120" s="425" t="s">
        <v>387</v>
      </c>
      <c r="B120" s="406">
        <v>0</v>
      </c>
      <c r="C120" s="406">
        <v>11</v>
      </c>
      <c r="D120" s="407">
        <v>11</v>
      </c>
      <c r="E120" s="416" t="s">
        <v>276</v>
      </c>
      <c r="F120" s="406">
        <v>0</v>
      </c>
      <c r="G120" s="407">
        <v>0</v>
      </c>
      <c r="H120" s="409">
        <v>4.9406564584124654E-324</v>
      </c>
      <c r="I120" s="406">
        <v>2.9643938750474793E-323</v>
      </c>
      <c r="J120" s="407">
        <v>2.9643938750474793E-323</v>
      </c>
      <c r="K120" s="417" t="s">
        <v>276</v>
      </c>
    </row>
    <row r="121" spans="1:11" ht="14.4" customHeight="1" thickBot="1" x14ac:dyDescent="0.35">
      <c r="A121" s="426" t="s">
        <v>388</v>
      </c>
      <c r="B121" s="406">
        <v>0</v>
      </c>
      <c r="C121" s="406">
        <v>11</v>
      </c>
      <c r="D121" s="407">
        <v>11</v>
      </c>
      <c r="E121" s="416" t="s">
        <v>276</v>
      </c>
      <c r="F121" s="406">
        <v>0</v>
      </c>
      <c r="G121" s="407">
        <v>0</v>
      </c>
      <c r="H121" s="409">
        <v>4.9406564584124654E-324</v>
      </c>
      <c r="I121" s="406">
        <v>2.9643938750474793E-323</v>
      </c>
      <c r="J121" s="407">
        <v>2.9643938750474793E-323</v>
      </c>
      <c r="K121" s="417" t="s">
        <v>276</v>
      </c>
    </row>
    <row r="122" spans="1:11" ht="14.4" customHeight="1" thickBot="1" x14ac:dyDescent="0.35">
      <c r="A122" s="427" t="s">
        <v>389</v>
      </c>
      <c r="B122" s="411">
        <v>0</v>
      </c>
      <c r="C122" s="411">
        <v>11</v>
      </c>
      <c r="D122" s="412">
        <v>11</v>
      </c>
      <c r="E122" s="413" t="s">
        <v>276</v>
      </c>
      <c r="F122" s="411">
        <v>0</v>
      </c>
      <c r="G122" s="412">
        <v>0</v>
      </c>
      <c r="H122" s="414">
        <v>4.9406564584124654E-324</v>
      </c>
      <c r="I122" s="411">
        <v>2.9643938750474793E-323</v>
      </c>
      <c r="J122" s="412">
        <v>2.9643938750474793E-323</v>
      </c>
      <c r="K122" s="415" t="s">
        <v>276</v>
      </c>
    </row>
    <row r="123" spans="1:11" ht="14.4" customHeight="1" thickBot="1" x14ac:dyDescent="0.35">
      <c r="A123" s="428" t="s">
        <v>390</v>
      </c>
      <c r="B123" s="406">
        <v>0</v>
      </c>
      <c r="C123" s="406">
        <v>11</v>
      </c>
      <c r="D123" s="407">
        <v>11</v>
      </c>
      <c r="E123" s="416" t="s">
        <v>276</v>
      </c>
      <c r="F123" s="406">
        <v>0</v>
      </c>
      <c r="G123" s="407">
        <v>0</v>
      </c>
      <c r="H123" s="409">
        <v>4.9406564584124654E-324</v>
      </c>
      <c r="I123" s="406">
        <v>2.9643938750474793E-323</v>
      </c>
      <c r="J123" s="407">
        <v>2.9643938750474793E-323</v>
      </c>
      <c r="K123" s="417" t="s">
        <v>276</v>
      </c>
    </row>
    <row r="124" spans="1:11" ht="14.4" customHeight="1" thickBot="1" x14ac:dyDescent="0.35">
      <c r="A124" s="425" t="s">
        <v>391</v>
      </c>
      <c r="B124" s="406">
        <v>44149.999999997599</v>
      </c>
      <c r="C124" s="406">
        <v>47162.858260000001</v>
      </c>
      <c r="D124" s="407">
        <v>3012.8582600024502</v>
      </c>
      <c r="E124" s="408">
        <v>1.0682414101919999</v>
      </c>
      <c r="F124" s="406">
        <v>47876.121171094099</v>
      </c>
      <c r="G124" s="407">
        <v>23938.060585546998</v>
      </c>
      <c r="H124" s="409">
        <v>1261.3029300000001</v>
      </c>
      <c r="I124" s="406">
        <v>22883.813880000002</v>
      </c>
      <c r="J124" s="407">
        <v>-1054.2467055470199</v>
      </c>
      <c r="K124" s="410">
        <v>0.47797969677199997</v>
      </c>
    </row>
    <row r="125" spans="1:11" ht="14.4" customHeight="1" thickBot="1" x14ac:dyDescent="0.35">
      <c r="A125" s="426" t="s">
        <v>392</v>
      </c>
      <c r="B125" s="406">
        <v>4.9406564584124654E-324</v>
      </c>
      <c r="C125" s="406">
        <v>1.37</v>
      </c>
      <c r="D125" s="407">
        <v>1.37</v>
      </c>
      <c r="E125" s="416" t="s">
        <v>282</v>
      </c>
      <c r="F125" s="406">
        <v>0</v>
      </c>
      <c r="G125" s="407">
        <v>0</v>
      </c>
      <c r="H125" s="409">
        <v>4.9406564584124654E-324</v>
      </c>
      <c r="I125" s="406">
        <v>2.9643938750474793E-323</v>
      </c>
      <c r="J125" s="407">
        <v>2.9643938750474793E-323</v>
      </c>
      <c r="K125" s="417" t="s">
        <v>276</v>
      </c>
    </row>
    <row r="126" spans="1:11" ht="14.4" customHeight="1" thickBot="1" x14ac:dyDescent="0.35">
      <c r="A126" s="427" t="s">
        <v>393</v>
      </c>
      <c r="B126" s="411">
        <v>4.9406564584124654E-324</v>
      </c>
      <c r="C126" s="411">
        <v>1.37</v>
      </c>
      <c r="D126" s="412">
        <v>1.37</v>
      </c>
      <c r="E126" s="413" t="s">
        <v>282</v>
      </c>
      <c r="F126" s="411">
        <v>0</v>
      </c>
      <c r="G126" s="412">
        <v>0</v>
      </c>
      <c r="H126" s="414">
        <v>4.9406564584124654E-324</v>
      </c>
      <c r="I126" s="411">
        <v>2.9643938750474793E-323</v>
      </c>
      <c r="J126" s="412">
        <v>2.9643938750474793E-323</v>
      </c>
      <c r="K126" s="415" t="s">
        <v>276</v>
      </c>
    </row>
    <row r="127" spans="1:11" ht="14.4" customHeight="1" thickBot="1" x14ac:dyDescent="0.35">
      <c r="A127" s="428" t="s">
        <v>394</v>
      </c>
      <c r="B127" s="406">
        <v>4.9406564584124654E-324</v>
      </c>
      <c r="C127" s="406">
        <v>1.37</v>
      </c>
      <c r="D127" s="407">
        <v>1.37</v>
      </c>
      <c r="E127" s="416" t="s">
        <v>282</v>
      </c>
      <c r="F127" s="406">
        <v>0</v>
      </c>
      <c r="G127" s="407">
        <v>0</v>
      </c>
      <c r="H127" s="409">
        <v>4.9406564584124654E-324</v>
      </c>
      <c r="I127" s="406">
        <v>2.9643938750474793E-323</v>
      </c>
      <c r="J127" s="407">
        <v>2.9643938750474793E-323</v>
      </c>
      <c r="K127" s="417" t="s">
        <v>276</v>
      </c>
    </row>
    <row r="128" spans="1:11" ht="14.4" customHeight="1" thickBot="1" x14ac:dyDescent="0.35">
      <c r="A128" s="426" t="s">
        <v>395</v>
      </c>
      <c r="B128" s="406">
        <v>43899.999999997599</v>
      </c>
      <c r="C128" s="406">
        <v>46589.411209999998</v>
      </c>
      <c r="D128" s="407">
        <v>2689.4112100024299</v>
      </c>
      <c r="E128" s="408">
        <v>1.0612622143499999</v>
      </c>
      <c r="F128" s="406">
        <v>47399.999999999098</v>
      </c>
      <c r="G128" s="407">
        <v>23699.9999999996</v>
      </c>
      <c r="H128" s="409">
        <v>1216.2070000000001</v>
      </c>
      <c r="I128" s="406">
        <v>22623.198069999999</v>
      </c>
      <c r="J128" s="407">
        <v>-1076.8019299995501</v>
      </c>
      <c r="K128" s="410">
        <v>0.47728265970400002</v>
      </c>
    </row>
    <row r="129" spans="1:11" ht="14.4" customHeight="1" thickBot="1" x14ac:dyDescent="0.35">
      <c r="A129" s="427" t="s">
        <v>396</v>
      </c>
      <c r="B129" s="411">
        <v>43899.999999997599</v>
      </c>
      <c r="C129" s="411">
        <v>46589.411209999998</v>
      </c>
      <c r="D129" s="412">
        <v>2689.4112100024299</v>
      </c>
      <c r="E129" s="418">
        <v>1.0612622143499999</v>
      </c>
      <c r="F129" s="411">
        <v>47399.999999999098</v>
      </c>
      <c r="G129" s="412">
        <v>23699.9999999996</v>
      </c>
      <c r="H129" s="414">
        <v>1216.2070000000001</v>
      </c>
      <c r="I129" s="411">
        <v>22623.198069999999</v>
      </c>
      <c r="J129" s="412">
        <v>-1076.8019299995501</v>
      </c>
      <c r="K129" s="419">
        <v>0.47728265970400002</v>
      </c>
    </row>
    <row r="130" spans="1:11" ht="14.4" customHeight="1" thickBot="1" x14ac:dyDescent="0.35">
      <c r="A130" s="428" t="s">
        <v>397</v>
      </c>
      <c r="B130" s="406">
        <v>13999.9999999992</v>
      </c>
      <c r="C130" s="406">
        <v>12184.049000000001</v>
      </c>
      <c r="D130" s="407">
        <v>-1815.9509999992199</v>
      </c>
      <c r="E130" s="408">
        <v>0.87028921428499995</v>
      </c>
      <c r="F130" s="406">
        <v>12299.9999999998</v>
      </c>
      <c r="G130" s="407">
        <v>6149.99999999989</v>
      </c>
      <c r="H130" s="409">
        <v>1216.2070000000001</v>
      </c>
      <c r="I130" s="406">
        <v>7331.0770000000102</v>
      </c>
      <c r="J130" s="407">
        <v>1181.0770000001201</v>
      </c>
      <c r="K130" s="410">
        <v>0.59602252032500003</v>
      </c>
    </row>
    <row r="131" spans="1:11" ht="14.4" customHeight="1" thickBot="1" x14ac:dyDescent="0.35">
      <c r="A131" s="428" t="s">
        <v>398</v>
      </c>
      <c r="B131" s="406">
        <v>29799.999999998399</v>
      </c>
      <c r="C131" s="406">
        <v>34379.611120000001</v>
      </c>
      <c r="D131" s="407">
        <v>4579.6111200016403</v>
      </c>
      <c r="E131" s="408">
        <v>1.153678225503</v>
      </c>
      <c r="F131" s="406">
        <v>34999.999999999403</v>
      </c>
      <c r="G131" s="407">
        <v>17499.999999999702</v>
      </c>
      <c r="H131" s="409">
        <v>4.9406564584124654E-324</v>
      </c>
      <c r="I131" s="406">
        <v>15280.594950000001</v>
      </c>
      <c r="J131" s="407">
        <v>-2219.4050499996702</v>
      </c>
      <c r="K131" s="410">
        <v>0.43658842714200002</v>
      </c>
    </row>
    <row r="132" spans="1:11" ht="14.4" customHeight="1" thickBot="1" x14ac:dyDescent="0.35">
      <c r="A132" s="428" t="s">
        <v>399</v>
      </c>
      <c r="B132" s="406">
        <v>99.999999999994003</v>
      </c>
      <c r="C132" s="406">
        <v>25.751090000000001</v>
      </c>
      <c r="D132" s="407">
        <v>-74.248909999993998</v>
      </c>
      <c r="E132" s="408">
        <v>0.25751089999999999</v>
      </c>
      <c r="F132" s="406">
        <v>99.999999999997996</v>
      </c>
      <c r="G132" s="407">
        <v>49.999999999998998</v>
      </c>
      <c r="H132" s="409">
        <v>4.9406564584124654E-324</v>
      </c>
      <c r="I132" s="406">
        <v>11.526120000000001</v>
      </c>
      <c r="J132" s="407">
        <v>-38.473879999998999</v>
      </c>
      <c r="K132" s="410">
        <v>0.11526119999999999</v>
      </c>
    </row>
    <row r="133" spans="1:11" ht="14.4" customHeight="1" thickBot="1" x14ac:dyDescent="0.35">
      <c r="A133" s="426" t="s">
        <v>400</v>
      </c>
      <c r="B133" s="406">
        <v>249.99999999998599</v>
      </c>
      <c r="C133" s="406">
        <v>572.07704999999999</v>
      </c>
      <c r="D133" s="407">
        <v>322.07705000001403</v>
      </c>
      <c r="E133" s="408">
        <v>2.2883081999999999</v>
      </c>
      <c r="F133" s="406">
        <v>476.12117109493101</v>
      </c>
      <c r="G133" s="407">
        <v>238.06058554746599</v>
      </c>
      <c r="H133" s="409">
        <v>45.095930000000003</v>
      </c>
      <c r="I133" s="406">
        <v>260.61581000000001</v>
      </c>
      <c r="J133" s="407">
        <v>22.555224452533999</v>
      </c>
      <c r="K133" s="410">
        <v>0.54737286603000002</v>
      </c>
    </row>
    <row r="134" spans="1:11" ht="14.4" customHeight="1" thickBot="1" x14ac:dyDescent="0.35">
      <c r="A134" s="427" t="s">
        <v>401</v>
      </c>
      <c r="B134" s="411">
        <v>0</v>
      </c>
      <c r="C134" s="411">
        <v>70.620050000000006</v>
      </c>
      <c r="D134" s="412">
        <v>70.620050000000006</v>
      </c>
      <c r="E134" s="413" t="s">
        <v>276</v>
      </c>
      <c r="F134" s="411">
        <v>0</v>
      </c>
      <c r="G134" s="412">
        <v>0</v>
      </c>
      <c r="H134" s="414">
        <v>0.78649999999999998</v>
      </c>
      <c r="I134" s="411">
        <v>20.356380000000001</v>
      </c>
      <c r="J134" s="412">
        <v>20.356380000000001</v>
      </c>
      <c r="K134" s="415" t="s">
        <v>276</v>
      </c>
    </row>
    <row r="135" spans="1:11" ht="14.4" customHeight="1" thickBot="1" x14ac:dyDescent="0.35">
      <c r="A135" s="428" t="s">
        <v>402</v>
      </c>
      <c r="B135" s="406">
        <v>0</v>
      </c>
      <c r="C135" s="406">
        <v>0.80705000000000005</v>
      </c>
      <c r="D135" s="407">
        <v>0.80705000000000005</v>
      </c>
      <c r="E135" s="416" t="s">
        <v>276</v>
      </c>
      <c r="F135" s="406">
        <v>0</v>
      </c>
      <c r="G135" s="407">
        <v>0</v>
      </c>
      <c r="H135" s="409">
        <v>0.78649999999999998</v>
      </c>
      <c r="I135" s="406">
        <v>1.0022800000000001</v>
      </c>
      <c r="J135" s="407">
        <v>1.0022800000000001</v>
      </c>
      <c r="K135" s="417" t="s">
        <v>276</v>
      </c>
    </row>
    <row r="136" spans="1:11" ht="14.4" customHeight="1" thickBot="1" x14ac:dyDescent="0.35">
      <c r="A136" s="428" t="s">
        <v>403</v>
      </c>
      <c r="B136" s="406">
        <v>4.9406564584124654E-324</v>
      </c>
      <c r="C136" s="406">
        <v>29.504999999999999</v>
      </c>
      <c r="D136" s="407">
        <v>29.504999999999999</v>
      </c>
      <c r="E136" s="416" t="s">
        <v>282</v>
      </c>
      <c r="F136" s="406">
        <v>0</v>
      </c>
      <c r="G136" s="407">
        <v>0</v>
      </c>
      <c r="H136" s="409">
        <v>4.9406564584124654E-324</v>
      </c>
      <c r="I136" s="406">
        <v>2.9643938750474793E-323</v>
      </c>
      <c r="J136" s="407">
        <v>2.9643938750474793E-323</v>
      </c>
      <c r="K136" s="417" t="s">
        <v>276</v>
      </c>
    </row>
    <row r="137" spans="1:11" ht="14.4" customHeight="1" thickBot="1" x14ac:dyDescent="0.35">
      <c r="A137" s="428" t="s">
        <v>404</v>
      </c>
      <c r="B137" s="406">
        <v>0</v>
      </c>
      <c r="C137" s="406">
        <v>39.908000000000001</v>
      </c>
      <c r="D137" s="407">
        <v>39.908000000000001</v>
      </c>
      <c r="E137" s="416" t="s">
        <v>276</v>
      </c>
      <c r="F137" s="406">
        <v>0</v>
      </c>
      <c r="G137" s="407">
        <v>0</v>
      </c>
      <c r="H137" s="409">
        <v>4.9406564584124654E-324</v>
      </c>
      <c r="I137" s="406">
        <v>19.054099999999998</v>
      </c>
      <c r="J137" s="407">
        <v>19.054099999999998</v>
      </c>
      <c r="K137" s="417" t="s">
        <v>276</v>
      </c>
    </row>
    <row r="138" spans="1:11" ht="14.4" customHeight="1" thickBot="1" x14ac:dyDescent="0.35">
      <c r="A138" s="428" t="s">
        <v>405</v>
      </c>
      <c r="B138" s="406">
        <v>4.9406564584124654E-324</v>
      </c>
      <c r="C138" s="406">
        <v>0.4</v>
      </c>
      <c r="D138" s="407">
        <v>0.4</v>
      </c>
      <c r="E138" s="416" t="s">
        <v>282</v>
      </c>
      <c r="F138" s="406">
        <v>0</v>
      </c>
      <c r="G138" s="407">
        <v>0</v>
      </c>
      <c r="H138" s="409">
        <v>4.9406564584124654E-324</v>
      </c>
      <c r="I138" s="406">
        <v>0.3</v>
      </c>
      <c r="J138" s="407">
        <v>0.3</v>
      </c>
      <c r="K138" s="417" t="s">
        <v>276</v>
      </c>
    </row>
    <row r="139" spans="1:11" ht="14.4" customHeight="1" thickBot="1" x14ac:dyDescent="0.35">
      <c r="A139" s="427" t="s">
        <v>406</v>
      </c>
      <c r="B139" s="411">
        <v>249.99999999998599</v>
      </c>
      <c r="C139" s="411">
        <v>475.2</v>
      </c>
      <c r="D139" s="412">
        <v>225.200000000014</v>
      </c>
      <c r="E139" s="418">
        <v>1.9008</v>
      </c>
      <c r="F139" s="411">
        <v>476.12117109493101</v>
      </c>
      <c r="G139" s="412">
        <v>238.06058554746599</v>
      </c>
      <c r="H139" s="414">
        <v>43.65</v>
      </c>
      <c r="I139" s="411">
        <v>238.5</v>
      </c>
      <c r="J139" s="412">
        <v>0.43941445253400002</v>
      </c>
      <c r="K139" s="419">
        <v>0.50092290467</v>
      </c>
    </row>
    <row r="140" spans="1:11" ht="14.4" customHeight="1" thickBot="1" x14ac:dyDescent="0.35">
      <c r="A140" s="428" t="s">
        <v>407</v>
      </c>
      <c r="B140" s="406">
        <v>249.99999999998599</v>
      </c>
      <c r="C140" s="406">
        <v>475.2</v>
      </c>
      <c r="D140" s="407">
        <v>225.200000000014</v>
      </c>
      <c r="E140" s="408">
        <v>1.9008</v>
      </c>
      <c r="F140" s="406">
        <v>476.12117109493101</v>
      </c>
      <c r="G140" s="407">
        <v>238.06058554746599</v>
      </c>
      <c r="H140" s="409">
        <v>43.65</v>
      </c>
      <c r="I140" s="406">
        <v>238.5</v>
      </c>
      <c r="J140" s="407">
        <v>0.43941445253400002</v>
      </c>
      <c r="K140" s="410">
        <v>0.50092290467</v>
      </c>
    </row>
    <row r="141" spans="1:11" ht="14.4" customHeight="1" thickBot="1" x14ac:dyDescent="0.35">
      <c r="A141" s="427" t="s">
        <v>408</v>
      </c>
      <c r="B141" s="411">
        <v>4.9406564584124654E-324</v>
      </c>
      <c r="C141" s="411">
        <v>5.2039999999999997</v>
      </c>
      <c r="D141" s="412">
        <v>5.2039999999999997</v>
      </c>
      <c r="E141" s="413" t="s">
        <v>282</v>
      </c>
      <c r="F141" s="411">
        <v>0</v>
      </c>
      <c r="G141" s="412">
        <v>0</v>
      </c>
      <c r="H141" s="414">
        <v>4.9406564584124654E-324</v>
      </c>
      <c r="I141" s="411">
        <v>2.9643938750474793E-323</v>
      </c>
      <c r="J141" s="412">
        <v>2.9643938750474793E-323</v>
      </c>
      <c r="K141" s="415" t="s">
        <v>276</v>
      </c>
    </row>
    <row r="142" spans="1:11" ht="14.4" customHeight="1" thickBot="1" x14ac:dyDescent="0.35">
      <c r="A142" s="428" t="s">
        <v>409</v>
      </c>
      <c r="B142" s="406">
        <v>4.9406564584124654E-324</v>
      </c>
      <c r="C142" s="406">
        <v>5.2039999999999997</v>
      </c>
      <c r="D142" s="407">
        <v>5.2039999999999997</v>
      </c>
      <c r="E142" s="416" t="s">
        <v>282</v>
      </c>
      <c r="F142" s="406">
        <v>0</v>
      </c>
      <c r="G142" s="407">
        <v>0</v>
      </c>
      <c r="H142" s="409">
        <v>4.9406564584124654E-324</v>
      </c>
      <c r="I142" s="406">
        <v>2.9643938750474793E-323</v>
      </c>
      <c r="J142" s="407">
        <v>2.9643938750474793E-323</v>
      </c>
      <c r="K142" s="417" t="s">
        <v>276</v>
      </c>
    </row>
    <row r="143" spans="1:11" ht="14.4" customHeight="1" thickBot="1" x14ac:dyDescent="0.35">
      <c r="A143" s="431" t="s">
        <v>410</v>
      </c>
      <c r="B143" s="406">
        <v>4.9406564584124654E-324</v>
      </c>
      <c r="C143" s="406">
        <v>18.742000000000001</v>
      </c>
      <c r="D143" s="407">
        <v>18.742000000000001</v>
      </c>
      <c r="E143" s="416" t="s">
        <v>282</v>
      </c>
      <c r="F143" s="406">
        <v>0</v>
      </c>
      <c r="G143" s="407">
        <v>0</v>
      </c>
      <c r="H143" s="409">
        <v>4.9406564584124654E-324</v>
      </c>
      <c r="I143" s="406">
        <v>2.9643938750474793E-323</v>
      </c>
      <c r="J143" s="407">
        <v>2.9643938750474793E-323</v>
      </c>
      <c r="K143" s="417" t="s">
        <v>276</v>
      </c>
    </row>
    <row r="144" spans="1:11" ht="14.4" customHeight="1" thickBot="1" x14ac:dyDescent="0.35">
      <c r="A144" s="428" t="s">
        <v>411</v>
      </c>
      <c r="B144" s="406">
        <v>4.9406564584124654E-324</v>
      </c>
      <c r="C144" s="406">
        <v>18.742000000000001</v>
      </c>
      <c r="D144" s="407">
        <v>18.742000000000001</v>
      </c>
      <c r="E144" s="416" t="s">
        <v>282</v>
      </c>
      <c r="F144" s="406">
        <v>0</v>
      </c>
      <c r="G144" s="407">
        <v>0</v>
      </c>
      <c r="H144" s="409">
        <v>4.9406564584124654E-324</v>
      </c>
      <c r="I144" s="406">
        <v>2.9643938750474793E-323</v>
      </c>
      <c r="J144" s="407">
        <v>2.9643938750474793E-323</v>
      </c>
      <c r="K144" s="417" t="s">
        <v>276</v>
      </c>
    </row>
    <row r="145" spans="1:11" ht="14.4" customHeight="1" thickBot="1" x14ac:dyDescent="0.35">
      <c r="A145" s="427" t="s">
        <v>412</v>
      </c>
      <c r="B145" s="411">
        <v>4.9406564584124654E-324</v>
      </c>
      <c r="C145" s="411">
        <v>4.9406564584124654E-324</v>
      </c>
      <c r="D145" s="412">
        <v>0</v>
      </c>
      <c r="E145" s="418">
        <v>1</v>
      </c>
      <c r="F145" s="411">
        <v>4.9406564584124654E-324</v>
      </c>
      <c r="G145" s="412">
        <v>0</v>
      </c>
      <c r="H145" s="414">
        <v>0.65942999999999996</v>
      </c>
      <c r="I145" s="411">
        <v>0.65942999999999996</v>
      </c>
      <c r="J145" s="412">
        <v>0.65942999999999996</v>
      </c>
      <c r="K145" s="415" t="s">
        <v>282</v>
      </c>
    </row>
    <row r="146" spans="1:11" ht="14.4" customHeight="1" thickBot="1" x14ac:dyDescent="0.35">
      <c r="A146" s="428" t="s">
        <v>413</v>
      </c>
      <c r="B146" s="406">
        <v>4.9406564584124654E-324</v>
      </c>
      <c r="C146" s="406">
        <v>4.9406564584124654E-324</v>
      </c>
      <c r="D146" s="407">
        <v>0</v>
      </c>
      <c r="E146" s="408">
        <v>1</v>
      </c>
      <c r="F146" s="406">
        <v>4.9406564584124654E-324</v>
      </c>
      <c r="G146" s="407">
        <v>0</v>
      </c>
      <c r="H146" s="409">
        <v>0.65942999999999996</v>
      </c>
      <c r="I146" s="406">
        <v>0.65942999999999996</v>
      </c>
      <c r="J146" s="407">
        <v>0.65942999999999996</v>
      </c>
      <c r="K146" s="417" t="s">
        <v>282</v>
      </c>
    </row>
    <row r="147" spans="1:11" ht="14.4" customHeight="1" thickBot="1" x14ac:dyDescent="0.35">
      <c r="A147" s="431" t="s">
        <v>414</v>
      </c>
      <c r="B147" s="406">
        <v>4.9406564584124654E-324</v>
      </c>
      <c r="C147" s="406">
        <v>4.9406564584124654E-324</v>
      </c>
      <c r="D147" s="407">
        <v>0</v>
      </c>
      <c r="E147" s="408">
        <v>1</v>
      </c>
      <c r="F147" s="406">
        <v>4.9406564584124654E-324</v>
      </c>
      <c r="G147" s="407">
        <v>0</v>
      </c>
      <c r="H147" s="409">
        <v>4.9406564584124654E-324</v>
      </c>
      <c r="I147" s="406">
        <v>0.7</v>
      </c>
      <c r="J147" s="407">
        <v>0.7</v>
      </c>
      <c r="K147" s="417" t="s">
        <v>282</v>
      </c>
    </row>
    <row r="148" spans="1:11" ht="14.4" customHeight="1" thickBot="1" x14ac:dyDescent="0.35">
      <c r="A148" s="428" t="s">
        <v>415</v>
      </c>
      <c r="B148" s="406">
        <v>4.9406564584124654E-324</v>
      </c>
      <c r="C148" s="406">
        <v>4.9406564584124654E-324</v>
      </c>
      <c r="D148" s="407">
        <v>0</v>
      </c>
      <c r="E148" s="408">
        <v>1</v>
      </c>
      <c r="F148" s="406">
        <v>4.9406564584124654E-324</v>
      </c>
      <c r="G148" s="407">
        <v>0</v>
      </c>
      <c r="H148" s="409">
        <v>4.9406564584124654E-324</v>
      </c>
      <c r="I148" s="406">
        <v>0.7</v>
      </c>
      <c r="J148" s="407">
        <v>0.7</v>
      </c>
      <c r="K148" s="417" t="s">
        <v>282</v>
      </c>
    </row>
    <row r="149" spans="1:11" ht="14.4" customHeight="1" thickBot="1" x14ac:dyDescent="0.35">
      <c r="A149" s="431" t="s">
        <v>416</v>
      </c>
      <c r="B149" s="406">
        <v>0</v>
      </c>
      <c r="C149" s="406">
        <v>0.5</v>
      </c>
      <c r="D149" s="407">
        <v>0.5</v>
      </c>
      <c r="E149" s="416" t="s">
        <v>276</v>
      </c>
      <c r="F149" s="406">
        <v>0</v>
      </c>
      <c r="G149" s="407">
        <v>0</v>
      </c>
      <c r="H149" s="409">
        <v>4.9406564584124654E-324</v>
      </c>
      <c r="I149" s="406">
        <v>2.9643938750474793E-323</v>
      </c>
      <c r="J149" s="407">
        <v>2.9643938750474793E-323</v>
      </c>
      <c r="K149" s="417" t="s">
        <v>276</v>
      </c>
    </row>
    <row r="150" spans="1:11" ht="14.4" customHeight="1" thickBot="1" x14ac:dyDescent="0.35">
      <c r="A150" s="428" t="s">
        <v>417</v>
      </c>
      <c r="B150" s="406">
        <v>0</v>
      </c>
      <c r="C150" s="406">
        <v>0.5</v>
      </c>
      <c r="D150" s="407">
        <v>0.5</v>
      </c>
      <c r="E150" s="416" t="s">
        <v>276</v>
      </c>
      <c r="F150" s="406">
        <v>0</v>
      </c>
      <c r="G150" s="407">
        <v>0</v>
      </c>
      <c r="H150" s="409">
        <v>4.9406564584124654E-324</v>
      </c>
      <c r="I150" s="406">
        <v>2.9643938750474793E-323</v>
      </c>
      <c r="J150" s="407">
        <v>2.9643938750474793E-323</v>
      </c>
      <c r="K150" s="417" t="s">
        <v>276</v>
      </c>
    </row>
    <row r="151" spans="1:11" ht="14.4" customHeight="1" thickBot="1" x14ac:dyDescent="0.35">
      <c r="A151" s="431" t="s">
        <v>418</v>
      </c>
      <c r="B151" s="406">
        <v>0</v>
      </c>
      <c r="C151" s="406">
        <v>1.8109999999999999</v>
      </c>
      <c r="D151" s="407">
        <v>1.8109999999999999</v>
      </c>
      <c r="E151" s="416" t="s">
        <v>276</v>
      </c>
      <c r="F151" s="406">
        <v>0</v>
      </c>
      <c r="G151" s="407">
        <v>0</v>
      </c>
      <c r="H151" s="409">
        <v>4.9406564584124654E-324</v>
      </c>
      <c r="I151" s="406">
        <v>0.4</v>
      </c>
      <c r="J151" s="407">
        <v>0.4</v>
      </c>
      <c r="K151" s="417" t="s">
        <v>276</v>
      </c>
    </row>
    <row r="152" spans="1:11" ht="14.4" customHeight="1" thickBot="1" x14ac:dyDescent="0.35">
      <c r="A152" s="428" t="s">
        <v>419</v>
      </c>
      <c r="B152" s="406">
        <v>0</v>
      </c>
      <c r="C152" s="406">
        <v>1.8109999999999999</v>
      </c>
      <c r="D152" s="407">
        <v>1.8109999999999999</v>
      </c>
      <c r="E152" s="416" t="s">
        <v>276</v>
      </c>
      <c r="F152" s="406">
        <v>0</v>
      </c>
      <c r="G152" s="407">
        <v>0</v>
      </c>
      <c r="H152" s="409">
        <v>4.9406564584124654E-324</v>
      </c>
      <c r="I152" s="406">
        <v>0.4</v>
      </c>
      <c r="J152" s="407">
        <v>0.4</v>
      </c>
      <c r="K152" s="417" t="s">
        <v>276</v>
      </c>
    </row>
    <row r="153" spans="1:11" ht="14.4" customHeight="1" thickBot="1" x14ac:dyDescent="0.35">
      <c r="A153" s="425" t="s">
        <v>420</v>
      </c>
      <c r="B153" s="406">
        <v>4325.9999999997599</v>
      </c>
      <c r="C153" s="406">
        <v>4660.0367699999997</v>
      </c>
      <c r="D153" s="407">
        <v>334.03677000023799</v>
      </c>
      <c r="E153" s="408">
        <v>1.0772160818300001</v>
      </c>
      <c r="F153" s="406">
        <v>4565.9840702248403</v>
      </c>
      <c r="G153" s="407">
        <v>2282.9920351124201</v>
      </c>
      <c r="H153" s="409">
        <v>385.83499999999998</v>
      </c>
      <c r="I153" s="406">
        <v>2299.8893400000002</v>
      </c>
      <c r="J153" s="407">
        <v>16.897304887581999</v>
      </c>
      <c r="K153" s="410">
        <v>0.50370069291200004</v>
      </c>
    </row>
    <row r="154" spans="1:11" ht="14.4" customHeight="1" thickBot="1" x14ac:dyDescent="0.35">
      <c r="A154" s="426" t="s">
        <v>421</v>
      </c>
      <c r="B154" s="406">
        <v>4325.9999999997599</v>
      </c>
      <c r="C154" s="406">
        <v>4408.1109999999999</v>
      </c>
      <c r="D154" s="407">
        <v>82.111000000236999</v>
      </c>
      <c r="E154" s="408">
        <v>1.018980813684</v>
      </c>
      <c r="F154" s="406">
        <v>4565.9840702248403</v>
      </c>
      <c r="G154" s="407">
        <v>2282.9920351124201</v>
      </c>
      <c r="H154" s="409">
        <v>385.83499999999998</v>
      </c>
      <c r="I154" s="406">
        <v>2295.3470000000002</v>
      </c>
      <c r="J154" s="407">
        <v>12.354964887582</v>
      </c>
      <c r="K154" s="410">
        <v>0.50270587121999999</v>
      </c>
    </row>
    <row r="155" spans="1:11" ht="14.4" customHeight="1" thickBot="1" x14ac:dyDescent="0.35">
      <c r="A155" s="427" t="s">
        <v>422</v>
      </c>
      <c r="B155" s="411">
        <v>4325.9999999997599</v>
      </c>
      <c r="C155" s="411">
        <v>4262.9009999999998</v>
      </c>
      <c r="D155" s="412">
        <v>-63.098999999762</v>
      </c>
      <c r="E155" s="418">
        <v>0.98541400832100001</v>
      </c>
      <c r="F155" s="411">
        <v>4565.9840702248403</v>
      </c>
      <c r="G155" s="412">
        <v>2282.9920351124201</v>
      </c>
      <c r="H155" s="414">
        <v>385.83499999999998</v>
      </c>
      <c r="I155" s="411">
        <v>2295.3470000000002</v>
      </c>
      <c r="J155" s="412">
        <v>12.354964887582</v>
      </c>
      <c r="K155" s="419">
        <v>0.50270587121999999</v>
      </c>
    </row>
    <row r="156" spans="1:11" ht="14.4" customHeight="1" thickBot="1" x14ac:dyDescent="0.35">
      <c r="A156" s="428" t="s">
        <v>423</v>
      </c>
      <c r="B156" s="406">
        <v>722.99999999995998</v>
      </c>
      <c r="C156" s="406">
        <v>742.96500000000003</v>
      </c>
      <c r="D156" s="407">
        <v>19.965000000039002</v>
      </c>
      <c r="E156" s="408">
        <v>1.0276141078829999</v>
      </c>
      <c r="F156" s="406">
        <v>958.99999999998204</v>
      </c>
      <c r="G156" s="407">
        <v>479.49999999999102</v>
      </c>
      <c r="H156" s="409">
        <v>79.938999999999993</v>
      </c>
      <c r="I156" s="406">
        <v>479.63799999999998</v>
      </c>
      <c r="J156" s="407">
        <v>0.13800000000900001</v>
      </c>
      <c r="K156" s="410">
        <v>0.50014389989499997</v>
      </c>
    </row>
    <row r="157" spans="1:11" ht="14.4" customHeight="1" thickBot="1" x14ac:dyDescent="0.35">
      <c r="A157" s="428" t="s">
        <v>424</v>
      </c>
      <c r="B157" s="406">
        <v>531.99999999997101</v>
      </c>
      <c r="C157" s="406">
        <v>534.38599999999997</v>
      </c>
      <c r="D157" s="407">
        <v>2.386000000029</v>
      </c>
      <c r="E157" s="408">
        <v>1.0044849624059999</v>
      </c>
      <c r="F157" s="406">
        <v>550.97810889208597</v>
      </c>
      <c r="G157" s="407">
        <v>275.48905444604299</v>
      </c>
      <c r="H157" s="409">
        <v>44.475000000000001</v>
      </c>
      <c r="I157" s="406">
        <v>273.95</v>
      </c>
      <c r="J157" s="407">
        <v>-1.5390544460419999</v>
      </c>
      <c r="K157" s="410">
        <v>0.49720668676000002</v>
      </c>
    </row>
    <row r="158" spans="1:11" ht="14.4" customHeight="1" thickBot="1" x14ac:dyDescent="0.35">
      <c r="A158" s="428" t="s">
        <v>425</v>
      </c>
      <c r="B158" s="406">
        <v>2253.9999999998799</v>
      </c>
      <c r="C158" s="406">
        <v>2184.0740000000001</v>
      </c>
      <c r="D158" s="407">
        <v>-69.925999999875003</v>
      </c>
      <c r="E158" s="408">
        <v>0.96897692990200002</v>
      </c>
      <c r="F158" s="406">
        <v>2296.99999999996</v>
      </c>
      <c r="G158" s="407">
        <v>1148.49999999998</v>
      </c>
      <c r="H158" s="409">
        <v>198.93199999999999</v>
      </c>
      <c r="I158" s="406">
        <v>1157.789</v>
      </c>
      <c r="J158" s="407">
        <v>9.2890000000219999</v>
      </c>
      <c r="K158" s="410">
        <v>0.50404397039600002</v>
      </c>
    </row>
    <row r="159" spans="1:11" ht="14.4" customHeight="1" thickBot="1" x14ac:dyDescent="0.35">
      <c r="A159" s="428" t="s">
        <v>426</v>
      </c>
      <c r="B159" s="406">
        <v>771.99999999995805</v>
      </c>
      <c r="C159" s="406">
        <v>756.31799999999998</v>
      </c>
      <c r="D159" s="407">
        <v>-15.681999999957</v>
      </c>
      <c r="E159" s="408">
        <v>0.979686528497</v>
      </c>
      <c r="F159" s="406">
        <v>714.00597365066403</v>
      </c>
      <c r="G159" s="407">
        <v>357.00298682533202</v>
      </c>
      <c r="H159" s="409">
        <v>58.728999999999999</v>
      </c>
      <c r="I159" s="406">
        <v>361.39</v>
      </c>
      <c r="J159" s="407">
        <v>4.3870131746679997</v>
      </c>
      <c r="K159" s="410">
        <v>0.506144224749</v>
      </c>
    </row>
    <row r="160" spans="1:11" ht="14.4" customHeight="1" thickBot="1" x14ac:dyDescent="0.35">
      <c r="A160" s="428" t="s">
        <v>427</v>
      </c>
      <c r="B160" s="406">
        <v>0.99999999999900002</v>
      </c>
      <c r="C160" s="406">
        <v>0.92600000000000005</v>
      </c>
      <c r="D160" s="407">
        <v>-7.3999999999000005E-2</v>
      </c>
      <c r="E160" s="408">
        <v>0.92600000000000005</v>
      </c>
      <c r="F160" s="406">
        <v>0.99998768215</v>
      </c>
      <c r="G160" s="407">
        <v>0.499993841075</v>
      </c>
      <c r="H160" s="409">
        <v>7.3999999999999996E-2</v>
      </c>
      <c r="I160" s="406">
        <v>0.46400000000000002</v>
      </c>
      <c r="J160" s="407">
        <v>-3.5993841074999998E-2</v>
      </c>
      <c r="K160" s="410">
        <v>0.46400571555199999</v>
      </c>
    </row>
    <row r="161" spans="1:11" ht="14.4" customHeight="1" thickBot="1" x14ac:dyDescent="0.35">
      <c r="A161" s="428" t="s">
        <v>428</v>
      </c>
      <c r="B161" s="406">
        <v>43.999999999997002</v>
      </c>
      <c r="C161" s="406">
        <v>44.231999999999999</v>
      </c>
      <c r="D161" s="407">
        <v>0.232000000002</v>
      </c>
      <c r="E161" s="408">
        <v>1.0052727272719999</v>
      </c>
      <c r="F161" s="406">
        <v>43.999999999998998</v>
      </c>
      <c r="G161" s="407">
        <v>21.999999999999002</v>
      </c>
      <c r="H161" s="409">
        <v>3.6859999999999999</v>
      </c>
      <c r="I161" s="406">
        <v>22.116</v>
      </c>
      <c r="J161" s="407">
        <v>0.11600000000000001</v>
      </c>
      <c r="K161" s="410">
        <v>0.50263636363599995</v>
      </c>
    </row>
    <row r="162" spans="1:11" ht="14.4" customHeight="1" thickBot="1" x14ac:dyDescent="0.35">
      <c r="A162" s="427" t="s">
        <v>429</v>
      </c>
      <c r="B162" s="411">
        <v>0</v>
      </c>
      <c r="C162" s="411">
        <v>145.21</v>
      </c>
      <c r="D162" s="412">
        <v>145.21</v>
      </c>
      <c r="E162" s="413" t="s">
        <v>276</v>
      </c>
      <c r="F162" s="411">
        <v>0</v>
      </c>
      <c r="G162" s="412">
        <v>0</v>
      </c>
      <c r="H162" s="414">
        <v>4.9406564584124654E-324</v>
      </c>
      <c r="I162" s="411">
        <v>2.9643938750474793E-323</v>
      </c>
      <c r="J162" s="412">
        <v>2.9643938750474793E-323</v>
      </c>
      <c r="K162" s="415" t="s">
        <v>276</v>
      </c>
    </row>
    <row r="163" spans="1:11" ht="14.4" customHeight="1" thickBot="1" x14ac:dyDescent="0.35">
      <c r="A163" s="428" t="s">
        <v>430</v>
      </c>
      <c r="B163" s="406">
        <v>0</v>
      </c>
      <c r="C163" s="406">
        <v>145.21</v>
      </c>
      <c r="D163" s="407">
        <v>145.21</v>
      </c>
      <c r="E163" s="416" t="s">
        <v>276</v>
      </c>
      <c r="F163" s="406">
        <v>0</v>
      </c>
      <c r="G163" s="407">
        <v>0</v>
      </c>
      <c r="H163" s="409">
        <v>4.9406564584124654E-324</v>
      </c>
      <c r="I163" s="406">
        <v>2.9643938750474793E-323</v>
      </c>
      <c r="J163" s="407">
        <v>2.9643938750474793E-323</v>
      </c>
      <c r="K163" s="417" t="s">
        <v>276</v>
      </c>
    </row>
    <row r="164" spans="1:11" ht="14.4" customHeight="1" thickBot="1" x14ac:dyDescent="0.35">
      <c r="A164" s="426" t="s">
        <v>431</v>
      </c>
      <c r="B164" s="406">
        <v>0</v>
      </c>
      <c r="C164" s="406">
        <v>251.92577000000099</v>
      </c>
      <c r="D164" s="407">
        <v>251.92577000000099</v>
      </c>
      <c r="E164" s="416" t="s">
        <v>276</v>
      </c>
      <c r="F164" s="406">
        <v>0</v>
      </c>
      <c r="G164" s="407">
        <v>0</v>
      </c>
      <c r="H164" s="409">
        <v>4.9406564584124654E-324</v>
      </c>
      <c r="I164" s="406">
        <v>4.5423400000000003</v>
      </c>
      <c r="J164" s="407">
        <v>4.5423400000000003</v>
      </c>
      <c r="K164" s="417" t="s">
        <v>276</v>
      </c>
    </row>
    <row r="165" spans="1:11" ht="14.4" customHeight="1" thickBot="1" x14ac:dyDescent="0.35">
      <c r="A165" s="427" t="s">
        <v>432</v>
      </c>
      <c r="B165" s="411">
        <v>0</v>
      </c>
      <c r="C165" s="411">
        <v>163.17190000000099</v>
      </c>
      <c r="D165" s="412">
        <v>163.17190000000099</v>
      </c>
      <c r="E165" s="413" t="s">
        <v>276</v>
      </c>
      <c r="F165" s="411">
        <v>0</v>
      </c>
      <c r="G165" s="412">
        <v>0</v>
      </c>
      <c r="H165" s="414">
        <v>4.9406564584124654E-324</v>
      </c>
      <c r="I165" s="411">
        <v>2.9643938750474793E-323</v>
      </c>
      <c r="J165" s="412">
        <v>2.9643938750474793E-323</v>
      </c>
      <c r="K165" s="415" t="s">
        <v>276</v>
      </c>
    </row>
    <row r="166" spans="1:11" ht="14.4" customHeight="1" thickBot="1" x14ac:dyDescent="0.35">
      <c r="A166" s="428" t="s">
        <v>433</v>
      </c>
      <c r="B166" s="406">
        <v>0</v>
      </c>
      <c r="C166" s="406">
        <v>163.17190000000099</v>
      </c>
      <c r="D166" s="407">
        <v>163.17190000000099</v>
      </c>
      <c r="E166" s="416" t="s">
        <v>276</v>
      </c>
      <c r="F166" s="406">
        <v>0</v>
      </c>
      <c r="G166" s="407">
        <v>0</v>
      </c>
      <c r="H166" s="409">
        <v>4.9406564584124654E-324</v>
      </c>
      <c r="I166" s="406">
        <v>2.9643938750474793E-323</v>
      </c>
      <c r="J166" s="407">
        <v>2.9643938750474793E-323</v>
      </c>
      <c r="K166" s="417" t="s">
        <v>276</v>
      </c>
    </row>
    <row r="167" spans="1:11" ht="14.4" customHeight="1" thickBot="1" x14ac:dyDescent="0.35">
      <c r="A167" s="427" t="s">
        <v>434</v>
      </c>
      <c r="B167" s="411">
        <v>0</v>
      </c>
      <c r="C167" s="411">
        <v>7.8010000000000002</v>
      </c>
      <c r="D167" s="412">
        <v>7.8010000000000002</v>
      </c>
      <c r="E167" s="413" t="s">
        <v>276</v>
      </c>
      <c r="F167" s="411">
        <v>0</v>
      </c>
      <c r="G167" s="412">
        <v>0</v>
      </c>
      <c r="H167" s="414">
        <v>4.9406564584124654E-324</v>
      </c>
      <c r="I167" s="411">
        <v>2.9643938750474793E-323</v>
      </c>
      <c r="J167" s="412">
        <v>2.9643938750474793E-323</v>
      </c>
      <c r="K167" s="415" t="s">
        <v>276</v>
      </c>
    </row>
    <row r="168" spans="1:11" ht="14.4" customHeight="1" thickBot="1" x14ac:dyDescent="0.35">
      <c r="A168" s="428" t="s">
        <v>435</v>
      </c>
      <c r="B168" s="406">
        <v>0</v>
      </c>
      <c r="C168" s="406">
        <v>7.8010000000000002</v>
      </c>
      <c r="D168" s="407">
        <v>7.8010000000000002</v>
      </c>
      <c r="E168" s="416" t="s">
        <v>276</v>
      </c>
      <c r="F168" s="406">
        <v>0</v>
      </c>
      <c r="G168" s="407">
        <v>0</v>
      </c>
      <c r="H168" s="409">
        <v>4.9406564584124654E-324</v>
      </c>
      <c r="I168" s="406">
        <v>2.9643938750474793E-323</v>
      </c>
      <c r="J168" s="407">
        <v>2.9643938750474793E-323</v>
      </c>
      <c r="K168" s="417" t="s">
        <v>276</v>
      </c>
    </row>
    <row r="169" spans="1:11" ht="14.4" customHeight="1" thickBot="1" x14ac:dyDescent="0.35">
      <c r="A169" s="427" t="s">
        <v>436</v>
      </c>
      <c r="B169" s="411">
        <v>0</v>
      </c>
      <c r="C169" s="411">
        <v>65.251000000000005</v>
      </c>
      <c r="D169" s="412">
        <v>65.251000000000005</v>
      </c>
      <c r="E169" s="413" t="s">
        <v>276</v>
      </c>
      <c r="F169" s="411">
        <v>0</v>
      </c>
      <c r="G169" s="412">
        <v>0</v>
      </c>
      <c r="H169" s="414">
        <v>4.9406564584124654E-324</v>
      </c>
      <c r="I169" s="411">
        <v>2.9643938750474793E-323</v>
      </c>
      <c r="J169" s="412">
        <v>2.9643938750474793E-323</v>
      </c>
      <c r="K169" s="415" t="s">
        <v>276</v>
      </c>
    </row>
    <row r="170" spans="1:11" ht="14.4" customHeight="1" thickBot="1" x14ac:dyDescent="0.35">
      <c r="A170" s="428" t="s">
        <v>437</v>
      </c>
      <c r="B170" s="406">
        <v>0</v>
      </c>
      <c r="C170" s="406">
        <v>65.251000000000005</v>
      </c>
      <c r="D170" s="407">
        <v>65.251000000000005</v>
      </c>
      <c r="E170" s="416" t="s">
        <v>276</v>
      </c>
      <c r="F170" s="406">
        <v>0</v>
      </c>
      <c r="G170" s="407">
        <v>0</v>
      </c>
      <c r="H170" s="409">
        <v>4.9406564584124654E-324</v>
      </c>
      <c r="I170" s="406">
        <v>2.9643938750474793E-323</v>
      </c>
      <c r="J170" s="407">
        <v>2.9643938750474793E-323</v>
      </c>
      <c r="K170" s="417" t="s">
        <v>276</v>
      </c>
    </row>
    <row r="171" spans="1:11" ht="14.4" customHeight="1" thickBot="1" x14ac:dyDescent="0.35">
      <c r="A171" s="427" t="s">
        <v>438</v>
      </c>
      <c r="B171" s="411">
        <v>0</v>
      </c>
      <c r="C171" s="411">
        <v>15.70187</v>
      </c>
      <c r="D171" s="412">
        <v>15.70187</v>
      </c>
      <c r="E171" s="413" t="s">
        <v>276</v>
      </c>
      <c r="F171" s="411">
        <v>0</v>
      </c>
      <c r="G171" s="412">
        <v>0</v>
      </c>
      <c r="H171" s="414">
        <v>4.9406564584124654E-324</v>
      </c>
      <c r="I171" s="411">
        <v>4.5423400000000003</v>
      </c>
      <c r="J171" s="412">
        <v>4.5423400000000003</v>
      </c>
      <c r="K171" s="415" t="s">
        <v>276</v>
      </c>
    </row>
    <row r="172" spans="1:11" ht="14.4" customHeight="1" thickBot="1" x14ac:dyDescent="0.35">
      <c r="A172" s="428" t="s">
        <v>439</v>
      </c>
      <c r="B172" s="406">
        <v>0</v>
      </c>
      <c r="C172" s="406">
        <v>15.70187</v>
      </c>
      <c r="D172" s="407">
        <v>15.70187</v>
      </c>
      <c r="E172" s="416" t="s">
        <v>276</v>
      </c>
      <c r="F172" s="406">
        <v>0</v>
      </c>
      <c r="G172" s="407">
        <v>0</v>
      </c>
      <c r="H172" s="409">
        <v>4.9406564584124654E-324</v>
      </c>
      <c r="I172" s="406">
        <v>4.5423400000000003</v>
      </c>
      <c r="J172" s="407">
        <v>4.5423400000000003</v>
      </c>
      <c r="K172" s="417" t="s">
        <v>276</v>
      </c>
    </row>
    <row r="173" spans="1:11" ht="14.4" customHeight="1" thickBot="1" x14ac:dyDescent="0.35">
      <c r="A173" s="424" t="s">
        <v>440</v>
      </c>
      <c r="B173" s="406">
        <v>75918.400029254801</v>
      </c>
      <c r="C173" s="406">
        <v>77077.283739999999</v>
      </c>
      <c r="D173" s="407">
        <v>1158.88371074517</v>
      </c>
      <c r="E173" s="408">
        <v>1.01526485951</v>
      </c>
      <c r="F173" s="406">
        <v>81288.901101309501</v>
      </c>
      <c r="G173" s="407">
        <v>40644.450550654699</v>
      </c>
      <c r="H173" s="409">
        <v>3985.1837799999998</v>
      </c>
      <c r="I173" s="406">
        <v>38721.440130000003</v>
      </c>
      <c r="J173" s="407">
        <v>-1923.0104206547501</v>
      </c>
      <c r="K173" s="410">
        <v>0.47634350576000001</v>
      </c>
    </row>
    <row r="174" spans="1:11" ht="14.4" customHeight="1" thickBot="1" x14ac:dyDescent="0.35">
      <c r="A174" s="425" t="s">
        <v>441</v>
      </c>
      <c r="B174" s="406">
        <v>27372.743057936499</v>
      </c>
      <c r="C174" s="406">
        <v>25720.979810000001</v>
      </c>
      <c r="D174" s="407">
        <v>-1651.76324793651</v>
      </c>
      <c r="E174" s="408">
        <v>0.93965664148299999</v>
      </c>
      <c r="F174" s="406">
        <v>29297.845518110898</v>
      </c>
      <c r="G174" s="407">
        <v>14648.9227590554</v>
      </c>
      <c r="H174" s="409">
        <v>2683.95264</v>
      </c>
      <c r="I174" s="406">
        <v>13939.02439</v>
      </c>
      <c r="J174" s="407">
        <v>-709.89836905543802</v>
      </c>
      <c r="K174" s="410">
        <v>0.47576960501600002</v>
      </c>
    </row>
    <row r="175" spans="1:11" ht="14.4" customHeight="1" thickBot="1" x14ac:dyDescent="0.35">
      <c r="A175" s="426" t="s">
        <v>442</v>
      </c>
      <c r="B175" s="406">
        <v>27372.743057936499</v>
      </c>
      <c r="C175" s="406">
        <v>25720.979810000001</v>
      </c>
      <c r="D175" s="407">
        <v>-1651.76324793651</v>
      </c>
      <c r="E175" s="408">
        <v>0.93965664148299999</v>
      </c>
      <c r="F175" s="406">
        <v>29297.845518110898</v>
      </c>
      <c r="G175" s="407">
        <v>14648.9227590554</v>
      </c>
      <c r="H175" s="409">
        <v>2682.9857499999998</v>
      </c>
      <c r="I175" s="406">
        <v>13937.520339999999</v>
      </c>
      <c r="J175" s="407">
        <v>-711.40241905543701</v>
      </c>
      <c r="K175" s="410">
        <v>0.47571826847699999</v>
      </c>
    </row>
    <row r="176" spans="1:11" ht="14.4" customHeight="1" thickBot="1" x14ac:dyDescent="0.35">
      <c r="A176" s="427" t="s">
        <v>443</v>
      </c>
      <c r="B176" s="411">
        <v>145.74050737788701</v>
      </c>
      <c r="C176" s="411">
        <v>142.03309999999999</v>
      </c>
      <c r="D176" s="412">
        <v>-3.7074073778860002</v>
      </c>
      <c r="E176" s="418">
        <v>0.97456158589899999</v>
      </c>
      <c r="F176" s="411">
        <v>130.84553814617499</v>
      </c>
      <c r="G176" s="412">
        <v>65.422769073086997</v>
      </c>
      <c r="H176" s="414">
        <v>1.68764</v>
      </c>
      <c r="I176" s="411">
        <v>99.324789999999993</v>
      </c>
      <c r="J176" s="412">
        <v>33.902020926912002</v>
      </c>
      <c r="K176" s="419">
        <v>0.75909955667700002</v>
      </c>
    </row>
    <row r="177" spans="1:11" ht="14.4" customHeight="1" thickBot="1" x14ac:dyDescent="0.35">
      <c r="A177" s="428" t="s">
        <v>444</v>
      </c>
      <c r="B177" s="406">
        <v>74.370645601611002</v>
      </c>
      <c r="C177" s="406">
        <v>106.93899999999999</v>
      </c>
      <c r="D177" s="407">
        <v>32.568354398388003</v>
      </c>
      <c r="E177" s="408">
        <v>1.437919479317</v>
      </c>
      <c r="F177" s="406">
        <v>104.835023986358</v>
      </c>
      <c r="G177" s="407">
        <v>52.417511993178003</v>
      </c>
      <c r="H177" s="409">
        <v>4.9406564584124654E-324</v>
      </c>
      <c r="I177" s="406">
        <v>47.924999999999997</v>
      </c>
      <c r="J177" s="407">
        <v>-4.4925119931779998</v>
      </c>
      <c r="K177" s="410">
        <v>0.45714684060299998</v>
      </c>
    </row>
    <row r="178" spans="1:11" ht="14.4" customHeight="1" thickBot="1" x14ac:dyDescent="0.35">
      <c r="A178" s="428" t="s">
        <v>445</v>
      </c>
      <c r="B178" s="406">
        <v>35.762921049606</v>
      </c>
      <c r="C178" s="406">
        <v>11.552099999999999</v>
      </c>
      <c r="D178" s="407">
        <v>-24.210821049606</v>
      </c>
      <c r="E178" s="408">
        <v>0.32301891626700002</v>
      </c>
      <c r="F178" s="406">
        <v>7.4834112058639999</v>
      </c>
      <c r="G178" s="407">
        <v>3.7417056029319999</v>
      </c>
      <c r="H178" s="409">
        <v>0.42349999999999999</v>
      </c>
      <c r="I178" s="406">
        <v>24.669560000000001</v>
      </c>
      <c r="J178" s="407">
        <v>20.927854397067001</v>
      </c>
      <c r="K178" s="410">
        <v>3.2965661409410001</v>
      </c>
    </row>
    <row r="179" spans="1:11" ht="14.4" customHeight="1" thickBot="1" x14ac:dyDescent="0.35">
      <c r="A179" s="428" t="s">
        <v>446</v>
      </c>
      <c r="B179" s="406">
        <v>35.606940726668</v>
      </c>
      <c r="C179" s="406">
        <v>23.542000000000002</v>
      </c>
      <c r="D179" s="407">
        <v>-12.064940726668</v>
      </c>
      <c r="E179" s="408">
        <v>0.66116323164900004</v>
      </c>
      <c r="F179" s="406">
        <v>18.527102953951999</v>
      </c>
      <c r="G179" s="407">
        <v>9.2635514769759997</v>
      </c>
      <c r="H179" s="409">
        <v>1.26414</v>
      </c>
      <c r="I179" s="406">
        <v>26.730229999999999</v>
      </c>
      <c r="J179" s="407">
        <v>17.466678523022999</v>
      </c>
      <c r="K179" s="410">
        <v>1.442763613201</v>
      </c>
    </row>
    <row r="180" spans="1:11" ht="14.4" customHeight="1" thickBot="1" x14ac:dyDescent="0.35">
      <c r="A180" s="427" t="s">
        <v>447</v>
      </c>
      <c r="B180" s="411">
        <v>66.000678538138004</v>
      </c>
      <c r="C180" s="411">
        <v>25.253699999999998</v>
      </c>
      <c r="D180" s="412">
        <v>-40.746978538138002</v>
      </c>
      <c r="E180" s="418">
        <v>0.38262788443000001</v>
      </c>
      <c r="F180" s="411">
        <v>0</v>
      </c>
      <c r="G180" s="412">
        <v>0</v>
      </c>
      <c r="H180" s="414">
        <v>4.9406564584124654E-324</v>
      </c>
      <c r="I180" s="411">
        <v>14.8775</v>
      </c>
      <c r="J180" s="412">
        <v>14.8775</v>
      </c>
      <c r="K180" s="415" t="s">
        <v>276</v>
      </c>
    </row>
    <row r="181" spans="1:11" ht="14.4" customHeight="1" thickBot="1" x14ac:dyDescent="0.35">
      <c r="A181" s="428" t="s">
        <v>448</v>
      </c>
      <c r="B181" s="406">
        <v>49.000683456254002</v>
      </c>
      <c r="C181" s="406">
        <v>17.852900000000002</v>
      </c>
      <c r="D181" s="407">
        <v>-31.147783456254</v>
      </c>
      <c r="E181" s="408">
        <v>0.36433981611499999</v>
      </c>
      <c r="F181" s="406">
        <v>0</v>
      </c>
      <c r="G181" s="407">
        <v>0</v>
      </c>
      <c r="H181" s="409">
        <v>4.9406564584124654E-324</v>
      </c>
      <c r="I181" s="406">
        <v>10.241</v>
      </c>
      <c r="J181" s="407">
        <v>10.241</v>
      </c>
      <c r="K181" s="417" t="s">
        <v>276</v>
      </c>
    </row>
    <row r="182" spans="1:11" ht="14.4" customHeight="1" thickBot="1" x14ac:dyDescent="0.35">
      <c r="A182" s="428" t="s">
        <v>449</v>
      </c>
      <c r="B182" s="406">
        <v>16.999995081883</v>
      </c>
      <c r="C182" s="406">
        <v>7.4008000000000003</v>
      </c>
      <c r="D182" s="407">
        <v>-9.5991950818829999</v>
      </c>
      <c r="E182" s="408">
        <v>0.43534130241500002</v>
      </c>
      <c r="F182" s="406">
        <v>0</v>
      </c>
      <c r="G182" s="407">
        <v>0</v>
      </c>
      <c r="H182" s="409">
        <v>4.9406564584124654E-324</v>
      </c>
      <c r="I182" s="406">
        <v>4.6364999999999998</v>
      </c>
      <c r="J182" s="407">
        <v>4.6364999999999998</v>
      </c>
      <c r="K182" s="417" t="s">
        <v>276</v>
      </c>
    </row>
    <row r="183" spans="1:11" ht="14.4" customHeight="1" thickBot="1" x14ac:dyDescent="0.35">
      <c r="A183" s="427" t="s">
        <v>450</v>
      </c>
      <c r="B183" s="411">
        <v>31.001963380496001</v>
      </c>
      <c r="C183" s="411">
        <v>43.165349999999997</v>
      </c>
      <c r="D183" s="412">
        <v>12.163386619502999</v>
      </c>
      <c r="E183" s="418">
        <v>1.392342461353</v>
      </c>
      <c r="F183" s="411">
        <v>2.9999799647069998</v>
      </c>
      <c r="G183" s="412">
        <v>1.4999899823530001</v>
      </c>
      <c r="H183" s="414">
        <v>4.9406564584124654E-324</v>
      </c>
      <c r="I183" s="411">
        <v>1.2689999999999999</v>
      </c>
      <c r="J183" s="412">
        <v>-0.230989982353</v>
      </c>
      <c r="K183" s="419">
        <v>0.42300282499500003</v>
      </c>
    </row>
    <row r="184" spans="1:11" ht="14.4" customHeight="1" thickBot="1" x14ac:dyDescent="0.35">
      <c r="A184" s="428" t="s">
        <v>451</v>
      </c>
      <c r="B184" s="406">
        <v>17.999391100537</v>
      </c>
      <c r="C184" s="406">
        <v>4.9406564584124654E-324</v>
      </c>
      <c r="D184" s="407">
        <v>-17.999391100537</v>
      </c>
      <c r="E184" s="408">
        <v>0</v>
      </c>
      <c r="F184" s="406">
        <v>2.9999799647069998</v>
      </c>
      <c r="G184" s="407">
        <v>1.4999899823530001</v>
      </c>
      <c r="H184" s="409">
        <v>4.9406564584124654E-324</v>
      </c>
      <c r="I184" s="406">
        <v>2.9643938750474793E-323</v>
      </c>
      <c r="J184" s="407">
        <v>-1.4999899823530001</v>
      </c>
      <c r="K184" s="410">
        <v>9.8813129168249309E-324</v>
      </c>
    </row>
    <row r="185" spans="1:11" ht="14.4" customHeight="1" thickBot="1" x14ac:dyDescent="0.35">
      <c r="A185" s="428" t="s">
        <v>452</v>
      </c>
      <c r="B185" s="406">
        <v>13.002572279958001</v>
      </c>
      <c r="C185" s="406">
        <v>43.165349999999997</v>
      </c>
      <c r="D185" s="407">
        <v>30.162777720040999</v>
      </c>
      <c r="E185" s="408">
        <v>3.3197546662769999</v>
      </c>
      <c r="F185" s="406">
        <v>0</v>
      </c>
      <c r="G185" s="407">
        <v>0</v>
      </c>
      <c r="H185" s="409">
        <v>4.9406564584124654E-324</v>
      </c>
      <c r="I185" s="406">
        <v>1.2689999999999999</v>
      </c>
      <c r="J185" s="407">
        <v>1.2689999999999999</v>
      </c>
      <c r="K185" s="417" t="s">
        <v>276</v>
      </c>
    </row>
    <row r="186" spans="1:11" ht="14.4" customHeight="1" thickBot="1" x14ac:dyDescent="0.35">
      <c r="A186" s="427" t="s">
        <v>453</v>
      </c>
      <c r="B186" s="411">
        <v>4.9406564584124654E-324</v>
      </c>
      <c r="C186" s="411">
        <v>-0.74490999999999996</v>
      </c>
      <c r="D186" s="412">
        <v>-0.74490999999999996</v>
      </c>
      <c r="E186" s="413" t="s">
        <v>282</v>
      </c>
      <c r="F186" s="411">
        <v>0</v>
      </c>
      <c r="G186" s="412">
        <v>0</v>
      </c>
      <c r="H186" s="414">
        <v>4.9406564584124654E-324</v>
      </c>
      <c r="I186" s="411">
        <v>2.9643938750474793E-323</v>
      </c>
      <c r="J186" s="412">
        <v>2.9643938750474793E-323</v>
      </c>
      <c r="K186" s="415" t="s">
        <v>276</v>
      </c>
    </row>
    <row r="187" spans="1:11" ht="14.4" customHeight="1" thickBot="1" x14ac:dyDescent="0.35">
      <c r="A187" s="428" t="s">
        <v>454</v>
      </c>
      <c r="B187" s="406">
        <v>4.9406564584124654E-324</v>
      </c>
      <c r="C187" s="406">
        <v>-0.74490999999999996</v>
      </c>
      <c r="D187" s="407">
        <v>-0.74490999999999996</v>
      </c>
      <c r="E187" s="416" t="s">
        <v>282</v>
      </c>
      <c r="F187" s="406">
        <v>0</v>
      </c>
      <c r="G187" s="407">
        <v>0</v>
      </c>
      <c r="H187" s="409">
        <v>4.9406564584124654E-324</v>
      </c>
      <c r="I187" s="406">
        <v>2.9643938750474793E-323</v>
      </c>
      <c r="J187" s="407">
        <v>2.9643938750474793E-323</v>
      </c>
      <c r="K187" s="417" t="s">
        <v>276</v>
      </c>
    </row>
    <row r="188" spans="1:11" ht="14.4" customHeight="1" thickBot="1" x14ac:dyDescent="0.35">
      <c r="A188" s="427" t="s">
        <v>455</v>
      </c>
      <c r="B188" s="411">
        <v>27129.999908639998</v>
      </c>
      <c r="C188" s="411">
        <v>23888.483789999998</v>
      </c>
      <c r="D188" s="412">
        <v>-3241.5161186399901</v>
      </c>
      <c r="E188" s="418">
        <v>0.88051912533800003</v>
      </c>
      <c r="F188" s="411">
        <v>29164</v>
      </c>
      <c r="G188" s="412">
        <v>14582</v>
      </c>
      <c r="H188" s="414">
        <v>2467.7124199999998</v>
      </c>
      <c r="I188" s="411">
        <v>13453.97594</v>
      </c>
      <c r="J188" s="412">
        <v>-1128.02406</v>
      </c>
      <c r="K188" s="419">
        <v>0.461321353037</v>
      </c>
    </row>
    <row r="189" spans="1:11" ht="14.4" customHeight="1" thickBot="1" x14ac:dyDescent="0.35">
      <c r="A189" s="428" t="s">
        <v>456</v>
      </c>
      <c r="B189" s="406">
        <v>11392.9999656529</v>
      </c>
      <c r="C189" s="406">
        <v>10582.150180000001</v>
      </c>
      <c r="D189" s="407">
        <v>-810.84978565292101</v>
      </c>
      <c r="E189" s="408">
        <v>0.92882912418999997</v>
      </c>
      <c r="F189" s="406">
        <v>13678</v>
      </c>
      <c r="G189" s="407">
        <v>6839</v>
      </c>
      <c r="H189" s="409">
        <v>1153.1043400000001</v>
      </c>
      <c r="I189" s="406">
        <v>6315.3324000000002</v>
      </c>
      <c r="J189" s="407">
        <v>-523.66760000000102</v>
      </c>
      <c r="K189" s="410">
        <v>0.46171460739800002</v>
      </c>
    </row>
    <row r="190" spans="1:11" ht="14.4" customHeight="1" thickBot="1" x14ac:dyDescent="0.35">
      <c r="A190" s="428" t="s">
        <v>457</v>
      </c>
      <c r="B190" s="406">
        <v>15736.9999429871</v>
      </c>
      <c r="C190" s="406">
        <v>13306.33361</v>
      </c>
      <c r="D190" s="407">
        <v>-2430.6663329870698</v>
      </c>
      <c r="E190" s="408">
        <v>0.84554449121200004</v>
      </c>
      <c r="F190" s="406">
        <v>15486</v>
      </c>
      <c r="G190" s="407">
        <v>7743</v>
      </c>
      <c r="H190" s="409">
        <v>1314.60808</v>
      </c>
      <c r="I190" s="406">
        <v>7138.64354</v>
      </c>
      <c r="J190" s="407">
        <v>-604.35645999999997</v>
      </c>
      <c r="K190" s="410">
        <v>0.46097401136499999</v>
      </c>
    </row>
    <row r="191" spans="1:11" ht="14.4" customHeight="1" thickBot="1" x14ac:dyDescent="0.35">
      <c r="A191" s="427" t="s">
        <v>458</v>
      </c>
      <c r="B191" s="411">
        <v>0</v>
      </c>
      <c r="C191" s="411">
        <v>1622.7887800000001</v>
      </c>
      <c r="D191" s="412">
        <v>1622.7887800000001</v>
      </c>
      <c r="E191" s="413" t="s">
        <v>276</v>
      </c>
      <c r="F191" s="411">
        <v>0</v>
      </c>
      <c r="G191" s="412">
        <v>0</v>
      </c>
      <c r="H191" s="414">
        <v>213.58569</v>
      </c>
      <c r="I191" s="411">
        <v>368.07310999999999</v>
      </c>
      <c r="J191" s="412">
        <v>368.07310999999999</v>
      </c>
      <c r="K191" s="415" t="s">
        <v>276</v>
      </c>
    </row>
    <row r="192" spans="1:11" ht="14.4" customHeight="1" thickBot="1" x14ac:dyDescent="0.35">
      <c r="A192" s="428" t="s">
        <v>459</v>
      </c>
      <c r="B192" s="406">
        <v>4.9406564584124654E-324</v>
      </c>
      <c r="C192" s="406">
        <v>1070.95748</v>
      </c>
      <c r="D192" s="407">
        <v>1070.95748</v>
      </c>
      <c r="E192" s="416" t="s">
        <v>282</v>
      </c>
      <c r="F192" s="406">
        <v>0</v>
      </c>
      <c r="G192" s="407">
        <v>0</v>
      </c>
      <c r="H192" s="409">
        <v>4.9406564584124654E-324</v>
      </c>
      <c r="I192" s="406">
        <v>75.565790000000007</v>
      </c>
      <c r="J192" s="407">
        <v>75.565790000000007</v>
      </c>
      <c r="K192" s="417" t="s">
        <v>276</v>
      </c>
    </row>
    <row r="193" spans="1:11" ht="14.4" customHeight="1" thickBot="1" x14ac:dyDescent="0.35">
      <c r="A193" s="428" t="s">
        <v>460</v>
      </c>
      <c r="B193" s="406">
        <v>0</v>
      </c>
      <c r="C193" s="406">
        <v>551.83130000000006</v>
      </c>
      <c r="D193" s="407">
        <v>551.83130000000006</v>
      </c>
      <c r="E193" s="416" t="s">
        <v>276</v>
      </c>
      <c r="F193" s="406">
        <v>0</v>
      </c>
      <c r="G193" s="407">
        <v>0</v>
      </c>
      <c r="H193" s="409">
        <v>213.58569</v>
      </c>
      <c r="I193" s="406">
        <v>292.50731999999999</v>
      </c>
      <c r="J193" s="407">
        <v>292.50731999999999</v>
      </c>
      <c r="K193" s="417" t="s">
        <v>276</v>
      </c>
    </row>
    <row r="194" spans="1:11" ht="14.4" customHeight="1" thickBot="1" x14ac:dyDescent="0.35">
      <c r="A194" s="426" t="s">
        <v>461</v>
      </c>
      <c r="B194" s="406">
        <v>4.9406564584124654E-324</v>
      </c>
      <c r="C194" s="406">
        <v>4.9406564584124654E-324</v>
      </c>
      <c r="D194" s="407">
        <v>0</v>
      </c>
      <c r="E194" s="408">
        <v>1</v>
      </c>
      <c r="F194" s="406">
        <v>4.9406564584124654E-324</v>
      </c>
      <c r="G194" s="407">
        <v>0</v>
      </c>
      <c r="H194" s="409">
        <v>0.96689000000000003</v>
      </c>
      <c r="I194" s="406">
        <v>1.5040500000000001</v>
      </c>
      <c r="J194" s="407">
        <v>1.5040500000000001</v>
      </c>
      <c r="K194" s="417" t="s">
        <v>282</v>
      </c>
    </row>
    <row r="195" spans="1:11" ht="14.4" customHeight="1" thickBot="1" x14ac:dyDescent="0.35">
      <c r="A195" s="427" t="s">
        <v>462</v>
      </c>
      <c r="B195" s="411">
        <v>4.9406564584124654E-324</v>
      </c>
      <c r="C195" s="411">
        <v>4.9406564584124654E-324</v>
      </c>
      <c r="D195" s="412">
        <v>0</v>
      </c>
      <c r="E195" s="418">
        <v>1</v>
      </c>
      <c r="F195" s="411">
        <v>4.9406564584124654E-324</v>
      </c>
      <c r="G195" s="412">
        <v>0</v>
      </c>
      <c r="H195" s="414">
        <v>0.96689000000000003</v>
      </c>
      <c r="I195" s="411">
        <v>1.5040500000000001</v>
      </c>
      <c r="J195" s="412">
        <v>1.5040500000000001</v>
      </c>
      <c r="K195" s="415" t="s">
        <v>282</v>
      </c>
    </row>
    <row r="196" spans="1:11" ht="14.4" customHeight="1" thickBot="1" x14ac:dyDescent="0.35">
      <c r="A196" s="428" t="s">
        <v>463</v>
      </c>
      <c r="B196" s="406">
        <v>4.9406564584124654E-324</v>
      </c>
      <c r="C196" s="406">
        <v>4.9406564584124654E-324</v>
      </c>
      <c r="D196" s="407">
        <v>0</v>
      </c>
      <c r="E196" s="408">
        <v>1</v>
      </c>
      <c r="F196" s="406">
        <v>4.9406564584124654E-324</v>
      </c>
      <c r="G196" s="407">
        <v>0</v>
      </c>
      <c r="H196" s="409">
        <v>0.96689000000000003</v>
      </c>
      <c r="I196" s="406">
        <v>1.5040500000000001</v>
      </c>
      <c r="J196" s="407">
        <v>1.5040500000000001</v>
      </c>
      <c r="K196" s="417" t="s">
        <v>282</v>
      </c>
    </row>
    <row r="197" spans="1:11" ht="14.4" customHeight="1" thickBot="1" x14ac:dyDescent="0.35">
      <c r="A197" s="425" t="s">
        <v>464</v>
      </c>
      <c r="B197" s="406">
        <v>48545.656971318298</v>
      </c>
      <c r="C197" s="406">
        <v>51223.883930000004</v>
      </c>
      <c r="D197" s="407">
        <v>2678.2269586816901</v>
      </c>
      <c r="E197" s="408">
        <v>1.05516923914</v>
      </c>
      <c r="F197" s="406">
        <v>51889.055583198598</v>
      </c>
      <c r="G197" s="407">
        <v>25944.527791599299</v>
      </c>
      <c r="H197" s="409">
        <v>1301.2311400000001</v>
      </c>
      <c r="I197" s="406">
        <v>24731.125739999999</v>
      </c>
      <c r="J197" s="407">
        <v>-1213.4020515993</v>
      </c>
      <c r="K197" s="410">
        <v>0.47661545314300002</v>
      </c>
    </row>
    <row r="198" spans="1:11" ht="14.4" customHeight="1" thickBot="1" x14ac:dyDescent="0.35">
      <c r="A198" s="426" t="s">
        <v>465</v>
      </c>
      <c r="B198" s="406">
        <v>47579.9999999996</v>
      </c>
      <c r="C198" s="406">
        <v>50554.195090000001</v>
      </c>
      <c r="D198" s="407">
        <v>2974.1950900004099</v>
      </c>
      <c r="E198" s="408">
        <v>1.06250935456</v>
      </c>
      <c r="F198" s="406">
        <v>51520</v>
      </c>
      <c r="G198" s="407">
        <v>25760</v>
      </c>
      <c r="H198" s="409">
        <v>1281.1400000000001</v>
      </c>
      <c r="I198" s="406">
        <v>24512.605769999998</v>
      </c>
      <c r="J198" s="407">
        <v>-1247.3942300000101</v>
      </c>
      <c r="K198" s="410">
        <v>0.47578815547300002</v>
      </c>
    </row>
    <row r="199" spans="1:11" ht="14.4" customHeight="1" thickBot="1" x14ac:dyDescent="0.35">
      <c r="A199" s="427" t="s">
        <v>466</v>
      </c>
      <c r="B199" s="411">
        <v>47579.9999999996</v>
      </c>
      <c r="C199" s="411">
        <v>50554.195090000001</v>
      </c>
      <c r="D199" s="412">
        <v>2974.1950900004099</v>
      </c>
      <c r="E199" s="418">
        <v>1.06250935456</v>
      </c>
      <c r="F199" s="411">
        <v>51520</v>
      </c>
      <c r="G199" s="412">
        <v>25760</v>
      </c>
      <c r="H199" s="414">
        <v>1281.1400000000001</v>
      </c>
      <c r="I199" s="411">
        <v>24512.605769999998</v>
      </c>
      <c r="J199" s="412">
        <v>-1247.3942300000101</v>
      </c>
      <c r="K199" s="419">
        <v>0.47578815547300002</v>
      </c>
    </row>
    <row r="200" spans="1:11" ht="14.4" customHeight="1" thickBot="1" x14ac:dyDescent="0.35">
      <c r="A200" s="428" t="s">
        <v>467</v>
      </c>
      <c r="B200" s="406">
        <v>14699.9999999999</v>
      </c>
      <c r="C200" s="406">
        <v>12801.2088</v>
      </c>
      <c r="D200" s="407">
        <v>-1898.7911999998801</v>
      </c>
      <c r="E200" s="408">
        <v>0.870830530612</v>
      </c>
      <c r="F200" s="406">
        <v>12920</v>
      </c>
      <c r="G200" s="407">
        <v>6460</v>
      </c>
      <c r="H200" s="409">
        <v>1281.1400000000001</v>
      </c>
      <c r="I200" s="406">
        <v>7754.0940000000001</v>
      </c>
      <c r="J200" s="407">
        <v>1294.0940000000001</v>
      </c>
      <c r="K200" s="410">
        <v>0.60016207430299995</v>
      </c>
    </row>
    <row r="201" spans="1:11" ht="14.4" customHeight="1" thickBot="1" x14ac:dyDescent="0.35">
      <c r="A201" s="428" t="s">
        <v>468</v>
      </c>
      <c r="B201" s="406">
        <v>32779.999999999702</v>
      </c>
      <c r="C201" s="406">
        <v>37727.234450000004</v>
      </c>
      <c r="D201" s="407">
        <v>4947.2344500002901</v>
      </c>
      <c r="E201" s="408">
        <v>1.150922344417</v>
      </c>
      <c r="F201" s="406">
        <v>38500</v>
      </c>
      <c r="G201" s="407">
        <v>19250</v>
      </c>
      <c r="H201" s="409">
        <v>4.9406564584124654E-324</v>
      </c>
      <c r="I201" s="406">
        <v>16746.985649999999</v>
      </c>
      <c r="J201" s="407">
        <v>-2503.0143499999999</v>
      </c>
      <c r="K201" s="410">
        <v>0.43498664025900002</v>
      </c>
    </row>
    <row r="202" spans="1:11" ht="14.4" customHeight="1" thickBot="1" x14ac:dyDescent="0.35">
      <c r="A202" s="428" t="s">
        <v>469</v>
      </c>
      <c r="B202" s="406">
        <v>99.999999999999005</v>
      </c>
      <c r="C202" s="406">
        <v>25.751840000000001</v>
      </c>
      <c r="D202" s="407">
        <v>-74.248159999999004</v>
      </c>
      <c r="E202" s="408">
        <v>0.25751839999999998</v>
      </c>
      <c r="F202" s="406">
        <v>100</v>
      </c>
      <c r="G202" s="407">
        <v>50</v>
      </c>
      <c r="H202" s="409">
        <v>4.9406564584124654E-324</v>
      </c>
      <c r="I202" s="406">
        <v>11.526120000000001</v>
      </c>
      <c r="J202" s="407">
        <v>-38.473880000000001</v>
      </c>
      <c r="K202" s="410">
        <v>0.11526119999999999</v>
      </c>
    </row>
    <row r="203" spans="1:11" ht="14.4" customHeight="1" thickBot="1" x14ac:dyDescent="0.35">
      <c r="A203" s="426" t="s">
        <v>470</v>
      </c>
      <c r="B203" s="406">
        <v>399.605521661578</v>
      </c>
      <c r="C203" s="406">
        <v>265.07188000000002</v>
      </c>
      <c r="D203" s="407">
        <v>-134.533641661578</v>
      </c>
      <c r="E203" s="408">
        <v>0.66333387711400005</v>
      </c>
      <c r="F203" s="406">
        <v>0</v>
      </c>
      <c r="G203" s="407">
        <v>0</v>
      </c>
      <c r="H203" s="409">
        <v>4.9406564584124654E-324</v>
      </c>
      <c r="I203" s="406">
        <v>2.9643938750474793E-323</v>
      </c>
      <c r="J203" s="407">
        <v>2.9643938750474793E-323</v>
      </c>
      <c r="K203" s="417" t="s">
        <v>276</v>
      </c>
    </row>
    <row r="204" spans="1:11" ht="14.4" customHeight="1" thickBot="1" x14ac:dyDescent="0.35">
      <c r="A204" s="427" t="s">
        <v>471</v>
      </c>
      <c r="B204" s="411">
        <v>399.605521661578</v>
      </c>
      <c r="C204" s="411">
        <v>265.07188000000002</v>
      </c>
      <c r="D204" s="412">
        <v>-134.533641661578</v>
      </c>
      <c r="E204" s="418">
        <v>0.66333387711400005</v>
      </c>
      <c r="F204" s="411">
        <v>0</v>
      </c>
      <c r="G204" s="412">
        <v>0</v>
      </c>
      <c r="H204" s="414">
        <v>4.9406564584124654E-324</v>
      </c>
      <c r="I204" s="411">
        <v>2.9643938750474793E-323</v>
      </c>
      <c r="J204" s="412">
        <v>2.9643938750474793E-323</v>
      </c>
      <c r="K204" s="415" t="s">
        <v>276</v>
      </c>
    </row>
    <row r="205" spans="1:11" ht="14.4" customHeight="1" thickBot="1" x14ac:dyDescent="0.35">
      <c r="A205" s="428" t="s">
        <v>472</v>
      </c>
      <c r="B205" s="406">
        <v>0</v>
      </c>
      <c r="C205" s="406">
        <v>56.345329999999997</v>
      </c>
      <c r="D205" s="407">
        <v>56.345329999999997</v>
      </c>
      <c r="E205" s="416" t="s">
        <v>276</v>
      </c>
      <c r="F205" s="406">
        <v>0</v>
      </c>
      <c r="G205" s="407">
        <v>0</v>
      </c>
      <c r="H205" s="409">
        <v>4.9406564584124654E-324</v>
      </c>
      <c r="I205" s="406">
        <v>2.9643938750474793E-323</v>
      </c>
      <c r="J205" s="407">
        <v>2.9643938750474793E-323</v>
      </c>
      <c r="K205" s="417" t="s">
        <v>276</v>
      </c>
    </row>
    <row r="206" spans="1:11" ht="14.4" customHeight="1" thickBot="1" x14ac:dyDescent="0.35">
      <c r="A206" s="428" t="s">
        <v>473</v>
      </c>
      <c r="B206" s="406">
        <v>0</v>
      </c>
      <c r="C206" s="406">
        <v>44.809899999999999</v>
      </c>
      <c r="D206" s="407">
        <v>44.809899999999999</v>
      </c>
      <c r="E206" s="416" t="s">
        <v>276</v>
      </c>
      <c r="F206" s="406">
        <v>0</v>
      </c>
      <c r="G206" s="407">
        <v>0</v>
      </c>
      <c r="H206" s="409">
        <v>4.9406564584124654E-324</v>
      </c>
      <c r="I206" s="406">
        <v>2.9643938750474793E-323</v>
      </c>
      <c r="J206" s="407">
        <v>2.9643938750474793E-323</v>
      </c>
      <c r="K206" s="417" t="s">
        <v>276</v>
      </c>
    </row>
    <row r="207" spans="1:11" ht="14.4" customHeight="1" thickBot="1" x14ac:dyDescent="0.35">
      <c r="A207" s="428" t="s">
        <v>474</v>
      </c>
      <c r="B207" s="406">
        <v>0</v>
      </c>
      <c r="C207" s="406">
        <v>123.76564999999999</v>
      </c>
      <c r="D207" s="407">
        <v>123.76564999999999</v>
      </c>
      <c r="E207" s="416" t="s">
        <v>276</v>
      </c>
      <c r="F207" s="406">
        <v>0</v>
      </c>
      <c r="G207" s="407">
        <v>0</v>
      </c>
      <c r="H207" s="409">
        <v>4.9406564584124654E-324</v>
      </c>
      <c r="I207" s="406">
        <v>2.9643938750474793E-323</v>
      </c>
      <c r="J207" s="407">
        <v>2.9643938750474793E-323</v>
      </c>
      <c r="K207" s="417" t="s">
        <v>276</v>
      </c>
    </row>
    <row r="208" spans="1:11" ht="14.4" customHeight="1" thickBot="1" x14ac:dyDescent="0.35">
      <c r="A208" s="428" t="s">
        <v>475</v>
      </c>
      <c r="B208" s="406">
        <v>0</v>
      </c>
      <c r="C208" s="406">
        <v>40.151000000000003</v>
      </c>
      <c r="D208" s="407">
        <v>40.151000000000003</v>
      </c>
      <c r="E208" s="416" t="s">
        <v>276</v>
      </c>
      <c r="F208" s="406">
        <v>0</v>
      </c>
      <c r="G208" s="407">
        <v>0</v>
      </c>
      <c r="H208" s="409">
        <v>4.9406564584124654E-324</v>
      </c>
      <c r="I208" s="406">
        <v>2.9643938750474793E-323</v>
      </c>
      <c r="J208" s="407">
        <v>2.9643938750474793E-323</v>
      </c>
      <c r="K208" s="417" t="s">
        <v>276</v>
      </c>
    </row>
    <row r="209" spans="1:11" ht="14.4" customHeight="1" thickBot="1" x14ac:dyDescent="0.35">
      <c r="A209" s="429" t="s">
        <v>476</v>
      </c>
      <c r="B209" s="411">
        <v>566.05144965713703</v>
      </c>
      <c r="C209" s="411">
        <v>404.61696000000001</v>
      </c>
      <c r="D209" s="412">
        <v>-161.43448965713699</v>
      </c>
      <c r="E209" s="418">
        <v>0.714805977875</v>
      </c>
      <c r="F209" s="411">
        <v>369.05558319859102</v>
      </c>
      <c r="G209" s="412">
        <v>184.52779159929599</v>
      </c>
      <c r="H209" s="414">
        <v>20.091139999999999</v>
      </c>
      <c r="I209" s="411">
        <v>218.51997</v>
      </c>
      <c r="J209" s="412">
        <v>33.992178400703999</v>
      </c>
      <c r="K209" s="419">
        <v>0.59210585057700005</v>
      </c>
    </row>
    <row r="210" spans="1:11" ht="14.4" customHeight="1" thickBot="1" x14ac:dyDescent="0.35">
      <c r="A210" s="427" t="s">
        <v>477</v>
      </c>
      <c r="B210" s="411">
        <v>0</v>
      </c>
      <c r="C210" s="411">
        <v>23.944569999999999</v>
      </c>
      <c r="D210" s="412">
        <v>23.944569999999999</v>
      </c>
      <c r="E210" s="413" t="s">
        <v>276</v>
      </c>
      <c r="F210" s="411">
        <v>0</v>
      </c>
      <c r="G210" s="412">
        <v>0</v>
      </c>
      <c r="H210" s="414">
        <v>-8.5999999999999998E-4</v>
      </c>
      <c r="I210" s="411">
        <v>-1.0300000000000001E-3</v>
      </c>
      <c r="J210" s="412">
        <v>-1.0300000000000001E-3</v>
      </c>
      <c r="K210" s="415" t="s">
        <v>276</v>
      </c>
    </row>
    <row r="211" spans="1:11" ht="14.4" customHeight="1" thickBot="1" x14ac:dyDescent="0.35">
      <c r="A211" s="428" t="s">
        <v>478</v>
      </c>
      <c r="B211" s="406">
        <v>0</v>
      </c>
      <c r="C211" s="406">
        <v>-1.4300000000000001E-3</v>
      </c>
      <c r="D211" s="407">
        <v>-1.4300000000000001E-3</v>
      </c>
      <c r="E211" s="416" t="s">
        <v>276</v>
      </c>
      <c r="F211" s="406">
        <v>0</v>
      </c>
      <c r="G211" s="407">
        <v>0</v>
      </c>
      <c r="H211" s="409">
        <v>-8.5999999999999998E-4</v>
      </c>
      <c r="I211" s="406">
        <v>-1.0300000000000001E-3</v>
      </c>
      <c r="J211" s="407">
        <v>-1.0300000000000001E-3</v>
      </c>
      <c r="K211" s="417" t="s">
        <v>276</v>
      </c>
    </row>
    <row r="212" spans="1:11" ht="14.4" customHeight="1" thickBot="1" x14ac:dyDescent="0.35">
      <c r="A212" s="428" t="s">
        <v>479</v>
      </c>
      <c r="B212" s="406">
        <v>4.9406564584124654E-324</v>
      </c>
      <c r="C212" s="406">
        <v>15.57</v>
      </c>
      <c r="D212" s="407">
        <v>15.57</v>
      </c>
      <c r="E212" s="416" t="s">
        <v>282</v>
      </c>
      <c r="F212" s="406">
        <v>0</v>
      </c>
      <c r="G212" s="407">
        <v>0</v>
      </c>
      <c r="H212" s="409">
        <v>4.9406564584124654E-324</v>
      </c>
      <c r="I212" s="406">
        <v>2.9643938750474793E-323</v>
      </c>
      <c r="J212" s="407">
        <v>2.9643938750474793E-323</v>
      </c>
      <c r="K212" s="417" t="s">
        <v>276</v>
      </c>
    </row>
    <row r="213" spans="1:11" ht="14.4" customHeight="1" thickBot="1" x14ac:dyDescent="0.35">
      <c r="A213" s="428" t="s">
        <v>480</v>
      </c>
      <c r="B213" s="406">
        <v>4.9406564584124654E-324</v>
      </c>
      <c r="C213" s="406">
        <v>8.3759999999999994</v>
      </c>
      <c r="D213" s="407">
        <v>8.3759999999999994</v>
      </c>
      <c r="E213" s="416" t="s">
        <v>282</v>
      </c>
      <c r="F213" s="406">
        <v>0</v>
      </c>
      <c r="G213" s="407">
        <v>0</v>
      </c>
      <c r="H213" s="409">
        <v>4.9406564584124654E-324</v>
      </c>
      <c r="I213" s="406">
        <v>2.9643938750474793E-323</v>
      </c>
      <c r="J213" s="407">
        <v>2.9643938750474793E-323</v>
      </c>
      <c r="K213" s="417" t="s">
        <v>276</v>
      </c>
    </row>
    <row r="214" spans="1:11" ht="14.4" customHeight="1" thickBot="1" x14ac:dyDescent="0.35">
      <c r="A214" s="427" t="s">
        <v>481</v>
      </c>
      <c r="B214" s="411">
        <v>566.05144965713703</v>
      </c>
      <c r="C214" s="411">
        <v>341.22739000000001</v>
      </c>
      <c r="D214" s="412">
        <v>-224.82405965713701</v>
      </c>
      <c r="E214" s="418">
        <v>0.60282045069599999</v>
      </c>
      <c r="F214" s="411">
        <v>369.05558319859102</v>
      </c>
      <c r="G214" s="412">
        <v>184.52779159929599</v>
      </c>
      <c r="H214" s="414">
        <v>20.091999999999999</v>
      </c>
      <c r="I214" s="411">
        <v>217.221</v>
      </c>
      <c r="J214" s="412">
        <v>32.693208400704002</v>
      </c>
      <c r="K214" s="419">
        <v>0.58858613685600003</v>
      </c>
    </row>
    <row r="215" spans="1:11" ht="14.4" customHeight="1" thickBot="1" x14ac:dyDescent="0.35">
      <c r="A215" s="428" t="s">
        <v>482</v>
      </c>
      <c r="B215" s="406">
        <v>500</v>
      </c>
      <c r="C215" s="406">
        <v>271.572</v>
      </c>
      <c r="D215" s="407">
        <v>-228.428</v>
      </c>
      <c r="E215" s="408">
        <v>0.54314399999999996</v>
      </c>
      <c r="F215" s="406">
        <v>300</v>
      </c>
      <c r="G215" s="407">
        <v>150</v>
      </c>
      <c r="H215" s="409">
        <v>14.071</v>
      </c>
      <c r="I215" s="406">
        <v>183.28800000000001</v>
      </c>
      <c r="J215" s="407">
        <v>33.287999999999002</v>
      </c>
      <c r="K215" s="410">
        <v>0.61095999999999995</v>
      </c>
    </row>
    <row r="216" spans="1:11" ht="14.4" customHeight="1" thickBot="1" x14ac:dyDescent="0.35">
      <c r="A216" s="428" t="s">
        <v>483</v>
      </c>
      <c r="B216" s="406">
        <v>0</v>
      </c>
      <c r="C216" s="406">
        <v>9.1660000000000004</v>
      </c>
      <c r="D216" s="407">
        <v>9.1660000000000004</v>
      </c>
      <c r="E216" s="416" t="s">
        <v>276</v>
      </c>
      <c r="F216" s="406">
        <v>0</v>
      </c>
      <c r="G216" s="407">
        <v>0</v>
      </c>
      <c r="H216" s="409">
        <v>1.5429999999999999</v>
      </c>
      <c r="I216" s="406">
        <v>10.646000000000001</v>
      </c>
      <c r="J216" s="407">
        <v>10.646000000000001</v>
      </c>
      <c r="K216" s="417" t="s">
        <v>276</v>
      </c>
    </row>
    <row r="217" spans="1:11" ht="14.4" customHeight="1" thickBot="1" x14ac:dyDescent="0.35">
      <c r="A217" s="428" t="s">
        <v>484</v>
      </c>
      <c r="B217" s="406">
        <v>45.062003121815003</v>
      </c>
      <c r="C217" s="406">
        <v>53.499000000000002</v>
      </c>
      <c r="D217" s="407">
        <v>8.4369968781840008</v>
      </c>
      <c r="E217" s="408">
        <v>1.1872308440299999</v>
      </c>
      <c r="F217" s="406">
        <v>48.066136663268999</v>
      </c>
      <c r="G217" s="407">
        <v>24.033068331633999</v>
      </c>
      <c r="H217" s="409">
        <v>4.4779999999999998</v>
      </c>
      <c r="I217" s="406">
        <v>23.286999999999999</v>
      </c>
      <c r="J217" s="407">
        <v>-0.74606833163399999</v>
      </c>
      <c r="K217" s="410">
        <v>0.48447829629200001</v>
      </c>
    </row>
    <row r="218" spans="1:11" ht="14.4" customHeight="1" thickBot="1" x14ac:dyDescent="0.35">
      <c r="A218" s="428" t="s">
        <v>485</v>
      </c>
      <c r="B218" s="406">
        <v>20.989446535321001</v>
      </c>
      <c r="C218" s="406">
        <v>6.9903899999999997</v>
      </c>
      <c r="D218" s="407">
        <v>-13.999056535320999</v>
      </c>
      <c r="E218" s="408">
        <v>0.33304308373399999</v>
      </c>
      <c r="F218" s="406">
        <v>20.989446535321001</v>
      </c>
      <c r="G218" s="407">
        <v>10.49472326766</v>
      </c>
      <c r="H218" s="409">
        <v>4.9406564584124654E-324</v>
      </c>
      <c r="I218" s="406">
        <v>2.9643938750474793E-323</v>
      </c>
      <c r="J218" s="407">
        <v>-10.49472326766</v>
      </c>
      <c r="K218" s="410">
        <v>0</v>
      </c>
    </row>
    <row r="219" spans="1:11" ht="14.4" customHeight="1" thickBot="1" x14ac:dyDescent="0.35">
      <c r="A219" s="427" t="s">
        <v>486</v>
      </c>
      <c r="B219" s="411">
        <v>0</v>
      </c>
      <c r="C219" s="411">
        <v>39.445</v>
      </c>
      <c r="D219" s="412">
        <v>39.445</v>
      </c>
      <c r="E219" s="413" t="s">
        <v>276</v>
      </c>
      <c r="F219" s="411">
        <v>0</v>
      </c>
      <c r="G219" s="412">
        <v>0</v>
      </c>
      <c r="H219" s="414">
        <v>4.9406564584124654E-324</v>
      </c>
      <c r="I219" s="411">
        <v>1.3</v>
      </c>
      <c r="J219" s="412">
        <v>1.3</v>
      </c>
      <c r="K219" s="415" t="s">
        <v>276</v>
      </c>
    </row>
    <row r="220" spans="1:11" ht="14.4" customHeight="1" thickBot="1" x14ac:dyDescent="0.35">
      <c r="A220" s="428" t="s">
        <v>487</v>
      </c>
      <c r="B220" s="406">
        <v>0</v>
      </c>
      <c r="C220" s="406">
        <v>39.445</v>
      </c>
      <c r="D220" s="407">
        <v>39.445</v>
      </c>
      <c r="E220" s="416" t="s">
        <v>276</v>
      </c>
      <c r="F220" s="406">
        <v>0</v>
      </c>
      <c r="G220" s="407">
        <v>0</v>
      </c>
      <c r="H220" s="409">
        <v>4.9406564584124654E-324</v>
      </c>
      <c r="I220" s="406">
        <v>1.3</v>
      </c>
      <c r="J220" s="407">
        <v>1.3</v>
      </c>
      <c r="K220" s="417" t="s">
        <v>276</v>
      </c>
    </row>
    <row r="221" spans="1:11" ht="14.4" customHeight="1" thickBot="1" x14ac:dyDescent="0.35">
      <c r="A221" s="425" t="s">
        <v>488</v>
      </c>
      <c r="B221" s="406">
        <v>0</v>
      </c>
      <c r="C221" s="406">
        <v>132.41999999999999</v>
      </c>
      <c r="D221" s="407">
        <v>132.41999999999999</v>
      </c>
      <c r="E221" s="416" t="s">
        <v>276</v>
      </c>
      <c r="F221" s="406">
        <v>102</v>
      </c>
      <c r="G221" s="407">
        <v>51</v>
      </c>
      <c r="H221" s="409">
        <v>4.9406564584124654E-324</v>
      </c>
      <c r="I221" s="406">
        <v>51.29</v>
      </c>
      <c r="J221" s="407">
        <v>0.289999999999</v>
      </c>
      <c r="K221" s="410">
        <v>0.50284313725399998</v>
      </c>
    </row>
    <row r="222" spans="1:11" ht="14.4" customHeight="1" thickBot="1" x14ac:dyDescent="0.35">
      <c r="A222" s="429" t="s">
        <v>489</v>
      </c>
      <c r="B222" s="411">
        <v>0</v>
      </c>
      <c r="C222" s="411">
        <v>132.41999999999999</v>
      </c>
      <c r="D222" s="412">
        <v>132.41999999999999</v>
      </c>
      <c r="E222" s="413" t="s">
        <v>276</v>
      </c>
      <c r="F222" s="411">
        <v>102</v>
      </c>
      <c r="G222" s="412">
        <v>51</v>
      </c>
      <c r="H222" s="414">
        <v>4.9406564584124654E-324</v>
      </c>
      <c r="I222" s="411">
        <v>51.29</v>
      </c>
      <c r="J222" s="412">
        <v>0.289999999999</v>
      </c>
      <c r="K222" s="419">
        <v>0.50284313725399998</v>
      </c>
    </row>
    <row r="223" spans="1:11" ht="14.4" customHeight="1" thickBot="1" x14ac:dyDescent="0.35">
      <c r="A223" s="427" t="s">
        <v>490</v>
      </c>
      <c r="B223" s="411">
        <v>0</v>
      </c>
      <c r="C223" s="411">
        <v>132.41999999999999</v>
      </c>
      <c r="D223" s="412">
        <v>132.41999999999999</v>
      </c>
      <c r="E223" s="413" t="s">
        <v>276</v>
      </c>
      <c r="F223" s="411">
        <v>102</v>
      </c>
      <c r="G223" s="412">
        <v>51</v>
      </c>
      <c r="H223" s="414">
        <v>4.9406564584124654E-324</v>
      </c>
      <c r="I223" s="411">
        <v>51.29</v>
      </c>
      <c r="J223" s="412">
        <v>0.289999999999</v>
      </c>
      <c r="K223" s="419">
        <v>0.50284313725399998</v>
      </c>
    </row>
    <row r="224" spans="1:11" ht="14.4" customHeight="1" thickBot="1" x14ac:dyDescent="0.35">
      <c r="A224" s="428" t="s">
        <v>491</v>
      </c>
      <c r="B224" s="406">
        <v>0</v>
      </c>
      <c r="C224" s="406">
        <v>115</v>
      </c>
      <c r="D224" s="407">
        <v>115</v>
      </c>
      <c r="E224" s="416" t="s">
        <v>276</v>
      </c>
      <c r="F224" s="406">
        <v>0</v>
      </c>
      <c r="G224" s="407">
        <v>0</v>
      </c>
      <c r="H224" s="409">
        <v>4.9406564584124654E-324</v>
      </c>
      <c r="I224" s="406">
        <v>2.9643938750474793E-323</v>
      </c>
      <c r="J224" s="407">
        <v>2.9643938750474793E-323</v>
      </c>
      <c r="K224" s="417" t="s">
        <v>276</v>
      </c>
    </row>
    <row r="225" spans="1:11" ht="14.4" customHeight="1" thickBot="1" x14ac:dyDescent="0.35">
      <c r="A225" s="428" t="s">
        <v>492</v>
      </c>
      <c r="B225" s="406">
        <v>4.9406564584124654E-324</v>
      </c>
      <c r="C225" s="406">
        <v>17.420000000000002</v>
      </c>
      <c r="D225" s="407">
        <v>17.420000000000002</v>
      </c>
      <c r="E225" s="416" t="s">
        <v>282</v>
      </c>
      <c r="F225" s="406">
        <v>102</v>
      </c>
      <c r="G225" s="407">
        <v>51</v>
      </c>
      <c r="H225" s="409">
        <v>4.9406564584124654E-324</v>
      </c>
      <c r="I225" s="406">
        <v>51.29</v>
      </c>
      <c r="J225" s="407">
        <v>0.289999999999</v>
      </c>
      <c r="K225" s="410">
        <v>0.50284313725399998</v>
      </c>
    </row>
    <row r="226" spans="1:11" ht="14.4" customHeight="1" thickBot="1" x14ac:dyDescent="0.35">
      <c r="A226" s="424" t="s">
        <v>493</v>
      </c>
      <c r="B226" s="406">
        <v>5248.1590039108596</v>
      </c>
      <c r="C226" s="406">
        <v>4843.0664800000004</v>
      </c>
      <c r="D226" s="407">
        <v>-405.09252391085698</v>
      </c>
      <c r="E226" s="408">
        <v>0.92281245221200003</v>
      </c>
      <c r="F226" s="406">
        <v>4951.0340232492199</v>
      </c>
      <c r="G226" s="407">
        <v>2475.5170116246099</v>
      </c>
      <c r="H226" s="409">
        <v>368.23203000000001</v>
      </c>
      <c r="I226" s="406">
        <v>2305.7953699999998</v>
      </c>
      <c r="J226" s="407">
        <v>-169.72164162460999</v>
      </c>
      <c r="K226" s="410">
        <v>0.46571996055199999</v>
      </c>
    </row>
    <row r="227" spans="1:11" ht="14.4" customHeight="1" thickBot="1" x14ac:dyDescent="0.35">
      <c r="A227" s="430" t="s">
        <v>494</v>
      </c>
      <c r="B227" s="411">
        <v>5248.1590039108596</v>
      </c>
      <c r="C227" s="411">
        <v>4843.0664800000004</v>
      </c>
      <c r="D227" s="412">
        <v>-405.09252391085698</v>
      </c>
      <c r="E227" s="418">
        <v>0.92281245221200003</v>
      </c>
      <c r="F227" s="411">
        <v>4951.0340232492199</v>
      </c>
      <c r="G227" s="412">
        <v>2475.5170116246099</v>
      </c>
      <c r="H227" s="414">
        <v>368.23203000000001</v>
      </c>
      <c r="I227" s="411">
        <v>2305.7953699999998</v>
      </c>
      <c r="J227" s="412">
        <v>-169.72164162460999</v>
      </c>
      <c r="K227" s="419">
        <v>0.46571996055199999</v>
      </c>
    </row>
    <row r="228" spans="1:11" ht="14.4" customHeight="1" thickBot="1" x14ac:dyDescent="0.35">
      <c r="A228" s="429" t="s">
        <v>54</v>
      </c>
      <c r="B228" s="411">
        <v>5248.1590039108596</v>
      </c>
      <c r="C228" s="411">
        <v>4843.0664800000004</v>
      </c>
      <c r="D228" s="412">
        <v>-405.09252391085698</v>
      </c>
      <c r="E228" s="418">
        <v>0.92281245221200003</v>
      </c>
      <c r="F228" s="411">
        <v>4951.0340232492199</v>
      </c>
      <c r="G228" s="412">
        <v>2475.5170116246099</v>
      </c>
      <c r="H228" s="414">
        <v>368.23203000000001</v>
      </c>
      <c r="I228" s="411">
        <v>2305.7953699999998</v>
      </c>
      <c r="J228" s="412">
        <v>-169.72164162460999</v>
      </c>
      <c r="K228" s="419">
        <v>0.46571996055199999</v>
      </c>
    </row>
    <row r="229" spans="1:11" ht="14.4" customHeight="1" thickBot="1" x14ac:dyDescent="0.35">
      <c r="A229" s="427" t="s">
        <v>495</v>
      </c>
      <c r="B229" s="411">
        <v>49.999999999998998</v>
      </c>
      <c r="C229" s="411">
        <v>52.040999999999997</v>
      </c>
      <c r="D229" s="412">
        <v>2.0409999999999999</v>
      </c>
      <c r="E229" s="418">
        <v>1.0408200000000001</v>
      </c>
      <c r="F229" s="411">
        <v>42</v>
      </c>
      <c r="G229" s="412">
        <v>21</v>
      </c>
      <c r="H229" s="414">
        <v>4.5677500000000002</v>
      </c>
      <c r="I229" s="411">
        <v>26.944500000000001</v>
      </c>
      <c r="J229" s="412">
        <v>5.9444999999999997</v>
      </c>
      <c r="K229" s="419">
        <v>0.641535714285</v>
      </c>
    </row>
    <row r="230" spans="1:11" ht="14.4" customHeight="1" thickBot="1" x14ac:dyDescent="0.35">
      <c r="A230" s="428" t="s">
        <v>496</v>
      </c>
      <c r="B230" s="406">
        <v>49.999999999998998</v>
      </c>
      <c r="C230" s="406">
        <v>52.040999999999997</v>
      </c>
      <c r="D230" s="407">
        <v>2.0409999999999999</v>
      </c>
      <c r="E230" s="408">
        <v>1.0408200000000001</v>
      </c>
      <c r="F230" s="406">
        <v>42</v>
      </c>
      <c r="G230" s="407">
        <v>21</v>
      </c>
      <c r="H230" s="409">
        <v>4.5677500000000002</v>
      </c>
      <c r="I230" s="406">
        <v>26.944500000000001</v>
      </c>
      <c r="J230" s="407">
        <v>5.9444999999999997</v>
      </c>
      <c r="K230" s="410">
        <v>0.641535714285</v>
      </c>
    </row>
    <row r="231" spans="1:11" ht="14.4" customHeight="1" thickBot="1" x14ac:dyDescent="0.35">
      <c r="A231" s="427" t="s">
        <v>497</v>
      </c>
      <c r="B231" s="411">
        <v>342.08054622072399</v>
      </c>
      <c r="C231" s="411">
        <v>235.14500000000001</v>
      </c>
      <c r="D231" s="412">
        <v>-106.93554622072401</v>
      </c>
      <c r="E231" s="418">
        <v>0.68739658714200003</v>
      </c>
      <c r="F231" s="411">
        <v>240.03402324922001</v>
      </c>
      <c r="G231" s="412">
        <v>120.01701162461001</v>
      </c>
      <c r="H231" s="414">
        <v>36.959200000000003</v>
      </c>
      <c r="I231" s="411">
        <v>138.5992</v>
      </c>
      <c r="J231" s="412">
        <v>18.582188375388998</v>
      </c>
      <c r="K231" s="419">
        <v>0.57741481029999997</v>
      </c>
    </row>
    <row r="232" spans="1:11" ht="14.4" customHeight="1" thickBot="1" x14ac:dyDescent="0.35">
      <c r="A232" s="428" t="s">
        <v>498</v>
      </c>
      <c r="B232" s="406">
        <v>342.08054622072399</v>
      </c>
      <c r="C232" s="406">
        <v>235.14500000000001</v>
      </c>
      <c r="D232" s="407">
        <v>-106.93554622072401</v>
      </c>
      <c r="E232" s="408">
        <v>0.68739658714200003</v>
      </c>
      <c r="F232" s="406">
        <v>240.03402324922001</v>
      </c>
      <c r="G232" s="407">
        <v>120.01701162461001</v>
      </c>
      <c r="H232" s="409">
        <v>36.959200000000003</v>
      </c>
      <c r="I232" s="406">
        <v>138.5992</v>
      </c>
      <c r="J232" s="407">
        <v>18.582188375388998</v>
      </c>
      <c r="K232" s="410">
        <v>0.57741481029999997</v>
      </c>
    </row>
    <row r="233" spans="1:11" ht="14.4" customHeight="1" thickBot="1" x14ac:dyDescent="0.35">
      <c r="A233" s="427" t="s">
        <v>499</v>
      </c>
      <c r="B233" s="411">
        <v>200.07845769019301</v>
      </c>
      <c r="C233" s="411">
        <v>201.8434</v>
      </c>
      <c r="D233" s="412">
        <v>1.764942309806</v>
      </c>
      <c r="E233" s="418">
        <v>1.008821251074</v>
      </c>
      <c r="F233" s="411">
        <v>217</v>
      </c>
      <c r="G233" s="412">
        <v>108.5</v>
      </c>
      <c r="H233" s="414">
        <v>11.434900000000001</v>
      </c>
      <c r="I233" s="411">
        <v>69.198599999999999</v>
      </c>
      <c r="J233" s="412">
        <v>-39.301400000000001</v>
      </c>
      <c r="K233" s="419">
        <v>0.31888755760300003</v>
      </c>
    </row>
    <row r="234" spans="1:11" ht="14.4" customHeight="1" thickBot="1" x14ac:dyDescent="0.35">
      <c r="A234" s="428" t="s">
        <v>500</v>
      </c>
      <c r="B234" s="406">
        <v>200.07845769019301</v>
      </c>
      <c r="C234" s="406">
        <v>201.8434</v>
      </c>
      <c r="D234" s="407">
        <v>1.764942309806</v>
      </c>
      <c r="E234" s="408">
        <v>1.008821251074</v>
      </c>
      <c r="F234" s="406">
        <v>217</v>
      </c>
      <c r="G234" s="407">
        <v>108.5</v>
      </c>
      <c r="H234" s="409">
        <v>11.434900000000001</v>
      </c>
      <c r="I234" s="406">
        <v>69.198599999999999</v>
      </c>
      <c r="J234" s="407">
        <v>-39.301400000000001</v>
      </c>
      <c r="K234" s="410">
        <v>0.31888755760300003</v>
      </c>
    </row>
    <row r="235" spans="1:11" ht="14.4" customHeight="1" thickBot="1" x14ac:dyDescent="0.35">
      <c r="A235" s="427" t="s">
        <v>501</v>
      </c>
      <c r="B235" s="411">
        <v>0</v>
      </c>
      <c r="C235" s="411">
        <v>13.131</v>
      </c>
      <c r="D235" s="412">
        <v>13.131</v>
      </c>
      <c r="E235" s="413" t="s">
        <v>276</v>
      </c>
      <c r="F235" s="411">
        <v>4.9406564584124654E-324</v>
      </c>
      <c r="G235" s="412">
        <v>0</v>
      </c>
      <c r="H235" s="414">
        <v>4.9406564584124654E-324</v>
      </c>
      <c r="I235" s="411">
        <v>1.96</v>
      </c>
      <c r="J235" s="412">
        <v>1.96</v>
      </c>
      <c r="K235" s="415" t="s">
        <v>282</v>
      </c>
    </row>
    <row r="236" spans="1:11" ht="14.4" customHeight="1" thickBot="1" x14ac:dyDescent="0.35">
      <c r="A236" s="428" t="s">
        <v>502</v>
      </c>
      <c r="B236" s="406">
        <v>0</v>
      </c>
      <c r="C236" s="406">
        <v>13.131</v>
      </c>
      <c r="D236" s="407">
        <v>13.131</v>
      </c>
      <c r="E236" s="416" t="s">
        <v>276</v>
      </c>
      <c r="F236" s="406">
        <v>4.9406564584124654E-324</v>
      </c>
      <c r="G236" s="407">
        <v>0</v>
      </c>
      <c r="H236" s="409">
        <v>4.9406564584124654E-324</v>
      </c>
      <c r="I236" s="406">
        <v>1.96</v>
      </c>
      <c r="J236" s="407">
        <v>1.96</v>
      </c>
      <c r="K236" s="417" t="s">
        <v>282</v>
      </c>
    </row>
    <row r="237" spans="1:11" ht="14.4" customHeight="1" thickBot="1" x14ac:dyDescent="0.35">
      <c r="A237" s="427" t="s">
        <v>503</v>
      </c>
      <c r="B237" s="411">
        <v>714.99999999999102</v>
      </c>
      <c r="C237" s="411">
        <v>634.39757999999995</v>
      </c>
      <c r="D237" s="412">
        <v>-80.602419999990005</v>
      </c>
      <c r="E237" s="418">
        <v>0.88726934265699997</v>
      </c>
      <c r="F237" s="411">
        <v>881</v>
      </c>
      <c r="G237" s="412">
        <v>440.5</v>
      </c>
      <c r="H237" s="414">
        <v>54.720610000000001</v>
      </c>
      <c r="I237" s="411">
        <v>315.24378000000002</v>
      </c>
      <c r="J237" s="412">
        <v>-125.25622</v>
      </c>
      <c r="K237" s="419">
        <v>0.35782494892099997</v>
      </c>
    </row>
    <row r="238" spans="1:11" ht="14.4" customHeight="1" thickBot="1" x14ac:dyDescent="0.35">
      <c r="A238" s="428" t="s">
        <v>504</v>
      </c>
      <c r="B238" s="406">
        <v>714.99999999999102</v>
      </c>
      <c r="C238" s="406">
        <v>634.39757999999995</v>
      </c>
      <c r="D238" s="407">
        <v>-80.602419999990005</v>
      </c>
      <c r="E238" s="408">
        <v>0.88726934265699997</v>
      </c>
      <c r="F238" s="406">
        <v>881</v>
      </c>
      <c r="G238" s="407">
        <v>440.5</v>
      </c>
      <c r="H238" s="409">
        <v>54.720610000000001</v>
      </c>
      <c r="I238" s="406">
        <v>315.24378000000002</v>
      </c>
      <c r="J238" s="407">
        <v>-125.25622</v>
      </c>
      <c r="K238" s="410">
        <v>0.35782494892099997</v>
      </c>
    </row>
    <row r="239" spans="1:11" ht="14.4" customHeight="1" thickBot="1" x14ac:dyDescent="0.35">
      <c r="A239" s="427" t="s">
        <v>505</v>
      </c>
      <c r="B239" s="411">
        <v>0</v>
      </c>
      <c r="C239" s="411">
        <v>255.25620000000001</v>
      </c>
      <c r="D239" s="412">
        <v>255.25620000000001</v>
      </c>
      <c r="E239" s="413" t="s">
        <v>276</v>
      </c>
      <c r="F239" s="411">
        <v>4.9406564584124654E-324</v>
      </c>
      <c r="G239" s="412">
        <v>0</v>
      </c>
      <c r="H239" s="414">
        <v>24.187999999999999</v>
      </c>
      <c r="I239" s="411">
        <v>98.947199999999995</v>
      </c>
      <c r="J239" s="412">
        <v>98.947199999999995</v>
      </c>
      <c r="K239" s="415" t="s">
        <v>282</v>
      </c>
    </row>
    <row r="240" spans="1:11" ht="14.4" customHeight="1" thickBot="1" x14ac:dyDescent="0.35">
      <c r="A240" s="428" t="s">
        <v>506</v>
      </c>
      <c r="B240" s="406">
        <v>0</v>
      </c>
      <c r="C240" s="406">
        <v>255.25620000000001</v>
      </c>
      <c r="D240" s="407">
        <v>255.25620000000001</v>
      </c>
      <c r="E240" s="416" t="s">
        <v>276</v>
      </c>
      <c r="F240" s="406">
        <v>4.9406564584124654E-324</v>
      </c>
      <c r="G240" s="407">
        <v>0</v>
      </c>
      <c r="H240" s="409">
        <v>24.187999999999999</v>
      </c>
      <c r="I240" s="406">
        <v>98.947199999999995</v>
      </c>
      <c r="J240" s="407">
        <v>98.947199999999995</v>
      </c>
      <c r="K240" s="417" t="s">
        <v>282</v>
      </c>
    </row>
    <row r="241" spans="1:11" ht="14.4" customHeight="1" thickBot="1" x14ac:dyDescent="0.35">
      <c r="A241" s="427" t="s">
        <v>507</v>
      </c>
      <c r="B241" s="411">
        <v>3940.99999999995</v>
      </c>
      <c r="C241" s="411">
        <v>3451.2523000000001</v>
      </c>
      <c r="D241" s="412">
        <v>-489.74769999994999</v>
      </c>
      <c r="E241" s="418">
        <v>0.87573009388400003</v>
      </c>
      <c r="F241" s="411">
        <v>3571</v>
      </c>
      <c r="G241" s="412">
        <v>1785.5</v>
      </c>
      <c r="H241" s="414">
        <v>236.36157</v>
      </c>
      <c r="I241" s="411">
        <v>1654.90209</v>
      </c>
      <c r="J241" s="412">
        <v>-130.59791000000001</v>
      </c>
      <c r="K241" s="419">
        <v>0.463428196583</v>
      </c>
    </row>
    <row r="242" spans="1:11" ht="14.4" customHeight="1" thickBot="1" x14ac:dyDescent="0.35">
      <c r="A242" s="428" t="s">
        <v>508</v>
      </c>
      <c r="B242" s="406">
        <v>3940.99999999995</v>
      </c>
      <c r="C242" s="406">
        <v>3451.2523000000001</v>
      </c>
      <c r="D242" s="407">
        <v>-489.74769999994999</v>
      </c>
      <c r="E242" s="408">
        <v>0.87573009388400003</v>
      </c>
      <c r="F242" s="406">
        <v>3571</v>
      </c>
      <c r="G242" s="407">
        <v>1785.5</v>
      </c>
      <c r="H242" s="409">
        <v>236.36157</v>
      </c>
      <c r="I242" s="406">
        <v>1654.90209</v>
      </c>
      <c r="J242" s="407">
        <v>-130.59791000000001</v>
      </c>
      <c r="K242" s="410">
        <v>0.463428196583</v>
      </c>
    </row>
    <row r="243" spans="1:11" ht="14.4" customHeight="1" thickBot="1" x14ac:dyDescent="0.35">
      <c r="A243" s="432" t="s">
        <v>509</v>
      </c>
      <c r="B243" s="411">
        <v>0</v>
      </c>
      <c r="C243" s="411">
        <v>471.93561</v>
      </c>
      <c r="D243" s="412">
        <v>471.93561</v>
      </c>
      <c r="E243" s="413" t="s">
        <v>276</v>
      </c>
      <c r="F243" s="411">
        <v>4.9406564584124654E-324</v>
      </c>
      <c r="G243" s="412">
        <v>0</v>
      </c>
      <c r="H243" s="414">
        <v>6.25082</v>
      </c>
      <c r="I243" s="411">
        <v>250.23643999999999</v>
      </c>
      <c r="J243" s="412">
        <v>250.23643999999999</v>
      </c>
      <c r="K243" s="415" t="s">
        <v>282</v>
      </c>
    </row>
    <row r="244" spans="1:11" ht="14.4" customHeight="1" thickBot="1" x14ac:dyDescent="0.35">
      <c r="A244" s="430" t="s">
        <v>510</v>
      </c>
      <c r="B244" s="411">
        <v>0</v>
      </c>
      <c r="C244" s="411">
        <v>471.93561</v>
      </c>
      <c r="D244" s="412">
        <v>471.93561</v>
      </c>
      <c r="E244" s="413" t="s">
        <v>276</v>
      </c>
      <c r="F244" s="411">
        <v>4.9406564584124654E-324</v>
      </c>
      <c r="G244" s="412">
        <v>0</v>
      </c>
      <c r="H244" s="414">
        <v>6.25082</v>
      </c>
      <c r="I244" s="411">
        <v>250.23643999999999</v>
      </c>
      <c r="J244" s="412">
        <v>250.23643999999999</v>
      </c>
      <c r="K244" s="415" t="s">
        <v>282</v>
      </c>
    </row>
    <row r="245" spans="1:11" ht="14.4" customHeight="1" thickBot="1" x14ac:dyDescent="0.35">
      <c r="A245" s="429" t="s">
        <v>511</v>
      </c>
      <c r="B245" s="411">
        <v>0</v>
      </c>
      <c r="C245" s="411">
        <v>471.93561</v>
      </c>
      <c r="D245" s="412">
        <v>471.93561</v>
      </c>
      <c r="E245" s="413" t="s">
        <v>276</v>
      </c>
      <c r="F245" s="411">
        <v>4.9406564584124654E-324</v>
      </c>
      <c r="G245" s="412">
        <v>0</v>
      </c>
      <c r="H245" s="414">
        <v>6.25082</v>
      </c>
      <c r="I245" s="411">
        <v>250.23643999999999</v>
      </c>
      <c r="J245" s="412">
        <v>250.23643999999999</v>
      </c>
      <c r="K245" s="415" t="s">
        <v>282</v>
      </c>
    </row>
    <row r="246" spans="1:11" ht="14.4" customHeight="1" thickBot="1" x14ac:dyDescent="0.35">
      <c r="A246" s="427" t="s">
        <v>512</v>
      </c>
      <c r="B246" s="411">
        <v>0</v>
      </c>
      <c r="C246" s="411">
        <v>471.93561</v>
      </c>
      <c r="D246" s="412">
        <v>471.93561</v>
      </c>
      <c r="E246" s="413" t="s">
        <v>276</v>
      </c>
      <c r="F246" s="411">
        <v>4.9406564584124654E-324</v>
      </c>
      <c r="G246" s="412">
        <v>0</v>
      </c>
      <c r="H246" s="414">
        <v>6.25082</v>
      </c>
      <c r="I246" s="411">
        <v>250.23643999999999</v>
      </c>
      <c r="J246" s="412">
        <v>250.23643999999999</v>
      </c>
      <c r="K246" s="415" t="s">
        <v>282</v>
      </c>
    </row>
    <row r="247" spans="1:11" ht="14.4" customHeight="1" thickBot="1" x14ac:dyDescent="0.35">
      <c r="A247" s="428" t="s">
        <v>513</v>
      </c>
      <c r="B247" s="406">
        <v>0</v>
      </c>
      <c r="C247" s="406">
        <v>4.9406564584124654E-324</v>
      </c>
      <c r="D247" s="407">
        <v>4.9406564584124654E-324</v>
      </c>
      <c r="E247" s="416" t="s">
        <v>276</v>
      </c>
      <c r="F247" s="406">
        <v>4.9406564584124654E-324</v>
      </c>
      <c r="G247" s="407">
        <v>0</v>
      </c>
      <c r="H247" s="409">
        <v>4.9406564584124654E-324</v>
      </c>
      <c r="I247" s="406">
        <v>3.339</v>
      </c>
      <c r="J247" s="407">
        <v>3.339</v>
      </c>
      <c r="K247" s="417" t="s">
        <v>282</v>
      </c>
    </row>
    <row r="248" spans="1:11" ht="14.4" customHeight="1" thickBot="1" x14ac:dyDescent="0.35">
      <c r="A248" s="428" t="s">
        <v>514</v>
      </c>
      <c r="B248" s="406">
        <v>0</v>
      </c>
      <c r="C248" s="406">
        <v>459.92781000000002</v>
      </c>
      <c r="D248" s="407">
        <v>459.92781000000002</v>
      </c>
      <c r="E248" s="416" t="s">
        <v>276</v>
      </c>
      <c r="F248" s="406">
        <v>4.9406564584124654E-324</v>
      </c>
      <c r="G248" s="407">
        <v>0</v>
      </c>
      <c r="H248" s="409">
        <v>5.75082</v>
      </c>
      <c r="I248" s="406">
        <v>246.16203999999999</v>
      </c>
      <c r="J248" s="407">
        <v>246.16203999999999</v>
      </c>
      <c r="K248" s="417" t="s">
        <v>282</v>
      </c>
    </row>
    <row r="249" spans="1:11" ht="14.4" customHeight="1" thickBot="1" x14ac:dyDescent="0.35">
      <c r="A249" s="428" t="s">
        <v>515</v>
      </c>
      <c r="B249" s="406">
        <v>0</v>
      </c>
      <c r="C249" s="406">
        <v>12.0078</v>
      </c>
      <c r="D249" s="407">
        <v>12.0078</v>
      </c>
      <c r="E249" s="416" t="s">
        <v>276</v>
      </c>
      <c r="F249" s="406">
        <v>4.9406564584124654E-324</v>
      </c>
      <c r="G249" s="407">
        <v>0</v>
      </c>
      <c r="H249" s="409">
        <v>0.5</v>
      </c>
      <c r="I249" s="406">
        <v>0.73540000000000005</v>
      </c>
      <c r="J249" s="407">
        <v>0.73540000000000005</v>
      </c>
      <c r="K249" s="417" t="s">
        <v>282</v>
      </c>
    </row>
    <row r="250" spans="1:11" ht="14.4" customHeight="1" thickBot="1" x14ac:dyDescent="0.35">
      <c r="A250" s="433"/>
      <c r="B250" s="406">
        <v>31884.875358413999</v>
      </c>
      <c r="C250" s="406">
        <v>34791.830199999997</v>
      </c>
      <c r="D250" s="407">
        <v>2906.9548415859799</v>
      </c>
      <c r="E250" s="408">
        <v>1.0911703373120001</v>
      </c>
      <c r="F250" s="406">
        <v>38804.148124192099</v>
      </c>
      <c r="G250" s="407">
        <v>19402.074062095999</v>
      </c>
      <c r="H250" s="409">
        <v>4254.8335999999999</v>
      </c>
      <c r="I250" s="406">
        <v>23251.47378</v>
      </c>
      <c r="J250" s="407">
        <v>3849.3997179039602</v>
      </c>
      <c r="K250" s="410">
        <v>0.59920072734399998</v>
      </c>
    </row>
    <row r="251" spans="1:11" ht="14.4" customHeight="1" thickBot="1" x14ac:dyDescent="0.35">
      <c r="A251" s="434" t="s">
        <v>66</v>
      </c>
      <c r="B251" s="420">
        <v>31884.875358413999</v>
      </c>
      <c r="C251" s="420">
        <v>34791.830199999997</v>
      </c>
      <c r="D251" s="421">
        <v>2906.9548415859999</v>
      </c>
      <c r="E251" s="422" t="s">
        <v>276</v>
      </c>
      <c r="F251" s="420">
        <v>38804.148124192099</v>
      </c>
      <c r="G251" s="421">
        <v>19402.074062095999</v>
      </c>
      <c r="H251" s="420">
        <v>4254.8335999999999</v>
      </c>
      <c r="I251" s="420">
        <v>23251.47378</v>
      </c>
      <c r="J251" s="421">
        <v>3849.3997179039602</v>
      </c>
      <c r="K251" s="423">
        <v>0.59920072734399998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7" t="s">
        <v>138</v>
      </c>
      <c r="B1" s="348"/>
      <c r="C1" s="348"/>
      <c r="D1" s="348"/>
      <c r="E1" s="348"/>
      <c r="F1" s="348"/>
      <c r="G1" s="319"/>
      <c r="H1" s="349"/>
      <c r="I1" s="349"/>
    </row>
    <row r="2" spans="1:10" ht="14.4" customHeight="1" thickBot="1" x14ac:dyDescent="0.35">
      <c r="A2" s="235" t="s">
        <v>275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2">
        <v>2014</v>
      </c>
      <c r="G3" s="343"/>
      <c r="H3" s="343"/>
      <c r="I3" s="344"/>
    </row>
    <row r="4" spans="1:10" ht="14.4" customHeight="1" thickBot="1" x14ac:dyDescent="0.35">
      <c r="A4" s="298" t="s">
        <v>0</v>
      </c>
      <c r="B4" s="299" t="s">
        <v>262</v>
      </c>
      <c r="C4" s="345" t="s">
        <v>73</v>
      </c>
      <c r="D4" s="346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35" t="s">
        <v>516</v>
      </c>
      <c r="B5" s="436" t="s">
        <v>517</v>
      </c>
      <c r="C5" s="437" t="s">
        <v>518</v>
      </c>
      <c r="D5" s="437" t="s">
        <v>518</v>
      </c>
      <c r="E5" s="437"/>
      <c r="F5" s="437" t="s">
        <v>518</v>
      </c>
      <c r="G5" s="437" t="s">
        <v>518</v>
      </c>
      <c r="H5" s="437" t="s">
        <v>518</v>
      </c>
      <c r="I5" s="438" t="s">
        <v>518</v>
      </c>
      <c r="J5" s="439" t="s">
        <v>69</v>
      </c>
    </row>
    <row r="6" spans="1:10" ht="14.4" customHeight="1" x14ac:dyDescent="0.3">
      <c r="A6" s="435" t="s">
        <v>516</v>
      </c>
      <c r="B6" s="436" t="s">
        <v>285</v>
      </c>
      <c r="C6" s="437">
        <v>183.17282</v>
      </c>
      <c r="D6" s="437">
        <v>89.214519999999993</v>
      </c>
      <c r="E6" s="437"/>
      <c r="F6" s="437">
        <v>81.566630000000004</v>
      </c>
      <c r="G6" s="437">
        <v>99.332516500190508</v>
      </c>
      <c r="H6" s="437">
        <v>-17.765886500190504</v>
      </c>
      <c r="I6" s="438">
        <v>0.82114732288941428</v>
      </c>
      <c r="J6" s="439" t="s">
        <v>1</v>
      </c>
    </row>
    <row r="7" spans="1:10" ht="14.4" customHeight="1" x14ac:dyDescent="0.3">
      <c r="A7" s="435" t="s">
        <v>516</v>
      </c>
      <c r="B7" s="436" t="s">
        <v>519</v>
      </c>
      <c r="C7" s="437">
        <v>0</v>
      </c>
      <c r="D7" s="437">
        <v>0</v>
      </c>
      <c r="E7" s="437"/>
      <c r="F7" s="437" t="s">
        <v>518</v>
      </c>
      <c r="G7" s="437" t="s">
        <v>518</v>
      </c>
      <c r="H7" s="437" t="s">
        <v>518</v>
      </c>
      <c r="I7" s="438" t="s">
        <v>518</v>
      </c>
      <c r="J7" s="439" t="s">
        <v>1</v>
      </c>
    </row>
    <row r="8" spans="1:10" ht="14.4" customHeight="1" x14ac:dyDescent="0.3">
      <c r="A8" s="435" t="s">
        <v>516</v>
      </c>
      <c r="B8" s="436" t="s">
        <v>520</v>
      </c>
      <c r="C8" s="437">
        <v>183.17282</v>
      </c>
      <c r="D8" s="437">
        <v>89.214519999999993</v>
      </c>
      <c r="E8" s="437"/>
      <c r="F8" s="437">
        <v>81.566630000000004</v>
      </c>
      <c r="G8" s="437">
        <v>99.332516500190508</v>
      </c>
      <c r="H8" s="437">
        <v>-17.765886500190504</v>
      </c>
      <c r="I8" s="438">
        <v>0.82114732288941428</v>
      </c>
      <c r="J8" s="439" t="s">
        <v>521</v>
      </c>
    </row>
    <row r="10" spans="1:10" ht="14.4" customHeight="1" x14ac:dyDescent="0.3">
      <c r="A10" s="435" t="s">
        <v>516</v>
      </c>
      <c r="B10" s="436" t="s">
        <v>517</v>
      </c>
      <c r="C10" s="437" t="s">
        <v>518</v>
      </c>
      <c r="D10" s="437" t="s">
        <v>518</v>
      </c>
      <c r="E10" s="437"/>
      <c r="F10" s="437" t="s">
        <v>518</v>
      </c>
      <c r="G10" s="437" t="s">
        <v>518</v>
      </c>
      <c r="H10" s="437" t="s">
        <v>518</v>
      </c>
      <c r="I10" s="438" t="s">
        <v>518</v>
      </c>
      <c r="J10" s="439" t="s">
        <v>69</v>
      </c>
    </row>
    <row r="11" spans="1:10" ht="14.4" customHeight="1" x14ac:dyDescent="0.3">
      <c r="A11" s="435" t="s">
        <v>522</v>
      </c>
      <c r="B11" s="436" t="s">
        <v>523</v>
      </c>
      <c r="C11" s="437" t="s">
        <v>518</v>
      </c>
      <c r="D11" s="437" t="s">
        <v>518</v>
      </c>
      <c r="E11" s="437"/>
      <c r="F11" s="437" t="s">
        <v>518</v>
      </c>
      <c r="G11" s="437" t="s">
        <v>518</v>
      </c>
      <c r="H11" s="437" t="s">
        <v>518</v>
      </c>
      <c r="I11" s="438" t="s">
        <v>518</v>
      </c>
      <c r="J11" s="439" t="s">
        <v>0</v>
      </c>
    </row>
    <row r="12" spans="1:10" ht="14.4" customHeight="1" x14ac:dyDescent="0.3">
      <c r="A12" s="435" t="s">
        <v>522</v>
      </c>
      <c r="B12" s="436" t="s">
        <v>285</v>
      </c>
      <c r="C12" s="437">
        <v>3.8194900000000001</v>
      </c>
      <c r="D12" s="437">
        <v>0</v>
      </c>
      <c r="E12" s="437"/>
      <c r="F12" s="437">
        <v>7.8619999999999995E-2</v>
      </c>
      <c r="G12" s="437">
        <v>0</v>
      </c>
      <c r="H12" s="437">
        <v>7.8619999999999995E-2</v>
      </c>
      <c r="I12" s="438" t="s">
        <v>518</v>
      </c>
      <c r="J12" s="439" t="s">
        <v>1</v>
      </c>
    </row>
    <row r="13" spans="1:10" ht="14.4" customHeight="1" x14ac:dyDescent="0.3">
      <c r="A13" s="435" t="s">
        <v>522</v>
      </c>
      <c r="B13" s="436" t="s">
        <v>524</v>
      </c>
      <c r="C13" s="437">
        <v>3.8194900000000001</v>
      </c>
      <c r="D13" s="437">
        <v>0</v>
      </c>
      <c r="E13" s="437"/>
      <c r="F13" s="437">
        <v>7.8619999999999995E-2</v>
      </c>
      <c r="G13" s="437">
        <v>0</v>
      </c>
      <c r="H13" s="437">
        <v>7.8619999999999995E-2</v>
      </c>
      <c r="I13" s="438" t="s">
        <v>518</v>
      </c>
      <c r="J13" s="439" t="s">
        <v>525</v>
      </c>
    </row>
    <row r="14" spans="1:10" ht="14.4" customHeight="1" x14ac:dyDescent="0.3">
      <c r="A14" s="435" t="s">
        <v>518</v>
      </c>
      <c r="B14" s="436" t="s">
        <v>518</v>
      </c>
      <c r="C14" s="437" t="s">
        <v>518</v>
      </c>
      <c r="D14" s="437" t="s">
        <v>518</v>
      </c>
      <c r="E14" s="437"/>
      <c r="F14" s="437" t="s">
        <v>518</v>
      </c>
      <c r="G14" s="437" t="s">
        <v>518</v>
      </c>
      <c r="H14" s="437" t="s">
        <v>518</v>
      </c>
      <c r="I14" s="438" t="s">
        <v>518</v>
      </c>
      <c r="J14" s="439" t="s">
        <v>526</v>
      </c>
    </row>
    <row r="15" spans="1:10" ht="14.4" customHeight="1" x14ac:dyDescent="0.3">
      <c r="A15" s="435" t="s">
        <v>527</v>
      </c>
      <c r="B15" s="436" t="s">
        <v>528</v>
      </c>
      <c r="C15" s="437" t="s">
        <v>518</v>
      </c>
      <c r="D15" s="437" t="s">
        <v>518</v>
      </c>
      <c r="E15" s="437"/>
      <c r="F15" s="437" t="s">
        <v>518</v>
      </c>
      <c r="G15" s="437" t="s">
        <v>518</v>
      </c>
      <c r="H15" s="437" t="s">
        <v>518</v>
      </c>
      <c r="I15" s="438" t="s">
        <v>518</v>
      </c>
      <c r="J15" s="439" t="s">
        <v>0</v>
      </c>
    </row>
    <row r="16" spans="1:10" ht="14.4" customHeight="1" x14ac:dyDescent="0.3">
      <c r="A16" s="435" t="s">
        <v>527</v>
      </c>
      <c r="B16" s="436" t="s">
        <v>285</v>
      </c>
      <c r="C16" s="437">
        <v>179.35333</v>
      </c>
      <c r="D16" s="437">
        <v>89.214519999999993</v>
      </c>
      <c r="E16" s="437"/>
      <c r="F16" s="437">
        <v>81.488010000000003</v>
      </c>
      <c r="G16" s="437">
        <v>99.332516500190508</v>
      </c>
      <c r="H16" s="437">
        <v>-17.844506500190505</v>
      </c>
      <c r="I16" s="438">
        <v>0.82035583987086158</v>
      </c>
      <c r="J16" s="439" t="s">
        <v>1</v>
      </c>
    </row>
    <row r="17" spans="1:10" ht="14.4" customHeight="1" x14ac:dyDescent="0.3">
      <c r="A17" s="435" t="s">
        <v>527</v>
      </c>
      <c r="B17" s="436" t="s">
        <v>519</v>
      </c>
      <c r="C17" s="437">
        <v>0</v>
      </c>
      <c r="D17" s="437">
        <v>0</v>
      </c>
      <c r="E17" s="437"/>
      <c r="F17" s="437" t="s">
        <v>518</v>
      </c>
      <c r="G17" s="437" t="s">
        <v>518</v>
      </c>
      <c r="H17" s="437" t="s">
        <v>518</v>
      </c>
      <c r="I17" s="438" t="s">
        <v>518</v>
      </c>
      <c r="J17" s="439" t="s">
        <v>1</v>
      </c>
    </row>
    <row r="18" spans="1:10" ht="14.4" customHeight="1" x14ac:dyDescent="0.3">
      <c r="A18" s="435" t="s">
        <v>527</v>
      </c>
      <c r="B18" s="436" t="s">
        <v>529</v>
      </c>
      <c r="C18" s="437">
        <v>179.35333</v>
      </c>
      <c r="D18" s="437">
        <v>89.214519999999993</v>
      </c>
      <c r="E18" s="437"/>
      <c r="F18" s="437">
        <v>81.488010000000003</v>
      </c>
      <c r="G18" s="437">
        <v>99.332516500190508</v>
      </c>
      <c r="H18" s="437">
        <v>-17.844506500190505</v>
      </c>
      <c r="I18" s="438">
        <v>0.82035583987086158</v>
      </c>
      <c r="J18" s="439" t="s">
        <v>525</v>
      </c>
    </row>
    <row r="19" spans="1:10" ht="14.4" customHeight="1" x14ac:dyDescent="0.3">
      <c r="A19" s="435" t="s">
        <v>518</v>
      </c>
      <c r="B19" s="436" t="s">
        <v>518</v>
      </c>
      <c r="C19" s="437" t="s">
        <v>518</v>
      </c>
      <c r="D19" s="437" t="s">
        <v>518</v>
      </c>
      <c r="E19" s="437"/>
      <c r="F19" s="437" t="s">
        <v>518</v>
      </c>
      <c r="G19" s="437" t="s">
        <v>518</v>
      </c>
      <c r="H19" s="437" t="s">
        <v>518</v>
      </c>
      <c r="I19" s="438" t="s">
        <v>518</v>
      </c>
      <c r="J19" s="439" t="s">
        <v>526</v>
      </c>
    </row>
    <row r="20" spans="1:10" ht="14.4" customHeight="1" x14ac:dyDescent="0.3">
      <c r="A20" s="435" t="s">
        <v>530</v>
      </c>
      <c r="B20" s="436" t="s">
        <v>531</v>
      </c>
      <c r="C20" s="437" t="s">
        <v>518</v>
      </c>
      <c r="D20" s="437" t="s">
        <v>518</v>
      </c>
      <c r="E20" s="437"/>
      <c r="F20" s="437" t="s">
        <v>518</v>
      </c>
      <c r="G20" s="437" t="s">
        <v>518</v>
      </c>
      <c r="H20" s="437" t="s">
        <v>518</v>
      </c>
      <c r="I20" s="438" t="s">
        <v>518</v>
      </c>
      <c r="J20" s="439" t="s">
        <v>0</v>
      </c>
    </row>
    <row r="21" spans="1:10" ht="14.4" customHeight="1" x14ac:dyDescent="0.3">
      <c r="A21" s="435" t="s">
        <v>530</v>
      </c>
      <c r="B21" s="436" t="s">
        <v>519</v>
      </c>
      <c r="C21" s="437">
        <v>0</v>
      </c>
      <c r="D21" s="437" t="s">
        <v>518</v>
      </c>
      <c r="E21" s="437"/>
      <c r="F21" s="437" t="s">
        <v>518</v>
      </c>
      <c r="G21" s="437" t="s">
        <v>518</v>
      </c>
      <c r="H21" s="437" t="s">
        <v>518</v>
      </c>
      <c r="I21" s="438" t="s">
        <v>518</v>
      </c>
      <c r="J21" s="439" t="s">
        <v>1</v>
      </c>
    </row>
    <row r="22" spans="1:10" ht="14.4" customHeight="1" x14ac:dyDescent="0.3">
      <c r="A22" s="435" t="s">
        <v>530</v>
      </c>
      <c r="B22" s="436" t="s">
        <v>532</v>
      </c>
      <c r="C22" s="437">
        <v>0</v>
      </c>
      <c r="D22" s="437" t="s">
        <v>518</v>
      </c>
      <c r="E22" s="437"/>
      <c r="F22" s="437" t="s">
        <v>518</v>
      </c>
      <c r="G22" s="437" t="s">
        <v>518</v>
      </c>
      <c r="H22" s="437" t="s">
        <v>518</v>
      </c>
      <c r="I22" s="438" t="s">
        <v>518</v>
      </c>
      <c r="J22" s="439" t="s">
        <v>525</v>
      </c>
    </row>
    <row r="23" spans="1:10" ht="14.4" customHeight="1" x14ac:dyDescent="0.3">
      <c r="A23" s="435" t="s">
        <v>518</v>
      </c>
      <c r="B23" s="436" t="s">
        <v>518</v>
      </c>
      <c r="C23" s="437" t="s">
        <v>518</v>
      </c>
      <c r="D23" s="437" t="s">
        <v>518</v>
      </c>
      <c r="E23" s="437"/>
      <c r="F23" s="437" t="s">
        <v>518</v>
      </c>
      <c r="G23" s="437" t="s">
        <v>518</v>
      </c>
      <c r="H23" s="437" t="s">
        <v>518</v>
      </c>
      <c r="I23" s="438" t="s">
        <v>518</v>
      </c>
      <c r="J23" s="439" t="s">
        <v>526</v>
      </c>
    </row>
    <row r="24" spans="1:10" ht="14.4" customHeight="1" x14ac:dyDescent="0.3">
      <c r="A24" s="435" t="s">
        <v>516</v>
      </c>
      <c r="B24" s="436" t="s">
        <v>520</v>
      </c>
      <c r="C24" s="437">
        <v>183.17282</v>
      </c>
      <c r="D24" s="437">
        <v>89.214519999999993</v>
      </c>
      <c r="E24" s="437"/>
      <c r="F24" s="437">
        <v>81.566630000000004</v>
      </c>
      <c r="G24" s="437">
        <v>99.332516500190508</v>
      </c>
      <c r="H24" s="437">
        <v>-17.765886500190504</v>
      </c>
      <c r="I24" s="438">
        <v>0.82114732288941428</v>
      </c>
      <c r="J24" s="439" t="s">
        <v>521</v>
      </c>
    </row>
  </sheetData>
  <mergeCells count="3">
    <mergeCell ref="F3:I3"/>
    <mergeCell ref="C4:D4"/>
    <mergeCell ref="A1:I1"/>
  </mergeCells>
  <conditionalFormatting sqref="F9 F25:F65537">
    <cfRule type="cellIs" dxfId="50" priority="18" stopIfTrue="1" operator="greaterThan">
      <formula>1</formula>
    </cfRule>
  </conditionalFormatting>
  <conditionalFormatting sqref="H5:H8">
    <cfRule type="expression" dxfId="49" priority="14">
      <formula>$H5&gt;0</formula>
    </cfRule>
  </conditionalFormatting>
  <conditionalFormatting sqref="I5:I8">
    <cfRule type="expression" dxfId="48" priority="15">
      <formula>$I5&gt;1</formula>
    </cfRule>
  </conditionalFormatting>
  <conditionalFormatting sqref="B5:B8">
    <cfRule type="expression" dxfId="47" priority="11">
      <formula>OR($J5="NS",$J5="SumaNS",$J5="Účet")</formula>
    </cfRule>
  </conditionalFormatting>
  <conditionalFormatting sqref="B5:D8 F5:I8">
    <cfRule type="expression" dxfId="46" priority="17">
      <formula>AND($J5&lt;&gt;"",$J5&lt;&gt;"mezeraKL")</formula>
    </cfRule>
  </conditionalFormatting>
  <conditionalFormatting sqref="B5:D8 F5:I8">
    <cfRule type="expression" dxfId="45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4" priority="13">
      <formula>OR($J5="SumaNS",$J5="NS")</formula>
    </cfRule>
  </conditionalFormatting>
  <conditionalFormatting sqref="A5:A8">
    <cfRule type="expression" dxfId="43" priority="9">
      <formula>AND($J5&lt;&gt;"mezeraKL",$J5&lt;&gt;"")</formula>
    </cfRule>
  </conditionalFormatting>
  <conditionalFormatting sqref="A5:A8">
    <cfRule type="expression" dxfId="42" priority="10">
      <formula>AND($J5&lt;&gt;"",$J5&lt;&gt;"mezeraKL")</formula>
    </cfRule>
  </conditionalFormatting>
  <conditionalFormatting sqref="H10:H24">
    <cfRule type="expression" dxfId="41" priority="5">
      <formula>$H10&gt;0</formula>
    </cfRule>
  </conditionalFormatting>
  <conditionalFormatting sqref="A10:A24">
    <cfRule type="expression" dxfId="40" priority="2">
      <formula>AND($J10&lt;&gt;"mezeraKL",$J10&lt;&gt;"")</formula>
    </cfRule>
  </conditionalFormatting>
  <conditionalFormatting sqref="I10:I24">
    <cfRule type="expression" dxfId="39" priority="6">
      <formula>$I10&gt;1</formula>
    </cfRule>
  </conditionalFormatting>
  <conditionalFormatting sqref="B10:B24">
    <cfRule type="expression" dxfId="38" priority="1">
      <formula>OR($J10="NS",$J10="SumaNS",$J10="Účet")</formula>
    </cfRule>
  </conditionalFormatting>
  <conditionalFormatting sqref="A10:D24 F10:I24">
    <cfRule type="expression" dxfId="37" priority="8">
      <formula>AND($J10&lt;&gt;"",$J10&lt;&gt;"mezeraKL")</formula>
    </cfRule>
  </conditionalFormatting>
  <conditionalFormatting sqref="B10:D24 F10:I24">
    <cfRule type="expression" dxfId="36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5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54" t="s">
        <v>162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4.4" customHeight="1" thickBot="1" x14ac:dyDescent="0.35">
      <c r="A2" s="235" t="s">
        <v>275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0"/>
      <c r="D3" s="351"/>
      <c r="E3" s="351"/>
      <c r="F3" s="351"/>
      <c r="G3" s="351"/>
      <c r="H3" s="351"/>
      <c r="I3" s="351"/>
      <c r="J3" s="352" t="s">
        <v>129</v>
      </c>
      <c r="K3" s="353"/>
      <c r="L3" s="98">
        <f>IF(M3&lt;&gt;0,N3/M3,0)</f>
        <v>55.154211485086549</v>
      </c>
      <c r="M3" s="98">
        <f>SUBTOTAL(9,M5:M1048576)</f>
        <v>1421</v>
      </c>
      <c r="N3" s="99">
        <f>SUBTOTAL(9,N5:N1048576)</f>
        <v>78374.134520307984</v>
      </c>
    </row>
    <row r="4" spans="1:14" s="209" customFormat="1" ht="14.4" customHeight="1" thickBot="1" x14ac:dyDescent="0.35">
      <c r="A4" s="440" t="s">
        <v>4</v>
      </c>
      <c r="B4" s="441" t="s">
        <v>5</v>
      </c>
      <c r="C4" s="441" t="s">
        <v>0</v>
      </c>
      <c r="D4" s="441" t="s">
        <v>6</v>
      </c>
      <c r="E4" s="441" t="s">
        <v>7</v>
      </c>
      <c r="F4" s="441" t="s">
        <v>1</v>
      </c>
      <c r="G4" s="441" t="s">
        <v>8</v>
      </c>
      <c r="H4" s="441" t="s">
        <v>9</v>
      </c>
      <c r="I4" s="441" t="s">
        <v>10</v>
      </c>
      <c r="J4" s="442" t="s">
        <v>11</v>
      </c>
      <c r="K4" s="442" t="s">
        <v>12</v>
      </c>
      <c r="L4" s="443" t="s">
        <v>143</v>
      </c>
      <c r="M4" s="443" t="s">
        <v>13</v>
      </c>
      <c r="N4" s="444" t="s">
        <v>157</v>
      </c>
    </row>
    <row r="5" spans="1:14" ht="14.4" customHeight="1" x14ac:dyDescent="0.3">
      <c r="A5" s="445" t="s">
        <v>516</v>
      </c>
      <c r="B5" s="446" t="s">
        <v>604</v>
      </c>
      <c r="C5" s="447" t="s">
        <v>527</v>
      </c>
      <c r="D5" s="448" t="s">
        <v>605</v>
      </c>
      <c r="E5" s="447" t="s">
        <v>533</v>
      </c>
      <c r="F5" s="448" t="s">
        <v>606</v>
      </c>
      <c r="G5" s="447" t="s">
        <v>534</v>
      </c>
      <c r="H5" s="447" t="s">
        <v>535</v>
      </c>
      <c r="I5" s="447" t="s">
        <v>536</v>
      </c>
      <c r="J5" s="447" t="s">
        <v>537</v>
      </c>
      <c r="K5" s="447" t="s">
        <v>538</v>
      </c>
      <c r="L5" s="449">
        <v>84.569999999999965</v>
      </c>
      <c r="M5" s="449">
        <v>1</v>
      </c>
      <c r="N5" s="450">
        <v>84.569999999999965</v>
      </c>
    </row>
    <row r="6" spans="1:14" ht="14.4" customHeight="1" x14ac:dyDescent="0.3">
      <c r="A6" s="451" t="s">
        <v>516</v>
      </c>
      <c r="B6" s="452" t="s">
        <v>604</v>
      </c>
      <c r="C6" s="453" t="s">
        <v>527</v>
      </c>
      <c r="D6" s="454" t="s">
        <v>605</v>
      </c>
      <c r="E6" s="453" t="s">
        <v>533</v>
      </c>
      <c r="F6" s="454" t="s">
        <v>606</v>
      </c>
      <c r="G6" s="453" t="s">
        <v>534</v>
      </c>
      <c r="H6" s="453" t="s">
        <v>539</v>
      </c>
      <c r="I6" s="453" t="s">
        <v>540</v>
      </c>
      <c r="J6" s="453" t="s">
        <v>541</v>
      </c>
      <c r="K6" s="453" t="s">
        <v>542</v>
      </c>
      <c r="L6" s="455">
        <v>101.89977939356874</v>
      </c>
      <c r="M6" s="455">
        <v>1</v>
      </c>
      <c r="N6" s="456">
        <v>101.89977939356874</v>
      </c>
    </row>
    <row r="7" spans="1:14" ht="14.4" customHeight="1" x14ac:dyDescent="0.3">
      <c r="A7" s="451" t="s">
        <v>516</v>
      </c>
      <c r="B7" s="452" t="s">
        <v>604</v>
      </c>
      <c r="C7" s="453" t="s">
        <v>527</v>
      </c>
      <c r="D7" s="454" t="s">
        <v>605</v>
      </c>
      <c r="E7" s="453" t="s">
        <v>533</v>
      </c>
      <c r="F7" s="454" t="s">
        <v>606</v>
      </c>
      <c r="G7" s="453" t="s">
        <v>534</v>
      </c>
      <c r="H7" s="453" t="s">
        <v>543</v>
      </c>
      <c r="I7" s="453" t="s">
        <v>544</v>
      </c>
      <c r="J7" s="453" t="s">
        <v>545</v>
      </c>
      <c r="K7" s="453" t="s">
        <v>546</v>
      </c>
      <c r="L7" s="455">
        <v>60.26</v>
      </c>
      <c r="M7" s="455">
        <v>2</v>
      </c>
      <c r="N7" s="456">
        <v>120.52</v>
      </c>
    </row>
    <row r="8" spans="1:14" ht="14.4" customHeight="1" x14ac:dyDescent="0.3">
      <c r="A8" s="451" t="s">
        <v>516</v>
      </c>
      <c r="B8" s="452" t="s">
        <v>604</v>
      </c>
      <c r="C8" s="453" t="s">
        <v>527</v>
      </c>
      <c r="D8" s="454" t="s">
        <v>605</v>
      </c>
      <c r="E8" s="453" t="s">
        <v>533</v>
      </c>
      <c r="F8" s="454" t="s">
        <v>606</v>
      </c>
      <c r="G8" s="453" t="s">
        <v>534</v>
      </c>
      <c r="H8" s="453" t="s">
        <v>547</v>
      </c>
      <c r="I8" s="453" t="s">
        <v>548</v>
      </c>
      <c r="J8" s="453" t="s">
        <v>549</v>
      </c>
      <c r="K8" s="453" t="s">
        <v>550</v>
      </c>
      <c r="L8" s="455">
        <v>67.149703103604608</v>
      </c>
      <c r="M8" s="455">
        <v>6</v>
      </c>
      <c r="N8" s="456">
        <v>402.89821862162762</v>
      </c>
    </row>
    <row r="9" spans="1:14" ht="14.4" customHeight="1" x14ac:dyDescent="0.3">
      <c r="A9" s="451" t="s">
        <v>516</v>
      </c>
      <c r="B9" s="452" t="s">
        <v>604</v>
      </c>
      <c r="C9" s="453" t="s">
        <v>527</v>
      </c>
      <c r="D9" s="454" t="s">
        <v>605</v>
      </c>
      <c r="E9" s="453" t="s">
        <v>533</v>
      </c>
      <c r="F9" s="454" t="s">
        <v>606</v>
      </c>
      <c r="G9" s="453" t="s">
        <v>534</v>
      </c>
      <c r="H9" s="453" t="s">
        <v>551</v>
      </c>
      <c r="I9" s="453" t="s">
        <v>552</v>
      </c>
      <c r="J9" s="453" t="s">
        <v>553</v>
      </c>
      <c r="K9" s="453" t="s">
        <v>554</v>
      </c>
      <c r="L9" s="455">
        <v>116.99033333333337</v>
      </c>
      <c r="M9" s="455">
        <v>30</v>
      </c>
      <c r="N9" s="456">
        <v>3509.7100000000009</v>
      </c>
    </row>
    <row r="10" spans="1:14" ht="14.4" customHeight="1" x14ac:dyDescent="0.3">
      <c r="A10" s="451" t="s">
        <v>516</v>
      </c>
      <c r="B10" s="452" t="s">
        <v>604</v>
      </c>
      <c r="C10" s="453" t="s">
        <v>527</v>
      </c>
      <c r="D10" s="454" t="s">
        <v>605</v>
      </c>
      <c r="E10" s="453" t="s">
        <v>533</v>
      </c>
      <c r="F10" s="454" t="s">
        <v>606</v>
      </c>
      <c r="G10" s="453" t="s">
        <v>534</v>
      </c>
      <c r="H10" s="453" t="s">
        <v>555</v>
      </c>
      <c r="I10" s="453" t="s">
        <v>556</v>
      </c>
      <c r="J10" s="453" t="s">
        <v>557</v>
      </c>
      <c r="K10" s="453" t="s">
        <v>558</v>
      </c>
      <c r="L10" s="455">
        <v>37.90428571428572</v>
      </c>
      <c r="M10" s="455">
        <v>7</v>
      </c>
      <c r="N10" s="456">
        <v>265.33000000000004</v>
      </c>
    </row>
    <row r="11" spans="1:14" ht="14.4" customHeight="1" x14ac:dyDescent="0.3">
      <c r="A11" s="451" t="s">
        <v>516</v>
      </c>
      <c r="B11" s="452" t="s">
        <v>604</v>
      </c>
      <c r="C11" s="453" t="s">
        <v>527</v>
      </c>
      <c r="D11" s="454" t="s">
        <v>605</v>
      </c>
      <c r="E11" s="453" t="s">
        <v>533</v>
      </c>
      <c r="F11" s="454" t="s">
        <v>606</v>
      </c>
      <c r="G11" s="453" t="s">
        <v>534</v>
      </c>
      <c r="H11" s="453" t="s">
        <v>559</v>
      </c>
      <c r="I11" s="453" t="s">
        <v>560</v>
      </c>
      <c r="J11" s="453" t="s">
        <v>561</v>
      </c>
      <c r="K11" s="453" t="s">
        <v>562</v>
      </c>
      <c r="L11" s="455">
        <v>28.134285714285717</v>
      </c>
      <c r="M11" s="455">
        <v>7</v>
      </c>
      <c r="N11" s="456">
        <v>196.94000000000003</v>
      </c>
    </row>
    <row r="12" spans="1:14" ht="14.4" customHeight="1" x14ac:dyDescent="0.3">
      <c r="A12" s="451" t="s">
        <v>516</v>
      </c>
      <c r="B12" s="452" t="s">
        <v>604</v>
      </c>
      <c r="C12" s="453" t="s">
        <v>527</v>
      </c>
      <c r="D12" s="454" t="s">
        <v>605</v>
      </c>
      <c r="E12" s="453" t="s">
        <v>533</v>
      </c>
      <c r="F12" s="454" t="s">
        <v>606</v>
      </c>
      <c r="G12" s="453" t="s">
        <v>534</v>
      </c>
      <c r="H12" s="453" t="s">
        <v>563</v>
      </c>
      <c r="I12" s="453" t="s">
        <v>186</v>
      </c>
      <c r="J12" s="453" t="s">
        <v>564</v>
      </c>
      <c r="K12" s="453"/>
      <c r="L12" s="455">
        <v>81.909895781515772</v>
      </c>
      <c r="M12" s="455">
        <v>3</v>
      </c>
      <c r="N12" s="456">
        <v>245.72968734454733</v>
      </c>
    </row>
    <row r="13" spans="1:14" ht="14.4" customHeight="1" x14ac:dyDescent="0.3">
      <c r="A13" s="451" t="s">
        <v>516</v>
      </c>
      <c r="B13" s="452" t="s">
        <v>604</v>
      </c>
      <c r="C13" s="453" t="s">
        <v>527</v>
      </c>
      <c r="D13" s="454" t="s">
        <v>605</v>
      </c>
      <c r="E13" s="453" t="s">
        <v>533</v>
      </c>
      <c r="F13" s="454" t="s">
        <v>606</v>
      </c>
      <c r="G13" s="453" t="s">
        <v>534</v>
      </c>
      <c r="H13" s="453" t="s">
        <v>565</v>
      </c>
      <c r="I13" s="453" t="s">
        <v>566</v>
      </c>
      <c r="J13" s="453" t="s">
        <v>567</v>
      </c>
      <c r="K13" s="453" t="s">
        <v>568</v>
      </c>
      <c r="L13" s="455">
        <v>327.06</v>
      </c>
      <c r="M13" s="455">
        <v>18</v>
      </c>
      <c r="N13" s="456">
        <v>5887.08</v>
      </c>
    </row>
    <row r="14" spans="1:14" ht="14.4" customHeight="1" x14ac:dyDescent="0.3">
      <c r="A14" s="451" t="s">
        <v>516</v>
      </c>
      <c r="B14" s="452" t="s">
        <v>604</v>
      </c>
      <c r="C14" s="453" t="s">
        <v>527</v>
      </c>
      <c r="D14" s="454" t="s">
        <v>605</v>
      </c>
      <c r="E14" s="453" t="s">
        <v>533</v>
      </c>
      <c r="F14" s="454" t="s">
        <v>606</v>
      </c>
      <c r="G14" s="453" t="s">
        <v>534</v>
      </c>
      <c r="H14" s="453" t="s">
        <v>569</v>
      </c>
      <c r="I14" s="453" t="s">
        <v>570</v>
      </c>
      <c r="J14" s="453" t="s">
        <v>567</v>
      </c>
      <c r="K14" s="453" t="s">
        <v>571</v>
      </c>
      <c r="L14" s="455">
        <v>246.32938309578191</v>
      </c>
      <c r="M14" s="455">
        <v>18</v>
      </c>
      <c r="N14" s="456">
        <v>4433.9288957240742</v>
      </c>
    </row>
    <row r="15" spans="1:14" ht="14.4" customHeight="1" x14ac:dyDescent="0.3">
      <c r="A15" s="451" t="s">
        <v>516</v>
      </c>
      <c r="B15" s="452" t="s">
        <v>604</v>
      </c>
      <c r="C15" s="453" t="s">
        <v>527</v>
      </c>
      <c r="D15" s="454" t="s">
        <v>605</v>
      </c>
      <c r="E15" s="453" t="s">
        <v>533</v>
      </c>
      <c r="F15" s="454" t="s">
        <v>606</v>
      </c>
      <c r="G15" s="453" t="s">
        <v>534</v>
      </c>
      <c r="H15" s="453" t="s">
        <v>572</v>
      </c>
      <c r="I15" s="453" t="s">
        <v>573</v>
      </c>
      <c r="J15" s="453" t="s">
        <v>574</v>
      </c>
      <c r="K15" s="453" t="s">
        <v>575</v>
      </c>
      <c r="L15" s="455">
        <v>79.896688194019234</v>
      </c>
      <c r="M15" s="455">
        <v>3</v>
      </c>
      <c r="N15" s="456">
        <v>239.69006458205769</v>
      </c>
    </row>
    <row r="16" spans="1:14" ht="14.4" customHeight="1" x14ac:dyDescent="0.3">
      <c r="A16" s="451" t="s">
        <v>516</v>
      </c>
      <c r="B16" s="452" t="s">
        <v>604</v>
      </c>
      <c r="C16" s="453" t="s">
        <v>527</v>
      </c>
      <c r="D16" s="454" t="s">
        <v>605</v>
      </c>
      <c r="E16" s="453" t="s">
        <v>533</v>
      </c>
      <c r="F16" s="454" t="s">
        <v>606</v>
      </c>
      <c r="G16" s="453" t="s">
        <v>534</v>
      </c>
      <c r="H16" s="453" t="s">
        <v>576</v>
      </c>
      <c r="I16" s="453" t="s">
        <v>577</v>
      </c>
      <c r="J16" s="453" t="s">
        <v>574</v>
      </c>
      <c r="K16" s="453" t="s">
        <v>578</v>
      </c>
      <c r="L16" s="455">
        <v>145.56000000000003</v>
      </c>
      <c r="M16" s="455">
        <v>2</v>
      </c>
      <c r="N16" s="456">
        <v>291.12000000000006</v>
      </c>
    </row>
    <row r="17" spans="1:14" ht="14.4" customHeight="1" x14ac:dyDescent="0.3">
      <c r="A17" s="451" t="s">
        <v>516</v>
      </c>
      <c r="B17" s="452" t="s">
        <v>604</v>
      </c>
      <c r="C17" s="453" t="s">
        <v>527</v>
      </c>
      <c r="D17" s="454" t="s">
        <v>605</v>
      </c>
      <c r="E17" s="453" t="s">
        <v>533</v>
      </c>
      <c r="F17" s="454" t="s">
        <v>606</v>
      </c>
      <c r="G17" s="453" t="s">
        <v>534</v>
      </c>
      <c r="H17" s="453" t="s">
        <v>579</v>
      </c>
      <c r="I17" s="453" t="s">
        <v>580</v>
      </c>
      <c r="J17" s="453" t="s">
        <v>567</v>
      </c>
      <c r="K17" s="453" t="s">
        <v>581</v>
      </c>
      <c r="L17" s="455">
        <v>210.45</v>
      </c>
      <c r="M17" s="455">
        <v>4</v>
      </c>
      <c r="N17" s="456">
        <v>841.8</v>
      </c>
    </row>
    <row r="18" spans="1:14" ht="14.4" customHeight="1" x14ac:dyDescent="0.3">
      <c r="A18" s="451" t="s">
        <v>516</v>
      </c>
      <c r="B18" s="452" t="s">
        <v>604</v>
      </c>
      <c r="C18" s="453" t="s">
        <v>527</v>
      </c>
      <c r="D18" s="454" t="s">
        <v>605</v>
      </c>
      <c r="E18" s="453" t="s">
        <v>533</v>
      </c>
      <c r="F18" s="454" t="s">
        <v>606</v>
      </c>
      <c r="G18" s="453" t="s">
        <v>534</v>
      </c>
      <c r="H18" s="453" t="s">
        <v>582</v>
      </c>
      <c r="I18" s="453" t="s">
        <v>186</v>
      </c>
      <c r="J18" s="453" t="s">
        <v>583</v>
      </c>
      <c r="K18" s="453"/>
      <c r="L18" s="455">
        <v>152.58381685679035</v>
      </c>
      <c r="M18" s="455">
        <v>29</v>
      </c>
      <c r="N18" s="456">
        <v>4424.93068884692</v>
      </c>
    </row>
    <row r="19" spans="1:14" ht="14.4" customHeight="1" x14ac:dyDescent="0.3">
      <c r="A19" s="451" t="s">
        <v>516</v>
      </c>
      <c r="B19" s="452" t="s">
        <v>604</v>
      </c>
      <c r="C19" s="453" t="s">
        <v>527</v>
      </c>
      <c r="D19" s="454" t="s">
        <v>605</v>
      </c>
      <c r="E19" s="453" t="s">
        <v>533</v>
      </c>
      <c r="F19" s="454" t="s">
        <v>606</v>
      </c>
      <c r="G19" s="453" t="s">
        <v>534</v>
      </c>
      <c r="H19" s="453" t="s">
        <v>584</v>
      </c>
      <c r="I19" s="453" t="s">
        <v>186</v>
      </c>
      <c r="J19" s="453" t="s">
        <v>585</v>
      </c>
      <c r="K19" s="453"/>
      <c r="L19" s="455">
        <v>604.67069953404871</v>
      </c>
      <c r="M19" s="455">
        <v>45</v>
      </c>
      <c r="N19" s="456">
        <v>27210.181479032191</v>
      </c>
    </row>
    <row r="20" spans="1:14" ht="14.4" customHeight="1" x14ac:dyDescent="0.3">
      <c r="A20" s="451" t="s">
        <v>516</v>
      </c>
      <c r="B20" s="452" t="s">
        <v>604</v>
      </c>
      <c r="C20" s="453" t="s">
        <v>527</v>
      </c>
      <c r="D20" s="454" t="s">
        <v>605</v>
      </c>
      <c r="E20" s="453" t="s">
        <v>533</v>
      </c>
      <c r="F20" s="454" t="s">
        <v>606</v>
      </c>
      <c r="G20" s="453" t="s">
        <v>534</v>
      </c>
      <c r="H20" s="453" t="s">
        <v>586</v>
      </c>
      <c r="I20" s="453" t="s">
        <v>587</v>
      </c>
      <c r="J20" s="453" t="s">
        <v>588</v>
      </c>
      <c r="K20" s="453"/>
      <c r="L20" s="455">
        <v>61.71</v>
      </c>
      <c r="M20" s="455">
        <v>1</v>
      </c>
      <c r="N20" s="456">
        <v>61.71</v>
      </c>
    </row>
    <row r="21" spans="1:14" ht="14.4" customHeight="1" x14ac:dyDescent="0.3">
      <c r="A21" s="451" t="s">
        <v>516</v>
      </c>
      <c r="B21" s="452" t="s">
        <v>604</v>
      </c>
      <c r="C21" s="453" t="s">
        <v>527</v>
      </c>
      <c r="D21" s="454" t="s">
        <v>605</v>
      </c>
      <c r="E21" s="453" t="s">
        <v>533</v>
      </c>
      <c r="F21" s="454" t="s">
        <v>606</v>
      </c>
      <c r="G21" s="453" t="s">
        <v>534</v>
      </c>
      <c r="H21" s="453" t="s">
        <v>589</v>
      </c>
      <c r="I21" s="453" t="s">
        <v>186</v>
      </c>
      <c r="J21" s="453" t="s">
        <v>590</v>
      </c>
      <c r="K21" s="453" t="s">
        <v>591</v>
      </c>
      <c r="L21" s="455">
        <v>85.873632568194211</v>
      </c>
      <c r="M21" s="455">
        <v>1</v>
      </c>
      <c r="N21" s="456">
        <v>85.873632568194211</v>
      </c>
    </row>
    <row r="22" spans="1:14" ht="14.4" customHeight="1" x14ac:dyDescent="0.3">
      <c r="A22" s="451" t="s">
        <v>516</v>
      </c>
      <c r="B22" s="452" t="s">
        <v>604</v>
      </c>
      <c r="C22" s="453" t="s">
        <v>527</v>
      </c>
      <c r="D22" s="454" t="s">
        <v>605</v>
      </c>
      <c r="E22" s="453" t="s">
        <v>533</v>
      </c>
      <c r="F22" s="454" t="s">
        <v>606</v>
      </c>
      <c r="G22" s="453" t="s">
        <v>534</v>
      </c>
      <c r="H22" s="453" t="s">
        <v>592</v>
      </c>
      <c r="I22" s="453" t="s">
        <v>186</v>
      </c>
      <c r="J22" s="453" t="s">
        <v>593</v>
      </c>
      <c r="K22" s="453" t="s">
        <v>594</v>
      </c>
      <c r="L22" s="455">
        <v>206.99</v>
      </c>
      <c r="M22" s="455">
        <v>10</v>
      </c>
      <c r="N22" s="456">
        <v>2069.9</v>
      </c>
    </row>
    <row r="23" spans="1:14" ht="14.4" customHeight="1" x14ac:dyDescent="0.3">
      <c r="A23" s="451" t="s">
        <v>516</v>
      </c>
      <c r="B23" s="452" t="s">
        <v>604</v>
      </c>
      <c r="C23" s="453" t="s">
        <v>527</v>
      </c>
      <c r="D23" s="454" t="s">
        <v>605</v>
      </c>
      <c r="E23" s="453" t="s">
        <v>533</v>
      </c>
      <c r="F23" s="454" t="s">
        <v>606</v>
      </c>
      <c r="G23" s="453" t="s">
        <v>534</v>
      </c>
      <c r="H23" s="453" t="s">
        <v>595</v>
      </c>
      <c r="I23" s="453" t="s">
        <v>596</v>
      </c>
      <c r="J23" s="453" t="s">
        <v>597</v>
      </c>
      <c r="K23" s="453" t="s">
        <v>598</v>
      </c>
      <c r="L23" s="455">
        <v>57.151360468632006</v>
      </c>
      <c r="M23" s="455">
        <v>30</v>
      </c>
      <c r="N23" s="456">
        <v>1714.5408140589602</v>
      </c>
    </row>
    <row r="24" spans="1:14" ht="14.4" customHeight="1" x14ac:dyDescent="0.3">
      <c r="A24" s="451" t="s">
        <v>516</v>
      </c>
      <c r="B24" s="452" t="s">
        <v>604</v>
      </c>
      <c r="C24" s="453" t="s">
        <v>527</v>
      </c>
      <c r="D24" s="454" t="s">
        <v>605</v>
      </c>
      <c r="E24" s="453" t="s">
        <v>533</v>
      </c>
      <c r="F24" s="454" t="s">
        <v>606</v>
      </c>
      <c r="G24" s="453" t="s">
        <v>534</v>
      </c>
      <c r="H24" s="453" t="s">
        <v>599</v>
      </c>
      <c r="I24" s="453" t="s">
        <v>599</v>
      </c>
      <c r="J24" s="453" t="s">
        <v>545</v>
      </c>
      <c r="K24" s="453" t="s">
        <v>600</v>
      </c>
      <c r="L24" s="455">
        <v>60.098666666666674</v>
      </c>
      <c r="M24" s="455">
        <v>3</v>
      </c>
      <c r="N24" s="456">
        <v>180.29600000000002</v>
      </c>
    </row>
    <row r="25" spans="1:14" ht="14.4" customHeight="1" thickBot="1" x14ac:dyDescent="0.35">
      <c r="A25" s="457" t="s">
        <v>516</v>
      </c>
      <c r="B25" s="458" t="s">
        <v>604</v>
      </c>
      <c r="C25" s="459" t="s">
        <v>527</v>
      </c>
      <c r="D25" s="460" t="s">
        <v>605</v>
      </c>
      <c r="E25" s="459" t="s">
        <v>533</v>
      </c>
      <c r="F25" s="460" t="s">
        <v>606</v>
      </c>
      <c r="G25" s="459" t="s">
        <v>534</v>
      </c>
      <c r="H25" s="459" t="s">
        <v>601</v>
      </c>
      <c r="I25" s="459" t="s">
        <v>601</v>
      </c>
      <c r="J25" s="459" t="s">
        <v>602</v>
      </c>
      <c r="K25" s="459" t="s">
        <v>603</v>
      </c>
      <c r="L25" s="461">
        <v>21.671237716779871</v>
      </c>
      <c r="M25" s="461">
        <v>1200</v>
      </c>
      <c r="N25" s="462">
        <v>26005.485260135843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56" t="s">
        <v>263</v>
      </c>
      <c r="B1" s="356"/>
      <c r="C1" s="356"/>
      <c r="D1" s="356"/>
      <c r="E1" s="356"/>
      <c r="F1" s="319"/>
      <c r="G1" s="319"/>
      <c r="H1" s="319"/>
      <c r="I1" s="319"/>
      <c r="J1" s="349"/>
      <c r="K1" s="349"/>
      <c r="L1" s="349"/>
      <c r="M1" s="349"/>
      <c r="N1" s="349"/>
      <c r="O1" s="349"/>
      <c r="P1" s="349"/>
      <c r="Q1" s="349"/>
    </row>
    <row r="2" spans="1:17" ht="14.4" customHeight="1" thickBot="1" x14ac:dyDescent="0.35">
      <c r="A2" s="235" t="s">
        <v>275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142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46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69" t="s">
        <v>265</v>
      </c>
      <c r="C4" s="370"/>
      <c r="D4" s="370"/>
      <c r="E4" s="371"/>
      <c r="F4" s="366" t="s">
        <v>270</v>
      </c>
      <c r="G4" s="367"/>
      <c r="H4" s="367"/>
      <c r="I4" s="368"/>
      <c r="J4" s="369" t="s">
        <v>271</v>
      </c>
      <c r="K4" s="370"/>
      <c r="L4" s="370"/>
      <c r="M4" s="371"/>
      <c r="N4" s="366" t="s">
        <v>272</v>
      </c>
      <c r="O4" s="367"/>
      <c r="P4" s="367"/>
      <c r="Q4" s="368"/>
    </row>
    <row r="5" spans="1:17" ht="14.4" customHeight="1" thickBot="1" x14ac:dyDescent="0.35">
      <c r="A5" s="463" t="s">
        <v>264</v>
      </c>
      <c r="B5" s="464" t="s">
        <v>266</v>
      </c>
      <c r="C5" s="464" t="s">
        <v>267</v>
      </c>
      <c r="D5" s="464" t="s">
        <v>268</v>
      </c>
      <c r="E5" s="465" t="s">
        <v>269</v>
      </c>
      <c r="F5" s="466" t="s">
        <v>266</v>
      </c>
      <c r="G5" s="467" t="s">
        <v>267</v>
      </c>
      <c r="H5" s="467" t="s">
        <v>268</v>
      </c>
      <c r="I5" s="468" t="s">
        <v>269</v>
      </c>
      <c r="J5" s="464" t="s">
        <v>266</v>
      </c>
      <c r="K5" s="464" t="s">
        <v>267</v>
      </c>
      <c r="L5" s="464" t="s">
        <v>268</v>
      </c>
      <c r="M5" s="465" t="s">
        <v>269</v>
      </c>
      <c r="N5" s="466" t="s">
        <v>266</v>
      </c>
      <c r="O5" s="467" t="s">
        <v>267</v>
      </c>
      <c r="P5" s="467" t="s">
        <v>268</v>
      </c>
      <c r="Q5" s="468" t="s">
        <v>269</v>
      </c>
    </row>
    <row r="6" spans="1:17" ht="14.4" customHeight="1" x14ac:dyDescent="0.3">
      <c r="A6" s="473" t="s">
        <v>607</v>
      </c>
      <c r="B6" s="477"/>
      <c r="C6" s="449"/>
      <c r="D6" s="449"/>
      <c r="E6" s="450"/>
      <c r="F6" s="475"/>
      <c r="G6" s="469"/>
      <c r="H6" s="469"/>
      <c r="I6" s="479"/>
      <c r="J6" s="477"/>
      <c r="K6" s="449"/>
      <c r="L6" s="449"/>
      <c r="M6" s="450"/>
      <c r="N6" s="475"/>
      <c r="O6" s="469"/>
      <c r="P6" s="469"/>
      <c r="Q6" s="470"/>
    </row>
    <row r="7" spans="1:17" ht="14.4" customHeight="1" thickBot="1" x14ac:dyDescent="0.35">
      <c r="A7" s="474" t="s">
        <v>608</v>
      </c>
      <c r="B7" s="478">
        <v>142</v>
      </c>
      <c r="C7" s="461"/>
      <c r="D7" s="461"/>
      <c r="E7" s="462"/>
      <c r="F7" s="476">
        <v>1</v>
      </c>
      <c r="G7" s="471">
        <v>0</v>
      </c>
      <c r="H7" s="471">
        <v>0</v>
      </c>
      <c r="I7" s="480">
        <v>0</v>
      </c>
      <c r="J7" s="478">
        <v>46</v>
      </c>
      <c r="K7" s="461"/>
      <c r="L7" s="461"/>
      <c r="M7" s="462"/>
      <c r="N7" s="476">
        <v>1</v>
      </c>
      <c r="O7" s="471">
        <v>0</v>
      </c>
      <c r="P7" s="471">
        <v>0</v>
      </c>
      <c r="Q7" s="4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2014-07-22T12:24:48Z</dcterms:modified>
</cp:coreProperties>
</file>