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62913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AI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Q3" i="347" l="1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<sst xmlns="http://schemas.openxmlformats.org/spreadsheetml/2006/main" count="7995" uniqueCount="1662">
  <si>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</si>
  <si>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</si>
  <si>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</si>
  <si>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</si>
  <si>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</si>
  <si>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</si>
  <si>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</si>
  <si>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</si>
  <si>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</si>
  <si>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</si>
  <si>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</si>
  <si>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</si>
  <si>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</si>
  <si>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</si>
  <si>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</si>
  <si>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</si>
  <si>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</si>
  <si>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</si>
  <si>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</si>
  <si>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</si>
  <si>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</si>
  <si>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</si>
  <si>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</si>
  <si>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</si>
  <si>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</si>
  <si>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</si>
  <si>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</si>
  <si>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</si>
  <si>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</si>
  <si>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</si>
  <si>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</si>
  <si>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</si>
  <si>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</si>
  <si>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</si>
  <si>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</si>
  <si>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</si>
  <si>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</si>
  <si>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</si>
  <si>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</si>
  <si>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</si>
  <si>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</si>
  <si>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</si>
  <si>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</si>
  <si>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</si>
  <si>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</si>
  <si>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</si>
  <si>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</si>
  <si>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</si>
  <si>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</si>
  <si>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</si>
  <si>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</si>
  <si>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</si>
  <si>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</si>
  <si>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</si>
  <si>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</si>
  <si>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</si>
  <si>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</si>
  <si>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</si>
  <si>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</si>
  <si>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</si>
  <si>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</si>
  <si>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</si>
  <si>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</si>
  <si>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</si>
  <si>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</si>
  <si>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</si>
  <si>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</si>
  <si>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</si>
  <si>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</si>
  <si>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</si>
  <si>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</si>
  <si>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</si>
  <si>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</si>
  <si>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</si>
  <si>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</si>
  <si>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</si>
  <si>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</si>
  <si>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</si>
  <si>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</si>
  <si>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</si>
  <si>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</si>
  <si>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</si>
  <si>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</si>
  <si>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</si>
  <si>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</si>
  <si>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</si>
  <si>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</si>
  <si>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</si>
  <si>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</si>
  <si>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</si>
  <si>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</si>
  <si>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</si>
  <si>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</si>
  <si>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</si>
  <si>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</si>
  <si>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</si>
  <si>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</si>
  <si>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</si>
  <si>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</si>
  <si>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</si>
  <si>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</si>
  <si>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</si>
  <si>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</si>
  <si>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</si>
  <si>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</si>
  <si>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</si>
  <si>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</si>
  <si>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</si>
  <si>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</si>
  <si>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</si>
  <si>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</si>
  <si>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</si>
  <si>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</si>
  <si>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</si>
  <si>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</si>
  <si>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</si>
  <si>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</si>
  <si>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</si>
  <si>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</si>
  <si>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</si>
  <si>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</si>
  <si>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</si>
  <si>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</si>
  <si>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</si>
  <si>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</si>
  <si>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</si>
  <si>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</si>
  <si>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</si>
  <si>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</si>
  <si>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</si>
  <si>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</si>
  <si>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</si>
  <si>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</si>
  <si>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</si>
  <si>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</si>
  <si>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</si>
  <si>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</si>
  <si>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</si>
  <si>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</si>
  <si>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</si>
  <si>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</si>
  <si>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</si>
  <si>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</si>
  <si>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</si>
  <si>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</si>
  <si>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</si>
  <si>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</si>
  <si>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</si>
  <si>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</si>
  <si>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</si>
  <si>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</si>
  <si>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</si>
  <si>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</si>
  <si>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</si>
  <si>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</si>
  <si>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</si>
  <si>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</si>
  <si>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</si>
  <si>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</si>
  <si>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</si>
  <si>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</si>
  <si>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</si>
  <si>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</si>
  <si>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</si>
  <si>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</si>
  <si>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</si>
  <si>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</si>
  <si>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</si>
  <si>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</si>
  <si>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</si>
  <si>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</si>
  <si>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</si>
  <si>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</si>
  <si>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</si>
  <si>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</si>
  <si>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</si>
  <si>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</si>
  <si>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</si>
  <si>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</si>
  <si>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</si>
  <si>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</si>
  <si>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</si>
  <si>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</si>
  <si>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</si>
  <si>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</si>
  <si>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</si>
  <si>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</si>
  <si>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</si>
  <si>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</si>
  <si>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</si>
  <si>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</si>
  <si>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</si>
  <si>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</si>
  <si>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</si>
  <si>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</si>
  <si>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</si>
  <si>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</si>
  <si>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</si>
  <si>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</si>
  <si>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</si>
  <si>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</si>
  <si>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</si>
  <si>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</si>
  <si>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</si>
  <si>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</si>
  <si>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</si>
  <si>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</si>
  <si>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</si>
  <si>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</si>
  <si>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</si>
  <si>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</si>
  <si>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</si>
  <si>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</si>
  <si>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</si>
  <si>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</si>
  <si>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</si>
  <si>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</si>
  <si>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</si>
  <si>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</si>
  <si>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</si>
  <si>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</si>
  <si>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</si>
  <si>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</si>
  <si>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</si>
  <si>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</si>
  <si>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</si>
  <si>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</si>
  <si>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</si>
  <si>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</si>
  <si>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</si>
  <si>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</si>
  <si>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</si>
  <si>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</si>
  <si>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</si>
  <si>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</si>
  <si>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</si>
  <si>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</si>
  <si>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</si>
  <si>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</si>
  <si>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</si>
  <si>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</si>
  <si>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</si>
  <si>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</si>
  <si>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</si>
  <si>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</si>
  <si>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</si>
  <si>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</si>
  <si>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</si>
  <si>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</si>
  <si>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</si>
  <si>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</si>
  <si>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</si>
  <si>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</si>
  <si>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</si>
  <si>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</si>
  <si>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</si>
  <si>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</si>
  <si>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</si>
  <si>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</si>
  <si>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</si>
  <si>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</si>
  <si>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</si>
  <si>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</si>
  <si>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</si>
  <si>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</si>
  <si>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</si>
  <si>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</si>
  <si>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</si>
  <si>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</si>
  <si>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</si>
  <si>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</si>
  <si>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</si>
  <si>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</si>
  <si>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</si>
  <si>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</si>
  <si>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</si>
  <si>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</si>
  <si>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</si>
  <si>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</si>
  <si>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</si>
  <si>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</si>
  <si>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</si>
  <si>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</si>
  <si>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</si>
  <si>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</si>
  <si>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</si>
  <si>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</si>
  <si>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</si>
  <si>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</si>
  <si>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</si>
  <si>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</si>
  <si>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</si>
  <si>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</si>
  <si>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</si>
  <si>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</si>
  <si>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</si>
  <si>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</si>
  <si>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</si>
  <si>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</si>
  <si>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</si>
  <si>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</si>
  <si>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</si>
  <si>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</si>
  <si>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</si>
  <si>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</si>
  <si>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</si>
  <si>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</si>
  <si>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</si>
  <si>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</si>
  <si>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</si>
  <si>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</si>
  <si>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</si>
  <si>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</si>
  <si>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</si>
  <si>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</si>
  <si>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</si>
  <si>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</si>
  <si>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--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</si>
  <si>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</si>
  <si>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</si>
  <si>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</si>
  <si>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</si>
  <si>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</si>
  <si>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</si>
  <si>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</si>
  <si>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</si>
  <si>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</si>
  <si>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</si>
  <si>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</si>
  <si>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</si>
  <si>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</si>
  <si>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</si>
  <si>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</si>
  <si>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</si>
  <si>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</si>
  <si>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</si>
  <si>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</si>
  <si>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</si>
  <si>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</si>
  <si>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</si>
  <si>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</si>
  <si>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</si>
  <si>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</si>
  <si>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</si>
  <si>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</si>
  <si>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</si>
  <si>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</si>
  <si>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</si>
  <si>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</si>
  <si>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</si>
  <si>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</si>
  <si>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</si>
  <si>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</si>
  <si>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</si>
  <si>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</si>
  <si>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</si>
  <si>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</si>
  <si>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</si>
  <si>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</si>
  <si>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</si>
  <si>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</si>
  <si>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</si>
  <si>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</si>
  <si>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</si>
  <si>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</si>
  <si>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</si>
  <si>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</si>
  <si>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</si>
  <si>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</si>
  <si>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</si>
  <si>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</si>
  <si>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</si>
  <si>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</si>
  <si>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</si>
  <si>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</si>
  <si>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</si>
  <si>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</si>
  <si>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</si>
  <si>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</si>
  <si>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</si>
  <si>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</si>
  <si>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</si>
  <si>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</si>
  <si>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</si>
  <si>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</si>
  <si>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</si>
  <si>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</si>
  <si>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</si>
  <si>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</si>
  <si>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</si>
  <si>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</si>
  <si>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</si>
  <si>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</si>
  <si>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</si>
  <si>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</si>
  <si>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</si>
  <si>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</si>
  <si>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</si>
  <si>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</si>
  <si>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</si>
  <si>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</si>
  <si>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</si>
  <si>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</si>
  <si>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</si>
  <si>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</si>
  <si>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</si>
  <si>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</si>
  <si>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</si>
  <si>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</si>
  <si>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</si>
  <si>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</si>
  <si>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</si>
  <si>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</si>
  <si>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</si>
  <si>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</si>
  <si>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</si>
  <si>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</si>
  <si>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</si>
  <si>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</si>
  <si>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</si>
  <si>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</si>
  <si>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</si>
  <si>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</si>
  <si>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</si>
  <si>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</si>
  <si>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</si>
  <si>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</si>
  <si>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</si>
  <si>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</si>
  <si>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</si>
  <si>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</si>
  <si>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</si>
  <si>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</si>
  <si>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</si>
  <si>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</si>
  <si>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</si>
  <si>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</si>
  <si>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</si>
  <si>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</si>
  <si>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</si>
  <si>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</si>
  <si>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</si>
  <si>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</si>
  <si>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</si>
  <si>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</si>
  <si>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</si>
  <si>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</si>
  <si>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</si>
  <si>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</si>
  <si>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</si>
  <si>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</si>
  <si>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</si>
  <si>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</si>
  <si>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</si>
  <si>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</si>
  <si>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</si>
  <si>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</si>
  <si>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</si>
  <si>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</si>
  <si>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</si>
  <si>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</si>
  <si>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</si>
  <si>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</si>
  <si>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</si>
  <si>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</si>
  <si>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</si>
  <si>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</si>
  <si>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</si>
  <si>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</si>
  <si>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</si>
  <si>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</si>
  <si>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</si>
  <si>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</si>
  <si>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</si>
  <si>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</si>
  <si>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</si>
  <si>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</si>
  <si>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</si>
  <si>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</si>
  <si>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</si>
  <si>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</si>
  <si>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</si>
  <si>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</si>
  <si>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</si>
  <si>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</si>
  <si>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</si>
  <si>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</si>
  <si>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</si>
  <si>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</si>
  <si>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</si>
  <si>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</si>
  <si>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</si>
  <si>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</si>
  <si>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</si>
  <si>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</si>
  <si>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</si>
  <si>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</si>
  <si>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</si>
  <si>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</si>
  <si>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</si>
  <si>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</si>
  <si>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</si>
  <si>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</si>
  <si>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</si>
  <si>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</si>
  <si>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</si>
  <si>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</si>
  <si>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</si>
  <si>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</si>
  <si>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</si>
  <si>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</si>
  <si>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</si>
  <si>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</si>
  <si>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</si>
  <si>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</si>
  <si>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</si>
  <si>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</si>
  <si>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</si>
  <si>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</si>
  <si>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</si>
  <si>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</si>
  <si>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</si>
  <si>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</si>
  <si>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</si>
  <si>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</si>
  <si>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</si>
  <si>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</si>
  <si>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</si>
  <si>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</si>
  <si>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</si>
  <si>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</si>
  <si>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</si>
  <si>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</si>
  <si>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</si>
  <si>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</si>
  <si>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</si>
  <si>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</si>
  <si>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</si>
  <si>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</si>
  <si>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</si>
  <si>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</si>
  <si>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</si>
  <si>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</si>
  <si>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</si>
  <si>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</si>
  <si>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</si>
  <si>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</si>
  <si>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103575</t>
  </si>
  <si>
    <t>3575</t>
  </si>
  <si>
    <t>HEPAROID LECIVA</t>
  </si>
  <si>
    <t>UNG 1X30GM</t>
  </si>
  <si>
    <t>112770</t>
  </si>
  <si>
    <t>12770</t>
  </si>
  <si>
    <t>YAL</t>
  </si>
  <si>
    <t>SOL 2X67.5ML</t>
  </si>
  <si>
    <t>152266</t>
  </si>
  <si>
    <t>52266</t>
  </si>
  <si>
    <t>INFADOLAN</t>
  </si>
  <si>
    <t>DRM UNG 1X30GM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</si>
  <si>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</si>
  <si>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</si>
  <si>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</si>
  <si>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</si>
  <si>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</si>
  <si>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</si>
  <si>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</si>
  <si>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</si>
  <si>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</si>
  <si>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</si>
  <si>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</si>
  <si>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</si>
  <si>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102818</t>
  </si>
  <si>
    <t>2818</t>
  </si>
  <si>
    <t>ENDIARON</t>
  </si>
  <si>
    <t>TBL OBD 20X250MG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</si>
  <si>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</si>
  <si>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</si>
  <si>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</si>
  <si>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</si>
  <si>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</si>
  <si>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</si>
  <si>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</si>
  <si>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</si>
  <si>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</si>
  <si>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116595</t>
  </si>
  <si>
    <t>16595</t>
  </si>
  <si>
    <t>MALTOFER</t>
  </si>
  <si>
    <t>POR GTT SOL 30ML</t>
  </si>
  <si>
    <t>930043</t>
  </si>
  <si>
    <t>DZ TRIXO LIND 100 ml</t>
  </si>
  <si>
    <t>930431</t>
  </si>
  <si>
    <t>1000</t>
  </si>
  <si>
    <t>KL AQUA PURIF. KUL,FAG 5 kg</t>
  </si>
  <si>
    <t>921012</t>
  </si>
  <si>
    <t>KL Ethanolum 70% 140,0 g v sirokohrdle lahvi</t>
  </si>
  <si>
    <t>842161</t>
  </si>
  <si>
    <t>31950</t>
  </si>
  <si>
    <t>Carbocit tbl.20</t>
  </si>
  <si>
    <t>847025</t>
  </si>
  <si>
    <t>137119</t>
  </si>
  <si>
    <t>CALCIUM 500 MG PHARMAVIT</t>
  </si>
  <si>
    <t>POR TBL EFF 20X500MG</t>
  </si>
  <si>
    <t>920219</t>
  </si>
  <si>
    <t>DZ TRIXO 100 ML</t>
  </si>
  <si>
    <t>500808</t>
  </si>
  <si>
    <t>IR  0.9%SOD.CHLOR.FOR IRR.1000 ECOTAINER</t>
  </si>
  <si>
    <t>IR OR B/BR</t>
  </si>
  <si>
    <t>176954</t>
  </si>
  <si>
    <t>ALGIFEN NEO</t>
  </si>
  <si>
    <t>POR GTT SOL 1X50ML</t>
  </si>
  <si>
    <t>200863</t>
  </si>
  <si>
    <t>OPHTHALMO-SEPTONEX</t>
  </si>
  <si>
    <t>OPH GTT SOL 1X10ML PLAST</t>
  </si>
  <si>
    <t>202924</t>
  </si>
  <si>
    <t>POR TBL FLM 10X250MG</t>
  </si>
  <si>
    <t>184279</t>
  </si>
  <si>
    <t>CALCIUM-SANDOZ FORTE 500 MG</t>
  </si>
  <si>
    <t>397412</t>
  </si>
  <si>
    <t>IR  0.9%SOD.CHLOR.FOR IRR. 6X1000 ML</t>
  </si>
  <si>
    <t>IR-Fres. 6X1000 ML 15%</t>
  </si>
  <si>
    <t>P</t>
  </si>
  <si>
    <t>153639</t>
  </si>
  <si>
    <t>53639</t>
  </si>
  <si>
    <t>FLONIDAN</t>
  </si>
  <si>
    <t>TBL 30X10MG</t>
  </si>
  <si>
    <t>Transfůzní oddělení</t>
  </si>
  <si>
    <t>TO, výroba</t>
  </si>
  <si>
    <t>Lékárna - léčiva</t>
  </si>
  <si>
    <t>3590 - TO, výroba</t>
  </si>
  <si>
    <t>R06AX13 - Loratadin</t>
  </si>
  <si>
    <t>R06AX13</t>
  </si>
  <si>
    <t>FLONIDAN 10 MG TABLETY</t>
  </si>
  <si>
    <t>POR TBL NOB 30X10MG</t>
  </si>
  <si>
    <t>Přehled plnění pozitivního listu - spotřeba léčivých přípravků - orientační přehled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</si>
  <si>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</si>
  <si>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</si>
  <si>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</si>
  <si>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</si>
  <si>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</si>
  <si>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</si>
  <si>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</si>
  <si>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</si>
  <si>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</si>
  <si>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</si>
  <si>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</si>
  <si>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Sulovská Ivana</t>
  </si>
  <si>
    <t>Smital Jan</t>
  </si>
  <si>
    <t>Burgetová Anna</t>
  </si>
  <si>
    <t>Stejskalová Monika</t>
  </si>
  <si>
    <t>Galuszková Dana</t>
  </si>
  <si>
    <t>Amoxicilin a enzymový inhibitor</t>
  </si>
  <si>
    <t>203097</t>
  </si>
  <si>
    <t>AMOKSIKLAV 1 G</t>
  </si>
  <si>
    <t>POR TBL FLM 21</t>
  </si>
  <si>
    <t>Budesonid</t>
  </si>
  <si>
    <t>54267</t>
  </si>
  <si>
    <t>RHINOCORT AQUA 64 MCG</t>
  </si>
  <si>
    <t>NAS SPR SUS 120X64RG</t>
  </si>
  <si>
    <t>Cefuroxim</t>
  </si>
  <si>
    <t>47728</t>
  </si>
  <si>
    <t>ZINNAT 500 MG</t>
  </si>
  <si>
    <t>POR TBL FLM 14X500MG</t>
  </si>
  <si>
    <t>Diosmin, kombinace</t>
  </si>
  <si>
    <t>14075</t>
  </si>
  <si>
    <t>DETRALEX</t>
  </si>
  <si>
    <t>POR TBL FLM 60X500MG</t>
  </si>
  <si>
    <t>185435</t>
  </si>
  <si>
    <t>POR TBL FLM 120X500MG</t>
  </si>
  <si>
    <t>Erdostein</t>
  </si>
  <si>
    <t>199680</t>
  </si>
  <si>
    <t>ERDOMED</t>
  </si>
  <si>
    <t>POR CPS DUR 60X300MG</t>
  </si>
  <si>
    <t>Gestoden a ethinylestradiol</t>
  </si>
  <si>
    <t>97557</t>
  </si>
  <si>
    <t>LINDYNETTE 20</t>
  </si>
  <si>
    <t>POR TBL OBD 3X21</t>
  </si>
  <si>
    <t>132794</t>
  </si>
  <si>
    <t>LOGEST</t>
  </si>
  <si>
    <t>Chlormadinon a ethinylestradiol</t>
  </si>
  <si>
    <t>30889</t>
  </si>
  <si>
    <t>BELARA</t>
  </si>
  <si>
    <t>POR TBL FLM 3X21</t>
  </si>
  <si>
    <t>Ibuprofen</t>
  </si>
  <si>
    <t>125167</t>
  </si>
  <si>
    <t>DOLGIT GEL</t>
  </si>
  <si>
    <t>DRM GEL 1X150GM</t>
  </si>
  <si>
    <t>Jiná antibiotika pro lokální aplikaci</t>
  </si>
  <si>
    <t>55759</t>
  </si>
  <si>
    <t>PAMYCON NA PŘÍPRAVU KAPEK</t>
  </si>
  <si>
    <t>DRM PLV SOL 1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</si>
  <si>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</si>
  <si>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</si>
  <si>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</si>
  <si>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</si>
  <si>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</si>
  <si>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14816</t>
  </si>
  <si>
    <t>KREON 10 000</t>
  </si>
  <si>
    <t>POR CPS ETD 200</t>
  </si>
  <si>
    <t>Nimesulid</t>
  </si>
  <si>
    <t>12892</t>
  </si>
  <si>
    <t>AULIN</t>
  </si>
  <si>
    <t>POR TBL NOB 30X100MG</t>
  </si>
  <si>
    <t>Nitrofurantoin</t>
  </si>
  <si>
    <t>154748</t>
  </si>
  <si>
    <t>NITROFURANTOIN - RATIOPHARM 100 MG</t>
  </si>
  <si>
    <t>POR CPS PRO 50X100MG</t>
  </si>
  <si>
    <t>Prednisolon a antiseptika</t>
  </si>
  <si>
    <t>16467</t>
  </si>
  <si>
    <t>IMACORT</t>
  </si>
  <si>
    <t>DRM CRM 1X20GM</t>
  </si>
  <si>
    <t>Rosuvastatin</t>
  </si>
  <si>
    <t>148074</t>
  </si>
  <si>
    <t>ROSUCARD 20 MG POTAHOVANÉ TABLETY</t>
  </si>
  <si>
    <t>POR TBL FLM 90X20MG</t>
  </si>
  <si>
    <t>Různé jiné kombinace železa</t>
  </si>
  <si>
    <t>99138</t>
  </si>
  <si>
    <t>AKTIFERRIN</t>
  </si>
  <si>
    <t>POR GTT SOL 1X30ML</t>
  </si>
  <si>
    <t>Tolperison</t>
  </si>
  <si>
    <t>57525</t>
  </si>
  <si>
    <t>MYDOCALM 150 MG</t>
  </si>
  <si>
    <t>POR TBL FLM 30X150MG</t>
  </si>
  <si>
    <t>Itopridum</t>
  </si>
  <si>
    <t>166760</t>
  </si>
  <si>
    <t>KINITO 50 MG, POTAHOVANÉ TABLETY</t>
  </si>
  <si>
    <t>POR TBL FLM 100X50MG</t>
  </si>
  <si>
    <t>47727</t>
  </si>
  <si>
    <t>POR TBL FLM 10X500MG</t>
  </si>
  <si>
    <t>46707</t>
  </si>
  <si>
    <t>POR TBL OBD 63</t>
  </si>
  <si>
    <t>48261</t>
  </si>
  <si>
    <t>FRAMYKOIN</t>
  </si>
  <si>
    <t>DRM PLV ADS 1X20GM</t>
  </si>
  <si>
    <t>Klarithromycin</t>
  </si>
  <si>
    <t>53853</t>
  </si>
  <si>
    <t>KLACID 500</t>
  </si>
  <si>
    <t>Levonorgestrel a ethinylestradiol</t>
  </si>
  <si>
    <t>78246</t>
  </si>
  <si>
    <t>MINISISTON</t>
  </si>
  <si>
    <t>POR TBL OBD 3X21(=63)</t>
  </si>
  <si>
    <t>Atorvastatin</t>
  </si>
  <si>
    <t>93018</t>
  </si>
  <si>
    <t>SORTIS 20 MG</t>
  </si>
  <si>
    <t>POR TBL FLM 100X20MG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</si>
  <si>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</si>
  <si>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</si>
  <si>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</si>
  <si>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</si>
  <si>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</si>
  <si>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</si>
  <si>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</si>
  <si>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</si>
  <si>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</si>
  <si>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132600</t>
  </si>
  <si>
    <t>LEXAURIN 1,5</t>
  </si>
  <si>
    <t>POR TBL NOB 30X1.5MG</t>
  </si>
  <si>
    <t>Dexamethason a antiinfektiva</t>
  </si>
  <si>
    <t>57866</t>
  </si>
  <si>
    <t>TOBRADEX</t>
  </si>
  <si>
    <t>OPH GTT SUS 5ML</t>
  </si>
  <si>
    <t>Diklofenak</t>
  </si>
  <si>
    <t>16031</t>
  </si>
  <si>
    <t>VOLTAREN 50</t>
  </si>
  <si>
    <t>POR TBL ENT 20X50MG</t>
  </si>
  <si>
    <t>132632</t>
  </si>
  <si>
    <t>Doxycyklin</t>
  </si>
  <si>
    <t>97654</t>
  </si>
  <si>
    <t>DOXYBENE 100 MG</t>
  </si>
  <si>
    <t>POR CPS MOL 10X100MG</t>
  </si>
  <si>
    <t>Hydrokortison</t>
  </si>
  <si>
    <t>2668</t>
  </si>
  <si>
    <t>OPHTHALMO-HYDROCORTISON LÉČIVA</t>
  </si>
  <si>
    <t>OPH UNG 1X5GM/25MG</t>
  </si>
  <si>
    <t>Jiná antiinfektiva</t>
  </si>
  <si>
    <t>802</t>
  </si>
  <si>
    <t>OPH GTT SOL 1X10ML SKLO</t>
  </si>
  <si>
    <t>Kodein</t>
  </si>
  <si>
    <t>90</t>
  </si>
  <si>
    <t>CODEIN SLOVAKOFARMA 30 MG</t>
  </si>
  <si>
    <t>POR TBL NOB 10X30MG</t>
  </si>
  <si>
    <t>Komplex železa s isomaltosou a kyselina listová</t>
  </si>
  <si>
    <t>16593</t>
  </si>
  <si>
    <t>MALTOFER FOL TABLETY</t>
  </si>
  <si>
    <t>POR TBL MND 30</t>
  </si>
  <si>
    <t>Kortikosteroidy</t>
  </si>
  <si>
    <t>84700</t>
  </si>
  <si>
    <t>OTOBACID N</t>
  </si>
  <si>
    <t>AUR GTT SOL 1X5ML</t>
  </si>
  <si>
    <t>Kyselina tioktová</t>
  </si>
  <si>
    <t>84367</t>
  </si>
  <si>
    <t>THIOGAMMA 600 ORAL</t>
  </si>
  <si>
    <t>POR TBL FLM 60X600MG</t>
  </si>
  <si>
    <t>47144</t>
  </si>
  <si>
    <t>LETROX 100</t>
  </si>
  <si>
    <t>POR TBL NOB 100X100RG I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</si>
  <si>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</si>
  <si>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</si>
  <si>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</si>
  <si>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</si>
  <si>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</si>
  <si>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</si>
  <si>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</si>
  <si>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</si>
  <si>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Ofloxacin</t>
  </si>
  <si>
    <t>55636</t>
  </si>
  <si>
    <t>OFLOXIN 200</t>
  </si>
  <si>
    <t>POR TBL FLM 10X200MG</t>
  </si>
  <si>
    <t>87225</t>
  </si>
  <si>
    <t>POR TBL FLM 20X200MG</t>
  </si>
  <si>
    <t>Omeprazol</t>
  </si>
  <si>
    <t>122114</t>
  </si>
  <si>
    <t>APO-OME 20</t>
  </si>
  <si>
    <t>POR CPS ETD 100X20MG</t>
  </si>
  <si>
    <t>Pantoprazol</t>
  </si>
  <si>
    <t>119688</t>
  </si>
  <si>
    <t>CONTROLOC 40 MG</t>
  </si>
  <si>
    <t>POR TBL ENT 100X40MG I</t>
  </si>
  <si>
    <t>Perindopril a amlodipin</t>
  </si>
  <si>
    <t>124091</t>
  </si>
  <si>
    <t>PRESTANCE 5 MG/5 MG</t>
  </si>
  <si>
    <t>POR TBL NOB 90</t>
  </si>
  <si>
    <t>Sertralin</t>
  </si>
  <si>
    <t>107887</t>
  </si>
  <si>
    <t>APO-SERTRAL 50</t>
  </si>
  <si>
    <t>POR CPS DUR 100X50MG</t>
  </si>
  <si>
    <t>Simvastatin</t>
  </si>
  <si>
    <t>125086</t>
  </si>
  <si>
    <t>APO-SIMVA 20</t>
  </si>
  <si>
    <t>Sulfamethoxazol a trimethoprim</t>
  </si>
  <si>
    <t>3377</t>
  </si>
  <si>
    <t>BISEPTOL 480</t>
  </si>
  <si>
    <t>POR TBL NOB 20X480MG</t>
  </si>
  <si>
    <t>203954</t>
  </si>
  <si>
    <t>POR TBL NOB 28X480MG</t>
  </si>
  <si>
    <t>Umělé slzy a jiné indiferentní přípravky</t>
  </si>
  <si>
    <t>49629</t>
  </si>
  <si>
    <t>TEARS NATURALE II</t>
  </si>
  <si>
    <t>OPH GTT SOL 1X15ML</t>
  </si>
  <si>
    <t>Vinpocetin</t>
  </si>
  <si>
    <t>132799</t>
  </si>
  <si>
    <t>CAVINTON FORTE</t>
  </si>
  <si>
    <t>POR TBL NOB 90X10MG</t>
  </si>
  <si>
    <t>Zolpidem</t>
  </si>
  <si>
    <t>134228</t>
  </si>
  <si>
    <t>ZOLPIDEM ORION 10 MG</t>
  </si>
  <si>
    <t>POR TBL FLM 100X10MG</t>
  </si>
  <si>
    <t>Chřipka, inaktivovaná vakcína, štěpený virus nebo povrchový</t>
  </si>
  <si>
    <t>151125</t>
  </si>
  <si>
    <t>VAXIGRIP</t>
  </si>
  <si>
    <t>INJ SUS 1X0.5ML/DÁV</t>
  </si>
  <si>
    <t>Cetirizin</t>
  </si>
  <si>
    <t>66030</t>
  </si>
  <si>
    <t>ZODAC</t>
  </si>
  <si>
    <t>POR TBL FLM 30X10MG</t>
  </si>
  <si>
    <t>59687</t>
  </si>
  <si>
    <t>POR TBL FLM 14X200MG</t>
  </si>
  <si>
    <t>132531</t>
  </si>
  <si>
    <t>HELICID 20</t>
  </si>
  <si>
    <t>POR CPS ETD 90X20MG</t>
  </si>
  <si>
    <t>25366</t>
  </si>
  <si>
    <t>HELICID 20 ZENTIVA</t>
  </si>
  <si>
    <t>180697</t>
  </si>
  <si>
    <t>POR TBL ENT 84X40MG</t>
  </si>
  <si>
    <t>Pitofenon a analgetika</t>
  </si>
  <si>
    <t>50335</t>
  </si>
  <si>
    <t>POR GTT SOL 1X25ML</t>
  </si>
  <si>
    <t>Pseudoefedrin, kombinace</t>
  </si>
  <si>
    <t>202894</t>
  </si>
  <si>
    <t>CLARINASE REPETABS</t>
  </si>
  <si>
    <t>POR TBL PRO 20 II</t>
  </si>
  <si>
    <t>Tobramycin</t>
  </si>
  <si>
    <t>86264</t>
  </si>
  <si>
    <t>TOBREX</t>
  </si>
  <si>
    <t>OPH GTT SOL 1X5ML/15MG</t>
  </si>
  <si>
    <t>Trimethoprim</t>
  </si>
  <si>
    <t>89816</t>
  </si>
  <si>
    <t>TRIPRIM 200 MG</t>
  </si>
  <si>
    <t>POR TBL NOB 20X200MG</t>
  </si>
  <si>
    <t>Amorolfin</t>
  </si>
  <si>
    <t>45304</t>
  </si>
  <si>
    <t>LOCERYL 5% LÉČIVÝ LAK NA NEHTY</t>
  </si>
  <si>
    <t>DRM LAC UGC 1X2.5ML I</t>
  </si>
  <si>
    <t>54268</t>
  </si>
  <si>
    <t>NAS SPR SUS 240X64RG</t>
  </si>
  <si>
    <t>Ciklopirox</t>
  </si>
  <si>
    <t>76150</t>
  </si>
  <si>
    <t>BATRAFEN KRÉM</t>
  </si>
  <si>
    <t>DRM CRM 1X20GM/200MG</t>
  </si>
  <si>
    <t>Escitalopram</t>
  </si>
  <si>
    <t>137770</t>
  </si>
  <si>
    <t>ESCITIL 10 MG</t>
  </si>
  <si>
    <t>Fentermin</t>
  </si>
  <si>
    <t>97374</t>
  </si>
  <si>
    <t>ADIPEX RETARD</t>
  </si>
  <si>
    <t>POR CPS RML 100X15MG</t>
  </si>
  <si>
    <t>97375</t>
  </si>
  <si>
    <t>POR CPS RML 30X15MG</t>
  </si>
  <si>
    <t>Sukralfát</t>
  </si>
  <si>
    <t>91217</t>
  </si>
  <si>
    <t>VENTER</t>
  </si>
  <si>
    <t>POR TBL NOB 50X1GM</t>
  </si>
  <si>
    <t>Adapalen</t>
  </si>
  <si>
    <t>46643</t>
  </si>
  <si>
    <t>DIFFERINE KRÉM</t>
  </si>
  <si>
    <t>DRM CRM 1X30GM/30MG</t>
  </si>
  <si>
    <t>47726</t>
  </si>
  <si>
    <t>ZINNAT 250 MG</t>
  </si>
  <si>
    <t>POR TBL FLM 14X250MG</t>
  </si>
  <si>
    <t>97655</t>
  </si>
  <si>
    <t>POR CPS MOL 20X100MG</t>
  </si>
  <si>
    <t>Drospirenon a ethinylestradiol</t>
  </si>
  <si>
    <t>129841</t>
  </si>
  <si>
    <t>YAZ 0,02 MG/3 MG POTAHOVANÉ TABLETY</t>
  </si>
  <si>
    <t>POR TBL FLM 28</t>
  </si>
  <si>
    <t>Epinefrin (adrenalin)</t>
  </si>
  <si>
    <t>180471</t>
  </si>
  <si>
    <t>EPIPEN 300 MIKROGRAMŮ</t>
  </si>
  <si>
    <t>INJ SOL PEP 1X0.3ML</t>
  </si>
  <si>
    <t>Erythromycin, kombinace</t>
  </si>
  <si>
    <t>91763</t>
  </si>
  <si>
    <t>ZINERYT</t>
  </si>
  <si>
    <t>DRM SOL 1X30ML(PLV+SO</t>
  </si>
  <si>
    <t>135928</t>
  </si>
  <si>
    <t>ESOPREX 10 MG</t>
  </si>
  <si>
    <t>Glycerol-trinitrát</t>
  </si>
  <si>
    <t>85071</t>
  </si>
  <si>
    <t>NITROMINT</t>
  </si>
  <si>
    <t>ORM SPR SLG 10GM I</t>
  </si>
  <si>
    <t>Hořčík (různé sole v kombinaci)</t>
  </si>
  <si>
    <t>66555</t>
  </si>
  <si>
    <t>MAGNOSOLV</t>
  </si>
  <si>
    <t>POR GRA SOL SCC 30X365MG</t>
  </si>
  <si>
    <t>1066</t>
  </si>
  <si>
    <t>DRM UNG 10GM</t>
  </si>
  <si>
    <t>Kyselina azelaová</t>
  </si>
  <si>
    <t>85470</t>
  </si>
  <si>
    <t>SKINOREN KRÉM</t>
  </si>
  <si>
    <t>DRM CRM 1X30GM 20%</t>
  </si>
  <si>
    <t>85656</t>
  </si>
  <si>
    <t>DORSIFLEX 200 MG</t>
  </si>
  <si>
    <t>12895</t>
  </si>
  <si>
    <t>POR GRA SUS 30X100MG I</t>
  </si>
  <si>
    <t>191949</t>
  </si>
  <si>
    <t>POR TBL RET 14 I</t>
  </si>
  <si>
    <t>202892</t>
  </si>
  <si>
    <t>POR TBL PRO 10 II</t>
  </si>
  <si>
    <t>Síran hořečnatý</t>
  </si>
  <si>
    <t>498</t>
  </si>
  <si>
    <t>MAGNESIUM SULFURICUM BIOTIKA 10%</t>
  </si>
  <si>
    <t>INJ SOL 5X10ML 10%</t>
  </si>
  <si>
    <t>146901</t>
  </si>
  <si>
    <t>ZOLPIDEM MYLAN 10 MG</t>
  </si>
  <si>
    <t>12494</t>
  </si>
  <si>
    <t>AUGMENTIN 1 G</t>
  </si>
  <si>
    <t>POR TBL FLM 14 I</t>
  </si>
  <si>
    <t>Mometason</t>
  </si>
  <si>
    <t>76975</t>
  </si>
  <si>
    <t>ELOCOM</t>
  </si>
  <si>
    <t>DRM UNG 1X15GM 0.1%</t>
  </si>
  <si>
    <t>Pikosíran sodný, kombinace</t>
  </si>
  <si>
    <t>160806</t>
  </si>
  <si>
    <t>PICOPREP PRÁŠEK PRO PERORÁLNÍ ROZTOK</t>
  </si>
  <si>
    <t>POR PLV SOL 2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</si>
  <si>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</si>
  <si>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</si>
  <si>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</si>
  <si>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A02BC02 - Pantoprazol</t>
  </si>
  <si>
    <t>N06BX18 - Vinpocetin</t>
  </si>
  <si>
    <t>N06AB06 - Sertralin</t>
  </si>
  <si>
    <t>C07AB07 - Bisoprolol</t>
  </si>
  <si>
    <t>R06AE07 - Cetirizin</t>
  </si>
  <si>
    <t>C09BB04 - Perindopril a amlodipin</t>
  </si>
  <si>
    <t>M01AX17 - Nimesulid</t>
  </si>
  <si>
    <t>C10AA01 - Simvastatin</t>
  </si>
  <si>
    <t>N06AB10 - Escitalopram</t>
  </si>
  <si>
    <t>C10AA05 - Atorvastatin</t>
  </si>
  <si>
    <t>N07CA01 - Betahistin</t>
  </si>
  <si>
    <t>C10AA07 - Rosuvastatin</t>
  </si>
  <si>
    <t>A03FA07 - Itopridum</t>
  </si>
  <si>
    <t>H03AA01 - Levothyroxin, sodná sůl</t>
  </si>
  <si>
    <t>J01CR02 - Amoxicilin a enzymový inhibitor</t>
  </si>
  <si>
    <t>N06AB10</t>
  </si>
  <si>
    <t>C10AA07</t>
  </si>
  <si>
    <t>H03AA01</t>
  </si>
  <si>
    <t>J01CR02</t>
  </si>
  <si>
    <t>M01AX17</t>
  </si>
  <si>
    <t>A03FA07</t>
  </si>
  <si>
    <t>A02BC02</t>
  </si>
  <si>
    <t>R06AE07</t>
  </si>
  <si>
    <t>C07AB07</t>
  </si>
  <si>
    <t>C09BB04</t>
  </si>
  <si>
    <t>C10AA01</t>
  </si>
  <si>
    <t>C10AA05</t>
  </si>
  <si>
    <t>N06AB06</t>
  </si>
  <si>
    <t>N06BX18</t>
  </si>
  <si>
    <t>N07CA01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</si>
  <si>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</si>
  <si>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</si>
  <si>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</si>
  <si>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</si>
  <si>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</si>
  <si>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</si>
  <si>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</si>
  <si>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</si>
  <si>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</si>
  <si>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 m 5403353</t>
  </si>
  <si>
    <t>ZC854</t>
  </si>
  <si>
    <t>Kompresa NT 7,5 x 7,5 cm/2 ks sterilní 26510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</si>
  <si>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</si>
  <si>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</si>
  <si>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</si>
  <si>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</si>
  <si>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</si>
  <si>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</si>
  <si>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</si>
  <si>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</si>
  <si>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ZN366</t>
  </si>
  <si>
    <t>Náplast poinjekční elastická tkaná jednotl. baleno 19 mm x 72 mm P-CURE1972ELAST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</si>
  <si>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</si>
  <si>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</si>
  <si>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</si>
  <si>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</si>
  <si>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</si>
  <si>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</si>
  <si>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Zátka k plast. zkumavkám FLME21341</t>
  </si>
  <si>
    <t>ZF091</t>
  </si>
  <si>
    <t>Zátka k plast. zkumavkám 331690213010</t>
  </si>
  <si>
    <t>Zátka k plast. zkumavkám FLME21301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</si>
  <si>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</si>
  <si>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</si>
  <si>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</si>
  <si>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</si>
  <si>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</si>
  <si>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</si>
  <si>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ZE719</t>
  </si>
  <si>
    <t>Špička pipetovací 0.5-10ul á 1000 ks BUN001P-BP(3110)</t>
  </si>
  <si>
    <t>ZB628</t>
  </si>
  <si>
    <t>Špička pipetovací bílá nester. 10-200ul 1121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</si>
  <si>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</si>
  <si>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</si>
  <si>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</si>
  <si>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</si>
  <si>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</si>
  <si>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</si>
  <si>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DD596</t>
  </si>
  <si>
    <t>Sabouraud agar s CMP</t>
  </si>
  <si>
    <t>DD409</t>
  </si>
  <si>
    <t>TRYPTON-SOJOVÝ BUJON</t>
  </si>
  <si>
    <t>DB099</t>
  </si>
  <si>
    <t>Immutrep-RPR (500t)</t>
  </si>
  <si>
    <t>DE730</t>
  </si>
  <si>
    <t>Thioglykolátový bujon(10ML)</t>
  </si>
  <si>
    <t>DB247</t>
  </si>
  <si>
    <t>ARC Syphlis TP Reagent Kit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</si>
  <si>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</si>
  <si>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</si>
  <si>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</si>
  <si>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</si>
  <si>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</si>
  <si>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</si>
  <si>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</si>
  <si>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</si>
  <si>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</si>
  <si>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</si>
  <si>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</si>
  <si>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</si>
  <si>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</si>
  <si>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</si>
  <si>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</si>
  <si>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</si>
  <si>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</si>
  <si>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</si>
  <si>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</si>
  <si>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</si>
  <si>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</si>
  <si>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</si>
  <si>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DB700</t>
  </si>
  <si>
    <t>CELLPACK 20 l</t>
  </si>
  <si>
    <t>DB491</t>
  </si>
  <si>
    <t>SERASCAN DIANA I+II+III+IV-P</t>
  </si>
  <si>
    <t>DC791</t>
  </si>
  <si>
    <t>CheckcellWeak 10 ml</t>
  </si>
  <si>
    <t>DC915</t>
  </si>
  <si>
    <t>ID-Card Anti-IgG-Dilution, 1x12</t>
  </si>
  <si>
    <t>DE087</t>
  </si>
  <si>
    <t>ID-Card DiaClon Anti-Lea</t>
  </si>
  <si>
    <t>DB542</t>
  </si>
  <si>
    <t>WEAK D CELLS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</si>
  <si>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</si>
  <si>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</si>
  <si>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</si>
  <si>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</si>
  <si>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</si>
  <si>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</si>
  <si>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</si>
  <si>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</si>
  <si>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DB163</t>
  </si>
  <si>
    <t>DG Gel NEUTRAL ( 2 x 25 cards )</t>
  </si>
  <si>
    <t>DF037</t>
  </si>
  <si>
    <t>ANTI-s 1x12 (+diag. serum)</t>
  </si>
  <si>
    <t>DC617</t>
  </si>
  <si>
    <t>LEKTIN ANTI-A1 5 ML</t>
  </si>
  <si>
    <t>DC395</t>
  </si>
  <si>
    <t>Negativní kontr.mon.10 ml</t>
  </si>
  <si>
    <t>805061</t>
  </si>
  <si>
    <t>-Isopropanol 5%, transf. 1000 ml</t>
  </si>
  <si>
    <t>DG596</t>
  </si>
  <si>
    <t>Promývací roztok B ředěný</t>
  </si>
  <si>
    <t>DA606</t>
  </si>
  <si>
    <t>Anti-Fyb (polyclonal human IgG) Coombs 5 ml</t>
  </si>
  <si>
    <t>DH184</t>
  </si>
  <si>
    <t>Gamma PeG, 10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</si>
  <si>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</si>
  <si>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</si>
  <si>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</si>
  <si>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</si>
  <si>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</si>
  <si>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</si>
  <si>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</si>
  <si>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</si>
  <si>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DB479</t>
  </si>
  <si>
    <t>AHG</t>
  </si>
  <si>
    <t>DE314</t>
  </si>
  <si>
    <t>DIAGN.ANTI-k MON. 2 ML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</si>
  <si>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</si>
  <si>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</si>
  <si>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</si>
  <si>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</si>
  <si>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</si>
  <si>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</si>
  <si>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DB622</t>
  </si>
  <si>
    <t>ID-Card DC-Screening II, 1x12</t>
  </si>
  <si>
    <t>DB853</t>
  </si>
  <si>
    <t>GAMMA QUIN</t>
  </si>
  <si>
    <t>DA049</t>
  </si>
  <si>
    <t>ImmuClone Rh-Hr Control</t>
  </si>
  <si>
    <t>DB544</t>
  </si>
  <si>
    <t>LEWIS BLOOD GROUP SUBSTANCE 2M</t>
  </si>
  <si>
    <t>DB552</t>
  </si>
  <si>
    <t>DIAGN.ANTI-P1 MON. 2 ML</t>
  </si>
  <si>
    <t>DB554</t>
  </si>
  <si>
    <t>LEKTIN ANTI-H 3ML</t>
  </si>
  <si>
    <t>DC943</t>
  </si>
  <si>
    <t>ID-NaCl,Enzyme test,112x12 pces</t>
  </si>
  <si>
    <t>DF561</t>
  </si>
  <si>
    <t>DIAGN. Anti-Wra pol. 3ml</t>
  </si>
  <si>
    <t>DG592</t>
  </si>
  <si>
    <t>NOVACLONE Anti-D, IgM+IgG  10x10ml</t>
  </si>
  <si>
    <t>DB537</t>
  </si>
  <si>
    <t>DIAGN.ANTI-LEA MON. 2ML</t>
  </si>
  <si>
    <t>DD561</t>
  </si>
  <si>
    <t>DIAGN.ANTI-LEB MON. 2ML</t>
  </si>
  <si>
    <t>DE088</t>
  </si>
  <si>
    <t>ID-Card DiaClon Anti-Leb</t>
  </si>
  <si>
    <t>DB545</t>
  </si>
  <si>
    <t>DIAGN.ANTI-B MON. 10X10 ML</t>
  </si>
  <si>
    <t>DC804</t>
  </si>
  <si>
    <t>Diagn.anti-AB mon.10x10ml</t>
  </si>
  <si>
    <t>DE090</t>
  </si>
  <si>
    <t>ID-Card Anti-Cw</t>
  </si>
  <si>
    <t>DE273</t>
  </si>
  <si>
    <t>Gamma-Clone Anti-Le(b) IgM (klon GAMA-704) 5 ml</t>
  </si>
  <si>
    <t>DE274</t>
  </si>
  <si>
    <t>Gamma-Clone Anti-Le(a) IgM (klon GAMA-701) 5 ml</t>
  </si>
  <si>
    <t>DF035</t>
  </si>
  <si>
    <t>ID anti S +Test serum, ID-anti S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</si>
  <si>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</si>
  <si>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</si>
  <si>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</si>
  <si>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</si>
  <si>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</si>
  <si>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</si>
  <si>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ZA338</t>
  </si>
  <si>
    <t>Obinadlo hydrofilní   6 cm x   5 m 13005</t>
  </si>
  <si>
    <t>ZA339</t>
  </si>
  <si>
    <t>Obinadlo hydrofilní   8 cm x   5 m 13006</t>
  </si>
  <si>
    <t>ZA419</t>
  </si>
  <si>
    <t>Náplast octacare cotton tape- betaplast 10 cm x 5 m (510W) 10510</t>
  </si>
  <si>
    <t>ZA425</t>
  </si>
  <si>
    <t>Obinadlo hydrofilní 10 cm x   5 m 13007</t>
  </si>
  <si>
    <t>ZA443</t>
  </si>
  <si>
    <t>Šátek trojcípý pletený 125 x 85 x 85 cm 20001</t>
  </si>
  <si>
    <t>ZA444</t>
  </si>
  <si>
    <t>Tampon nesterilní stáčený 20 x 19 cm bez RTG nití bal. á 100 ks 1320300404</t>
  </si>
  <si>
    <t>ZA463</t>
  </si>
  <si>
    <t>Kompresa NT 10 x 20 cm / 2 ks sterilní 26620</t>
  </si>
  <si>
    <t>ZA589</t>
  </si>
  <si>
    <t>Tampon sterilní stáčený 30 x 30 cm / 5 ks karton á 1500 ks 28007</t>
  </si>
  <si>
    <t>ZB084</t>
  </si>
  <si>
    <t>Náplast transpore 2,50 cm x 9,14 m 1527-1</t>
  </si>
  <si>
    <t>ZA728</t>
  </si>
  <si>
    <t>Lopatka lékařská nesterilní dřevěná ústní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</si>
  <si>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</si>
  <si>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</si>
  <si>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</si>
  <si>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</si>
  <si>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</si>
  <si>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</si>
  <si>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</si>
  <si>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</si>
  <si>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</si>
  <si>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</si>
  <si>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</si>
  <si>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</si>
  <si>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</si>
  <si>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</si>
  <si>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</si>
  <si>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</si>
  <si>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</si>
  <si>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</si>
  <si>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</si>
  <si>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</si>
  <si>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</si>
  <si>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</si>
  <si>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</si>
  <si>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</si>
  <si>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</si>
  <si>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</si>
  <si>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ZL881</t>
  </si>
  <si>
    <t>Manžeta TK k tonometru omron CW dospělá prodloužená délka 22 - 42 cm CW 101 00049</t>
  </si>
  <si>
    <t>ZB967</t>
  </si>
  <si>
    <t>Zkumavka 3 ml PP 13 x 75 mm 1058</t>
  </si>
  <si>
    <t>ZF104</t>
  </si>
  <si>
    <t>Nádoba na kontaminovaný odpad 10 l 15-0006</t>
  </si>
  <si>
    <t>ZJ189</t>
  </si>
  <si>
    <t>Zkumavka S-Monovette® 4,9 ml K3 EDTA 04.1931</t>
  </si>
  <si>
    <t>ZG231</t>
  </si>
  <si>
    <t>Stojan na zkumavky typ Z bílý B3 184082</t>
  </si>
  <si>
    <t>ZB366</t>
  </si>
  <si>
    <t>Zkumavka PS 10 ml nesterilní á 2000 ks 400912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</si>
  <si>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</si>
  <si>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</si>
  <si>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</si>
  <si>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</si>
  <si>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</si>
  <si>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</si>
  <si>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</si>
  <si>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</si>
  <si>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</si>
  <si>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</si>
  <si>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</si>
  <si>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</si>
  <si>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</si>
  <si>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</si>
  <si>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</si>
  <si>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</si>
  <si>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</si>
  <si>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</si>
  <si>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</si>
  <si>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</si>
  <si>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</si>
  <si>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</si>
  <si>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</si>
  <si>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</si>
  <si>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</si>
  <si>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</si>
  <si>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</si>
  <si>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ZB136</t>
  </si>
  <si>
    <t>Souprava pro separ.erytrocytů  942</t>
  </si>
  <si>
    <t>Souprava pro separ. erytrocytů  942</t>
  </si>
  <si>
    <t>ZB137</t>
  </si>
  <si>
    <t>Roztok antikoag. CPD50, 150 ml bal. á 40 ks 0415C-00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</si>
  <si>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</si>
  <si>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</si>
  <si>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</si>
  <si>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</si>
  <si>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</si>
  <si>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</si>
  <si>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</si>
  <si>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</si>
  <si>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</si>
  <si>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</si>
  <si>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</si>
  <si>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</si>
  <si>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</si>
  <si>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</si>
  <si>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</si>
  <si>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</si>
  <si>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</si>
  <si>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</si>
  <si>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</si>
  <si>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</si>
  <si>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ZL461</t>
  </si>
  <si>
    <t>Souprava pro separ. plazmy W/NACL ADAP 401323</t>
  </si>
  <si>
    <t>ZF083</t>
  </si>
  <si>
    <t>Souprava na léčení erytrocytaferézy 00944-00</t>
  </si>
  <si>
    <t>ZB138</t>
  </si>
  <si>
    <t>SAG Manitol 350 ml bal. á 20 ks 0411C-00</t>
  </si>
  <si>
    <t>ZD135</t>
  </si>
  <si>
    <t>Vak odběrový WBT434CEL</t>
  </si>
  <si>
    <t>ZG782</t>
  </si>
  <si>
    <t>Set na separaci LRS Plt,Plasma,RBC+TRL (pův.777800450) bal. á 6 ks 80450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</si>
  <si>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</si>
  <si>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</si>
  <si>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</si>
  <si>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</si>
  <si>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</si>
  <si>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</si>
  <si>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ZB883</t>
  </si>
  <si>
    <t>Vak transfer 6 x 150 ml 814-0135</t>
  </si>
  <si>
    <t>ZK830</t>
  </si>
  <si>
    <t>SAG Manitol 100 ml bal. á 48 ks 777968100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</si>
  <si>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</si>
  <si>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</si>
  <si>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</si>
  <si>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</si>
  <si>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</si>
  <si>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</si>
  <si>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</si>
  <si>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</si>
  <si>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ZN442</t>
  </si>
  <si>
    <t>Set k výrobě erytrocytů s redukcí plasmy 2-RBC w/Filter bal. á 8 ks 0948F-00</t>
  </si>
  <si>
    <t>ZH309</t>
  </si>
  <si>
    <t>Čtyřvak CPD-SAGM 811-8435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</si>
  <si>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</si>
  <si>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</si>
  <si>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</si>
  <si>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</si>
  <si>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</si>
  <si>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</si>
  <si>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</si>
  <si>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</si>
  <si>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ZN126</t>
  </si>
  <si>
    <t>Rukavice operační gammex ansell PF bez pudru 7,0 A351144</t>
  </si>
  <si>
    <t>DC859</t>
  </si>
  <si>
    <t>COLUMBIA AGAR</t>
  </si>
  <si>
    <t>DG211</t>
  </si>
  <si>
    <t>HEPTAPHAN, DIAG.PROUZKY 50 ks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</si>
  <si>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</si>
  <si>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</si>
  <si>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</si>
  <si>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</si>
  <si>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</si>
  <si>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</si>
  <si>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</si>
  <si>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</si>
  <si>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</si>
  <si>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</si>
  <si>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DG209</t>
  </si>
  <si>
    <t>MAY-GRUNWALD</t>
  </si>
  <si>
    <t>DC533</t>
  </si>
  <si>
    <t>ACCURUN 1 Series 2700 6x3,5 ml</t>
  </si>
  <si>
    <t>DF118</t>
  </si>
  <si>
    <t>ARC ANTIHBCII</t>
  </si>
  <si>
    <t>DC291</t>
  </si>
  <si>
    <t>ARC ANTI HCV RGT</t>
  </si>
  <si>
    <t>DC396</t>
  </si>
  <si>
    <t>ARC PRE-TRIG SOL</t>
  </si>
  <si>
    <t>DG208</t>
  </si>
  <si>
    <t>GIEMSA-ROMANOWSKI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</si>
  <si>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</si>
  <si>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</si>
  <si>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</si>
  <si>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</si>
  <si>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</si>
  <si>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</si>
  <si>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</si>
  <si>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</si>
  <si>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DC856</t>
  </si>
  <si>
    <t>ARC Probe Conditioning Solution</t>
  </si>
  <si>
    <t>DB957</t>
  </si>
  <si>
    <t>CELLCLEAN 50 ml</t>
  </si>
  <si>
    <t>DC700</t>
  </si>
  <si>
    <t>DIAGN.ANTI-KELL MON. 5 ML</t>
  </si>
  <si>
    <t>DF040</t>
  </si>
  <si>
    <t>ID-Card DiaClon Anti-Jka</t>
  </si>
  <si>
    <t>DB619</t>
  </si>
  <si>
    <t>ID-Panel, 11x 4ml</t>
  </si>
  <si>
    <t>DC098</t>
  </si>
  <si>
    <t>ID-PAPAIN 1X10 ML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</si>
  <si>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</si>
  <si>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</si>
  <si>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</si>
  <si>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</si>
  <si>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</si>
  <si>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</si>
  <si>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</si>
  <si>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</si>
  <si>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</si>
  <si>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</si>
  <si>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</si>
  <si>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</si>
  <si>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</si>
  <si>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</si>
  <si>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</si>
  <si>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</si>
  <si>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</si>
  <si>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</si>
  <si>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</si>
  <si>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</si>
  <si>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</si>
  <si>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</si>
  <si>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</si>
  <si>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</si>
  <si>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DB951</t>
  </si>
  <si>
    <t>GAMMA ELU-KIT II</t>
  </si>
  <si>
    <t>DB248</t>
  </si>
  <si>
    <t>ARC Syphilis TP Controls</t>
  </si>
  <si>
    <t>DE085</t>
  </si>
  <si>
    <t>ID-Card DiaClon Anti-N</t>
  </si>
  <si>
    <t>DB249</t>
  </si>
  <si>
    <t>ARC Syphilis TP Calibrator</t>
  </si>
  <si>
    <t>DF116</t>
  </si>
  <si>
    <t>ARC ANTIHBCII CAL</t>
  </si>
  <si>
    <t>DA065</t>
  </si>
  <si>
    <t>ARC HBSAG QUALITATIVE II CAL</t>
  </si>
  <si>
    <t>DD424</t>
  </si>
  <si>
    <t>ARC HIV COMBO CALIBR.</t>
  </si>
  <si>
    <t>DG694</t>
  </si>
  <si>
    <t>Architect HCV Ag Controls</t>
  </si>
  <si>
    <t>DG692</t>
  </si>
  <si>
    <t>Architect HCV Ag Reagent Kit</t>
  </si>
  <si>
    <t>DC226</t>
  </si>
  <si>
    <t>DIAGN.ANTI-LUA POL.</t>
  </si>
  <si>
    <t>DG817</t>
  </si>
  <si>
    <t>ID-Diluent 1 (2x100 ml)</t>
  </si>
  <si>
    <t>DB547</t>
  </si>
  <si>
    <t>DIAGN.ANTI-e MON. 5ML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</si>
  <si>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</si>
  <si>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</si>
  <si>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</si>
  <si>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</si>
  <si>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</si>
  <si>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</si>
  <si>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</si>
  <si>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</si>
  <si>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</si>
  <si>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</si>
  <si>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</si>
  <si>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</si>
  <si>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DA612</t>
  </si>
  <si>
    <t>DA608</t>
  </si>
  <si>
    <t>Anti-JKb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</si>
  <si>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</si>
  <si>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</si>
  <si>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</si>
  <si>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</si>
  <si>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</si>
  <si>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</si>
  <si>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</si>
  <si>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</si>
  <si>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DD495</t>
  </si>
  <si>
    <t>GAMMA EGA</t>
  </si>
  <si>
    <t>DF651</t>
  </si>
  <si>
    <t>GD Pseudomonas aeruginosa</t>
  </si>
  <si>
    <t>DC997</t>
  </si>
  <si>
    <t>Roztok TURCK</t>
  </si>
  <si>
    <t>DA603</t>
  </si>
  <si>
    <t>Anti-Cw (monoclonal human IgM) Clone MS-110, 5ml</t>
  </si>
  <si>
    <t>DB538</t>
  </si>
  <si>
    <t>DIAGN.ANTI-A MON. 10X10ML</t>
  </si>
  <si>
    <t>DG818</t>
  </si>
  <si>
    <t>ID-Diluent 2 (2x100 ml)</t>
  </si>
  <si>
    <t>DD068</t>
  </si>
  <si>
    <t>ID-Card anti-IgG1/anti-IgG3, 1x12</t>
  </si>
  <si>
    <t>DD182</t>
  </si>
  <si>
    <t>ID-Card ID LISS/Coombs, 112x12</t>
  </si>
  <si>
    <t>DE084</t>
  </si>
  <si>
    <t>ID-Card DiaClon Anti-M</t>
  </si>
  <si>
    <t>DA189</t>
  </si>
  <si>
    <t>Microcide SQ</t>
  </si>
  <si>
    <t>DE868</t>
  </si>
  <si>
    <t>EIGHTCHECK-3WP (N) 12x1,5 ml</t>
  </si>
  <si>
    <t>DG693</t>
  </si>
  <si>
    <t>Architect HCV Ag Calibrators</t>
  </si>
  <si>
    <t>DB483</t>
  </si>
  <si>
    <t>Anti-k,Coombs reactive 5 ml</t>
  </si>
  <si>
    <t>DD794</t>
  </si>
  <si>
    <t>PeliLISS poten.reag. 10 ml</t>
  </si>
  <si>
    <t>DA609</t>
  </si>
  <si>
    <t>Anti-M (monoclonal, murine) Clone LM110/140 5 ml</t>
  </si>
  <si>
    <t>DA613</t>
  </si>
  <si>
    <t>Anti-Kpa (polyclonal human IgG) Coombs 5 ml</t>
  </si>
  <si>
    <t>DE086</t>
  </si>
  <si>
    <t>ID-Card DiaClon Anti-P1</t>
  </si>
  <si>
    <t>DE928</t>
  </si>
  <si>
    <t>NOVACLONE Anti-C3b,-C3d 3ml</t>
  </si>
  <si>
    <t>DF038</t>
  </si>
  <si>
    <t>ANTI-Fya 1x12 (+diag. serum)</t>
  </si>
  <si>
    <t>DF039</t>
  </si>
  <si>
    <t>ANTI-Fyb 1x12 (+diag. serum)</t>
  </si>
  <si>
    <t>DF041</t>
  </si>
  <si>
    <t>ID-Card DiaClon Anti-Jkb</t>
  </si>
  <si>
    <t>DF117</t>
  </si>
  <si>
    <t>ARC ANTIHBCII CTL</t>
  </si>
  <si>
    <t>DG542</t>
  </si>
  <si>
    <t>Diagnostické sérum anti-s</t>
  </si>
  <si>
    <t>DA601</t>
  </si>
  <si>
    <t>ID-Card Fyb</t>
  </si>
  <si>
    <t>DF030</t>
  </si>
  <si>
    <t>Test serum, ID-anti S</t>
  </si>
  <si>
    <t>DA503</t>
  </si>
  <si>
    <t>RPR Positive control 0,5 ml</t>
  </si>
  <si>
    <t>DA505</t>
  </si>
  <si>
    <t>RPR Negative control 0,5 ml</t>
  </si>
  <si>
    <t>DB484</t>
  </si>
  <si>
    <t>Anti-Leb (monklonální, myšího původu)klon LEB1  5 ml</t>
  </si>
  <si>
    <t>DB485</t>
  </si>
  <si>
    <t>Anti-Lea (monklonální, myšího původu)klon GA2   5 ml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</si>
  <si>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</si>
  <si>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</si>
  <si>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</si>
  <si>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</si>
  <si>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</si>
  <si>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</si>
  <si>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</si>
  <si>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</si>
  <si>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</si>
  <si>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</si>
  <si>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</si>
  <si>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</si>
  <si>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</si>
  <si>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</si>
  <si>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</si>
  <si>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</si>
  <si>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</si>
  <si>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</si>
  <si>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</si>
  <si>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</si>
  <si>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</si>
  <si>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</si>
  <si>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</si>
  <si>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Machová Renata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</si>
  <si>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</si>
  <si>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</si>
  <si>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</si>
  <si>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</si>
  <si>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</si>
  <si>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</si>
  <si>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</si>
  <si>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</si>
  <si>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</si>
  <si>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</si>
  <si>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</si>
  <si>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</si>
  <si>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</si>
  <si>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</si>
  <si>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</si>
  <si>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</si>
  <si>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</si>
  <si>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</si>
  <si>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</si>
  <si>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</si>
  <si>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</si>
  <si>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</si>
  <si>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</si>
  <si>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</si>
  <si>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</si>
  <si>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</si>
  <si>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</si>
  <si>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</si>
  <si>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</si>
  <si>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</si>
  <si>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</si>
  <si>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</si>
  <si>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</si>
  <si>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</si>
  <si>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</si>
  <si>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</si>
  <si>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</si>
  <si>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</si>
  <si>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</si>
  <si>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</si>
  <si>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</si>
  <si>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</si>
  <si>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</si>
  <si>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</si>
  <si>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</si>
  <si>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</si>
  <si>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</si>
  <si>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</si>
  <si>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</si>
  <si>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</si>
  <si>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</si>
  <si>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</si>
  <si>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</si>
  <si>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</si>
  <si>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</si>
  <si>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</si>
  <si>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</si>
  <si>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</si>
  <si>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</si>
  <si>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</si>
  <si>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</si>
  <si>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</si>
  <si>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</si>
  <si>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</si>
  <si>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</si>
  <si>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</si>
  <si>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</si>
  <si>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</si>
  <si>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</si>
  <si>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</si>
  <si>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</si>
  <si>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</si>
  <si>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</si>
  <si>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</si>
  <si>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</si>
  <si>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</si>
  <si>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</si>
  <si>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</si>
  <si>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</si>
  <si>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22351</t>
  </si>
  <si>
    <t>OPIS KREVNÍ SKUPINY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</si>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</sst>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0" fontId="0" fillId="0" borderId="156" xfId="0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-15.178497470013076</c:v>
                </c:pt>
                <c:pt idx="1">
                  <c:v>3.2220145814191588</c:v>
                </c:pt>
                <c:pt idx="2">
                  <c:v>0.89313618222115732</c:v>
                </c:pt>
                <c:pt idx="3">
                  <c:v>1.5374666546805698</c:v>
                </c:pt>
                <c:pt idx="4">
                  <c:v>0.64127224762361745</c:v>
                </c:pt>
                <c:pt idx="5">
                  <c:v>0.71073850400466476</c:v>
                </c:pt>
                <c:pt idx="6">
                  <c:v>0.57277859324418656</c:v>
                </c:pt>
                <c:pt idx="7">
                  <c:v>0.67531105750899012</c:v>
                </c:pt>
                <c:pt idx="8">
                  <c:v>0.55513527994796119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0.50663060903116297</c:v>
                </c:pt>
                <c:pt idx="1">
                  <c:v>0.50663060903116297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283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285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633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246</v>
      </c>
      <c r="C15" s="47" t="s">
        <v>256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964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965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996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1514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1518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1525</v>
      </c>
      <c r="C27" s="47" t="s">
        <v>259</v>
      </c>
    </row>
    <row r="28" spans="1:3" ht="14.4" customHeight="1" x14ac:dyDescent="0.3">
      <c r="A28" s="147" t="str">
        <f t="shared" si="4"/>
        <v>ZV Vykáz.-A Detail</v>
      </c>
      <c r="B28" s="90" t="s">
        <v>1606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1661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633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215.79999999999993</v>
      </c>
      <c r="K3" s="44">
        <f>IF(M3=0,0,J3/M3)</f>
        <v>1</v>
      </c>
      <c r="L3" s="43">
        <f>SUBTOTAL(9,L6:L1048576)</f>
        <v>2</v>
      </c>
      <c r="M3" s="45">
        <f>SUBTOTAL(9,M6:M1048576)</f>
        <v>215.79999999999993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538</v>
      </c>
      <c r="B6" s="497" t="s">
        <v>630</v>
      </c>
      <c r="C6" s="497" t="s">
        <v>622</v>
      </c>
      <c r="D6" s="497" t="s">
        <v>631</v>
      </c>
      <c r="E6" s="497" t="s">
        <v>632</v>
      </c>
      <c r="F6" s="485"/>
      <c r="G6" s="485"/>
      <c r="H6" s="302">
        <v>0</v>
      </c>
      <c r="I6" s="485">
        <v>2</v>
      </c>
      <c r="J6" s="485">
        <v>215.79999999999993</v>
      </c>
      <c r="K6" s="302">
        <v>1</v>
      </c>
      <c r="L6" s="485">
        <v>2</v>
      </c>
      <c r="M6" s="486">
        <v>215.79999999999993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246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283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212</v>
      </c>
      <c r="C3" s="306">
        <f>SUM(C6:C1048576)</f>
        <v>3</v>
      </c>
      <c r="D3" s="306">
        <f>SUM(D6:D1048576)</f>
        <v>0</v>
      </c>
      <c r="E3" s="307">
        <f>SUM(E6:E1048576)</f>
        <v>0</v>
      </c>
      <c r="F3" s="304">
        <f>IF(SUM($B3:$E3)=0,"",B3/SUM($B3:$E3))</f>
        <v>0.98604651162790702</v>
      </c>
      <c r="G3" s="302">
        <f t="shared" ref="G3:I3" si="0">IF(SUM($B3:$E3)=0,"",C3/SUM($B3:$E3))</f>
        <v>1.3953488372093023E-2</v>
      </c>
      <c r="H3" s="302">
        <f t="shared" si="0"/>
        <v>0</v>
      </c>
      <c r="I3" s="303">
        <f t="shared" si="0"/>
        <v>0</v>
      </c>
      <c r="J3" s="306">
        <f>SUM(J6:J1048576)</f>
        <v>66</v>
      </c>
      <c r="K3" s="306">
        <f>SUM(K6:K1048576)</f>
        <v>1</v>
      </c>
      <c r="L3" s="306">
        <f>SUM(L6:L1048576)</f>
        <v>0</v>
      </c>
      <c r="M3" s="307">
        <f>SUM(M6:M1048576)</f>
        <v>0</v>
      </c>
      <c r="N3" s="304">
        <f>IF(SUM($J3:$M3)=0,"",J3/SUM($J3:$M3))</f>
        <v>0.9850746268656716</v>
      </c>
      <c r="O3" s="302">
        <f t="shared" ref="O3:Q3" si="1">IF(SUM($J3:$M3)=0,"",K3/SUM($J3:$M3))</f>
        <v>1.4925373134328358E-2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248</v>
      </c>
      <c r="C4" s="377"/>
      <c r="D4" s="377"/>
      <c r="E4" s="378"/>
      <c r="F4" s="373" t="s">
        <v>253</v>
      </c>
      <c r="G4" s="374"/>
      <c r="H4" s="374"/>
      <c r="I4" s="375"/>
      <c r="J4" s="376" t="s">
        <v>254</v>
      </c>
      <c r="K4" s="377"/>
      <c r="L4" s="377"/>
      <c r="M4" s="378"/>
      <c r="N4" s="373" t="s">
        <v>255</v>
      </c>
      <c r="O4" s="374"/>
      <c r="P4" s="374"/>
      <c r="Q4" s="375"/>
    </row>
    <row r="5" spans="1:17" ht="14.4" customHeight="1" thickBot="1" x14ac:dyDescent="0.35">
      <c r="A5" s="498" t="s">
        <v>247</v>
      </c>
      <c r="B5" s="499" t="s">
        <v>249</v>
      </c>
      <c r="C5" s="499" t="s">
        <v>250</v>
      </c>
      <c r="D5" s="499" t="s">
        <v>251</v>
      </c>
      <c r="E5" s="500" t="s">
        <v>252</v>
      </c>
      <c r="F5" s="501" t="s">
        <v>249</v>
      </c>
      <c r="G5" s="502" t="s">
        <v>250</v>
      </c>
      <c r="H5" s="502" t="s">
        <v>251</v>
      </c>
      <c r="I5" s="503" t="s">
        <v>252</v>
      </c>
      <c r="J5" s="499" t="s">
        <v>249</v>
      </c>
      <c r="K5" s="499" t="s">
        <v>250</v>
      </c>
      <c r="L5" s="499" t="s">
        <v>251</v>
      </c>
      <c r="M5" s="500" t="s">
        <v>252</v>
      </c>
      <c r="N5" s="501" t="s">
        <v>249</v>
      </c>
      <c r="O5" s="502" t="s">
        <v>250</v>
      </c>
      <c r="P5" s="502" t="s">
        <v>251</v>
      </c>
      <c r="Q5" s="503" t="s">
        <v>252</v>
      </c>
    </row>
    <row r="6" spans="1:17" ht="14.4" customHeight="1" x14ac:dyDescent="0.3">
      <c r="A6" s="506" t="s">
        <v>634</v>
      </c>
      <c r="B6" s="510"/>
      <c r="C6" s="463"/>
      <c r="D6" s="463"/>
      <c r="E6" s="464"/>
      <c r="F6" s="508"/>
      <c r="G6" s="482"/>
      <c r="H6" s="482"/>
      <c r="I6" s="512"/>
      <c r="J6" s="510"/>
      <c r="K6" s="463"/>
      <c r="L6" s="463"/>
      <c r="M6" s="464"/>
      <c r="N6" s="508"/>
      <c r="O6" s="482"/>
      <c r="P6" s="482"/>
      <c r="Q6" s="504"/>
    </row>
    <row r="7" spans="1:17" ht="14.4" customHeight="1" thickBot="1" x14ac:dyDescent="0.35">
      <c r="A7" s="507" t="s">
        <v>635</v>
      </c>
      <c r="B7" s="511">
        <v>212</v>
      </c>
      <c r="C7" s="475">
        <v>3</v>
      </c>
      <c r="D7" s="475"/>
      <c r="E7" s="476"/>
      <c r="F7" s="509">
        <v>0.98604651162790702</v>
      </c>
      <c r="G7" s="483">
        <v>1.3953488372093023E-2</v>
      </c>
      <c r="H7" s="483">
        <v>0</v>
      </c>
      <c r="I7" s="513">
        <v>0</v>
      </c>
      <c r="J7" s="511">
        <v>66</v>
      </c>
      <c r="K7" s="475">
        <v>1</v>
      </c>
      <c r="L7" s="475"/>
      <c r="M7" s="476"/>
      <c r="N7" s="509">
        <v>0.9850746268656716</v>
      </c>
      <c r="O7" s="483">
        <v>1.4925373134328358E-2</v>
      </c>
      <c r="P7" s="483">
        <v>0</v>
      </c>
      <c r="Q7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283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35</v>
      </c>
      <c r="B5" s="448" t="s">
        <v>625</v>
      </c>
      <c r="C5" s="451">
        <v>18735.240000000002</v>
      </c>
      <c r="D5" s="451">
        <v>111</v>
      </c>
      <c r="E5" s="451">
        <v>16398.670000000002</v>
      </c>
      <c r="F5" s="514">
        <v>0.87528475749443302</v>
      </c>
      <c r="G5" s="451">
        <v>93</v>
      </c>
      <c r="H5" s="514">
        <v>0.83783783783783783</v>
      </c>
      <c r="I5" s="451">
        <v>2336.5700000000002</v>
      </c>
      <c r="J5" s="514">
        <v>0.12471524250556705</v>
      </c>
      <c r="K5" s="451">
        <v>18</v>
      </c>
      <c r="L5" s="514">
        <v>0.16216216216216217</v>
      </c>
      <c r="M5" s="451" t="s">
        <v>69</v>
      </c>
      <c r="N5" s="151"/>
    </row>
    <row r="6" spans="1:14" ht="14.4" customHeight="1" x14ac:dyDescent="0.3">
      <c r="A6" s="447">
        <v>35</v>
      </c>
      <c r="B6" s="448" t="s">
        <v>636</v>
      </c>
      <c r="C6" s="451">
        <v>18735.240000000002</v>
      </c>
      <c r="D6" s="451">
        <v>111</v>
      </c>
      <c r="E6" s="451">
        <v>16398.670000000002</v>
      </c>
      <c r="F6" s="514">
        <v>0.87528475749443302</v>
      </c>
      <c r="G6" s="451">
        <v>93</v>
      </c>
      <c r="H6" s="514">
        <v>0.83783783783783783</v>
      </c>
      <c r="I6" s="451">
        <v>2336.5700000000002</v>
      </c>
      <c r="J6" s="514">
        <v>0.12471524250556705</v>
      </c>
      <c r="K6" s="451">
        <v>18</v>
      </c>
      <c r="L6" s="514">
        <v>0.16216216216216217</v>
      </c>
      <c r="M6" s="451" t="s">
        <v>1</v>
      </c>
      <c r="N6" s="151"/>
    </row>
    <row r="7" spans="1:14" ht="14.4" customHeight="1" x14ac:dyDescent="0.3">
      <c r="A7" s="447" t="s">
        <v>527</v>
      </c>
      <c r="B7" s="448" t="s">
        <v>3</v>
      </c>
      <c r="C7" s="451">
        <v>18735.240000000002</v>
      </c>
      <c r="D7" s="451">
        <v>111</v>
      </c>
      <c r="E7" s="451">
        <v>16398.670000000002</v>
      </c>
      <c r="F7" s="514">
        <v>0.87528475749443302</v>
      </c>
      <c r="G7" s="451">
        <v>93</v>
      </c>
      <c r="H7" s="514">
        <v>0.83783783783783783</v>
      </c>
      <c r="I7" s="451">
        <v>2336.5700000000002</v>
      </c>
      <c r="J7" s="514">
        <v>0.12471524250556705</v>
      </c>
      <c r="K7" s="451">
        <v>18</v>
      </c>
      <c r="L7" s="514">
        <v>0.16216216216216217</v>
      </c>
      <c r="M7" s="451" t="s">
        <v>532</v>
      </c>
      <c r="N7" s="151"/>
    </row>
    <row r="9" spans="1:14" ht="14.4" customHeight="1" x14ac:dyDescent="0.3">
      <c r="A9" s="447">
        <v>35</v>
      </c>
      <c r="B9" s="448" t="s">
        <v>625</v>
      </c>
      <c r="C9" s="451" t="s">
        <v>529</v>
      </c>
      <c r="D9" s="451" t="s">
        <v>529</v>
      </c>
      <c r="E9" s="451" t="s">
        <v>529</v>
      </c>
      <c r="F9" s="514" t="s">
        <v>529</v>
      </c>
      <c r="G9" s="451" t="s">
        <v>529</v>
      </c>
      <c r="H9" s="514" t="s">
        <v>529</v>
      </c>
      <c r="I9" s="451" t="s">
        <v>529</v>
      </c>
      <c r="J9" s="514" t="s">
        <v>529</v>
      </c>
      <c r="K9" s="451" t="s">
        <v>529</v>
      </c>
      <c r="L9" s="514" t="s">
        <v>529</v>
      </c>
      <c r="M9" s="451" t="s">
        <v>69</v>
      </c>
      <c r="N9" s="151"/>
    </row>
    <row r="10" spans="1:14" ht="14.4" customHeight="1" x14ac:dyDescent="0.3">
      <c r="A10" s="447" t="s">
        <v>637</v>
      </c>
      <c r="B10" s="448" t="s">
        <v>636</v>
      </c>
      <c r="C10" s="451">
        <v>18735.240000000002</v>
      </c>
      <c r="D10" s="451">
        <v>111</v>
      </c>
      <c r="E10" s="451">
        <v>16398.670000000002</v>
      </c>
      <c r="F10" s="514">
        <v>0.87528475749443302</v>
      </c>
      <c r="G10" s="451">
        <v>93</v>
      </c>
      <c r="H10" s="514">
        <v>0.83783783783783783</v>
      </c>
      <c r="I10" s="451">
        <v>2336.5700000000002</v>
      </c>
      <c r="J10" s="514">
        <v>0.12471524250556705</v>
      </c>
      <c r="K10" s="451">
        <v>18</v>
      </c>
      <c r="L10" s="514">
        <v>0.16216216216216217</v>
      </c>
      <c r="M10" s="451" t="s">
        <v>1</v>
      </c>
      <c r="N10" s="151"/>
    </row>
    <row r="11" spans="1:14" ht="14.4" customHeight="1" x14ac:dyDescent="0.3">
      <c r="A11" s="447" t="s">
        <v>637</v>
      </c>
      <c r="B11" s="448" t="s">
        <v>638</v>
      </c>
      <c r="C11" s="451">
        <v>18735.240000000002</v>
      </c>
      <c r="D11" s="451">
        <v>111</v>
      </c>
      <c r="E11" s="451">
        <v>16398.670000000002</v>
      </c>
      <c r="F11" s="514">
        <v>0.87528475749443302</v>
      </c>
      <c r="G11" s="451">
        <v>93</v>
      </c>
      <c r="H11" s="514">
        <v>0.83783783783783783</v>
      </c>
      <c r="I11" s="451">
        <v>2336.5700000000002</v>
      </c>
      <c r="J11" s="514">
        <v>0.12471524250556705</v>
      </c>
      <c r="K11" s="451">
        <v>18</v>
      </c>
      <c r="L11" s="514">
        <v>0.16216216216216217</v>
      </c>
      <c r="M11" s="451" t="s">
        <v>536</v>
      </c>
      <c r="N11" s="151"/>
    </row>
    <row r="12" spans="1:14" ht="14.4" customHeight="1" x14ac:dyDescent="0.3">
      <c r="A12" s="447" t="s">
        <v>529</v>
      </c>
      <c r="B12" s="448" t="s">
        <v>529</v>
      </c>
      <c r="C12" s="451" t="s">
        <v>529</v>
      </c>
      <c r="D12" s="451" t="s">
        <v>529</v>
      </c>
      <c r="E12" s="451" t="s">
        <v>529</v>
      </c>
      <c r="F12" s="514" t="s">
        <v>529</v>
      </c>
      <c r="G12" s="451" t="s">
        <v>529</v>
      </c>
      <c r="H12" s="514" t="s">
        <v>529</v>
      </c>
      <c r="I12" s="451" t="s">
        <v>529</v>
      </c>
      <c r="J12" s="514" t="s">
        <v>529</v>
      </c>
      <c r="K12" s="451" t="s">
        <v>529</v>
      </c>
      <c r="L12" s="514" t="s">
        <v>529</v>
      </c>
      <c r="M12" s="451" t="s">
        <v>537</v>
      </c>
      <c r="N12" s="151"/>
    </row>
    <row r="13" spans="1:14" ht="14.4" customHeight="1" x14ac:dyDescent="0.3">
      <c r="A13" s="447" t="s">
        <v>527</v>
      </c>
      <c r="B13" s="448" t="s">
        <v>639</v>
      </c>
      <c r="C13" s="451">
        <v>18735.240000000002</v>
      </c>
      <c r="D13" s="451">
        <v>111</v>
      </c>
      <c r="E13" s="451">
        <v>16398.670000000002</v>
      </c>
      <c r="F13" s="514">
        <v>0.87528475749443302</v>
      </c>
      <c r="G13" s="451">
        <v>93</v>
      </c>
      <c r="H13" s="514">
        <v>0.83783783783783783</v>
      </c>
      <c r="I13" s="451">
        <v>2336.5700000000002</v>
      </c>
      <c r="J13" s="514">
        <v>0.12471524250556705</v>
      </c>
      <c r="K13" s="451">
        <v>18</v>
      </c>
      <c r="L13" s="514">
        <v>0.16216216216216217</v>
      </c>
      <c r="M13" s="451" t="s">
        <v>532</v>
      </c>
      <c r="N13" s="151"/>
    </row>
    <row r="14" spans="1:14" ht="14.4" customHeight="1" x14ac:dyDescent="0.3">
      <c r="A14" s="515" t="s">
        <v>640</v>
      </c>
    </row>
    <row r="15" spans="1:14" ht="14.4" customHeight="1" x14ac:dyDescent="0.3">
      <c r="A15" s="516" t="s">
        <v>641</v>
      </c>
    </row>
    <row r="16" spans="1:14" ht="14.4" customHeight="1" x14ac:dyDescent="0.3">
      <c r="A16" s="515" t="s">
        <v>642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283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0"/>
      <c r="D4" s="499" t="s">
        <v>20</v>
      </c>
      <c r="E4" s="520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7" t="s">
        <v>643</v>
      </c>
      <c r="B5" s="510">
        <v>3285.9700000000003</v>
      </c>
      <c r="C5" s="460">
        <v>1</v>
      </c>
      <c r="D5" s="522">
        <v>22</v>
      </c>
      <c r="E5" s="496" t="s">
        <v>643</v>
      </c>
      <c r="F5" s="510">
        <v>3155.7700000000004</v>
      </c>
      <c r="G5" s="482">
        <v>0.96037699674677501</v>
      </c>
      <c r="H5" s="463">
        <v>20</v>
      </c>
      <c r="I5" s="504">
        <v>0.90909090909090906</v>
      </c>
      <c r="J5" s="529">
        <v>130.19999999999999</v>
      </c>
      <c r="K5" s="482">
        <v>3.962300325322507E-2</v>
      </c>
      <c r="L5" s="463">
        <v>2</v>
      </c>
      <c r="M5" s="504">
        <v>9.0909090909090912E-2</v>
      </c>
    </row>
    <row r="6" spans="1:13" ht="14.4" customHeight="1" x14ac:dyDescent="0.3">
      <c r="A6" s="518" t="s">
        <v>644</v>
      </c>
      <c r="B6" s="521">
        <v>1061.18</v>
      </c>
      <c r="C6" s="466">
        <v>1</v>
      </c>
      <c r="D6" s="523">
        <v>6</v>
      </c>
      <c r="E6" s="527" t="s">
        <v>644</v>
      </c>
      <c r="F6" s="521">
        <v>1061.18</v>
      </c>
      <c r="G6" s="525">
        <v>1</v>
      </c>
      <c r="H6" s="469">
        <v>6</v>
      </c>
      <c r="I6" s="526">
        <v>1</v>
      </c>
      <c r="J6" s="530"/>
      <c r="K6" s="525">
        <v>0</v>
      </c>
      <c r="L6" s="469"/>
      <c r="M6" s="526">
        <v>0</v>
      </c>
    </row>
    <row r="7" spans="1:13" ht="14.4" customHeight="1" x14ac:dyDescent="0.3">
      <c r="A7" s="518" t="s">
        <v>645</v>
      </c>
      <c r="B7" s="521">
        <v>6041.01</v>
      </c>
      <c r="C7" s="466">
        <v>1</v>
      </c>
      <c r="D7" s="523">
        <v>36</v>
      </c>
      <c r="E7" s="527" t="s">
        <v>645</v>
      </c>
      <c r="F7" s="521">
        <v>5722.31</v>
      </c>
      <c r="G7" s="525">
        <v>0.94724392113239342</v>
      </c>
      <c r="H7" s="469">
        <v>32</v>
      </c>
      <c r="I7" s="526">
        <v>0.88888888888888884</v>
      </c>
      <c r="J7" s="530">
        <v>318.7</v>
      </c>
      <c r="K7" s="525">
        <v>5.2756078867606575E-2</v>
      </c>
      <c r="L7" s="469">
        <v>4</v>
      </c>
      <c r="M7" s="526">
        <v>0.1111111111111111</v>
      </c>
    </row>
    <row r="8" spans="1:13" ht="14.4" customHeight="1" x14ac:dyDescent="0.3">
      <c r="A8" s="518" t="s">
        <v>646</v>
      </c>
      <c r="B8" s="521">
        <v>1280.02</v>
      </c>
      <c r="C8" s="466">
        <v>1</v>
      </c>
      <c r="D8" s="523">
        <v>12</v>
      </c>
      <c r="E8" s="527" t="s">
        <v>646</v>
      </c>
      <c r="F8" s="521">
        <v>1192.1600000000001</v>
      </c>
      <c r="G8" s="525">
        <v>0.93136044749300795</v>
      </c>
      <c r="H8" s="469">
        <v>10</v>
      </c>
      <c r="I8" s="526">
        <v>0.83333333333333337</v>
      </c>
      <c r="J8" s="530">
        <v>87.86</v>
      </c>
      <c r="K8" s="525">
        <v>6.863955250699208E-2</v>
      </c>
      <c r="L8" s="469">
        <v>2</v>
      </c>
      <c r="M8" s="526">
        <v>0.16666666666666666</v>
      </c>
    </row>
    <row r="9" spans="1:13" ht="14.4" customHeight="1" x14ac:dyDescent="0.3">
      <c r="A9" s="518" t="s">
        <v>647</v>
      </c>
      <c r="B9" s="521">
        <v>2159.94</v>
      </c>
      <c r="C9" s="466">
        <v>1</v>
      </c>
      <c r="D9" s="523">
        <v>9</v>
      </c>
      <c r="E9" s="527" t="s">
        <v>647</v>
      </c>
      <c r="F9" s="521">
        <v>1052.44</v>
      </c>
      <c r="G9" s="525">
        <v>0.48725427558172912</v>
      </c>
      <c r="H9" s="469">
        <v>4</v>
      </c>
      <c r="I9" s="526">
        <v>0.44444444444444442</v>
      </c>
      <c r="J9" s="530">
        <v>1107.5</v>
      </c>
      <c r="K9" s="525">
        <v>0.51274572441827082</v>
      </c>
      <c r="L9" s="469">
        <v>5</v>
      </c>
      <c r="M9" s="526">
        <v>0.55555555555555558</v>
      </c>
    </row>
    <row r="10" spans="1:13" ht="14.4" customHeight="1" x14ac:dyDescent="0.3">
      <c r="A10" s="518" t="s">
        <v>648</v>
      </c>
      <c r="B10" s="521">
        <v>4335.87</v>
      </c>
      <c r="C10" s="466">
        <v>1</v>
      </c>
      <c r="D10" s="523">
        <v>24</v>
      </c>
      <c r="E10" s="527" t="s">
        <v>648</v>
      </c>
      <c r="F10" s="521">
        <v>3643.56</v>
      </c>
      <c r="G10" s="525">
        <v>0.84032962242871678</v>
      </c>
      <c r="H10" s="469">
        <v>19</v>
      </c>
      <c r="I10" s="526">
        <v>0.79166666666666663</v>
      </c>
      <c r="J10" s="530">
        <v>692.31000000000006</v>
      </c>
      <c r="K10" s="525">
        <v>0.1596703775712833</v>
      </c>
      <c r="L10" s="469">
        <v>5</v>
      </c>
      <c r="M10" s="526">
        <v>0.20833333333333334</v>
      </c>
    </row>
    <row r="11" spans="1:13" ht="14.4" customHeight="1" thickBot="1" x14ac:dyDescent="0.35">
      <c r="A11" s="519" t="s">
        <v>649</v>
      </c>
      <c r="B11" s="511">
        <v>571.25</v>
      </c>
      <c r="C11" s="472">
        <v>1</v>
      </c>
      <c r="D11" s="524">
        <v>2</v>
      </c>
      <c r="E11" s="528" t="s">
        <v>649</v>
      </c>
      <c r="F11" s="511">
        <v>571.25</v>
      </c>
      <c r="G11" s="483">
        <v>1</v>
      </c>
      <c r="H11" s="475">
        <v>2</v>
      </c>
      <c r="I11" s="505">
        <v>1</v>
      </c>
      <c r="J11" s="531"/>
      <c r="K11" s="483">
        <v>0</v>
      </c>
      <c r="L11" s="475"/>
      <c r="M11" s="505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964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283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18735.240000000002</v>
      </c>
      <c r="N3" s="66">
        <f>SUBTOTAL(9,N7:N1048576)</f>
        <v>186</v>
      </c>
      <c r="O3" s="66">
        <f>SUBTOTAL(9,O7:O1048576)</f>
        <v>111</v>
      </c>
      <c r="P3" s="66">
        <f>SUBTOTAL(9,P7:P1048576)</f>
        <v>16398.669999999998</v>
      </c>
      <c r="Q3" s="67">
        <f>IF(M3=0,0,P3/M3)</f>
        <v>0.8752847574944328</v>
      </c>
      <c r="R3" s="66">
        <f>SUBTOTAL(9,R7:R1048576)</f>
        <v>161</v>
      </c>
      <c r="S3" s="67">
        <f>IF(N3=0,0,R3/N3)</f>
        <v>0.86559139784946237</v>
      </c>
      <c r="T3" s="66">
        <f>SUBTOTAL(9,T7:T1048576)</f>
        <v>93</v>
      </c>
      <c r="U3" s="68">
        <f>IF(O3=0,0,T3/O3)</f>
        <v>0.83783783783783783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2" t="s">
        <v>23</v>
      </c>
      <c r="B6" s="533" t="s">
        <v>5</v>
      </c>
      <c r="C6" s="532" t="s">
        <v>24</v>
      </c>
      <c r="D6" s="533" t="s">
        <v>6</v>
      </c>
      <c r="E6" s="533" t="s">
        <v>152</v>
      </c>
      <c r="F6" s="533" t="s">
        <v>25</v>
      </c>
      <c r="G6" s="533" t="s">
        <v>26</v>
      </c>
      <c r="H6" s="533" t="s">
        <v>8</v>
      </c>
      <c r="I6" s="533" t="s">
        <v>10</v>
      </c>
      <c r="J6" s="533" t="s">
        <v>11</v>
      </c>
      <c r="K6" s="533" t="s">
        <v>12</v>
      </c>
      <c r="L6" s="533" t="s">
        <v>27</v>
      </c>
      <c r="M6" s="534" t="s">
        <v>14</v>
      </c>
      <c r="N6" s="535" t="s">
        <v>28</v>
      </c>
      <c r="O6" s="535" t="s">
        <v>28</v>
      </c>
      <c r="P6" s="535" t="s">
        <v>14</v>
      </c>
      <c r="Q6" s="535" t="s">
        <v>2</v>
      </c>
      <c r="R6" s="535" t="s">
        <v>28</v>
      </c>
      <c r="S6" s="535" t="s">
        <v>2</v>
      </c>
      <c r="T6" s="535" t="s">
        <v>28</v>
      </c>
      <c r="U6" s="536" t="s">
        <v>2</v>
      </c>
    </row>
    <row r="7" spans="1:21" ht="14.4" customHeight="1" x14ac:dyDescent="0.3">
      <c r="A7" s="537">
        <v>35</v>
      </c>
      <c r="B7" s="538" t="s">
        <v>625</v>
      </c>
      <c r="C7" s="538" t="s">
        <v>637</v>
      </c>
      <c r="D7" s="539" t="s">
        <v>963</v>
      </c>
      <c r="E7" s="540" t="s">
        <v>643</v>
      </c>
      <c r="F7" s="538" t="s">
        <v>636</v>
      </c>
      <c r="G7" s="538" t="s">
        <v>650</v>
      </c>
      <c r="H7" s="538" t="s">
        <v>620</v>
      </c>
      <c r="I7" s="538" t="s">
        <v>651</v>
      </c>
      <c r="J7" s="538" t="s">
        <v>652</v>
      </c>
      <c r="K7" s="538" t="s">
        <v>653</v>
      </c>
      <c r="L7" s="541">
        <v>225.06</v>
      </c>
      <c r="M7" s="541">
        <v>225.06</v>
      </c>
      <c r="N7" s="538">
        <v>1</v>
      </c>
      <c r="O7" s="542">
        <v>1</v>
      </c>
      <c r="P7" s="541">
        <v>225.06</v>
      </c>
      <c r="Q7" s="543">
        <v>1</v>
      </c>
      <c r="R7" s="538">
        <v>1</v>
      </c>
      <c r="S7" s="543">
        <v>1</v>
      </c>
      <c r="T7" s="542">
        <v>1</v>
      </c>
      <c r="U7" s="122">
        <v>1</v>
      </c>
    </row>
    <row r="8" spans="1:21" ht="14.4" customHeight="1" x14ac:dyDescent="0.3">
      <c r="A8" s="544">
        <v>35</v>
      </c>
      <c r="B8" s="545" t="s">
        <v>625</v>
      </c>
      <c r="C8" s="545" t="s">
        <v>637</v>
      </c>
      <c r="D8" s="546" t="s">
        <v>963</v>
      </c>
      <c r="E8" s="547" t="s">
        <v>643</v>
      </c>
      <c r="F8" s="545" t="s">
        <v>636</v>
      </c>
      <c r="G8" s="545" t="s">
        <v>654</v>
      </c>
      <c r="H8" s="545" t="s">
        <v>529</v>
      </c>
      <c r="I8" s="545" t="s">
        <v>655</v>
      </c>
      <c r="J8" s="545" t="s">
        <v>656</v>
      </c>
      <c r="K8" s="545" t="s">
        <v>657</v>
      </c>
      <c r="L8" s="548">
        <v>77.37</v>
      </c>
      <c r="M8" s="548">
        <v>154.74</v>
      </c>
      <c r="N8" s="545">
        <v>2</v>
      </c>
      <c r="O8" s="549">
        <v>1.5</v>
      </c>
      <c r="P8" s="548">
        <v>154.74</v>
      </c>
      <c r="Q8" s="550">
        <v>1</v>
      </c>
      <c r="R8" s="545">
        <v>2</v>
      </c>
      <c r="S8" s="550">
        <v>1</v>
      </c>
      <c r="T8" s="549">
        <v>1.5</v>
      </c>
      <c r="U8" s="551">
        <v>1</v>
      </c>
    </row>
    <row r="9" spans="1:21" ht="14.4" customHeight="1" x14ac:dyDescent="0.3">
      <c r="A9" s="544">
        <v>35</v>
      </c>
      <c r="B9" s="545" t="s">
        <v>625</v>
      </c>
      <c r="C9" s="545" t="s">
        <v>637</v>
      </c>
      <c r="D9" s="546" t="s">
        <v>963</v>
      </c>
      <c r="E9" s="547" t="s">
        <v>643</v>
      </c>
      <c r="F9" s="545" t="s">
        <v>636</v>
      </c>
      <c r="G9" s="545" t="s">
        <v>658</v>
      </c>
      <c r="H9" s="545" t="s">
        <v>529</v>
      </c>
      <c r="I9" s="545" t="s">
        <v>659</v>
      </c>
      <c r="J9" s="545" t="s">
        <v>660</v>
      </c>
      <c r="K9" s="545" t="s">
        <v>661</v>
      </c>
      <c r="L9" s="548">
        <v>0</v>
      </c>
      <c r="M9" s="548">
        <v>0</v>
      </c>
      <c r="N9" s="545">
        <v>2</v>
      </c>
      <c r="O9" s="549">
        <v>1</v>
      </c>
      <c r="P9" s="548">
        <v>0</v>
      </c>
      <c r="Q9" s="550"/>
      <c r="R9" s="545">
        <v>2</v>
      </c>
      <c r="S9" s="550">
        <v>1</v>
      </c>
      <c r="T9" s="549">
        <v>1</v>
      </c>
      <c r="U9" s="551">
        <v>1</v>
      </c>
    </row>
    <row r="10" spans="1:21" ht="14.4" customHeight="1" x14ac:dyDescent="0.3">
      <c r="A10" s="544">
        <v>35</v>
      </c>
      <c r="B10" s="545" t="s">
        <v>625</v>
      </c>
      <c r="C10" s="545" t="s">
        <v>637</v>
      </c>
      <c r="D10" s="546" t="s">
        <v>963</v>
      </c>
      <c r="E10" s="547" t="s">
        <v>643</v>
      </c>
      <c r="F10" s="545" t="s">
        <v>636</v>
      </c>
      <c r="G10" s="545" t="s">
        <v>662</v>
      </c>
      <c r="H10" s="545" t="s">
        <v>529</v>
      </c>
      <c r="I10" s="545" t="s">
        <v>663</v>
      </c>
      <c r="J10" s="545" t="s">
        <v>664</v>
      </c>
      <c r="K10" s="545" t="s">
        <v>665</v>
      </c>
      <c r="L10" s="548">
        <v>110.28</v>
      </c>
      <c r="M10" s="548">
        <v>110.28</v>
      </c>
      <c r="N10" s="545">
        <v>1</v>
      </c>
      <c r="O10" s="549">
        <v>0.5</v>
      </c>
      <c r="P10" s="548">
        <v>110.28</v>
      </c>
      <c r="Q10" s="550">
        <v>1</v>
      </c>
      <c r="R10" s="545">
        <v>1</v>
      </c>
      <c r="S10" s="550">
        <v>1</v>
      </c>
      <c r="T10" s="549">
        <v>0.5</v>
      </c>
      <c r="U10" s="551">
        <v>1</v>
      </c>
    </row>
    <row r="11" spans="1:21" ht="14.4" customHeight="1" x14ac:dyDescent="0.3">
      <c r="A11" s="544">
        <v>35</v>
      </c>
      <c r="B11" s="545" t="s">
        <v>625</v>
      </c>
      <c r="C11" s="545" t="s">
        <v>637</v>
      </c>
      <c r="D11" s="546" t="s">
        <v>963</v>
      </c>
      <c r="E11" s="547" t="s">
        <v>643</v>
      </c>
      <c r="F11" s="545" t="s">
        <v>636</v>
      </c>
      <c r="G11" s="545" t="s">
        <v>662</v>
      </c>
      <c r="H11" s="545" t="s">
        <v>529</v>
      </c>
      <c r="I11" s="545" t="s">
        <v>666</v>
      </c>
      <c r="J11" s="545" t="s">
        <v>664</v>
      </c>
      <c r="K11" s="545" t="s">
        <v>667</v>
      </c>
      <c r="L11" s="548">
        <v>0</v>
      </c>
      <c r="M11" s="548">
        <v>0</v>
      </c>
      <c r="N11" s="545">
        <v>1</v>
      </c>
      <c r="O11" s="549">
        <v>1</v>
      </c>
      <c r="P11" s="548">
        <v>0</v>
      </c>
      <c r="Q11" s="550"/>
      <c r="R11" s="545">
        <v>1</v>
      </c>
      <c r="S11" s="550">
        <v>1</v>
      </c>
      <c r="T11" s="549">
        <v>1</v>
      </c>
      <c r="U11" s="551">
        <v>1</v>
      </c>
    </row>
    <row r="12" spans="1:21" ht="14.4" customHeight="1" x14ac:dyDescent="0.3">
      <c r="A12" s="544">
        <v>35</v>
      </c>
      <c r="B12" s="545" t="s">
        <v>625</v>
      </c>
      <c r="C12" s="545" t="s">
        <v>637</v>
      </c>
      <c r="D12" s="546" t="s">
        <v>963</v>
      </c>
      <c r="E12" s="547" t="s">
        <v>643</v>
      </c>
      <c r="F12" s="545" t="s">
        <v>636</v>
      </c>
      <c r="G12" s="545" t="s">
        <v>668</v>
      </c>
      <c r="H12" s="545" t="s">
        <v>529</v>
      </c>
      <c r="I12" s="545" t="s">
        <v>669</v>
      </c>
      <c r="J12" s="545" t="s">
        <v>670</v>
      </c>
      <c r="K12" s="545" t="s">
        <v>671</v>
      </c>
      <c r="L12" s="548">
        <v>369.91</v>
      </c>
      <c r="M12" s="548">
        <v>369.91</v>
      </c>
      <c r="N12" s="545">
        <v>1</v>
      </c>
      <c r="O12" s="549">
        <v>1</v>
      </c>
      <c r="P12" s="548">
        <v>369.91</v>
      </c>
      <c r="Q12" s="550">
        <v>1</v>
      </c>
      <c r="R12" s="545">
        <v>1</v>
      </c>
      <c r="S12" s="550">
        <v>1</v>
      </c>
      <c r="T12" s="549">
        <v>1</v>
      </c>
      <c r="U12" s="551">
        <v>1</v>
      </c>
    </row>
    <row r="13" spans="1:21" ht="14.4" customHeight="1" x14ac:dyDescent="0.3">
      <c r="A13" s="544">
        <v>35</v>
      </c>
      <c r="B13" s="545" t="s">
        <v>625</v>
      </c>
      <c r="C13" s="545" t="s">
        <v>637</v>
      </c>
      <c r="D13" s="546" t="s">
        <v>963</v>
      </c>
      <c r="E13" s="547" t="s">
        <v>643</v>
      </c>
      <c r="F13" s="545" t="s">
        <v>636</v>
      </c>
      <c r="G13" s="545" t="s">
        <v>672</v>
      </c>
      <c r="H13" s="545" t="s">
        <v>529</v>
      </c>
      <c r="I13" s="545" t="s">
        <v>673</v>
      </c>
      <c r="J13" s="545" t="s">
        <v>674</v>
      </c>
      <c r="K13" s="545" t="s">
        <v>675</v>
      </c>
      <c r="L13" s="548">
        <v>0</v>
      </c>
      <c r="M13" s="548">
        <v>0</v>
      </c>
      <c r="N13" s="545">
        <v>2</v>
      </c>
      <c r="O13" s="549">
        <v>1</v>
      </c>
      <c r="P13" s="548">
        <v>0</v>
      </c>
      <c r="Q13" s="550"/>
      <c r="R13" s="545">
        <v>2</v>
      </c>
      <c r="S13" s="550">
        <v>1</v>
      </c>
      <c r="T13" s="549">
        <v>1</v>
      </c>
      <c r="U13" s="551">
        <v>1</v>
      </c>
    </row>
    <row r="14" spans="1:21" ht="14.4" customHeight="1" x14ac:dyDescent="0.3">
      <c r="A14" s="544">
        <v>35</v>
      </c>
      <c r="B14" s="545" t="s">
        <v>625</v>
      </c>
      <c r="C14" s="545" t="s">
        <v>637</v>
      </c>
      <c r="D14" s="546" t="s">
        <v>963</v>
      </c>
      <c r="E14" s="547" t="s">
        <v>643</v>
      </c>
      <c r="F14" s="545" t="s">
        <v>636</v>
      </c>
      <c r="G14" s="545" t="s">
        <v>672</v>
      </c>
      <c r="H14" s="545" t="s">
        <v>529</v>
      </c>
      <c r="I14" s="545" t="s">
        <v>676</v>
      </c>
      <c r="J14" s="545" t="s">
        <v>677</v>
      </c>
      <c r="K14" s="545" t="s">
        <v>675</v>
      </c>
      <c r="L14" s="548">
        <v>0</v>
      </c>
      <c r="M14" s="548">
        <v>0</v>
      </c>
      <c r="N14" s="545">
        <v>1</v>
      </c>
      <c r="O14" s="549">
        <v>0.5</v>
      </c>
      <c r="P14" s="548">
        <v>0</v>
      </c>
      <c r="Q14" s="550"/>
      <c r="R14" s="545">
        <v>1</v>
      </c>
      <c r="S14" s="550">
        <v>1</v>
      </c>
      <c r="T14" s="549">
        <v>0.5</v>
      </c>
      <c r="U14" s="551">
        <v>1</v>
      </c>
    </row>
    <row r="15" spans="1:21" ht="14.4" customHeight="1" x14ac:dyDescent="0.3">
      <c r="A15" s="544">
        <v>35</v>
      </c>
      <c r="B15" s="545" t="s">
        <v>625</v>
      </c>
      <c r="C15" s="545" t="s">
        <v>637</v>
      </c>
      <c r="D15" s="546" t="s">
        <v>963</v>
      </c>
      <c r="E15" s="547" t="s">
        <v>643</v>
      </c>
      <c r="F15" s="545" t="s">
        <v>636</v>
      </c>
      <c r="G15" s="545" t="s">
        <v>678</v>
      </c>
      <c r="H15" s="545" t="s">
        <v>529</v>
      </c>
      <c r="I15" s="545" t="s">
        <v>679</v>
      </c>
      <c r="J15" s="545" t="s">
        <v>680</v>
      </c>
      <c r="K15" s="545" t="s">
        <v>681</v>
      </c>
      <c r="L15" s="548">
        <v>0</v>
      </c>
      <c r="M15" s="548">
        <v>0</v>
      </c>
      <c r="N15" s="545">
        <v>1</v>
      </c>
      <c r="O15" s="549">
        <v>1</v>
      </c>
      <c r="P15" s="548">
        <v>0</v>
      </c>
      <c r="Q15" s="550"/>
      <c r="R15" s="545">
        <v>1</v>
      </c>
      <c r="S15" s="550">
        <v>1</v>
      </c>
      <c r="T15" s="549">
        <v>1</v>
      </c>
      <c r="U15" s="551">
        <v>1</v>
      </c>
    </row>
    <row r="16" spans="1:21" ht="14.4" customHeight="1" x14ac:dyDescent="0.3">
      <c r="A16" s="544">
        <v>35</v>
      </c>
      <c r="B16" s="545" t="s">
        <v>625</v>
      </c>
      <c r="C16" s="545" t="s">
        <v>637</v>
      </c>
      <c r="D16" s="546" t="s">
        <v>963</v>
      </c>
      <c r="E16" s="547" t="s">
        <v>643</v>
      </c>
      <c r="F16" s="545" t="s">
        <v>636</v>
      </c>
      <c r="G16" s="545" t="s">
        <v>682</v>
      </c>
      <c r="H16" s="545" t="s">
        <v>529</v>
      </c>
      <c r="I16" s="545" t="s">
        <v>683</v>
      </c>
      <c r="J16" s="545" t="s">
        <v>684</v>
      </c>
      <c r="K16" s="545" t="s">
        <v>685</v>
      </c>
      <c r="L16" s="548">
        <v>0</v>
      </c>
      <c r="M16" s="548">
        <v>0</v>
      </c>
      <c r="N16" s="545">
        <v>1</v>
      </c>
      <c r="O16" s="549">
        <v>1</v>
      </c>
      <c r="P16" s="548">
        <v>0</v>
      </c>
      <c r="Q16" s="550"/>
      <c r="R16" s="545">
        <v>1</v>
      </c>
      <c r="S16" s="550">
        <v>1</v>
      </c>
      <c r="T16" s="549">
        <v>1</v>
      </c>
      <c r="U16" s="551">
        <v>1</v>
      </c>
    </row>
    <row r="17" spans="1:21" ht="14.4" customHeight="1" x14ac:dyDescent="0.3">
      <c r="A17" s="544">
        <v>35</v>
      </c>
      <c r="B17" s="545" t="s">
        <v>625</v>
      </c>
      <c r="C17" s="545" t="s">
        <v>637</v>
      </c>
      <c r="D17" s="546" t="s">
        <v>963</v>
      </c>
      <c r="E17" s="547" t="s">
        <v>643</v>
      </c>
      <c r="F17" s="545" t="s">
        <v>636</v>
      </c>
      <c r="G17" s="545" t="s">
        <v>686</v>
      </c>
      <c r="H17" s="545" t="s">
        <v>529</v>
      </c>
      <c r="I17" s="545" t="s">
        <v>687</v>
      </c>
      <c r="J17" s="545" t="s">
        <v>688</v>
      </c>
      <c r="K17" s="545" t="s">
        <v>689</v>
      </c>
      <c r="L17" s="548">
        <v>89.91</v>
      </c>
      <c r="M17" s="548">
        <v>89.91</v>
      </c>
      <c r="N17" s="545">
        <v>1</v>
      </c>
      <c r="O17" s="549">
        <v>1</v>
      </c>
      <c r="P17" s="548">
        <v>89.91</v>
      </c>
      <c r="Q17" s="550">
        <v>1</v>
      </c>
      <c r="R17" s="545">
        <v>1</v>
      </c>
      <c r="S17" s="550">
        <v>1</v>
      </c>
      <c r="T17" s="549">
        <v>1</v>
      </c>
      <c r="U17" s="551">
        <v>1</v>
      </c>
    </row>
    <row r="18" spans="1:21" ht="14.4" customHeight="1" x14ac:dyDescent="0.3">
      <c r="A18" s="544">
        <v>35</v>
      </c>
      <c r="B18" s="545" t="s">
        <v>625</v>
      </c>
      <c r="C18" s="545" t="s">
        <v>637</v>
      </c>
      <c r="D18" s="546" t="s">
        <v>963</v>
      </c>
      <c r="E18" s="547" t="s">
        <v>643</v>
      </c>
      <c r="F18" s="545" t="s">
        <v>636</v>
      </c>
      <c r="G18" s="545" t="s">
        <v>690</v>
      </c>
      <c r="H18" s="545" t="s">
        <v>620</v>
      </c>
      <c r="I18" s="545" t="s">
        <v>691</v>
      </c>
      <c r="J18" s="545" t="s">
        <v>692</v>
      </c>
      <c r="K18" s="545" t="s">
        <v>693</v>
      </c>
      <c r="L18" s="548">
        <v>48.37</v>
      </c>
      <c r="M18" s="548">
        <v>48.37</v>
      </c>
      <c r="N18" s="545">
        <v>1</v>
      </c>
      <c r="O18" s="549">
        <v>0.5</v>
      </c>
      <c r="P18" s="548">
        <v>48.37</v>
      </c>
      <c r="Q18" s="550">
        <v>1</v>
      </c>
      <c r="R18" s="545">
        <v>1</v>
      </c>
      <c r="S18" s="550">
        <v>1</v>
      </c>
      <c r="T18" s="549">
        <v>0.5</v>
      </c>
      <c r="U18" s="551">
        <v>1</v>
      </c>
    </row>
    <row r="19" spans="1:21" ht="14.4" customHeight="1" x14ac:dyDescent="0.3">
      <c r="A19" s="544">
        <v>35</v>
      </c>
      <c r="B19" s="545" t="s">
        <v>625</v>
      </c>
      <c r="C19" s="545" t="s">
        <v>637</v>
      </c>
      <c r="D19" s="546" t="s">
        <v>963</v>
      </c>
      <c r="E19" s="547" t="s">
        <v>643</v>
      </c>
      <c r="F19" s="545" t="s">
        <v>636</v>
      </c>
      <c r="G19" s="545" t="s">
        <v>690</v>
      </c>
      <c r="H19" s="545" t="s">
        <v>620</v>
      </c>
      <c r="I19" s="545" t="s">
        <v>691</v>
      </c>
      <c r="J19" s="545" t="s">
        <v>692</v>
      </c>
      <c r="K19" s="545" t="s">
        <v>693</v>
      </c>
      <c r="L19" s="548">
        <v>46.07</v>
      </c>
      <c r="M19" s="548">
        <v>46.07</v>
      </c>
      <c r="N19" s="545">
        <v>1</v>
      </c>
      <c r="O19" s="549">
        <v>0.5</v>
      </c>
      <c r="P19" s="548">
        <v>46.07</v>
      </c>
      <c r="Q19" s="550">
        <v>1</v>
      </c>
      <c r="R19" s="545">
        <v>1</v>
      </c>
      <c r="S19" s="550">
        <v>1</v>
      </c>
      <c r="T19" s="549">
        <v>0.5</v>
      </c>
      <c r="U19" s="551">
        <v>1</v>
      </c>
    </row>
    <row r="20" spans="1:21" ht="14.4" customHeight="1" x14ac:dyDescent="0.3">
      <c r="A20" s="544">
        <v>35</v>
      </c>
      <c r="B20" s="545" t="s">
        <v>625</v>
      </c>
      <c r="C20" s="545" t="s">
        <v>637</v>
      </c>
      <c r="D20" s="546" t="s">
        <v>963</v>
      </c>
      <c r="E20" s="547" t="s">
        <v>643</v>
      </c>
      <c r="F20" s="545" t="s">
        <v>636</v>
      </c>
      <c r="G20" s="545" t="s">
        <v>694</v>
      </c>
      <c r="H20" s="545" t="s">
        <v>529</v>
      </c>
      <c r="I20" s="545" t="s">
        <v>695</v>
      </c>
      <c r="J20" s="545" t="s">
        <v>696</v>
      </c>
      <c r="K20" s="545" t="s">
        <v>697</v>
      </c>
      <c r="L20" s="548">
        <v>0</v>
      </c>
      <c r="M20" s="548">
        <v>0</v>
      </c>
      <c r="N20" s="545">
        <v>2</v>
      </c>
      <c r="O20" s="549">
        <v>1</v>
      </c>
      <c r="P20" s="548">
        <v>0</v>
      </c>
      <c r="Q20" s="550"/>
      <c r="R20" s="545">
        <v>2</v>
      </c>
      <c r="S20" s="550">
        <v>1</v>
      </c>
      <c r="T20" s="549">
        <v>1</v>
      </c>
      <c r="U20" s="551">
        <v>1</v>
      </c>
    </row>
    <row r="21" spans="1:21" ht="14.4" customHeight="1" x14ac:dyDescent="0.3">
      <c r="A21" s="544">
        <v>35</v>
      </c>
      <c r="B21" s="545" t="s">
        <v>625</v>
      </c>
      <c r="C21" s="545" t="s">
        <v>637</v>
      </c>
      <c r="D21" s="546" t="s">
        <v>963</v>
      </c>
      <c r="E21" s="547" t="s">
        <v>643</v>
      </c>
      <c r="F21" s="545" t="s">
        <v>636</v>
      </c>
      <c r="G21" s="545" t="s">
        <v>698</v>
      </c>
      <c r="H21" s="545" t="s">
        <v>620</v>
      </c>
      <c r="I21" s="545" t="s">
        <v>699</v>
      </c>
      <c r="J21" s="545" t="s">
        <v>700</v>
      </c>
      <c r="K21" s="545" t="s">
        <v>701</v>
      </c>
      <c r="L21" s="548">
        <v>48.42</v>
      </c>
      <c r="M21" s="548">
        <v>48.42</v>
      </c>
      <c r="N21" s="545">
        <v>1</v>
      </c>
      <c r="O21" s="549">
        <v>1</v>
      </c>
      <c r="P21" s="548"/>
      <c r="Q21" s="550">
        <v>0</v>
      </c>
      <c r="R21" s="545"/>
      <c r="S21" s="550">
        <v>0</v>
      </c>
      <c r="T21" s="549"/>
      <c r="U21" s="551">
        <v>0</v>
      </c>
    </row>
    <row r="22" spans="1:21" ht="14.4" customHeight="1" x14ac:dyDescent="0.3">
      <c r="A22" s="544">
        <v>35</v>
      </c>
      <c r="B22" s="545" t="s">
        <v>625</v>
      </c>
      <c r="C22" s="545" t="s">
        <v>637</v>
      </c>
      <c r="D22" s="546" t="s">
        <v>963</v>
      </c>
      <c r="E22" s="547" t="s">
        <v>643</v>
      </c>
      <c r="F22" s="545" t="s">
        <v>636</v>
      </c>
      <c r="G22" s="545" t="s">
        <v>698</v>
      </c>
      <c r="H22" s="545" t="s">
        <v>620</v>
      </c>
      <c r="I22" s="545" t="s">
        <v>699</v>
      </c>
      <c r="J22" s="545" t="s">
        <v>700</v>
      </c>
      <c r="K22" s="545" t="s">
        <v>701</v>
      </c>
      <c r="L22" s="548">
        <v>36.54</v>
      </c>
      <c r="M22" s="548">
        <v>36.54</v>
      </c>
      <c r="N22" s="545">
        <v>1</v>
      </c>
      <c r="O22" s="549">
        <v>0.5</v>
      </c>
      <c r="P22" s="548">
        <v>36.54</v>
      </c>
      <c r="Q22" s="550">
        <v>1</v>
      </c>
      <c r="R22" s="545">
        <v>1</v>
      </c>
      <c r="S22" s="550">
        <v>1</v>
      </c>
      <c r="T22" s="549">
        <v>0.5</v>
      </c>
      <c r="U22" s="551">
        <v>1</v>
      </c>
    </row>
    <row r="23" spans="1:21" ht="14.4" customHeight="1" x14ac:dyDescent="0.3">
      <c r="A23" s="544">
        <v>35</v>
      </c>
      <c r="B23" s="545" t="s">
        <v>625</v>
      </c>
      <c r="C23" s="545" t="s">
        <v>637</v>
      </c>
      <c r="D23" s="546" t="s">
        <v>963</v>
      </c>
      <c r="E23" s="547" t="s">
        <v>643</v>
      </c>
      <c r="F23" s="545" t="s">
        <v>636</v>
      </c>
      <c r="G23" s="545" t="s">
        <v>702</v>
      </c>
      <c r="H23" s="545" t="s">
        <v>529</v>
      </c>
      <c r="I23" s="545" t="s">
        <v>703</v>
      </c>
      <c r="J23" s="545" t="s">
        <v>704</v>
      </c>
      <c r="K23" s="545" t="s">
        <v>705</v>
      </c>
      <c r="L23" s="548">
        <v>146.84</v>
      </c>
      <c r="M23" s="548">
        <v>293.68</v>
      </c>
      <c r="N23" s="545">
        <v>2</v>
      </c>
      <c r="O23" s="549">
        <v>1.5</v>
      </c>
      <c r="P23" s="548">
        <v>293.68</v>
      </c>
      <c r="Q23" s="550">
        <v>1</v>
      </c>
      <c r="R23" s="545">
        <v>2</v>
      </c>
      <c r="S23" s="550">
        <v>1</v>
      </c>
      <c r="T23" s="549">
        <v>1.5</v>
      </c>
      <c r="U23" s="551">
        <v>1</v>
      </c>
    </row>
    <row r="24" spans="1:21" ht="14.4" customHeight="1" x14ac:dyDescent="0.3">
      <c r="A24" s="544">
        <v>35</v>
      </c>
      <c r="B24" s="545" t="s">
        <v>625</v>
      </c>
      <c r="C24" s="545" t="s">
        <v>637</v>
      </c>
      <c r="D24" s="546" t="s">
        <v>963</v>
      </c>
      <c r="E24" s="547" t="s">
        <v>643</v>
      </c>
      <c r="F24" s="545" t="s">
        <v>636</v>
      </c>
      <c r="G24" s="545" t="s">
        <v>706</v>
      </c>
      <c r="H24" s="545" t="s">
        <v>529</v>
      </c>
      <c r="I24" s="545" t="s">
        <v>707</v>
      </c>
      <c r="J24" s="545" t="s">
        <v>708</v>
      </c>
      <c r="K24" s="545" t="s">
        <v>709</v>
      </c>
      <c r="L24" s="548">
        <v>70.08</v>
      </c>
      <c r="M24" s="548">
        <v>140.16</v>
      </c>
      <c r="N24" s="545">
        <v>2</v>
      </c>
      <c r="O24" s="549">
        <v>1.5</v>
      </c>
      <c r="P24" s="548">
        <v>140.16</v>
      </c>
      <c r="Q24" s="550">
        <v>1</v>
      </c>
      <c r="R24" s="545">
        <v>2</v>
      </c>
      <c r="S24" s="550">
        <v>1</v>
      </c>
      <c r="T24" s="549">
        <v>1.5</v>
      </c>
      <c r="U24" s="551">
        <v>1</v>
      </c>
    </row>
    <row r="25" spans="1:21" ht="14.4" customHeight="1" x14ac:dyDescent="0.3">
      <c r="A25" s="544">
        <v>35</v>
      </c>
      <c r="B25" s="545" t="s">
        <v>625</v>
      </c>
      <c r="C25" s="545" t="s">
        <v>637</v>
      </c>
      <c r="D25" s="546" t="s">
        <v>963</v>
      </c>
      <c r="E25" s="547" t="s">
        <v>643</v>
      </c>
      <c r="F25" s="545" t="s">
        <v>636</v>
      </c>
      <c r="G25" s="545" t="s">
        <v>710</v>
      </c>
      <c r="H25" s="545" t="s">
        <v>620</v>
      </c>
      <c r="I25" s="545" t="s">
        <v>711</v>
      </c>
      <c r="J25" s="545" t="s">
        <v>712</v>
      </c>
      <c r="K25" s="545" t="s">
        <v>713</v>
      </c>
      <c r="L25" s="548">
        <v>543.36</v>
      </c>
      <c r="M25" s="548">
        <v>1086.72</v>
      </c>
      <c r="N25" s="545">
        <v>2</v>
      </c>
      <c r="O25" s="549">
        <v>1</v>
      </c>
      <c r="P25" s="548">
        <v>1086.72</v>
      </c>
      <c r="Q25" s="550">
        <v>1</v>
      </c>
      <c r="R25" s="545">
        <v>2</v>
      </c>
      <c r="S25" s="550">
        <v>1</v>
      </c>
      <c r="T25" s="549">
        <v>1</v>
      </c>
      <c r="U25" s="551">
        <v>1</v>
      </c>
    </row>
    <row r="26" spans="1:21" ht="14.4" customHeight="1" x14ac:dyDescent="0.3">
      <c r="A26" s="544">
        <v>35</v>
      </c>
      <c r="B26" s="545" t="s">
        <v>625</v>
      </c>
      <c r="C26" s="545" t="s">
        <v>637</v>
      </c>
      <c r="D26" s="546" t="s">
        <v>963</v>
      </c>
      <c r="E26" s="547" t="s">
        <v>643</v>
      </c>
      <c r="F26" s="545" t="s">
        <v>636</v>
      </c>
      <c r="G26" s="545" t="s">
        <v>714</v>
      </c>
      <c r="H26" s="545" t="s">
        <v>529</v>
      </c>
      <c r="I26" s="545" t="s">
        <v>715</v>
      </c>
      <c r="J26" s="545" t="s">
        <v>716</v>
      </c>
      <c r="K26" s="545" t="s">
        <v>717</v>
      </c>
      <c r="L26" s="548">
        <v>6.19</v>
      </c>
      <c r="M26" s="548">
        <v>18.57</v>
      </c>
      <c r="N26" s="545">
        <v>3</v>
      </c>
      <c r="O26" s="549">
        <v>1</v>
      </c>
      <c r="P26" s="548">
        <v>18.57</v>
      </c>
      <c r="Q26" s="550">
        <v>1</v>
      </c>
      <c r="R26" s="545">
        <v>3</v>
      </c>
      <c r="S26" s="550">
        <v>1</v>
      </c>
      <c r="T26" s="549">
        <v>1</v>
      </c>
      <c r="U26" s="551">
        <v>1</v>
      </c>
    </row>
    <row r="27" spans="1:21" ht="14.4" customHeight="1" x14ac:dyDescent="0.3">
      <c r="A27" s="544">
        <v>35</v>
      </c>
      <c r="B27" s="545" t="s">
        <v>625</v>
      </c>
      <c r="C27" s="545" t="s">
        <v>637</v>
      </c>
      <c r="D27" s="546" t="s">
        <v>963</v>
      </c>
      <c r="E27" s="547" t="s">
        <v>643</v>
      </c>
      <c r="F27" s="545" t="s">
        <v>636</v>
      </c>
      <c r="G27" s="545" t="s">
        <v>718</v>
      </c>
      <c r="H27" s="545" t="s">
        <v>529</v>
      </c>
      <c r="I27" s="545" t="s">
        <v>719</v>
      </c>
      <c r="J27" s="545" t="s">
        <v>720</v>
      </c>
      <c r="K27" s="545" t="s">
        <v>721</v>
      </c>
      <c r="L27" s="548">
        <v>81.78</v>
      </c>
      <c r="M27" s="548">
        <v>81.78</v>
      </c>
      <c r="N27" s="545">
        <v>1</v>
      </c>
      <c r="O27" s="549">
        <v>1</v>
      </c>
      <c r="P27" s="548"/>
      <c r="Q27" s="550">
        <v>0</v>
      </c>
      <c r="R27" s="545"/>
      <c r="S27" s="550">
        <v>0</v>
      </c>
      <c r="T27" s="549"/>
      <c r="U27" s="551">
        <v>0</v>
      </c>
    </row>
    <row r="28" spans="1:21" ht="14.4" customHeight="1" x14ac:dyDescent="0.3">
      <c r="A28" s="544">
        <v>35</v>
      </c>
      <c r="B28" s="545" t="s">
        <v>625</v>
      </c>
      <c r="C28" s="545" t="s">
        <v>637</v>
      </c>
      <c r="D28" s="546" t="s">
        <v>963</v>
      </c>
      <c r="E28" s="547" t="s">
        <v>643</v>
      </c>
      <c r="F28" s="545" t="s">
        <v>636</v>
      </c>
      <c r="G28" s="545" t="s">
        <v>722</v>
      </c>
      <c r="H28" s="545" t="s">
        <v>620</v>
      </c>
      <c r="I28" s="545" t="s">
        <v>723</v>
      </c>
      <c r="J28" s="545" t="s">
        <v>724</v>
      </c>
      <c r="K28" s="545" t="s">
        <v>725</v>
      </c>
      <c r="L28" s="548">
        <v>133.94</v>
      </c>
      <c r="M28" s="548">
        <v>535.76</v>
      </c>
      <c r="N28" s="545">
        <v>4</v>
      </c>
      <c r="O28" s="549">
        <v>2</v>
      </c>
      <c r="P28" s="548">
        <v>535.76</v>
      </c>
      <c r="Q28" s="550">
        <v>1</v>
      </c>
      <c r="R28" s="545">
        <v>4</v>
      </c>
      <c r="S28" s="550">
        <v>1</v>
      </c>
      <c r="T28" s="549">
        <v>2</v>
      </c>
      <c r="U28" s="551">
        <v>1</v>
      </c>
    </row>
    <row r="29" spans="1:21" ht="14.4" customHeight="1" x14ac:dyDescent="0.3">
      <c r="A29" s="544">
        <v>35</v>
      </c>
      <c r="B29" s="545" t="s">
        <v>625</v>
      </c>
      <c r="C29" s="545" t="s">
        <v>637</v>
      </c>
      <c r="D29" s="546" t="s">
        <v>963</v>
      </c>
      <c r="E29" s="547" t="s">
        <v>644</v>
      </c>
      <c r="F29" s="545" t="s">
        <v>636</v>
      </c>
      <c r="G29" s="545" t="s">
        <v>658</v>
      </c>
      <c r="H29" s="545" t="s">
        <v>529</v>
      </c>
      <c r="I29" s="545" t="s">
        <v>726</v>
      </c>
      <c r="J29" s="545" t="s">
        <v>660</v>
      </c>
      <c r="K29" s="545" t="s">
        <v>727</v>
      </c>
      <c r="L29" s="548">
        <v>170.52</v>
      </c>
      <c r="M29" s="548">
        <v>341.04</v>
      </c>
      <c r="N29" s="545">
        <v>2</v>
      </c>
      <c r="O29" s="549">
        <v>0.5</v>
      </c>
      <c r="P29" s="548">
        <v>341.04</v>
      </c>
      <c r="Q29" s="550">
        <v>1</v>
      </c>
      <c r="R29" s="545">
        <v>2</v>
      </c>
      <c r="S29" s="550">
        <v>1</v>
      </c>
      <c r="T29" s="549">
        <v>0.5</v>
      </c>
      <c r="U29" s="551">
        <v>1</v>
      </c>
    </row>
    <row r="30" spans="1:21" ht="14.4" customHeight="1" x14ac:dyDescent="0.3">
      <c r="A30" s="544">
        <v>35</v>
      </c>
      <c r="B30" s="545" t="s">
        <v>625</v>
      </c>
      <c r="C30" s="545" t="s">
        <v>637</v>
      </c>
      <c r="D30" s="546" t="s">
        <v>963</v>
      </c>
      <c r="E30" s="547" t="s">
        <v>644</v>
      </c>
      <c r="F30" s="545" t="s">
        <v>636</v>
      </c>
      <c r="G30" s="545" t="s">
        <v>662</v>
      </c>
      <c r="H30" s="545" t="s">
        <v>529</v>
      </c>
      <c r="I30" s="545" t="s">
        <v>663</v>
      </c>
      <c r="J30" s="545" t="s">
        <v>664</v>
      </c>
      <c r="K30" s="545" t="s">
        <v>665</v>
      </c>
      <c r="L30" s="548">
        <v>110.28</v>
      </c>
      <c r="M30" s="548">
        <v>441.12</v>
      </c>
      <c r="N30" s="545">
        <v>4</v>
      </c>
      <c r="O30" s="549">
        <v>1</v>
      </c>
      <c r="P30" s="548">
        <v>441.12</v>
      </c>
      <c r="Q30" s="550">
        <v>1</v>
      </c>
      <c r="R30" s="545">
        <v>4</v>
      </c>
      <c r="S30" s="550">
        <v>1</v>
      </c>
      <c r="T30" s="549">
        <v>1</v>
      </c>
      <c r="U30" s="551">
        <v>1</v>
      </c>
    </row>
    <row r="31" spans="1:21" ht="14.4" customHeight="1" x14ac:dyDescent="0.3">
      <c r="A31" s="544">
        <v>35</v>
      </c>
      <c r="B31" s="545" t="s">
        <v>625</v>
      </c>
      <c r="C31" s="545" t="s">
        <v>637</v>
      </c>
      <c r="D31" s="546" t="s">
        <v>963</v>
      </c>
      <c r="E31" s="547" t="s">
        <v>644</v>
      </c>
      <c r="F31" s="545" t="s">
        <v>636</v>
      </c>
      <c r="G31" s="545" t="s">
        <v>672</v>
      </c>
      <c r="H31" s="545" t="s">
        <v>529</v>
      </c>
      <c r="I31" s="545" t="s">
        <v>728</v>
      </c>
      <c r="J31" s="545" t="s">
        <v>677</v>
      </c>
      <c r="K31" s="545" t="s">
        <v>729</v>
      </c>
      <c r="L31" s="548">
        <v>0</v>
      </c>
      <c r="M31" s="548">
        <v>0</v>
      </c>
      <c r="N31" s="545">
        <v>2</v>
      </c>
      <c r="O31" s="549">
        <v>2</v>
      </c>
      <c r="P31" s="548">
        <v>0</v>
      </c>
      <c r="Q31" s="550"/>
      <c r="R31" s="545">
        <v>2</v>
      </c>
      <c r="S31" s="550">
        <v>1</v>
      </c>
      <c r="T31" s="549">
        <v>2</v>
      </c>
      <c r="U31" s="551">
        <v>1</v>
      </c>
    </row>
    <row r="32" spans="1:21" ht="14.4" customHeight="1" x14ac:dyDescent="0.3">
      <c r="A32" s="544">
        <v>35</v>
      </c>
      <c r="B32" s="545" t="s">
        <v>625</v>
      </c>
      <c r="C32" s="545" t="s">
        <v>637</v>
      </c>
      <c r="D32" s="546" t="s">
        <v>963</v>
      </c>
      <c r="E32" s="547" t="s">
        <v>644</v>
      </c>
      <c r="F32" s="545" t="s">
        <v>636</v>
      </c>
      <c r="G32" s="545" t="s">
        <v>686</v>
      </c>
      <c r="H32" s="545" t="s">
        <v>529</v>
      </c>
      <c r="I32" s="545" t="s">
        <v>730</v>
      </c>
      <c r="J32" s="545" t="s">
        <v>731</v>
      </c>
      <c r="K32" s="545" t="s">
        <v>732</v>
      </c>
      <c r="L32" s="548">
        <v>55.58</v>
      </c>
      <c r="M32" s="548">
        <v>55.58</v>
      </c>
      <c r="N32" s="545">
        <v>1</v>
      </c>
      <c r="O32" s="549">
        <v>0.5</v>
      </c>
      <c r="P32" s="548">
        <v>55.58</v>
      </c>
      <c r="Q32" s="550">
        <v>1</v>
      </c>
      <c r="R32" s="545">
        <v>1</v>
      </c>
      <c r="S32" s="550">
        <v>1</v>
      </c>
      <c r="T32" s="549">
        <v>0.5</v>
      </c>
      <c r="U32" s="551">
        <v>1</v>
      </c>
    </row>
    <row r="33" spans="1:21" ht="14.4" customHeight="1" x14ac:dyDescent="0.3">
      <c r="A33" s="544">
        <v>35</v>
      </c>
      <c r="B33" s="545" t="s">
        <v>625</v>
      </c>
      <c r="C33" s="545" t="s">
        <v>637</v>
      </c>
      <c r="D33" s="546" t="s">
        <v>963</v>
      </c>
      <c r="E33" s="547" t="s">
        <v>644</v>
      </c>
      <c r="F33" s="545" t="s">
        <v>636</v>
      </c>
      <c r="G33" s="545" t="s">
        <v>733</v>
      </c>
      <c r="H33" s="545" t="s">
        <v>529</v>
      </c>
      <c r="I33" s="545" t="s">
        <v>734</v>
      </c>
      <c r="J33" s="545" t="s">
        <v>735</v>
      </c>
      <c r="K33" s="545" t="s">
        <v>661</v>
      </c>
      <c r="L33" s="548">
        <v>111.72</v>
      </c>
      <c r="M33" s="548">
        <v>223.44</v>
      </c>
      <c r="N33" s="545">
        <v>2</v>
      </c>
      <c r="O33" s="549">
        <v>1</v>
      </c>
      <c r="P33" s="548">
        <v>223.44</v>
      </c>
      <c r="Q33" s="550">
        <v>1</v>
      </c>
      <c r="R33" s="545">
        <v>2</v>
      </c>
      <c r="S33" s="550">
        <v>1</v>
      </c>
      <c r="T33" s="549">
        <v>1</v>
      </c>
      <c r="U33" s="551">
        <v>1</v>
      </c>
    </row>
    <row r="34" spans="1:21" ht="14.4" customHeight="1" x14ac:dyDescent="0.3">
      <c r="A34" s="544">
        <v>35</v>
      </c>
      <c r="B34" s="545" t="s">
        <v>625</v>
      </c>
      <c r="C34" s="545" t="s">
        <v>637</v>
      </c>
      <c r="D34" s="546" t="s">
        <v>963</v>
      </c>
      <c r="E34" s="547" t="s">
        <v>644</v>
      </c>
      <c r="F34" s="545" t="s">
        <v>636</v>
      </c>
      <c r="G34" s="545" t="s">
        <v>736</v>
      </c>
      <c r="H34" s="545" t="s">
        <v>529</v>
      </c>
      <c r="I34" s="545" t="s">
        <v>737</v>
      </c>
      <c r="J34" s="545" t="s">
        <v>738</v>
      </c>
      <c r="K34" s="545" t="s">
        <v>739</v>
      </c>
      <c r="L34" s="548">
        <v>0</v>
      </c>
      <c r="M34" s="548">
        <v>0</v>
      </c>
      <c r="N34" s="545">
        <v>1</v>
      </c>
      <c r="O34" s="549">
        <v>1</v>
      </c>
      <c r="P34" s="548">
        <v>0</v>
      </c>
      <c r="Q34" s="550"/>
      <c r="R34" s="545">
        <v>1</v>
      </c>
      <c r="S34" s="550">
        <v>1</v>
      </c>
      <c r="T34" s="549">
        <v>1</v>
      </c>
      <c r="U34" s="551">
        <v>1</v>
      </c>
    </row>
    <row r="35" spans="1:21" ht="14.4" customHeight="1" x14ac:dyDescent="0.3">
      <c r="A35" s="544">
        <v>35</v>
      </c>
      <c r="B35" s="545" t="s">
        <v>625</v>
      </c>
      <c r="C35" s="545" t="s">
        <v>637</v>
      </c>
      <c r="D35" s="546" t="s">
        <v>963</v>
      </c>
      <c r="E35" s="547" t="s">
        <v>645</v>
      </c>
      <c r="F35" s="545" t="s">
        <v>636</v>
      </c>
      <c r="G35" s="545" t="s">
        <v>740</v>
      </c>
      <c r="H35" s="545" t="s">
        <v>620</v>
      </c>
      <c r="I35" s="545" t="s">
        <v>741</v>
      </c>
      <c r="J35" s="545" t="s">
        <v>742</v>
      </c>
      <c r="K35" s="545" t="s">
        <v>743</v>
      </c>
      <c r="L35" s="548">
        <v>416.37</v>
      </c>
      <c r="M35" s="548">
        <v>416.37</v>
      </c>
      <c r="N35" s="545">
        <v>1</v>
      </c>
      <c r="O35" s="549">
        <v>0.5</v>
      </c>
      <c r="P35" s="548">
        <v>416.37</v>
      </c>
      <c r="Q35" s="550">
        <v>1</v>
      </c>
      <c r="R35" s="545">
        <v>1</v>
      </c>
      <c r="S35" s="550">
        <v>1</v>
      </c>
      <c r="T35" s="549">
        <v>0.5</v>
      </c>
      <c r="U35" s="551">
        <v>1</v>
      </c>
    </row>
    <row r="36" spans="1:21" ht="14.4" customHeight="1" x14ac:dyDescent="0.3">
      <c r="A36" s="544">
        <v>35</v>
      </c>
      <c r="B36" s="545" t="s">
        <v>625</v>
      </c>
      <c r="C36" s="545" t="s">
        <v>637</v>
      </c>
      <c r="D36" s="546" t="s">
        <v>963</v>
      </c>
      <c r="E36" s="547" t="s">
        <v>645</v>
      </c>
      <c r="F36" s="545" t="s">
        <v>636</v>
      </c>
      <c r="G36" s="545" t="s">
        <v>744</v>
      </c>
      <c r="H36" s="545" t="s">
        <v>620</v>
      </c>
      <c r="I36" s="545" t="s">
        <v>745</v>
      </c>
      <c r="J36" s="545" t="s">
        <v>746</v>
      </c>
      <c r="K36" s="545" t="s">
        <v>747</v>
      </c>
      <c r="L36" s="548">
        <v>103.8</v>
      </c>
      <c r="M36" s="548">
        <v>415.2</v>
      </c>
      <c r="N36" s="545">
        <v>4</v>
      </c>
      <c r="O36" s="549">
        <v>1</v>
      </c>
      <c r="P36" s="548">
        <v>415.2</v>
      </c>
      <c r="Q36" s="550">
        <v>1</v>
      </c>
      <c r="R36" s="545">
        <v>4</v>
      </c>
      <c r="S36" s="550">
        <v>1</v>
      </c>
      <c r="T36" s="549">
        <v>1</v>
      </c>
      <c r="U36" s="551">
        <v>1</v>
      </c>
    </row>
    <row r="37" spans="1:21" ht="14.4" customHeight="1" x14ac:dyDescent="0.3">
      <c r="A37" s="544">
        <v>35</v>
      </c>
      <c r="B37" s="545" t="s">
        <v>625</v>
      </c>
      <c r="C37" s="545" t="s">
        <v>637</v>
      </c>
      <c r="D37" s="546" t="s">
        <v>963</v>
      </c>
      <c r="E37" s="547" t="s">
        <v>645</v>
      </c>
      <c r="F37" s="545" t="s">
        <v>636</v>
      </c>
      <c r="G37" s="545" t="s">
        <v>748</v>
      </c>
      <c r="H37" s="545" t="s">
        <v>620</v>
      </c>
      <c r="I37" s="545" t="s">
        <v>749</v>
      </c>
      <c r="J37" s="545" t="s">
        <v>750</v>
      </c>
      <c r="K37" s="545" t="s">
        <v>751</v>
      </c>
      <c r="L37" s="548">
        <v>35.11</v>
      </c>
      <c r="M37" s="548">
        <v>35.11</v>
      </c>
      <c r="N37" s="545">
        <v>1</v>
      </c>
      <c r="O37" s="549">
        <v>0.5</v>
      </c>
      <c r="P37" s="548">
        <v>35.11</v>
      </c>
      <c r="Q37" s="550">
        <v>1</v>
      </c>
      <c r="R37" s="545">
        <v>1</v>
      </c>
      <c r="S37" s="550">
        <v>1</v>
      </c>
      <c r="T37" s="549">
        <v>0.5</v>
      </c>
      <c r="U37" s="551">
        <v>1</v>
      </c>
    </row>
    <row r="38" spans="1:21" ht="14.4" customHeight="1" x14ac:dyDescent="0.3">
      <c r="A38" s="544">
        <v>35</v>
      </c>
      <c r="B38" s="545" t="s">
        <v>625</v>
      </c>
      <c r="C38" s="545" t="s">
        <v>637</v>
      </c>
      <c r="D38" s="546" t="s">
        <v>963</v>
      </c>
      <c r="E38" s="547" t="s">
        <v>645</v>
      </c>
      <c r="F38" s="545" t="s">
        <v>636</v>
      </c>
      <c r="G38" s="545" t="s">
        <v>752</v>
      </c>
      <c r="H38" s="545" t="s">
        <v>529</v>
      </c>
      <c r="I38" s="545" t="s">
        <v>753</v>
      </c>
      <c r="J38" s="545" t="s">
        <v>754</v>
      </c>
      <c r="K38" s="545" t="s">
        <v>755</v>
      </c>
      <c r="L38" s="548">
        <v>0</v>
      </c>
      <c r="M38" s="548">
        <v>0</v>
      </c>
      <c r="N38" s="545">
        <v>3</v>
      </c>
      <c r="O38" s="549">
        <v>0.5</v>
      </c>
      <c r="P38" s="548">
        <v>0</v>
      </c>
      <c r="Q38" s="550"/>
      <c r="R38" s="545">
        <v>3</v>
      </c>
      <c r="S38" s="550">
        <v>1</v>
      </c>
      <c r="T38" s="549">
        <v>0.5</v>
      </c>
      <c r="U38" s="551">
        <v>1</v>
      </c>
    </row>
    <row r="39" spans="1:21" ht="14.4" customHeight="1" x14ac:dyDescent="0.3">
      <c r="A39" s="544">
        <v>35</v>
      </c>
      <c r="B39" s="545" t="s">
        <v>625</v>
      </c>
      <c r="C39" s="545" t="s">
        <v>637</v>
      </c>
      <c r="D39" s="546" t="s">
        <v>963</v>
      </c>
      <c r="E39" s="547" t="s">
        <v>645</v>
      </c>
      <c r="F39" s="545" t="s">
        <v>636</v>
      </c>
      <c r="G39" s="545" t="s">
        <v>756</v>
      </c>
      <c r="H39" s="545" t="s">
        <v>529</v>
      </c>
      <c r="I39" s="545" t="s">
        <v>757</v>
      </c>
      <c r="J39" s="545" t="s">
        <v>758</v>
      </c>
      <c r="K39" s="545" t="s">
        <v>759</v>
      </c>
      <c r="L39" s="548">
        <v>43.76</v>
      </c>
      <c r="M39" s="548">
        <v>43.76</v>
      </c>
      <c r="N39" s="545">
        <v>1</v>
      </c>
      <c r="O39" s="549">
        <v>0.5</v>
      </c>
      <c r="P39" s="548">
        <v>43.76</v>
      </c>
      <c r="Q39" s="550">
        <v>1</v>
      </c>
      <c r="R39" s="545">
        <v>1</v>
      </c>
      <c r="S39" s="550">
        <v>1</v>
      </c>
      <c r="T39" s="549">
        <v>0.5</v>
      </c>
      <c r="U39" s="551">
        <v>1</v>
      </c>
    </row>
    <row r="40" spans="1:21" ht="14.4" customHeight="1" x14ac:dyDescent="0.3">
      <c r="A40" s="544">
        <v>35</v>
      </c>
      <c r="B40" s="545" t="s">
        <v>625</v>
      </c>
      <c r="C40" s="545" t="s">
        <v>637</v>
      </c>
      <c r="D40" s="546" t="s">
        <v>963</v>
      </c>
      <c r="E40" s="547" t="s">
        <v>645</v>
      </c>
      <c r="F40" s="545" t="s">
        <v>636</v>
      </c>
      <c r="G40" s="545" t="s">
        <v>760</v>
      </c>
      <c r="H40" s="545" t="s">
        <v>529</v>
      </c>
      <c r="I40" s="545" t="s">
        <v>761</v>
      </c>
      <c r="J40" s="545" t="s">
        <v>762</v>
      </c>
      <c r="K40" s="545" t="s">
        <v>763</v>
      </c>
      <c r="L40" s="548">
        <v>32.28</v>
      </c>
      <c r="M40" s="548">
        <v>32.28</v>
      </c>
      <c r="N40" s="545">
        <v>1</v>
      </c>
      <c r="O40" s="549">
        <v>1</v>
      </c>
      <c r="P40" s="548">
        <v>32.28</v>
      </c>
      <c r="Q40" s="550">
        <v>1</v>
      </c>
      <c r="R40" s="545">
        <v>1</v>
      </c>
      <c r="S40" s="550">
        <v>1</v>
      </c>
      <c r="T40" s="549">
        <v>1</v>
      </c>
      <c r="U40" s="551">
        <v>1</v>
      </c>
    </row>
    <row r="41" spans="1:21" ht="14.4" customHeight="1" x14ac:dyDescent="0.3">
      <c r="A41" s="544">
        <v>35</v>
      </c>
      <c r="B41" s="545" t="s">
        <v>625</v>
      </c>
      <c r="C41" s="545" t="s">
        <v>637</v>
      </c>
      <c r="D41" s="546" t="s">
        <v>963</v>
      </c>
      <c r="E41" s="547" t="s">
        <v>645</v>
      </c>
      <c r="F41" s="545" t="s">
        <v>636</v>
      </c>
      <c r="G41" s="545" t="s">
        <v>662</v>
      </c>
      <c r="H41" s="545" t="s">
        <v>529</v>
      </c>
      <c r="I41" s="545" t="s">
        <v>663</v>
      </c>
      <c r="J41" s="545" t="s">
        <v>664</v>
      </c>
      <c r="K41" s="545" t="s">
        <v>665</v>
      </c>
      <c r="L41" s="548">
        <v>110.28</v>
      </c>
      <c r="M41" s="548">
        <v>220.56</v>
      </c>
      <c r="N41" s="545">
        <v>2</v>
      </c>
      <c r="O41" s="549">
        <v>1</v>
      </c>
      <c r="P41" s="548">
        <v>220.56</v>
      </c>
      <c r="Q41" s="550">
        <v>1</v>
      </c>
      <c r="R41" s="545">
        <v>2</v>
      </c>
      <c r="S41" s="550">
        <v>1</v>
      </c>
      <c r="T41" s="549">
        <v>1</v>
      </c>
      <c r="U41" s="551">
        <v>1</v>
      </c>
    </row>
    <row r="42" spans="1:21" ht="14.4" customHeight="1" x14ac:dyDescent="0.3">
      <c r="A42" s="544">
        <v>35</v>
      </c>
      <c r="B42" s="545" t="s">
        <v>625</v>
      </c>
      <c r="C42" s="545" t="s">
        <v>637</v>
      </c>
      <c r="D42" s="546" t="s">
        <v>963</v>
      </c>
      <c r="E42" s="547" t="s">
        <v>645</v>
      </c>
      <c r="F42" s="545" t="s">
        <v>636</v>
      </c>
      <c r="G42" s="545" t="s">
        <v>662</v>
      </c>
      <c r="H42" s="545" t="s">
        <v>529</v>
      </c>
      <c r="I42" s="545" t="s">
        <v>764</v>
      </c>
      <c r="J42" s="545" t="s">
        <v>664</v>
      </c>
      <c r="K42" s="545" t="s">
        <v>665</v>
      </c>
      <c r="L42" s="548">
        <v>110.28</v>
      </c>
      <c r="M42" s="548">
        <v>330.84000000000003</v>
      </c>
      <c r="N42" s="545">
        <v>3</v>
      </c>
      <c r="O42" s="549">
        <v>1.5</v>
      </c>
      <c r="P42" s="548">
        <v>330.84000000000003</v>
      </c>
      <c r="Q42" s="550">
        <v>1</v>
      </c>
      <c r="R42" s="545">
        <v>3</v>
      </c>
      <c r="S42" s="550">
        <v>1</v>
      </c>
      <c r="T42" s="549">
        <v>1.5</v>
      </c>
      <c r="U42" s="551">
        <v>1</v>
      </c>
    </row>
    <row r="43" spans="1:21" ht="14.4" customHeight="1" x14ac:dyDescent="0.3">
      <c r="A43" s="544">
        <v>35</v>
      </c>
      <c r="B43" s="545" t="s">
        <v>625</v>
      </c>
      <c r="C43" s="545" t="s">
        <v>637</v>
      </c>
      <c r="D43" s="546" t="s">
        <v>963</v>
      </c>
      <c r="E43" s="547" t="s">
        <v>645</v>
      </c>
      <c r="F43" s="545" t="s">
        <v>636</v>
      </c>
      <c r="G43" s="545" t="s">
        <v>765</v>
      </c>
      <c r="H43" s="545" t="s">
        <v>529</v>
      </c>
      <c r="I43" s="545" t="s">
        <v>766</v>
      </c>
      <c r="J43" s="545" t="s">
        <v>767</v>
      </c>
      <c r="K43" s="545" t="s">
        <v>768</v>
      </c>
      <c r="L43" s="548">
        <v>39.74</v>
      </c>
      <c r="M43" s="548">
        <v>198.7</v>
      </c>
      <c r="N43" s="545">
        <v>5</v>
      </c>
      <c r="O43" s="549">
        <v>2</v>
      </c>
      <c r="P43" s="548">
        <v>198.7</v>
      </c>
      <c r="Q43" s="550">
        <v>1</v>
      </c>
      <c r="R43" s="545">
        <v>5</v>
      </c>
      <c r="S43" s="550">
        <v>1</v>
      </c>
      <c r="T43" s="549">
        <v>2</v>
      </c>
      <c r="U43" s="551">
        <v>1</v>
      </c>
    </row>
    <row r="44" spans="1:21" ht="14.4" customHeight="1" x14ac:dyDescent="0.3">
      <c r="A44" s="544">
        <v>35</v>
      </c>
      <c r="B44" s="545" t="s">
        <v>625</v>
      </c>
      <c r="C44" s="545" t="s">
        <v>637</v>
      </c>
      <c r="D44" s="546" t="s">
        <v>963</v>
      </c>
      <c r="E44" s="547" t="s">
        <v>645</v>
      </c>
      <c r="F44" s="545" t="s">
        <v>636</v>
      </c>
      <c r="G44" s="545" t="s">
        <v>769</v>
      </c>
      <c r="H44" s="545" t="s">
        <v>529</v>
      </c>
      <c r="I44" s="545" t="s">
        <v>770</v>
      </c>
      <c r="J44" s="545" t="s">
        <v>771</v>
      </c>
      <c r="K44" s="545" t="s">
        <v>772</v>
      </c>
      <c r="L44" s="548">
        <v>37.68</v>
      </c>
      <c r="M44" s="548">
        <v>37.68</v>
      </c>
      <c r="N44" s="545">
        <v>1</v>
      </c>
      <c r="O44" s="549">
        <v>1</v>
      </c>
      <c r="P44" s="548">
        <v>37.68</v>
      </c>
      <c r="Q44" s="550">
        <v>1</v>
      </c>
      <c r="R44" s="545">
        <v>1</v>
      </c>
      <c r="S44" s="550">
        <v>1</v>
      </c>
      <c r="T44" s="549">
        <v>1</v>
      </c>
      <c r="U44" s="551">
        <v>1</v>
      </c>
    </row>
    <row r="45" spans="1:21" ht="14.4" customHeight="1" x14ac:dyDescent="0.3">
      <c r="A45" s="544">
        <v>35</v>
      </c>
      <c r="B45" s="545" t="s">
        <v>625</v>
      </c>
      <c r="C45" s="545" t="s">
        <v>637</v>
      </c>
      <c r="D45" s="546" t="s">
        <v>963</v>
      </c>
      <c r="E45" s="547" t="s">
        <v>645</v>
      </c>
      <c r="F45" s="545" t="s">
        <v>636</v>
      </c>
      <c r="G45" s="545" t="s">
        <v>773</v>
      </c>
      <c r="H45" s="545" t="s">
        <v>529</v>
      </c>
      <c r="I45" s="545" t="s">
        <v>774</v>
      </c>
      <c r="J45" s="545" t="s">
        <v>611</v>
      </c>
      <c r="K45" s="545" t="s">
        <v>775</v>
      </c>
      <c r="L45" s="548">
        <v>0</v>
      </c>
      <c r="M45" s="548">
        <v>0</v>
      </c>
      <c r="N45" s="545">
        <v>1</v>
      </c>
      <c r="O45" s="549">
        <v>1</v>
      </c>
      <c r="P45" s="548"/>
      <c r="Q45" s="550"/>
      <c r="R45" s="545"/>
      <c r="S45" s="550">
        <v>0</v>
      </c>
      <c r="T45" s="549"/>
      <c r="U45" s="551">
        <v>0</v>
      </c>
    </row>
    <row r="46" spans="1:21" ht="14.4" customHeight="1" x14ac:dyDescent="0.3">
      <c r="A46" s="544">
        <v>35</v>
      </c>
      <c r="B46" s="545" t="s">
        <v>625</v>
      </c>
      <c r="C46" s="545" t="s">
        <v>637</v>
      </c>
      <c r="D46" s="546" t="s">
        <v>963</v>
      </c>
      <c r="E46" s="547" t="s">
        <v>645</v>
      </c>
      <c r="F46" s="545" t="s">
        <v>636</v>
      </c>
      <c r="G46" s="545" t="s">
        <v>776</v>
      </c>
      <c r="H46" s="545" t="s">
        <v>529</v>
      </c>
      <c r="I46" s="545" t="s">
        <v>777</v>
      </c>
      <c r="J46" s="545" t="s">
        <v>778</v>
      </c>
      <c r="K46" s="545" t="s">
        <v>779</v>
      </c>
      <c r="L46" s="548">
        <v>0</v>
      </c>
      <c r="M46" s="548">
        <v>0</v>
      </c>
      <c r="N46" s="545">
        <v>1</v>
      </c>
      <c r="O46" s="549">
        <v>1</v>
      </c>
      <c r="P46" s="548">
        <v>0</v>
      </c>
      <c r="Q46" s="550"/>
      <c r="R46" s="545">
        <v>1</v>
      </c>
      <c r="S46" s="550">
        <v>1</v>
      </c>
      <c r="T46" s="549">
        <v>1</v>
      </c>
      <c r="U46" s="551">
        <v>1</v>
      </c>
    </row>
    <row r="47" spans="1:21" ht="14.4" customHeight="1" x14ac:dyDescent="0.3">
      <c r="A47" s="544">
        <v>35</v>
      </c>
      <c r="B47" s="545" t="s">
        <v>625</v>
      </c>
      <c r="C47" s="545" t="s">
        <v>637</v>
      </c>
      <c r="D47" s="546" t="s">
        <v>963</v>
      </c>
      <c r="E47" s="547" t="s">
        <v>645</v>
      </c>
      <c r="F47" s="545" t="s">
        <v>636</v>
      </c>
      <c r="G47" s="545" t="s">
        <v>780</v>
      </c>
      <c r="H47" s="545" t="s">
        <v>529</v>
      </c>
      <c r="I47" s="545" t="s">
        <v>781</v>
      </c>
      <c r="J47" s="545" t="s">
        <v>782</v>
      </c>
      <c r="K47" s="545" t="s">
        <v>783</v>
      </c>
      <c r="L47" s="548">
        <v>88.87</v>
      </c>
      <c r="M47" s="548">
        <v>88.87</v>
      </c>
      <c r="N47" s="545">
        <v>1</v>
      </c>
      <c r="O47" s="549">
        <v>1</v>
      </c>
      <c r="P47" s="548"/>
      <c r="Q47" s="550">
        <v>0</v>
      </c>
      <c r="R47" s="545"/>
      <c r="S47" s="550">
        <v>0</v>
      </c>
      <c r="T47" s="549"/>
      <c r="U47" s="551">
        <v>0</v>
      </c>
    </row>
    <row r="48" spans="1:21" ht="14.4" customHeight="1" x14ac:dyDescent="0.3">
      <c r="A48" s="544">
        <v>35</v>
      </c>
      <c r="B48" s="545" t="s">
        <v>625</v>
      </c>
      <c r="C48" s="545" t="s">
        <v>637</v>
      </c>
      <c r="D48" s="546" t="s">
        <v>963</v>
      </c>
      <c r="E48" s="547" t="s">
        <v>645</v>
      </c>
      <c r="F48" s="545" t="s">
        <v>636</v>
      </c>
      <c r="G48" s="545" t="s">
        <v>784</v>
      </c>
      <c r="H48" s="545" t="s">
        <v>529</v>
      </c>
      <c r="I48" s="545" t="s">
        <v>785</v>
      </c>
      <c r="J48" s="545" t="s">
        <v>786</v>
      </c>
      <c r="K48" s="545" t="s">
        <v>787</v>
      </c>
      <c r="L48" s="548">
        <v>126.59</v>
      </c>
      <c r="M48" s="548">
        <v>126.59</v>
      </c>
      <c r="N48" s="545">
        <v>1</v>
      </c>
      <c r="O48" s="549">
        <v>1</v>
      </c>
      <c r="P48" s="548">
        <v>126.59</v>
      </c>
      <c r="Q48" s="550">
        <v>1</v>
      </c>
      <c r="R48" s="545">
        <v>1</v>
      </c>
      <c r="S48" s="550">
        <v>1</v>
      </c>
      <c r="T48" s="549">
        <v>1</v>
      </c>
      <c r="U48" s="551">
        <v>1</v>
      </c>
    </row>
    <row r="49" spans="1:21" ht="14.4" customHeight="1" x14ac:dyDescent="0.3">
      <c r="A49" s="544">
        <v>35</v>
      </c>
      <c r="B49" s="545" t="s">
        <v>625</v>
      </c>
      <c r="C49" s="545" t="s">
        <v>637</v>
      </c>
      <c r="D49" s="546" t="s">
        <v>963</v>
      </c>
      <c r="E49" s="547" t="s">
        <v>645</v>
      </c>
      <c r="F49" s="545" t="s">
        <v>636</v>
      </c>
      <c r="G49" s="545" t="s">
        <v>788</v>
      </c>
      <c r="H49" s="545" t="s">
        <v>529</v>
      </c>
      <c r="I49" s="545" t="s">
        <v>789</v>
      </c>
      <c r="J49" s="545" t="s">
        <v>790</v>
      </c>
      <c r="K49" s="545" t="s">
        <v>791</v>
      </c>
      <c r="L49" s="548">
        <v>0</v>
      </c>
      <c r="M49" s="548">
        <v>0</v>
      </c>
      <c r="N49" s="545">
        <v>1</v>
      </c>
      <c r="O49" s="549">
        <v>1</v>
      </c>
      <c r="P49" s="548">
        <v>0</v>
      </c>
      <c r="Q49" s="550"/>
      <c r="R49" s="545">
        <v>1</v>
      </c>
      <c r="S49" s="550">
        <v>1</v>
      </c>
      <c r="T49" s="549">
        <v>1</v>
      </c>
      <c r="U49" s="551">
        <v>1</v>
      </c>
    </row>
    <row r="50" spans="1:21" ht="14.4" customHeight="1" x14ac:dyDescent="0.3">
      <c r="A50" s="544">
        <v>35</v>
      </c>
      <c r="B50" s="545" t="s">
        <v>625</v>
      </c>
      <c r="C50" s="545" t="s">
        <v>637</v>
      </c>
      <c r="D50" s="546" t="s">
        <v>963</v>
      </c>
      <c r="E50" s="547" t="s">
        <v>645</v>
      </c>
      <c r="F50" s="545" t="s">
        <v>636</v>
      </c>
      <c r="G50" s="545" t="s">
        <v>690</v>
      </c>
      <c r="H50" s="545" t="s">
        <v>620</v>
      </c>
      <c r="I50" s="545" t="s">
        <v>792</v>
      </c>
      <c r="J50" s="545" t="s">
        <v>793</v>
      </c>
      <c r="K50" s="545" t="s">
        <v>794</v>
      </c>
      <c r="L50" s="548">
        <v>82.99</v>
      </c>
      <c r="M50" s="548">
        <v>82.99</v>
      </c>
      <c r="N50" s="545">
        <v>1</v>
      </c>
      <c r="O50" s="549">
        <v>1</v>
      </c>
      <c r="P50" s="548"/>
      <c r="Q50" s="550">
        <v>0</v>
      </c>
      <c r="R50" s="545"/>
      <c r="S50" s="550">
        <v>0</v>
      </c>
      <c r="T50" s="549"/>
      <c r="U50" s="551">
        <v>0</v>
      </c>
    </row>
    <row r="51" spans="1:21" ht="14.4" customHeight="1" x14ac:dyDescent="0.3">
      <c r="A51" s="544">
        <v>35</v>
      </c>
      <c r="B51" s="545" t="s">
        <v>625</v>
      </c>
      <c r="C51" s="545" t="s">
        <v>637</v>
      </c>
      <c r="D51" s="546" t="s">
        <v>963</v>
      </c>
      <c r="E51" s="547" t="s">
        <v>645</v>
      </c>
      <c r="F51" s="545" t="s">
        <v>636</v>
      </c>
      <c r="G51" s="545" t="s">
        <v>795</v>
      </c>
      <c r="H51" s="545" t="s">
        <v>529</v>
      </c>
      <c r="I51" s="545" t="s">
        <v>796</v>
      </c>
      <c r="J51" s="545" t="s">
        <v>797</v>
      </c>
      <c r="K51" s="545" t="s">
        <v>798</v>
      </c>
      <c r="L51" s="548">
        <v>38.56</v>
      </c>
      <c r="M51" s="548">
        <v>77.12</v>
      </c>
      <c r="N51" s="545">
        <v>2</v>
      </c>
      <c r="O51" s="549">
        <v>1</v>
      </c>
      <c r="P51" s="548">
        <v>77.12</v>
      </c>
      <c r="Q51" s="550">
        <v>1</v>
      </c>
      <c r="R51" s="545">
        <v>2</v>
      </c>
      <c r="S51" s="550">
        <v>1</v>
      </c>
      <c r="T51" s="549">
        <v>1</v>
      </c>
      <c r="U51" s="551">
        <v>1</v>
      </c>
    </row>
    <row r="52" spans="1:21" ht="14.4" customHeight="1" x14ac:dyDescent="0.3">
      <c r="A52" s="544">
        <v>35</v>
      </c>
      <c r="B52" s="545" t="s">
        <v>625</v>
      </c>
      <c r="C52" s="545" t="s">
        <v>637</v>
      </c>
      <c r="D52" s="546" t="s">
        <v>963</v>
      </c>
      <c r="E52" s="547" t="s">
        <v>645</v>
      </c>
      <c r="F52" s="545" t="s">
        <v>636</v>
      </c>
      <c r="G52" s="545" t="s">
        <v>799</v>
      </c>
      <c r="H52" s="545" t="s">
        <v>529</v>
      </c>
      <c r="I52" s="545" t="s">
        <v>800</v>
      </c>
      <c r="J52" s="545" t="s">
        <v>801</v>
      </c>
      <c r="K52" s="545" t="s">
        <v>802</v>
      </c>
      <c r="L52" s="548">
        <v>0</v>
      </c>
      <c r="M52" s="548">
        <v>0</v>
      </c>
      <c r="N52" s="545">
        <v>1</v>
      </c>
      <c r="O52" s="549">
        <v>1</v>
      </c>
      <c r="P52" s="548">
        <v>0</v>
      </c>
      <c r="Q52" s="550"/>
      <c r="R52" s="545">
        <v>1</v>
      </c>
      <c r="S52" s="550">
        <v>1</v>
      </c>
      <c r="T52" s="549">
        <v>1</v>
      </c>
      <c r="U52" s="551">
        <v>1</v>
      </c>
    </row>
    <row r="53" spans="1:21" ht="14.4" customHeight="1" x14ac:dyDescent="0.3">
      <c r="A53" s="544">
        <v>35</v>
      </c>
      <c r="B53" s="545" t="s">
        <v>625</v>
      </c>
      <c r="C53" s="545" t="s">
        <v>637</v>
      </c>
      <c r="D53" s="546" t="s">
        <v>963</v>
      </c>
      <c r="E53" s="547" t="s">
        <v>645</v>
      </c>
      <c r="F53" s="545" t="s">
        <v>636</v>
      </c>
      <c r="G53" s="545" t="s">
        <v>698</v>
      </c>
      <c r="H53" s="545" t="s">
        <v>620</v>
      </c>
      <c r="I53" s="545" t="s">
        <v>699</v>
      </c>
      <c r="J53" s="545" t="s">
        <v>700</v>
      </c>
      <c r="K53" s="545" t="s">
        <v>701</v>
      </c>
      <c r="L53" s="548">
        <v>48.42</v>
      </c>
      <c r="M53" s="548">
        <v>48.42</v>
      </c>
      <c r="N53" s="545">
        <v>1</v>
      </c>
      <c r="O53" s="549">
        <v>1</v>
      </c>
      <c r="P53" s="548">
        <v>48.42</v>
      </c>
      <c r="Q53" s="550">
        <v>1</v>
      </c>
      <c r="R53" s="545">
        <v>1</v>
      </c>
      <c r="S53" s="550">
        <v>1</v>
      </c>
      <c r="T53" s="549">
        <v>1</v>
      </c>
      <c r="U53" s="551">
        <v>1</v>
      </c>
    </row>
    <row r="54" spans="1:21" ht="14.4" customHeight="1" x14ac:dyDescent="0.3">
      <c r="A54" s="544">
        <v>35</v>
      </c>
      <c r="B54" s="545" t="s">
        <v>625</v>
      </c>
      <c r="C54" s="545" t="s">
        <v>637</v>
      </c>
      <c r="D54" s="546" t="s">
        <v>963</v>
      </c>
      <c r="E54" s="547" t="s">
        <v>645</v>
      </c>
      <c r="F54" s="545" t="s">
        <v>636</v>
      </c>
      <c r="G54" s="545" t="s">
        <v>702</v>
      </c>
      <c r="H54" s="545" t="s">
        <v>529</v>
      </c>
      <c r="I54" s="545" t="s">
        <v>703</v>
      </c>
      <c r="J54" s="545" t="s">
        <v>704</v>
      </c>
      <c r="K54" s="545" t="s">
        <v>705</v>
      </c>
      <c r="L54" s="548">
        <v>146.84</v>
      </c>
      <c r="M54" s="548">
        <v>146.84</v>
      </c>
      <c r="N54" s="545">
        <v>1</v>
      </c>
      <c r="O54" s="549">
        <v>1</v>
      </c>
      <c r="P54" s="548"/>
      <c r="Q54" s="550">
        <v>0</v>
      </c>
      <c r="R54" s="545"/>
      <c r="S54" s="550">
        <v>0</v>
      </c>
      <c r="T54" s="549"/>
      <c r="U54" s="551">
        <v>0</v>
      </c>
    </row>
    <row r="55" spans="1:21" ht="14.4" customHeight="1" x14ac:dyDescent="0.3">
      <c r="A55" s="544">
        <v>35</v>
      </c>
      <c r="B55" s="545" t="s">
        <v>625</v>
      </c>
      <c r="C55" s="545" t="s">
        <v>637</v>
      </c>
      <c r="D55" s="546" t="s">
        <v>963</v>
      </c>
      <c r="E55" s="547" t="s">
        <v>645</v>
      </c>
      <c r="F55" s="545" t="s">
        <v>636</v>
      </c>
      <c r="G55" s="545" t="s">
        <v>803</v>
      </c>
      <c r="H55" s="545" t="s">
        <v>529</v>
      </c>
      <c r="I55" s="545" t="s">
        <v>804</v>
      </c>
      <c r="J55" s="545" t="s">
        <v>805</v>
      </c>
      <c r="K55" s="545" t="s">
        <v>806</v>
      </c>
      <c r="L55" s="548">
        <v>78.33</v>
      </c>
      <c r="M55" s="548">
        <v>78.33</v>
      </c>
      <c r="N55" s="545">
        <v>1</v>
      </c>
      <c r="O55" s="549">
        <v>1</v>
      </c>
      <c r="P55" s="548">
        <v>78.33</v>
      </c>
      <c r="Q55" s="550">
        <v>1</v>
      </c>
      <c r="R55" s="545">
        <v>1</v>
      </c>
      <c r="S55" s="550">
        <v>1</v>
      </c>
      <c r="T55" s="549">
        <v>1</v>
      </c>
      <c r="U55" s="551">
        <v>1</v>
      </c>
    </row>
    <row r="56" spans="1:21" ht="14.4" customHeight="1" x14ac:dyDescent="0.3">
      <c r="A56" s="544">
        <v>35</v>
      </c>
      <c r="B56" s="545" t="s">
        <v>625</v>
      </c>
      <c r="C56" s="545" t="s">
        <v>637</v>
      </c>
      <c r="D56" s="546" t="s">
        <v>963</v>
      </c>
      <c r="E56" s="547" t="s">
        <v>645</v>
      </c>
      <c r="F56" s="545" t="s">
        <v>636</v>
      </c>
      <c r="G56" s="545" t="s">
        <v>803</v>
      </c>
      <c r="H56" s="545" t="s">
        <v>529</v>
      </c>
      <c r="I56" s="545" t="s">
        <v>807</v>
      </c>
      <c r="J56" s="545" t="s">
        <v>805</v>
      </c>
      <c r="K56" s="545" t="s">
        <v>808</v>
      </c>
      <c r="L56" s="548">
        <v>0</v>
      </c>
      <c r="M56" s="548">
        <v>0</v>
      </c>
      <c r="N56" s="545">
        <v>1</v>
      </c>
      <c r="O56" s="549">
        <v>0.5</v>
      </c>
      <c r="P56" s="548">
        <v>0</v>
      </c>
      <c r="Q56" s="550"/>
      <c r="R56" s="545">
        <v>1</v>
      </c>
      <c r="S56" s="550">
        <v>1</v>
      </c>
      <c r="T56" s="549">
        <v>0.5</v>
      </c>
      <c r="U56" s="551">
        <v>1</v>
      </c>
    </row>
    <row r="57" spans="1:21" ht="14.4" customHeight="1" x14ac:dyDescent="0.3">
      <c r="A57" s="544">
        <v>35</v>
      </c>
      <c r="B57" s="545" t="s">
        <v>625</v>
      </c>
      <c r="C57" s="545" t="s">
        <v>637</v>
      </c>
      <c r="D57" s="546" t="s">
        <v>963</v>
      </c>
      <c r="E57" s="547" t="s">
        <v>645</v>
      </c>
      <c r="F57" s="545" t="s">
        <v>636</v>
      </c>
      <c r="G57" s="545" t="s">
        <v>809</v>
      </c>
      <c r="H57" s="545" t="s">
        <v>529</v>
      </c>
      <c r="I57" s="545" t="s">
        <v>810</v>
      </c>
      <c r="J57" s="545" t="s">
        <v>811</v>
      </c>
      <c r="K57" s="545" t="s">
        <v>812</v>
      </c>
      <c r="L57" s="548">
        <v>334.66</v>
      </c>
      <c r="M57" s="548">
        <v>669.32</v>
      </c>
      <c r="N57" s="545">
        <v>2</v>
      </c>
      <c r="O57" s="549">
        <v>1</v>
      </c>
      <c r="P57" s="548">
        <v>669.32</v>
      </c>
      <c r="Q57" s="550">
        <v>1</v>
      </c>
      <c r="R57" s="545">
        <v>2</v>
      </c>
      <c r="S57" s="550">
        <v>1</v>
      </c>
      <c r="T57" s="549">
        <v>1</v>
      </c>
      <c r="U57" s="551">
        <v>1</v>
      </c>
    </row>
    <row r="58" spans="1:21" ht="14.4" customHeight="1" x14ac:dyDescent="0.3">
      <c r="A58" s="544">
        <v>35</v>
      </c>
      <c r="B58" s="545" t="s">
        <v>625</v>
      </c>
      <c r="C58" s="545" t="s">
        <v>637</v>
      </c>
      <c r="D58" s="546" t="s">
        <v>963</v>
      </c>
      <c r="E58" s="547" t="s">
        <v>645</v>
      </c>
      <c r="F58" s="545" t="s">
        <v>636</v>
      </c>
      <c r="G58" s="545" t="s">
        <v>809</v>
      </c>
      <c r="H58" s="545" t="s">
        <v>529</v>
      </c>
      <c r="I58" s="545" t="s">
        <v>810</v>
      </c>
      <c r="J58" s="545" t="s">
        <v>811</v>
      </c>
      <c r="K58" s="545" t="s">
        <v>812</v>
      </c>
      <c r="L58" s="548">
        <v>205.84</v>
      </c>
      <c r="M58" s="548">
        <v>411.68</v>
      </c>
      <c r="N58" s="545">
        <v>2</v>
      </c>
      <c r="O58" s="549">
        <v>1</v>
      </c>
      <c r="P58" s="548">
        <v>411.68</v>
      </c>
      <c r="Q58" s="550">
        <v>1</v>
      </c>
      <c r="R58" s="545">
        <v>2</v>
      </c>
      <c r="S58" s="550">
        <v>1</v>
      </c>
      <c r="T58" s="549">
        <v>1</v>
      </c>
      <c r="U58" s="551">
        <v>1</v>
      </c>
    </row>
    <row r="59" spans="1:21" ht="14.4" customHeight="1" x14ac:dyDescent="0.3">
      <c r="A59" s="544">
        <v>35</v>
      </c>
      <c r="B59" s="545" t="s">
        <v>625</v>
      </c>
      <c r="C59" s="545" t="s">
        <v>637</v>
      </c>
      <c r="D59" s="546" t="s">
        <v>963</v>
      </c>
      <c r="E59" s="547" t="s">
        <v>645</v>
      </c>
      <c r="F59" s="545" t="s">
        <v>636</v>
      </c>
      <c r="G59" s="545" t="s">
        <v>813</v>
      </c>
      <c r="H59" s="545" t="s">
        <v>620</v>
      </c>
      <c r="I59" s="545" t="s">
        <v>814</v>
      </c>
      <c r="J59" s="545" t="s">
        <v>815</v>
      </c>
      <c r="K59" s="545" t="s">
        <v>816</v>
      </c>
      <c r="L59" s="548">
        <v>334.66</v>
      </c>
      <c r="M59" s="548">
        <v>334.66</v>
      </c>
      <c r="N59" s="545">
        <v>1</v>
      </c>
      <c r="O59" s="549">
        <v>1</v>
      </c>
      <c r="P59" s="548">
        <v>334.66</v>
      </c>
      <c r="Q59" s="550">
        <v>1</v>
      </c>
      <c r="R59" s="545">
        <v>1</v>
      </c>
      <c r="S59" s="550">
        <v>1</v>
      </c>
      <c r="T59" s="549">
        <v>1</v>
      </c>
      <c r="U59" s="551">
        <v>1</v>
      </c>
    </row>
    <row r="60" spans="1:21" ht="14.4" customHeight="1" x14ac:dyDescent="0.3">
      <c r="A60" s="544">
        <v>35</v>
      </c>
      <c r="B60" s="545" t="s">
        <v>625</v>
      </c>
      <c r="C60" s="545" t="s">
        <v>637</v>
      </c>
      <c r="D60" s="546" t="s">
        <v>963</v>
      </c>
      <c r="E60" s="547" t="s">
        <v>645</v>
      </c>
      <c r="F60" s="545" t="s">
        <v>636</v>
      </c>
      <c r="G60" s="545" t="s">
        <v>813</v>
      </c>
      <c r="H60" s="545" t="s">
        <v>620</v>
      </c>
      <c r="I60" s="545" t="s">
        <v>814</v>
      </c>
      <c r="J60" s="545" t="s">
        <v>815</v>
      </c>
      <c r="K60" s="545" t="s">
        <v>816</v>
      </c>
      <c r="L60" s="548">
        <v>205.84</v>
      </c>
      <c r="M60" s="548">
        <v>205.84</v>
      </c>
      <c r="N60" s="545">
        <v>1</v>
      </c>
      <c r="O60" s="549">
        <v>1</v>
      </c>
      <c r="P60" s="548">
        <v>205.84</v>
      </c>
      <c r="Q60" s="550">
        <v>1</v>
      </c>
      <c r="R60" s="545">
        <v>1</v>
      </c>
      <c r="S60" s="550">
        <v>1</v>
      </c>
      <c r="T60" s="549">
        <v>1</v>
      </c>
      <c r="U60" s="551">
        <v>1</v>
      </c>
    </row>
    <row r="61" spans="1:21" ht="14.4" customHeight="1" x14ac:dyDescent="0.3">
      <c r="A61" s="544">
        <v>35</v>
      </c>
      <c r="B61" s="545" t="s">
        <v>625</v>
      </c>
      <c r="C61" s="545" t="s">
        <v>637</v>
      </c>
      <c r="D61" s="546" t="s">
        <v>963</v>
      </c>
      <c r="E61" s="547" t="s">
        <v>645</v>
      </c>
      <c r="F61" s="545" t="s">
        <v>636</v>
      </c>
      <c r="G61" s="545" t="s">
        <v>817</v>
      </c>
      <c r="H61" s="545" t="s">
        <v>620</v>
      </c>
      <c r="I61" s="545" t="s">
        <v>818</v>
      </c>
      <c r="J61" s="545" t="s">
        <v>819</v>
      </c>
      <c r="K61" s="545" t="s">
        <v>820</v>
      </c>
      <c r="L61" s="548">
        <v>460.85</v>
      </c>
      <c r="M61" s="548">
        <v>460.85</v>
      </c>
      <c r="N61" s="545">
        <v>1</v>
      </c>
      <c r="O61" s="549">
        <v>1</v>
      </c>
      <c r="P61" s="548">
        <v>460.85</v>
      </c>
      <c r="Q61" s="550">
        <v>1</v>
      </c>
      <c r="R61" s="545">
        <v>1</v>
      </c>
      <c r="S61" s="550">
        <v>1</v>
      </c>
      <c r="T61" s="549">
        <v>1</v>
      </c>
      <c r="U61" s="551">
        <v>1</v>
      </c>
    </row>
    <row r="62" spans="1:21" ht="14.4" customHeight="1" x14ac:dyDescent="0.3">
      <c r="A62" s="544">
        <v>35</v>
      </c>
      <c r="B62" s="545" t="s">
        <v>625</v>
      </c>
      <c r="C62" s="545" t="s">
        <v>637</v>
      </c>
      <c r="D62" s="546" t="s">
        <v>963</v>
      </c>
      <c r="E62" s="547" t="s">
        <v>645</v>
      </c>
      <c r="F62" s="545" t="s">
        <v>636</v>
      </c>
      <c r="G62" s="545" t="s">
        <v>821</v>
      </c>
      <c r="H62" s="545" t="s">
        <v>620</v>
      </c>
      <c r="I62" s="545" t="s">
        <v>822</v>
      </c>
      <c r="J62" s="545" t="s">
        <v>823</v>
      </c>
      <c r="K62" s="545" t="s">
        <v>824</v>
      </c>
      <c r="L62" s="548">
        <v>439.98</v>
      </c>
      <c r="M62" s="548">
        <v>439.98</v>
      </c>
      <c r="N62" s="545">
        <v>1</v>
      </c>
      <c r="O62" s="549">
        <v>1</v>
      </c>
      <c r="P62" s="548">
        <v>439.98</v>
      </c>
      <c r="Q62" s="550">
        <v>1</v>
      </c>
      <c r="R62" s="545">
        <v>1</v>
      </c>
      <c r="S62" s="550">
        <v>1</v>
      </c>
      <c r="T62" s="549">
        <v>1</v>
      </c>
      <c r="U62" s="551">
        <v>1</v>
      </c>
    </row>
    <row r="63" spans="1:21" ht="14.4" customHeight="1" x14ac:dyDescent="0.3">
      <c r="A63" s="544">
        <v>35</v>
      </c>
      <c r="B63" s="545" t="s">
        <v>625</v>
      </c>
      <c r="C63" s="545" t="s">
        <v>637</v>
      </c>
      <c r="D63" s="546" t="s">
        <v>963</v>
      </c>
      <c r="E63" s="547" t="s">
        <v>645</v>
      </c>
      <c r="F63" s="545" t="s">
        <v>636</v>
      </c>
      <c r="G63" s="545" t="s">
        <v>825</v>
      </c>
      <c r="H63" s="545" t="s">
        <v>620</v>
      </c>
      <c r="I63" s="545" t="s">
        <v>826</v>
      </c>
      <c r="J63" s="545" t="s">
        <v>827</v>
      </c>
      <c r="K63" s="545" t="s">
        <v>743</v>
      </c>
      <c r="L63" s="548">
        <v>196.21</v>
      </c>
      <c r="M63" s="548">
        <v>392.42</v>
      </c>
      <c r="N63" s="545">
        <v>2</v>
      </c>
      <c r="O63" s="549">
        <v>1.5</v>
      </c>
      <c r="P63" s="548">
        <v>392.42</v>
      </c>
      <c r="Q63" s="550">
        <v>1</v>
      </c>
      <c r="R63" s="545">
        <v>2</v>
      </c>
      <c r="S63" s="550">
        <v>1</v>
      </c>
      <c r="T63" s="549">
        <v>1.5</v>
      </c>
      <c r="U63" s="551">
        <v>1</v>
      </c>
    </row>
    <row r="64" spans="1:21" ht="14.4" customHeight="1" x14ac:dyDescent="0.3">
      <c r="A64" s="544">
        <v>35</v>
      </c>
      <c r="B64" s="545" t="s">
        <v>625</v>
      </c>
      <c r="C64" s="545" t="s">
        <v>637</v>
      </c>
      <c r="D64" s="546" t="s">
        <v>963</v>
      </c>
      <c r="E64" s="547" t="s">
        <v>645</v>
      </c>
      <c r="F64" s="545" t="s">
        <v>636</v>
      </c>
      <c r="G64" s="545" t="s">
        <v>828</v>
      </c>
      <c r="H64" s="545" t="s">
        <v>529</v>
      </c>
      <c r="I64" s="545" t="s">
        <v>829</v>
      </c>
      <c r="J64" s="545" t="s">
        <v>830</v>
      </c>
      <c r="K64" s="545" t="s">
        <v>831</v>
      </c>
      <c r="L64" s="548">
        <v>22.44</v>
      </c>
      <c r="M64" s="548">
        <v>22.44</v>
      </c>
      <c r="N64" s="545">
        <v>1</v>
      </c>
      <c r="O64" s="549">
        <v>1</v>
      </c>
      <c r="P64" s="548">
        <v>22.44</v>
      </c>
      <c r="Q64" s="550">
        <v>1</v>
      </c>
      <c r="R64" s="545">
        <v>1</v>
      </c>
      <c r="S64" s="550">
        <v>1</v>
      </c>
      <c r="T64" s="549">
        <v>1</v>
      </c>
      <c r="U64" s="551">
        <v>1</v>
      </c>
    </row>
    <row r="65" spans="1:21" ht="14.4" customHeight="1" x14ac:dyDescent="0.3">
      <c r="A65" s="544">
        <v>35</v>
      </c>
      <c r="B65" s="545" t="s">
        <v>625</v>
      </c>
      <c r="C65" s="545" t="s">
        <v>637</v>
      </c>
      <c r="D65" s="546" t="s">
        <v>963</v>
      </c>
      <c r="E65" s="547" t="s">
        <v>645</v>
      </c>
      <c r="F65" s="545" t="s">
        <v>636</v>
      </c>
      <c r="G65" s="545" t="s">
        <v>828</v>
      </c>
      <c r="H65" s="545" t="s">
        <v>529</v>
      </c>
      <c r="I65" s="545" t="s">
        <v>832</v>
      </c>
      <c r="J65" s="545" t="s">
        <v>830</v>
      </c>
      <c r="K65" s="545" t="s">
        <v>833</v>
      </c>
      <c r="L65" s="548">
        <v>31.42</v>
      </c>
      <c r="M65" s="548">
        <v>31.42</v>
      </c>
      <c r="N65" s="545">
        <v>1</v>
      </c>
      <c r="O65" s="549">
        <v>1</v>
      </c>
      <c r="P65" s="548">
        <v>31.42</v>
      </c>
      <c r="Q65" s="550">
        <v>1</v>
      </c>
      <c r="R65" s="545">
        <v>1</v>
      </c>
      <c r="S65" s="550">
        <v>1</v>
      </c>
      <c r="T65" s="549">
        <v>1</v>
      </c>
      <c r="U65" s="551">
        <v>1</v>
      </c>
    </row>
    <row r="66" spans="1:21" ht="14.4" customHeight="1" x14ac:dyDescent="0.3">
      <c r="A66" s="544">
        <v>35</v>
      </c>
      <c r="B66" s="545" t="s">
        <v>625</v>
      </c>
      <c r="C66" s="545" t="s">
        <v>637</v>
      </c>
      <c r="D66" s="546" t="s">
        <v>963</v>
      </c>
      <c r="E66" s="547" t="s">
        <v>645</v>
      </c>
      <c r="F66" s="545" t="s">
        <v>636</v>
      </c>
      <c r="G66" s="545" t="s">
        <v>718</v>
      </c>
      <c r="H66" s="545" t="s">
        <v>529</v>
      </c>
      <c r="I66" s="545" t="s">
        <v>719</v>
      </c>
      <c r="J66" s="545" t="s">
        <v>720</v>
      </c>
      <c r="K66" s="545" t="s">
        <v>721</v>
      </c>
      <c r="L66" s="548">
        <v>77.13</v>
      </c>
      <c r="M66" s="548">
        <v>308.52</v>
      </c>
      <c r="N66" s="545">
        <v>4</v>
      </c>
      <c r="O66" s="549">
        <v>1</v>
      </c>
      <c r="P66" s="548">
        <v>308.52</v>
      </c>
      <c r="Q66" s="550">
        <v>1</v>
      </c>
      <c r="R66" s="545">
        <v>4</v>
      </c>
      <c r="S66" s="550">
        <v>1</v>
      </c>
      <c r="T66" s="549">
        <v>1</v>
      </c>
      <c r="U66" s="551">
        <v>1</v>
      </c>
    </row>
    <row r="67" spans="1:21" ht="14.4" customHeight="1" x14ac:dyDescent="0.3">
      <c r="A67" s="544">
        <v>35</v>
      </c>
      <c r="B67" s="545" t="s">
        <v>625</v>
      </c>
      <c r="C67" s="545" t="s">
        <v>637</v>
      </c>
      <c r="D67" s="546" t="s">
        <v>963</v>
      </c>
      <c r="E67" s="547" t="s">
        <v>645</v>
      </c>
      <c r="F67" s="545" t="s">
        <v>636</v>
      </c>
      <c r="G67" s="545" t="s">
        <v>718</v>
      </c>
      <c r="H67" s="545" t="s">
        <v>529</v>
      </c>
      <c r="I67" s="545" t="s">
        <v>719</v>
      </c>
      <c r="J67" s="545" t="s">
        <v>720</v>
      </c>
      <c r="K67" s="545" t="s">
        <v>721</v>
      </c>
      <c r="L67" s="548">
        <v>81.78</v>
      </c>
      <c r="M67" s="548">
        <v>163.56</v>
      </c>
      <c r="N67" s="545">
        <v>2</v>
      </c>
      <c r="O67" s="549">
        <v>1</v>
      </c>
      <c r="P67" s="548">
        <v>163.56</v>
      </c>
      <c r="Q67" s="550">
        <v>1</v>
      </c>
      <c r="R67" s="545">
        <v>2</v>
      </c>
      <c r="S67" s="550">
        <v>1</v>
      </c>
      <c r="T67" s="549">
        <v>1</v>
      </c>
      <c r="U67" s="551">
        <v>1</v>
      </c>
    </row>
    <row r="68" spans="1:21" ht="14.4" customHeight="1" x14ac:dyDescent="0.3">
      <c r="A68" s="544">
        <v>35</v>
      </c>
      <c r="B68" s="545" t="s">
        <v>625</v>
      </c>
      <c r="C68" s="545" t="s">
        <v>637</v>
      </c>
      <c r="D68" s="546" t="s">
        <v>963</v>
      </c>
      <c r="E68" s="547" t="s">
        <v>645</v>
      </c>
      <c r="F68" s="545" t="s">
        <v>636</v>
      </c>
      <c r="G68" s="545" t="s">
        <v>834</v>
      </c>
      <c r="H68" s="545" t="s">
        <v>529</v>
      </c>
      <c r="I68" s="545" t="s">
        <v>835</v>
      </c>
      <c r="J68" s="545" t="s">
        <v>836</v>
      </c>
      <c r="K68" s="545" t="s">
        <v>837</v>
      </c>
      <c r="L68" s="548">
        <v>43.36</v>
      </c>
      <c r="M68" s="548">
        <v>86.72</v>
      </c>
      <c r="N68" s="545">
        <v>2</v>
      </c>
      <c r="O68" s="549">
        <v>0.5</v>
      </c>
      <c r="P68" s="548">
        <v>86.72</v>
      </c>
      <c r="Q68" s="550">
        <v>1</v>
      </c>
      <c r="R68" s="545">
        <v>2</v>
      </c>
      <c r="S68" s="550">
        <v>1</v>
      </c>
      <c r="T68" s="549">
        <v>0.5</v>
      </c>
      <c r="U68" s="551">
        <v>1</v>
      </c>
    </row>
    <row r="69" spans="1:21" ht="14.4" customHeight="1" x14ac:dyDescent="0.3">
      <c r="A69" s="544">
        <v>35</v>
      </c>
      <c r="B69" s="545" t="s">
        <v>625</v>
      </c>
      <c r="C69" s="545" t="s">
        <v>637</v>
      </c>
      <c r="D69" s="546" t="s">
        <v>963</v>
      </c>
      <c r="E69" s="547" t="s">
        <v>645</v>
      </c>
      <c r="F69" s="545" t="s">
        <v>636</v>
      </c>
      <c r="G69" s="545" t="s">
        <v>838</v>
      </c>
      <c r="H69" s="545" t="s">
        <v>620</v>
      </c>
      <c r="I69" s="545" t="s">
        <v>839</v>
      </c>
      <c r="J69" s="545" t="s">
        <v>840</v>
      </c>
      <c r="K69" s="545" t="s">
        <v>841</v>
      </c>
      <c r="L69" s="548">
        <v>0</v>
      </c>
      <c r="M69" s="548">
        <v>0</v>
      </c>
      <c r="N69" s="545">
        <v>4</v>
      </c>
      <c r="O69" s="549">
        <v>1</v>
      </c>
      <c r="P69" s="548">
        <v>0</v>
      </c>
      <c r="Q69" s="550"/>
      <c r="R69" s="545">
        <v>4</v>
      </c>
      <c r="S69" s="550">
        <v>1</v>
      </c>
      <c r="T69" s="549">
        <v>1</v>
      </c>
      <c r="U69" s="551">
        <v>1</v>
      </c>
    </row>
    <row r="70" spans="1:21" ht="14.4" customHeight="1" x14ac:dyDescent="0.3">
      <c r="A70" s="544">
        <v>35</v>
      </c>
      <c r="B70" s="545" t="s">
        <v>625</v>
      </c>
      <c r="C70" s="545" t="s">
        <v>637</v>
      </c>
      <c r="D70" s="546" t="s">
        <v>963</v>
      </c>
      <c r="E70" s="547" t="s">
        <v>645</v>
      </c>
      <c r="F70" s="545" t="s">
        <v>636</v>
      </c>
      <c r="G70" s="545" t="s">
        <v>842</v>
      </c>
      <c r="H70" s="545" t="s">
        <v>529</v>
      </c>
      <c r="I70" s="545" t="s">
        <v>843</v>
      </c>
      <c r="J70" s="545" t="s">
        <v>844</v>
      </c>
      <c r="K70" s="545" t="s">
        <v>845</v>
      </c>
      <c r="L70" s="548">
        <v>0</v>
      </c>
      <c r="M70" s="548">
        <v>0</v>
      </c>
      <c r="N70" s="545">
        <v>1</v>
      </c>
      <c r="O70" s="549">
        <v>0.5</v>
      </c>
      <c r="P70" s="548">
        <v>0</v>
      </c>
      <c r="Q70" s="550"/>
      <c r="R70" s="545">
        <v>1</v>
      </c>
      <c r="S70" s="550">
        <v>1</v>
      </c>
      <c r="T70" s="549">
        <v>0.5</v>
      </c>
      <c r="U70" s="551">
        <v>1</v>
      </c>
    </row>
    <row r="71" spans="1:21" ht="14.4" customHeight="1" x14ac:dyDescent="0.3">
      <c r="A71" s="544">
        <v>35</v>
      </c>
      <c r="B71" s="545" t="s">
        <v>625</v>
      </c>
      <c r="C71" s="545" t="s">
        <v>637</v>
      </c>
      <c r="D71" s="546" t="s">
        <v>963</v>
      </c>
      <c r="E71" s="547" t="s">
        <v>645</v>
      </c>
      <c r="F71" s="545" t="s">
        <v>636</v>
      </c>
      <c r="G71" s="545" t="s">
        <v>846</v>
      </c>
      <c r="H71" s="545" t="s">
        <v>529</v>
      </c>
      <c r="I71" s="545" t="s">
        <v>847</v>
      </c>
      <c r="J71" s="545" t="s">
        <v>848</v>
      </c>
      <c r="K71" s="545" t="s">
        <v>849</v>
      </c>
      <c r="L71" s="548">
        <v>0</v>
      </c>
      <c r="M71" s="548">
        <v>0</v>
      </c>
      <c r="N71" s="545">
        <v>1</v>
      </c>
      <c r="O71" s="549">
        <v>1</v>
      </c>
      <c r="P71" s="548">
        <v>0</v>
      </c>
      <c r="Q71" s="550"/>
      <c r="R71" s="545">
        <v>1</v>
      </c>
      <c r="S71" s="550">
        <v>1</v>
      </c>
      <c r="T71" s="549">
        <v>1</v>
      </c>
      <c r="U71" s="551">
        <v>1</v>
      </c>
    </row>
    <row r="72" spans="1:21" ht="14.4" customHeight="1" x14ac:dyDescent="0.3">
      <c r="A72" s="544">
        <v>35</v>
      </c>
      <c r="B72" s="545" t="s">
        <v>625</v>
      </c>
      <c r="C72" s="545" t="s">
        <v>637</v>
      </c>
      <c r="D72" s="546" t="s">
        <v>963</v>
      </c>
      <c r="E72" s="547" t="s">
        <v>645</v>
      </c>
      <c r="F72" s="545" t="s">
        <v>636</v>
      </c>
      <c r="G72" s="545" t="s">
        <v>722</v>
      </c>
      <c r="H72" s="545" t="s">
        <v>620</v>
      </c>
      <c r="I72" s="545" t="s">
        <v>723</v>
      </c>
      <c r="J72" s="545" t="s">
        <v>724</v>
      </c>
      <c r="K72" s="545" t="s">
        <v>725</v>
      </c>
      <c r="L72" s="548">
        <v>133.94</v>
      </c>
      <c r="M72" s="548">
        <v>133.94</v>
      </c>
      <c r="N72" s="545">
        <v>1</v>
      </c>
      <c r="O72" s="549">
        <v>0.5</v>
      </c>
      <c r="P72" s="548">
        <v>133.94</v>
      </c>
      <c r="Q72" s="550">
        <v>1</v>
      </c>
      <c r="R72" s="545">
        <v>1</v>
      </c>
      <c r="S72" s="550">
        <v>1</v>
      </c>
      <c r="T72" s="549">
        <v>0.5</v>
      </c>
      <c r="U72" s="551">
        <v>1</v>
      </c>
    </row>
    <row r="73" spans="1:21" ht="14.4" customHeight="1" x14ac:dyDescent="0.3">
      <c r="A73" s="544">
        <v>35</v>
      </c>
      <c r="B73" s="545" t="s">
        <v>625</v>
      </c>
      <c r="C73" s="545" t="s">
        <v>637</v>
      </c>
      <c r="D73" s="546" t="s">
        <v>963</v>
      </c>
      <c r="E73" s="547" t="s">
        <v>646</v>
      </c>
      <c r="F73" s="545" t="s">
        <v>636</v>
      </c>
      <c r="G73" s="545" t="s">
        <v>850</v>
      </c>
      <c r="H73" s="545" t="s">
        <v>620</v>
      </c>
      <c r="I73" s="545" t="s">
        <v>851</v>
      </c>
      <c r="J73" s="545" t="s">
        <v>852</v>
      </c>
      <c r="K73" s="545" t="s">
        <v>853</v>
      </c>
      <c r="L73" s="548">
        <v>113.66</v>
      </c>
      <c r="M73" s="548">
        <v>113.66</v>
      </c>
      <c r="N73" s="545">
        <v>1</v>
      </c>
      <c r="O73" s="549">
        <v>1</v>
      </c>
      <c r="P73" s="548">
        <v>113.66</v>
      </c>
      <c r="Q73" s="550">
        <v>1</v>
      </c>
      <c r="R73" s="545">
        <v>1</v>
      </c>
      <c r="S73" s="550">
        <v>1</v>
      </c>
      <c r="T73" s="549">
        <v>1</v>
      </c>
      <c r="U73" s="551">
        <v>1</v>
      </c>
    </row>
    <row r="74" spans="1:21" ht="14.4" customHeight="1" x14ac:dyDescent="0.3">
      <c r="A74" s="544">
        <v>35</v>
      </c>
      <c r="B74" s="545" t="s">
        <v>625</v>
      </c>
      <c r="C74" s="545" t="s">
        <v>637</v>
      </c>
      <c r="D74" s="546" t="s">
        <v>963</v>
      </c>
      <c r="E74" s="547" t="s">
        <v>646</v>
      </c>
      <c r="F74" s="545" t="s">
        <v>636</v>
      </c>
      <c r="G74" s="545" t="s">
        <v>795</v>
      </c>
      <c r="H74" s="545" t="s">
        <v>529</v>
      </c>
      <c r="I74" s="545" t="s">
        <v>796</v>
      </c>
      <c r="J74" s="545" t="s">
        <v>797</v>
      </c>
      <c r="K74" s="545" t="s">
        <v>798</v>
      </c>
      <c r="L74" s="548">
        <v>38.56</v>
      </c>
      <c r="M74" s="548">
        <v>38.56</v>
      </c>
      <c r="N74" s="545">
        <v>1</v>
      </c>
      <c r="O74" s="549">
        <v>1</v>
      </c>
      <c r="P74" s="548">
        <v>38.56</v>
      </c>
      <c r="Q74" s="550">
        <v>1</v>
      </c>
      <c r="R74" s="545">
        <v>1</v>
      </c>
      <c r="S74" s="550">
        <v>1</v>
      </c>
      <c r="T74" s="549">
        <v>1</v>
      </c>
      <c r="U74" s="551">
        <v>1</v>
      </c>
    </row>
    <row r="75" spans="1:21" ht="14.4" customHeight="1" x14ac:dyDescent="0.3">
      <c r="A75" s="544">
        <v>35</v>
      </c>
      <c r="B75" s="545" t="s">
        <v>625</v>
      </c>
      <c r="C75" s="545" t="s">
        <v>637</v>
      </c>
      <c r="D75" s="546" t="s">
        <v>963</v>
      </c>
      <c r="E75" s="547" t="s">
        <v>646</v>
      </c>
      <c r="F75" s="545" t="s">
        <v>636</v>
      </c>
      <c r="G75" s="545" t="s">
        <v>803</v>
      </c>
      <c r="H75" s="545" t="s">
        <v>529</v>
      </c>
      <c r="I75" s="545" t="s">
        <v>854</v>
      </c>
      <c r="J75" s="545" t="s">
        <v>805</v>
      </c>
      <c r="K75" s="545" t="s">
        <v>855</v>
      </c>
      <c r="L75" s="548">
        <v>0</v>
      </c>
      <c r="M75" s="548">
        <v>0</v>
      </c>
      <c r="N75" s="545">
        <v>1</v>
      </c>
      <c r="O75" s="549">
        <v>1</v>
      </c>
      <c r="P75" s="548"/>
      <c r="Q75" s="550"/>
      <c r="R75" s="545"/>
      <c r="S75" s="550">
        <v>0</v>
      </c>
      <c r="T75" s="549"/>
      <c r="U75" s="551">
        <v>0</v>
      </c>
    </row>
    <row r="76" spans="1:21" ht="14.4" customHeight="1" x14ac:dyDescent="0.3">
      <c r="A76" s="544">
        <v>35</v>
      </c>
      <c r="B76" s="545" t="s">
        <v>625</v>
      </c>
      <c r="C76" s="545" t="s">
        <v>637</v>
      </c>
      <c r="D76" s="546" t="s">
        <v>963</v>
      </c>
      <c r="E76" s="547" t="s">
        <v>646</v>
      </c>
      <c r="F76" s="545" t="s">
        <v>636</v>
      </c>
      <c r="G76" s="545" t="s">
        <v>809</v>
      </c>
      <c r="H76" s="545" t="s">
        <v>529</v>
      </c>
      <c r="I76" s="545" t="s">
        <v>856</v>
      </c>
      <c r="J76" s="545" t="s">
        <v>857</v>
      </c>
      <c r="K76" s="545" t="s">
        <v>858</v>
      </c>
      <c r="L76" s="548">
        <v>185.26</v>
      </c>
      <c r="M76" s="548">
        <v>555.78</v>
      </c>
      <c r="N76" s="545">
        <v>3</v>
      </c>
      <c r="O76" s="549">
        <v>2</v>
      </c>
      <c r="P76" s="548">
        <v>555.78</v>
      </c>
      <c r="Q76" s="550">
        <v>1</v>
      </c>
      <c r="R76" s="545">
        <v>3</v>
      </c>
      <c r="S76" s="550">
        <v>1</v>
      </c>
      <c r="T76" s="549">
        <v>2</v>
      </c>
      <c r="U76" s="551">
        <v>1</v>
      </c>
    </row>
    <row r="77" spans="1:21" ht="14.4" customHeight="1" x14ac:dyDescent="0.3">
      <c r="A77" s="544">
        <v>35</v>
      </c>
      <c r="B77" s="545" t="s">
        <v>625</v>
      </c>
      <c r="C77" s="545" t="s">
        <v>637</v>
      </c>
      <c r="D77" s="546" t="s">
        <v>963</v>
      </c>
      <c r="E77" s="547" t="s">
        <v>646</v>
      </c>
      <c r="F77" s="545" t="s">
        <v>636</v>
      </c>
      <c r="G77" s="545" t="s">
        <v>809</v>
      </c>
      <c r="H77" s="545" t="s">
        <v>529</v>
      </c>
      <c r="I77" s="545" t="s">
        <v>859</v>
      </c>
      <c r="J77" s="545" t="s">
        <v>860</v>
      </c>
      <c r="K77" s="545" t="s">
        <v>858</v>
      </c>
      <c r="L77" s="548">
        <v>185.26</v>
      </c>
      <c r="M77" s="548">
        <v>370.52</v>
      </c>
      <c r="N77" s="545">
        <v>2</v>
      </c>
      <c r="O77" s="549">
        <v>1</v>
      </c>
      <c r="P77" s="548">
        <v>370.52</v>
      </c>
      <c r="Q77" s="550">
        <v>1</v>
      </c>
      <c r="R77" s="545">
        <v>2</v>
      </c>
      <c r="S77" s="550">
        <v>1</v>
      </c>
      <c r="T77" s="549">
        <v>1</v>
      </c>
      <c r="U77" s="551">
        <v>1</v>
      </c>
    </row>
    <row r="78" spans="1:21" ht="14.4" customHeight="1" x14ac:dyDescent="0.3">
      <c r="A78" s="544">
        <v>35</v>
      </c>
      <c r="B78" s="545" t="s">
        <v>625</v>
      </c>
      <c r="C78" s="545" t="s">
        <v>637</v>
      </c>
      <c r="D78" s="546" t="s">
        <v>963</v>
      </c>
      <c r="E78" s="547" t="s">
        <v>646</v>
      </c>
      <c r="F78" s="545" t="s">
        <v>636</v>
      </c>
      <c r="G78" s="545" t="s">
        <v>813</v>
      </c>
      <c r="H78" s="545" t="s">
        <v>620</v>
      </c>
      <c r="I78" s="545" t="s">
        <v>861</v>
      </c>
      <c r="J78" s="545" t="s">
        <v>815</v>
      </c>
      <c r="K78" s="545" t="s">
        <v>862</v>
      </c>
      <c r="L78" s="548">
        <v>0</v>
      </c>
      <c r="M78" s="548">
        <v>0</v>
      </c>
      <c r="N78" s="545">
        <v>2</v>
      </c>
      <c r="O78" s="549">
        <v>1</v>
      </c>
      <c r="P78" s="548">
        <v>0</v>
      </c>
      <c r="Q78" s="550"/>
      <c r="R78" s="545">
        <v>2</v>
      </c>
      <c r="S78" s="550">
        <v>1</v>
      </c>
      <c r="T78" s="549">
        <v>1</v>
      </c>
      <c r="U78" s="551">
        <v>1</v>
      </c>
    </row>
    <row r="79" spans="1:21" ht="14.4" customHeight="1" x14ac:dyDescent="0.3">
      <c r="A79" s="544">
        <v>35</v>
      </c>
      <c r="B79" s="545" t="s">
        <v>625</v>
      </c>
      <c r="C79" s="545" t="s">
        <v>637</v>
      </c>
      <c r="D79" s="546" t="s">
        <v>963</v>
      </c>
      <c r="E79" s="547" t="s">
        <v>646</v>
      </c>
      <c r="F79" s="545" t="s">
        <v>636</v>
      </c>
      <c r="G79" s="545" t="s">
        <v>863</v>
      </c>
      <c r="H79" s="545" t="s">
        <v>529</v>
      </c>
      <c r="I79" s="545" t="s">
        <v>864</v>
      </c>
      <c r="J79" s="545" t="s">
        <v>608</v>
      </c>
      <c r="K79" s="545" t="s">
        <v>865</v>
      </c>
      <c r="L79" s="548">
        <v>54.23</v>
      </c>
      <c r="M79" s="548">
        <v>54.23</v>
      </c>
      <c r="N79" s="545">
        <v>1</v>
      </c>
      <c r="O79" s="549">
        <v>1</v>
      </c>
      <c r="P79" s="548">
        <v>54.23</v>
      </c>
      <c r="Q79" s="550">
        <v>1</v>
      </c>
      <c r="R79" s="545">
        <v>1</v>
      </c>
      <c r="S79" s="550">
        <v>1</v>
      </c>
      <c r="T79" s="549">
        <v>1</v>
      </c>
      <c r="U79" s="551">
        <v>1</v>
      </c>
    </row>
    <row r="80" spans="1:21" ht="14.4" customHeight="1" x14ac:dyDescent="0.3">
      <c r="A80" s="544">
        <v>35</v>
      </c>
      <c r="B80" s="545" t="s">
        <v>625</v>
      </c>
      <c r="C80" s="545" t="s">
        <v>637</v>
      </c>
      <c r="D80" s="546" t="s">
        <v>963</v>
      </c>
      <c r="E80" s="547" t="s">
        <v>646</v>
      </c>
      <c r="F80" s="545" t="s">
        <v>636</v>
      </c>
      <c r="G80" s="545" t="s">
        <v>866</v>
      </c>
      <c r="H80" s="545" t="s">
        <v>529</v>
      </c>
      <c r="I80" s="545" t="s">
        <v>867</v>
      </c>
      <c r="J80" s="545" t="s">
        <v>868</v>
      </c>
      <c r="K80" s="545" t="s">
        <v>869</v>
      </c>
      <c r="L80" s="548">
        <v>0</v>
      </c>
      <c r="M80" s="548">
        <v>0</v>
      </c>
      <c r="N80" s="545">
        <v>1</v>
      </c>
      <c r="O80" s="549">
        <v>1</v>
      </c>
      <c r="P80" s="548">
        <v>0</v>
      </c>
      <c r="Q80" s="550"/>
      <c r="R80" s="545">
        <v>1</v>
      </c>
      <c r="S80" s="550">
        <v>1</v>
      </c>
      <c r="T80" s="549">
        <v>1</v>
      </c>
      <c r="U80" s="551">
        <v>1</v>
      </c>
    </row>
    <row r="81" spans="1:21" ht="14.4" customHeight="1" x14ac:dyDescent="0.3">
      <c r="A81" s="544">
        <v>35</v>
      </c>
      <c r="B81" s="545" t="s">
        <v>625</v>
      </c>
      <c r="C81" s="545" t="s">
        <v>637</v>
      </c>
      <c r="D81" s="546" t="s">
        <v>963</v>
      </c>
      <c r="E81" s="547" t="s">
        <v>646</v>
      </c>
      <c r="F81" s="545" t="s">
        <v>636</v>
      </c>
      <c r="G81" s="545" t="s">
        <v>828</v>
      </c>
      <c r="H81" s="545" t="s">
        <v>529</v>
      </c>
      <c r="I81" s="545" t="s">
        <v>829</v>
      </c>
      <c r="J81" s="545" t="s">
        <v>830</v>
      </c>
      <c r="K81" s="545" t="s">
        <v>831</v>
      </c>
      <c r="L81" s="548">
        <v>22.44</v>
      </c>
      <c r="M81" s="548">
        <v>22.44</v>
      </c>
      <c r="N81" s="545">
        <v>1</v>
      </c>
      <c r="O81" s="549">
        <v>1</v>
      </c>
      <c r="P81" s="548">
        <v>22.44</v>
      </c>
      <c r="Q81" s="550">
        <v>1</v>
      </c>
      <c r="R81" s="545">
        <v>1</v>
      </c>
      <c r="S81" s="550">
        <v>1</v>
      </c>
      <c r="T81" s="549">
        <v>1</v>
      </c>
      <c r="U81" s="551">
        <v>1</v>
      </c>
    </row>
    <row r="82" spans="1:21" ht="14.4" customHeight="1" x14ac:dyDescent="0.3">
      <c r="A82" s="544">
        <v>35</v>
      </c>
      <c r="B82" s="545" t="s">
        <v>625</v>
      </c>
      <c r="C82" s="545" t="s">
        <v>637</v>
      </c>
      <c r="D82" s="546" t="s">
        <v>963</v>
      </c>
      <c r="E82" s="547" t="s">
        <v>646</v>
      </c>
      <c r="F82" s="545" t="s">
        <v>636</v>
      </c>
      <c r="G82" s="545" t="s">
        <v>870</v>
      </c>
      <c r="H82" s="545" t="s">
        <v>529</v>
      </c>
      <c r="I82" s="545" t="s">
        <v>871</v>
      </c>
      <c r="J82" s="545" t="s">
        <v>872</v>
      </c>
      <c r="K82" s="545" t="s">
        <v>873</v>
      </c>
      <c r="L82" s="548">
        <v>36.97</v>
      </c>
      <c r="M82" s="548">
        <v>36.97</v>
      </c>
      <c r="N82" s="545">
        <v>1</v>
      </c>
      <c r="O82" s="549">
        <v>1</v>
      </c>
      <c r="P82" s="548">
        <v>36.97</v>
      </c>
      <c r="Q82" s="550">
        <v>1</v>
      </c>
      <c r="R82" s="545">
        <v>1</v>
      </c>
      <c r="S82" s="550">
        <v>1</v>
      </c>
      <c r="T82" s="549">
        <v>1</v>
      </c>
      <c r="U82" s="551">
        <v>1</v>
      </c>
    </row>
    <row r="83" spans="1:21" ht="14.4" customHeight="1" x14ac:dyDescent="0.3">
      <c r="A83" s="544">
        <v>35</v>
      </c>
      <c r="B83" s="545" t="s">
        <v>625</v>
      </c>
      <c r="C83" s="545" t="s">
        <v>637</v>
      </c>
      <c r="D83" s="546" t="s">
        <v>963</v>
      </c>
      <c r="E83" s="547" t="s">
        <v>646</v>
      </c>
      <c r="F83" s="545" t="s">
        <v>636</v>
      </c>
      <c r="G83" s="545" t="s">
        <v>874</v>
      </c>
      <c r="H83" s="545" t="s">
        <v>529</v>
      </c>
      <c r="I83" s="545" t="s">
        <v>875</v>
      </c>
      <c r="J83" s="545" t="s">
        <v>876</v>
      </c>
      <c r="K83" s="545" t="s">
        <v>877</v>
      </c>
      <c r="L83" s="548">
        <v>87.86</v>
      </c>
      <c r="M83" s="548">
        <v>87.86</v>
      </c>
      <c r="N83" s="545">
        <v>1</v>
      </c>
      <c r="O83" s="549">
        <v>1</v>
      </c>
      <c r="P83" s="548"/>
      <c r="Q83" s="550">
        <v>0</v>
      </c>
      <c r="R83" s="545"/>
      <c r="S83" s="550">
        <v>0</v>
      </c>
      <c r="T83" s="549"/>
      <c r="U83" s="551">
        <v>0</v>
      </c>
    </row>
    <row r="84" spans="1:21" ht="14.4" customHeight="1" x14ac:dyDescent="0.3">
      <c r="A84" s="544">
        <v>35</v>
      </c>
      <c r="B84" s="545" t="s">
        <v>625</v>
      </c>
      <c r="C84" s="545" t="s">
        <v>637</v>
      </c>
      <c r="D84" s="546" t="s">
        <v>963</v>
      </c>
      <c r="E84" s="547" t="s">
        <v>647</v>
      </c>
      <c r="F84" s="545" t="s">
        <v>636</v>
      </c>
      <c r="G84" s="545" t="s">
        <v>878</v>
      </c>
      <c r="H84" s="545" t="s">
        <v>529</v>
      </c>
      <c r="I84" s="545" t="s">
        <v>879</v>
      </c>
      <c r="J84" s="545" t="s">
        <v>880</v>
      </c>
      <c r="K84" s="545" t="s">
        <v>881</v>
      </c>
      <c r="L84" s="548">
        <v>590.26</v>
      </c>
      <c r="M84" s="548">
        <v>1180.52</v>
      </c>
      <c r="N84" s="545">
        <v>2</v>
      </c>
      <c r="O84" s="549">
        <v>1</v>
      </c>
      <c r="P84" s="548">
        <v>590.26</v>
      </c>
      <c r="Q84" s="550">
        <v>0.5</v>
      </c>
      <c r="R84" s="545">
        <v>1</v>
      </c>
      <c r="S84" s="550">
        <v>0.5</v>
      </c>
      <c r="T84" s="549">
        <v>0.5</v>
      </c>
      <c r="U84" s="551">
        <v>0.5</v>
      </c>
    </row>
    <row r="85" spans="1:21" ht="14.4" customHeight="1" x14ac:dyDescent="0.3">
      <c r="A85" s="544">
        <v>35</v>
      </c>
      <c r="B85" s="545" t="s">
        <v>625</v>
      </c>
      <c r="C85" s="545" t="s">
        <v>637</v>
      </c>
      <c r="D85" s="546" t="s">
        <v>963</v>
      </c>
      <c r="E85" s="547" t="s">
        <v>647</v>
      </c>
      <c r="F85" s="545" t="s">
        <v>636</v>
      </c>
      <c r="G85" s="545" t="s">
        <v>654</v>
      </c>
      <c r="H85" s="545" t="s">
        <v>529</v>
      </c>
      <c r="I85" s="545" t="s">
        <v>655</v>
      </c>
      <c r="J85" s="545" t="s">
        <v>656</v>
      </c>
      <c r="K85" s="545" t="s">
        <v>657</v>
      </c>
      <c r="L85" s="548">
        <v>77.37</v>
      </c>
      <c r="M85" s="548">
        <v>154.74</v>
      </c>
      <c r="N85" s="545">
        <v>2</v>
      </c>
      <c r="O85" s="549">
        <v>0.5</v>
      </c>
      <c r="P85" s="548"/>
      <c r="Q85" s="550">
        <v>0</v>
      </c>
      <c r="R85" s="545"/>
      <c r="S85" s="550">
        <v>0</v>
      </c>
      <c r="T85" s="549"/>
      <c r="U85" s="551">
        <v>0</v>
      </c>
    </row>
    <row r="86" spans="1:21" ht="14.4" customHeight="1" x14ac:dyDescent="0.3">
      <c r="A86" s="544">
        <v>35</v>
      </c>
      <c r="B86" s="545" t="s">
        <v>625</v>
      </c>
      <c r="C86" s="545" t="s">
        <v>637</v>
      </c>
      <c r="D86" s="546" t="s">
        <v>963</v>
      </c>
      <c r="E86" s="547" t="s">
        <v>647</v>
      </c>
      <c r="F86" s="545" t="s">
        <v>636</v>
      </c>
      <c r="G86" s="545" t="s">
        <v>654</v>
      </c>
      <c r="H86" s="545" t="s">
        <v>529</v>
      </c>
      <c r="I86" s="545" t="s">
        <v>882</v>
      </c>
      <c r="J86" s="545" t="s">
        <v>656</v>
      </c>
      <c r="K86" s="545" t="s">
        <v>883</v>
      </c>
      <c r="L86" s="548">
        <v>0</v>
      </c>
      <c r="M86" s="548">
        <v>0</v>
      </c>
      <c r="N86" s="545">
        <v>1</v>
      </c>
      <c r="O86" s="549">
        <v>0.5</v>
      </c>
      <c r="P86" s="548">
        <v>0</v>
      </c>
      <c r="Q86" s="550"/>
      <c r="R86" s="545">
        <v>1</v>
      </c>
      <c r="S86" s="550">
        <v>1</v>
      </c>
      <c r="T86" s="549">
        <v>0.5</v>
      </c>
      <c r="U86" s="551">
        <v>1</v>
      </c>
    </row>
    <row r="87" spans="1:21" ht="14.4" customHeight="1" x14ac:dyDescent="0.3">
      <c r="A87" s="544">
        <v>35</v>
      </c>
      <c r="B87" s="545" t="s">
        <v>625</v>
      </c>
      <c r="C87" s="545" t="s">
        <v>637</v>
      </c>
      <c r="D87" s="546" t="s">
        <v>963</v>
      </c>
      <c r="E87" s="547" t="s">
        <v>647</v>
      </c>
      <c r="F87" s="545" t="s">
        <v>636</v>
      </c>
      <c r="G87" s="545" t="s">
        <v>884</v>
      </c>
      <c r="H87" s="545" t="s">
        <v>529</v>
      </c>
      <c r="I87" s="545" t="s">
        <v>885</v>
      </c>
      <c r="J87" s="545" t="s">
        <v>886</v>
      </c>
      <c r="K87" s="545" t="s">
        <v>887</v>
      </c>
      <c r="L87" s="548">
        <v>72.5</v>
      </c>
      <c r="M87" s="548">
        <v>362.5</v>
      </c>
      <c r="N87" s="545">
        <v>5</v>
      </c>
      <c r="O87" s="549">
        <v>2</v>
      </c>
      <c r="P87" s="548"/>
      <c r="Q87" s="550">
        <v>0</v>
      </c>
      <c r="R87" s="545"/>
      <c r="S87" s="550">
        <v>0</v>
      </c>
      <c r="T87" s="549"/>
      <c r="U87" s="551">
        <v>0</v>
      </c>
    </row>
    <row r="88" spans="1:21" ht="14.4" customHeight="1" x14ac:dyDescent="0.3">
      <c r="A88" s="544">
        <v>35</v>
      </c>
      <c r="B88" s="545" t="s">
        <v>625</v>
      </c>
      <c r="C88" s="545" t="s">
        <v>637</v>
      </c>
      <c r="D88" s="546" t="s">
        <v>963</v>
      </c>
      <c r="E88" s="547" t="s">
        <v>647</v>
      </c>
      <c r="F88" s="545" t="s">
        <v>636</v>
      </c>
      <c r="G88" s="545" t="s">
        <v>888</v>
      </c>
      <c r="H88" s="545" t="s">
        <v>529</v>
      </c>
      <c r="I88" s="545" t="s">
        <v>889</v>
      </c>
      <c r="J88" s="545" t="s">
        <v>890</v>
      </c>
      <c r="K88" s="545" t="s">
        <v>853</v>
      </c>
      <c r="L88" s="548">
        <v>0</v>
      </c>
      <c r="M88" s="548">
        <v>0</v>
      </c>
      <c r="N88" s="545">
        <v>2</v>
      </c>
      <c r="O88" s="549">
        <v>1.5</v>
      </c>
      <c r="P88" s="548">
        <v>0</v>
      </c>
      <c r="Q88" s="550"/>
      <c r="R88" s="545">
        <v>1</v>
      </c>
      <c r="S88" s="550">
        <v>0.5</v>
      </c>
      <c r="T88" s="549">
        <v>0.5</v>
      </c>
      <c r="U88" s="551">
        <v>0.33333333333333331</v>
      </c>
    </row>
    <row r="89" spans="1:21" ht="14.4" customHeight="1" x14ac:dyDescent="0.3">
      <c r="A89" s="544">
        <v>35</v>
      </c>
      <c r="B89" s="545" t="s">
        <v>625</v>
      </c>
      <c r="C89" s="545" t="s">
        <v>637</v>
      </c>
      <c r="D89" s="546" t="s">
        <v>963</v>
      </c>
      <c r="E89" s="547" t="s">
        <v>647</v>
      </c>
      <c r="F89" s="545" t="s">
        <v>636</v>
      </c>
      <c r="G89" s="545" t="s">
        <v>891</v>
      </c>
      <c r="H89" s="545" t="s">
        <v>529</v>
      </c>
      <c r="I89" s="545" t="s">
        <v>892</v>
      </c>
      <c r="J89" s="545" t="s">
        <v>893</v>
      </c>
      <c r="K89" s="545" t="s">
        <v>894</v>
      </c>
      <c r="L89" s="548">
        <v>0</v>
      </c>
      <c r="M89" s="548">
        <v>0</v>
      </c>
      <c r="N89" s="545">
        <v>1</v>
      </c>
      <c r="O89" s="549">
        <v>1</v>
      </c>
      <c r="P89" s="548">
        <v>0</v>
      </c>
      <c r="Q89" s="550"/>
      <c r="R89" s="545">
        <v>1</v>
      </c>
      <c r="S89" s="550">
        <v>1</v>
      </c>
      <c r="T89" s="549">
        <v>1</v>
      </c>
      <c r="U89" s="551">
        <v>1</v>
      </c>
    </row>
    <row r="90" spans="1:21" ht="14.4" customHeight="1" x14ac:dyDescent="0.3">
      <c r="A90" s="544">
        <v>35</v>
      </c>
      <c r="B90" s="545" t="s">
        <v>625</v>
      </c>
      <c r="C90" s="545" t="s">
        <v>637</v>
      </c>
      <c r="D90" s="546" t="s">
        <v>963</v>
      </c>
      <c r="E90" s="547" t="s">
        <v>647</v>
      </c>
      <c r="F90" s="545" t="s">
        <v>636</v>
      </c>
      <c r="G90" s="545" t="s">
        <v>891</v>
      </c>
      <c r="H90" s="545" t="s">
        <v>529</v>
      </c>
      <c r="I90" s="545" t="s">
        <v>895</v>
      </c>
      <c r="J90" s="545" t="s">
        <v>893</v>
      </c>
      <c r="K90" s="545" t="s">
        <v>896</v>
      </c>
      <c r="L90" s="548">
        <v>0</v>
      </c>
      <c r="M90" s="548">
        <v>0</v>
      </c>
      <c r="N90" s="545">
        <v>1</v>
      </c>
      <c r="O90" s="549"/>
      <c r="P90" s="548">
        <v>0</v>
      </c>
      <c r="Q90" s="550"/>
      <c r="R90" s="545">
        <v>1</v>
      </c>
      <c r="S90" s="550">
        <v>1</v>
      </c>
      <c r="T90" s="549"/>
      <c r="U90" s="551"/>
    </row>
    <row r="91" spans="1:21" ht="14.4" customHeight="1" x14ac:dyDescent="0.3">
      <c r="A91" s="544">
        <v>35</v>
      </c>
      <c r="B91" s="545" t="s">
        <v>625</v>
      </c>
      <c r="C91" s="545" t="s">
        <v>637</v>
      </c>
      <c r="D91" s="546" t="s">
        <v>963</v>
      </c>
      <c r="E91" s="547" t="s">
        <v>647</v>
      </c>
      <c r="F91" s="545" t="s">
        <v>636</v>
      </c>
      <c r="G91" s="545" t="s">
        <v>776</v>
      </c>
      <c r="H91" s="545" t="s">
        <v>529</v>
      </c>
      <c r="I91" s="545" t="s">
        <v>777</v>
      </c>
      <c r="J91" s="545" t="s">
        <v>778</v>
      </c>
      <c r="K91" s="545" t="s">
        <v>779</v>
      </c>
      <c r="L91" s="548">
        <v>0</v>
      </c>
      <c r="M91" s="548">
        <v>0</v>
      </c>
      <c r="N91" s="545">
        <v>1</v>
      </c>
      <c r="O91" s="549">
        <v>1</v>
      </c>
      <c r="P91" s="548"/>
      <c r="Q91" s="550"/>
      <c r="R91" s="545"/>
      <c r="S91" s="550">
        <v>0</v>
      </c>
      <c r="T91" s="549"/>
      <c r="U91" s="551">
        <v>0</v>
      </c>
    </row>
    <row r="92" spans="1:21" ht="14.4" customHeight="1" x14ac:dyDescent="0.3">
      <c r="A92" s="544">
        <v>35</v>
      </c>
      <c r="B92" s="545" t="s">
        <v>625</v>
      </c>
      <c r="C92" s="545" t="s">
        <v>637</v>
      </c>
      <c r="D92" s="546" t="s">
        <v>963</v>
      </c>
      <c r="E92" s="547" t="s">
        <v>647</v>
      </c>
      <c r="F92" s="545" t="s">
        <v>636</v>
      </c>
      <c r="G92" s="545" t="s">
        <v>809</v>
      </c>
      <c r="H92" s="545" t="s">
        <v>529</v>
      </c>
      <c r="I92" s="545" t="s">
        <v>859</v>
      </c>
      <c r="J92" s="545" t="s">
        <v>860</v>
      </c>
      <c r="K92" s="545" t="s">
        <v>858</v>
      </c>
      <c r="L92" s="548">
        <v>185.26</v>
      </c>
      <c r="M92" s="548">
        <v>370.52</v>
      </c>
      <c r="N92" s="545">
        <v>2</v>
      </c>
      <c r="O92" s="549">
        <v>1</v>
      </c>
      <c r="P92" s="548">
        <v>370.52</v>
      </c>
      <c r="Q92" s="550">
        <v>1</v>
      </c>
      <c r="R92" s="545">
        <v>2</v>
      </c>
      <c r="S92" s="550">
        <v>1</v>
      </c>
      <c r="T92" s="549">
        <v>1</v>
      </c>
      <c r="U92" s="551">
        <v>1</v>
      </c>
    </row>
    <row r="93" spans="1:21" ht="14.4" customHeight="1" x14ac:dyDescent="0.3">
      <c r="A93" s="544">
        <v>35</v>
      </c>
      <c r="B93" s="545" t="s">
        <v>625</v>
      </c>
      <c r="C93" s="545" t="s">
        <v>637</v>
      </c>
      <c r="D93" s="546" t="s">
        <v>963</v>
      </c>
      <c r="E93" s="547" t="s">
        <v>647</v>
      </c>
      <c r="F93" s="545" t="s">
        <v>636</v>
      </c>
      <c r="G93" s="545" t="s">
        <v>897</v>
      </c>
      <c r="H93" s="545" t="s">
        <v>529</v>
      </c>
      <c r="I93" s="545" t="s">
        <v>898</v>
      </c>
      <c r="J93" s="545" t="s">
        <v>899</v>
      </c>
      <c r="K93" s="545" t="s">
        <v>900</v>
      </c>
      <c r="L93" s="548">
        <v>91.66</v>
      </c>
      <c r="M93" s="548">
        <v>91.66</v>
      </c>
      <c r="N93" s="545">
        <v>1</v>
      </c>
      <c r="O93" s="549">
        <v>0.5</v>
      </c>
      <c r="P93" s="548">
        <v>91.66</v>
      </c>
      <c r="Q93" s="550">
        <v>1</v>
      </c>
      <c r="R93" s="545">
        <v>1</v>
      </c>
      <c r="S93" s="550">
        <v>1</v>
      </c>
      <c r="T93" s="549">
        <v>0.5</v>
      </c>
      <c r="U93" s="551">
        <v>1</v>
      </c>
    </row>
    <row r="94" spans="1:21" ht="14.4" customHeight="1" x14ac:dyDescent="0.3">
      <c r="A94" s="544">
        <v>35</v>
      </c>
      <c r="B94" s="545" t="s">
        <v>625</v>
      </c>
      <c r="C94" s="545" t="s">
        <v>637</v>
      </c>
      <c r="D94" s="546" t="s">
        <v>963</v>
      </c>
      <c r="E94" s="547" t="s">
        <v>648</v>
      </c>
      <c r="F94" s="545" t="s">
        <v>636</v>
      </c>
      <c r="G94" s="545" t="s">
        <v>901</v>
      </c>
      <c r="H94" s="545" t="s">
        <v>529</v>
      </c>
      <c r="I94" s="545" t="s">
        <v>902</v>
      </c>
      <c r="J94" s="545" t="s">
        <v>903</v>
      </c>
      <c r="K94" s="545" t="s">
        <v>904</v>
      </c>
      <c r="L94" s="548">
        <v>108.5</v>
      </c>
      <c r="M94" s="548">
        <v>217</v>
      </c>
      <c r="N94" s="545">
        <v>2</v>
      </c>
      <c r="O94" s="549">
        <v>1</v>
      </c>
      <c r="P94" s="548">
        <v>217</v>
      </c>
      <c r="Q94" s="550">
        <v>1</v>
      </c>
      <c r="R94" s="545">
        <v>2</v>
      </c>
      <c r="S94" s="550">
        <v>1</v>
      </c>
      <c r="T94" s="549">
        <v>1</v>
      </c>
      <c r="U94" s="551">
        <v>1</v>
      </c>
    </row>
    <row r="95" spans="1:21" ht="14.4" customHeight="1" x14ac:dyDescent="0.3">
      <c r="A95" s="544">
        <v>35</v>
      </c>
      <c r="B95" s="545" t="s">
        <v>625</v>
      </c>
      <c r="C95" s="545" t="s">
        <v>637</v>
      </c>
      <c r="D95" s="546" t="s">
        <v>963</v>
      </c>
      <c r="E95" s="547" t="s">
        <v>648</v>
      </c>
      <c r="F95" s="545" t="s">
        <v>636</v>
      </c>
      <c r="G95" s="545" t="s">
        <v>658</v>
      </c>
      <c r="H95" s="545" t="s">
        <v>529</v>
      </c>
      <c r="I95" s="545" t="s">
        <v>905</v>
      </c>
      <c r="J95" s="545" t="s">
        <v>906</v>
      </c>
      <c r="K95" s="545" t="s">
        <v>907</v>
      </c>
      <c r="L95" s="548">
        <v>0</v>
      </c>
      <c r="M95" s="548">
        <v>0</v>
      </c>
      <c r="N95" s="545">
        <v>1</v>
      </c>
      <c r="O95" s="549">
        <v>0.5</v>
      </c>
      <c r="P95" s="548">
        <v>0</v>
      </c>
      <c r="Q95" s="550"/>
      <c r="R95" s="545">
        <v>1</v>
      </c>
      <c r="S95" s="550">
        <v>1</v>
      </c>
      <c r="T95" s="549">
        <v>0.5</v>
      </c>
      <c r="U95" s="551">
        <v>1</v>
      </c>
    </row>
    <row r="96" spans="1:21" ht="14.4" customHeight="1" x14ac:dyDescent="0.3">
      <c r="A96" s="544">
        <v>35</v>
      </c>
      <c r="B96" s="545" t="s">
        <v>625</v>
      </c>
      <c r="C96" s="545" t="s">
        <v>637</v>
      </c>
      <c r="D96" s="546" t="s">
        <v>963</v>
      </c>
      <c r="E96" s="547" t="s">
        <v>648</v>
      </c>
      <c r="F96" s="545" t="s">
        <v>636</v>
      </c>
      <c r="G96" s="545" t="s">
        <v>662</v>
      </c>
      <c r="H96" s="545" t="s">
        <v>529</v>
      </c>
      <c r="I96" s="545" t="s">
        <v>666</v>
      </c>
      <c r="J96" s="545" t="s">
        <v>664</v>
      </c>
      <c r="K96" s="545" t="s">
        <v>667</v>
      </c>
      <c r="L96" s="548">
        <v>0</v>
      </c>
      <c r="M96" s="548">
        <v>0</v>
      </c>
      <c r="N96" s="545">
        <v>1</v>
      </c>
      <c r="O96" s="549">
        <v>1</v>
      </c>
      <c r="P96" s="548"/>
      <c r="Q96" s="550"/>
      <c r="R96" s="545"/>
      <c r="S96" s="550">
        <v>0</v>
      </c>
      <c r="T96" s="549"/>
      <c r="U96" s="551">
        <v>0</v>
      </c>
    </row>
    <row r="97" spans="1:21" ht="14.4" customHeight="1" x14ac:dyDescent="0.3">
      <c r="A97" s="544">
        <v>35</v>
      </c>
      <c r="B97" s="545" t="s">
        <v>625</v>
      </c>
      <c r="C97" s="545" t="s">
        <v>637</v>
      </c>
      <c r="D97" s="546" t="s">
        <v>963</v>
      </c>
      <c r="E97" s="547" t="s">
        <v>648</v>
      </c>
      <c r="F97" s="545" t="s">
        <v>636</v>
      </c>
      <c r="G97" s="545" t="s">
        <v>765</v>
      </c>
      <c r="H97" s="545" t="s">
        <v>529</v>
      </c>
      <c r="I97" s="545" t="s">
        <v>766</v>
      </c>
      <c r="J97" s="545" t="s">
        <v>767</v>
      </c>
      <c r="K97" s="545" t="s">
        <v>768</v>
      </c>
      <c r="L97" s="548">
        <v>39.74</v>
      </c>
      <c r="M97" s="548">
        <v>119.22</v>
      </c>
      <c r="N97" s="545">
        <v>3</v>
      </c>
      <c r="O97" s="549">
        <v>1</v>
      </c>
      <c r="P97" s="548">
        <v>119.22</v>
      </c>
      <c r="Q97" s="550">
        <v>1</v>
      </c>
      <c r="R97" s="545">
        <v>3</v>
      </c>
      <c r="S97" s="550">
        <v>1</v>
      </c>
      <c r="T97" s="549">
        <v>1</v>
      </c>
      <c r="U97" s="551">
        <v>1</v>
      </c>
    </row>
    <row r="98" spans="1:21" ht="14.4" customHeight="1" x14ac:dyDescent="0.3">
      <c r="A98" s="544">
        <v>35</v>
      </c>
      <c r="B98" s="545" t="s">
        <v>625</v>
      </c>
      <c r="C98" s="545" t="s">
        <v>637</v>
      </c>
      <c r="D98" s="546" t="s">
        <v>963</v>
      </c>
      <c r="E98" s="547" t="s">
        <v>648</v>
      </c>
      <c r="F98" s="545" t="s">
        <v>636</v>
      </c>
      <c r="G98" s="545" t="s">
        <v>765</v>
      </c>
      <c r="H98" s="545" t="s">
        <v>529</v>
      </c>
      <c r="I98" s="545" t="s">
        <v>908</v>
      </c>
      <c r="J98" s="545" t="s">
        <v>767</v>
      </c>
      <c r="K98" s="545" t="s">
        <v>909</v>
      </c>
      <c r="L98" s="548">
        <v>0</v>
      </c>
      <c r="M98" s="548">
        <v>0</v>
      </c>
      <c r="N98" s="545">
        <v>1</v>
      </c>
      <c r="O98" s="549">
        <v>0.5</v>
      </c>
      <c r="P98" s="548">
        <v>0</v>
      </c>
      <c r="Q98" s="550"/>
      <c r="R98" s="545">
        <v>1</v>
      </c>
      <c r="S98" s="550">
        <v>1</v>
      </c>
      <c r="T98" s="549">
        <v>0.5</v>
      </c>
      <c r="U98" s="551">
        <v>1</v>
      </c>
    </row>
    <row r="99" spans="1:21" ht="14.4" customHeight="1" x14ac:dyDescent="0.3">
      <c r="A99" s="544">
        <v>35</v>
      </c>
      <c r="B99" s="545" t="s">
        <v>625</v>
      </c>
      <c r="C99" s="545" t="s">
        <v>637</v>
      </c>
      <c r="D99" s="546" t="s">
        <v>963</v>
      </c>
      <c r="E99" s="547" t="s">
        <v>648</v>
      </c>
      <c r="F99" s="545" t="s">
        <v>636</v>
      </c>
      <c r="G99" s="545" t="s">
        <v>910</v>
      </c>
      <c r="H99" s="545" t="s">
        <v>529</v>
      </c>
      <c r="I99" s="545" t="s">
        <v>911</v>
      </c>
      <c r="J99" s="545" t="s">
        <v>912</v>
      </c>
      <c r="K99" s="545" t="s">
        <v>913</v>
      </c>
      <c r="L99" s="548">
        <v>0</v>
      </c>
      <c r="M99" s="548">
        <v>0</v>
      </c>
      <c r="N99" s="545">
        <v>1</v>
      </c>
      <c r="O99" s="549">
        <v>1</v>
      </c>
      <c r="P99" s="548">
        <v>0</v>
      </c>
      <c r="Q99" s="550"/>
      <c r="R99" s="545">
        <v>1</v>
      </c>
      <c r="S99" s="550">
        <v>1</v>
      </c>
      <c r="T99" s="549">
        <v>1</v>
      </c>
      <c r="U99" s="551">
        <v>1</v>
      </c>
    </row>
    <row r="100" spans="1:21" ht="14.4" customHeight="1" x14ac:dyDescent="0.3">
      <c r="A100" s="544">
        <v>35</v>
      </c>
      <c r="B100" s="545" t="s">
        <v>625</v>
      </c>
      <c r="C100" s="545" t="s">
        <v>637</v>
      </c>
      <c r="D100" s="546" t="s">
        <v>963</v>
      </c>
      <c r="E100" s="547" t="s">
        <v>648</v>
      </c>
      <c r="F100" s="545" t="s">
        <v>636</v>
      </c>
      <c r="G100" s="545" t="s">
        <v>914</v>
      </c>
      <c r="H100" s="545" t="s">
        <v>529</v>
      </c>
      <c r="I100" s="545" t="s">
        <v>915</v>
      </c>
      <c r="J100" s="545" t="s">
        <v>916</v>
      </c>
      <c r="K100" s="545" t="s">
        <v>917</v>
      </c>
      <c r="L100" s="548">
        <v>1065.22</v>
      </c>
      <c r="M100" s="548">
        <v>1065.22</v>
      </c>
      <c r="N100" s="545">
        <v>1</v>
      </c>
      <c r="O100" s="549">
        <v>1</v>
      </c>
      <c r="P100" s="548">
        <v>1065.22</v>
      </c>
      <c r="Q100" s="550">
        <v>1</v>
      </c>
      <c r="R100" s="545">
        <v>1</v>
      </c>
      <c r="S100" s="550">
        <v>1</v>
      </c>
      <c r="T100" s="549">
        <v>1</v>
      </c>
      <c r="U100" s="551">
        <v>1</v>
      </c>
    </row>
    <row r="101" spans="1:21" ht="14.4" customHeight="1" x14ac:dyDescent="0.3">
      <c r="A101" s="544">
        <v>35</v>
      </c>
      <c r="B101" s="545" t="s">
        <v>625</v>
      </c>
      <c r="C101" s="545" t="s">
        <v>637</v>
      </c>
      <c r="D101" s="546" t="s">
        <v>963</v>
      </c>
      <c r="E101" s="547" t="s">
        <v>648</v>
      </c>
      <c r="F101" s="545" t="s">
        <v>636</v>
      </c>
      <c r="G101" s="545" t="s">
        <v>918</v>
      </c>
      <c r="H101" s="545" t="s">
        <v>529</v>
      </c>
      <c r="I101" s="545" t="s">
        <v>919</v>
      </c>
      <c r="J101" s="545" t="s">
        <v>920</v>
      </c>
      <c r="K101" s="545" t="s">
        <v>921</v>
      </c>
      <c r="L101" s="548">
        <v>34.56</v>
      </c>
      <c r="M101" s="548">
        <v>34.56</v>
      </c>
      <c r="N101" s="545">
        <v>1</v>
      </c>
      <c r="O101" s="549">
        <v>0.5</v>
      </c>
      <c r="P101" s="548">
        <v>34.56</v>
      </c>
      <c r="Q101" s="550">
        <v>1</v>
      </c>
      <c r="R101" s="545">
        <v>1</v>
      </c>
      <c r="S101" s="550">
        <v>1</v>
      </c>
      <c r="T101" s="549">
        <v>0.5</v>
      </c>
      <c r="U101" s="551">
        <v>1</v>
      </c>
    </row>
    <row r="102" spans="1:21" ht="14.4" customHeight="1" x14ac:dyDescent="0.3">
      <c r="A102" s="544">
        <v>35</v>
      </c>
      <c r="B102" s="545" t="s">
        <v>625</v>
      </c>
      <c r="C102" s="545" t="s">
        <v>637</v>
      </c>
      <c r="D102" s="546" t="s">
        <v>963</v>
      </c>
      <c r="E102" s="547" t="s">
        <v>648</v>
      </c>
      <c r="F102" s="545" t="s">
        <v>636</v>
      </c>
      <c r="G102" s="545" t="s">
        <v>888</v>
      </c>
      <c r="H102" s="545" t="s">
        <v>620</v>
      </c>
      <c r="I102" s="545" t="s">
        <v>922</v>
      </c>
      <c r="J102" s="545" t="s">
        <v>923</v>
      </c>
      <c r="K102" s="545" t="s">
        <v>853</v>
      </c>
      <c r="L102" s="548">
        <v>132</v>
      </c>
      <c r="M102" s="548">
        <v>132</v>
      </c>
      <c r="N102" s="545">
        <v>1</v>
      </c>
      <c r="O102" s="549">
        <v>1</v>
      </c>
      <c r="P102" s="548"/>
      <c r="Q102" s="550">
        <v>0</v>
      </c>
      <c r="R102" s="545"/>
      <c r="S102" s="550">
        <v>0</v>
      </c>
      <c r="T102" s="549"/>
      <c r="U102" s="551">
        <v>0</v>
      </c>
    </row>
    <row r="103" spans="1:21" ht="14.4" customHeight="1" x14ac:dyDescent="0.3">
      <c r="A103" s="544">
        <v>35</v>
      </c>
      <c r="B103" s="545" t="s">
        <v>625</v>
      </c>
      <c r="C103" s="545" t="s">
        <v>637</v>
      </c>
      <c r="D103" s="546" t="s">
        <v>963</v>
      </c>
      <c r="E103" s="547" t="s">
        <v>648</v>
      </c>
      <c r="F103" s="545" t="s">
        <v>636</v>
      </c>
      <c r="G103" s="545" t="s">
        <v>924</v>
      </c>
      <c r="H103" s="545" t="s">
        <v>529</v>
      </c>
      <c r="I103" s="545" t="s">
        <v>925</v>
      </c>
      <c r="J103" s="545" t="s">
        <v>926</v>
      </c>
      <c r="K103" s="545" t="s">
        <v>927</v>
      </c>
      <c r="L103" s="548">
        <v>90</v>
      </c>
      <c r="M103" s="548">
        <v>90</v>
      </c>
      <c r="N103" s="545">
        <v>1</v>
      </c>
      <c r="O103" s="549">
        <v>1</v>
      </c>
      <c r="P103" s="548"/>
      <c r="Q103" s="550">
        <v>0</v>
      </c>
      <c r="R103" s="545"/>
      <c r="S103" s="550">
        <v>0</v>
      </c>
      <c r="T103" s="549"/>
      <c r="U103" s="551">
        <v>0</v>
      </c>
    </row>
    <row r="104" spans="1:21" ht="14.4" customHeight="1" x14ac:dyDescent="0.3">
      <c r="A104" s="544">
        <v>35</v>
      </c>
      <c r="B104" s="545" t="s">
        <v>625</v>
      </c>
      <c r="C104" s="545" t="s">
        <v>637</v>
      </c>
      <c r="D104" s="546" t="s">
        <v>963</v>
      </c>
      <c r="E104" s="547" t="s">
        <v>648</v>
      </c>
      <c r="F104" s="545" t="s">
        <v>636</v>
      </c>
      <c r="G104" s="545" t="s">
        <v>928</v>
      </c>
      <c r="H104" s="545" t="s">
        <v>529</v>
      </c>
      <c r="I104" s="545" t="s">
        <v>929</v>
      </c>
      <c r="J104" s="545" t="s">
        <v>930</v>
      </c>
      <c r="K104" s="545" t="s">
        <v>931</v>
      </c>
      <c r="L104" s="548">
        <v>156.77000000000001</v>
      </c>
      <c r="M104" s="548">
        <v>1724.4700000000003</v>
      </c>
      <c r="N104" s="545">
        <v>11</v>
      </c>
      <c r="O104" s="549">
        <v>4</v>
      </c>
      <c r="P104" s="548">
        <v>1254.1600000000003</v>
      </c>
      <c r="Q104" s="550">
        <v>0.72727272727272729</v>
      </c>
      <c r="R104" s="545">
        <v>8</v>
      </c>
      <c r="S104" s="550">
        <v>0.72727272727272729</v>
      </c>
      <c r="T104" s="549">
        <v>3</v>
      </c>
      <c r="U104" s="551">
        <v>0.75</v>
      </c>
    </row>
    <row r="105" spans="1:21" ht="14.4" customHeight="1" x14ac:dyDescent="0.3">
      <c r="A105" s="544">
        <v>35</v>
      </c>
      <c r="B105" s="545" t="s">
        <v>625</v>
      </c>
      <c r="C105" s="545" t="s">
        <v>637</v>
      </c>
      <c r="D105" s="546" t="s">
        <v>963</v>
      </c>
      <c r="E105" s="547" t="s">
        <v>648</v>
      </c>
      <c r="F105" s="545" t="s">
        <v>636</v>
      </c>
      <c r="G105" s="545" t="s">
        <v>928</v>
      </c>
      <c r="H105" s="545" t="s">
        <v>529</v>
      </c>
      <c r="I105" s="545" t="s">
        <v>929</v>
      </c>
      <c r="J105" s="545" t="s">
        <v>930</v>
      </c>
      <c r="K105" s="545" t="s">
        <v>931</v>
      </c>
      <c r="L105" s="548">
        <v>107.27</v>
      </c>
      <c r="M105" s="548">
        <v>643.62</v>
      </c>
      <c r="N105" s="545">
        <v>6</v>
      </c>
      <c r="O105" s="549">
        <v>2</v>
      </c>
      <c r="P105" s="548">
        <v>643.62</v>
      </c>
      <c r="Q105" s="550">
        <v>1</v>
      </c>
      <c r="R105" s="545">
        <v>6</v>
      </c>
      <c r="S105" s="550">
        <v>1</v>
      </c>
      <c r="T105" s="549">
        <v>2</v>
      </c>
      <c r="U105" s="551">
        <v>1</v>
      </c>
    </row>
    <row r="106" spans="1:21" ht="14.4" customHeight="1" x14ac:dyDescent="0.3">
      <c r="A106" s="544">
        <v>35</v>
      </c>
      <c r="B106" s="545" t="s">
        <v>625</v>
      </c>
      <c r="C106" s="545" t="s">
        <v>637</v>
      </c>
      <c r="D106" s="546" t="s">
        <v>963</v>
      </c>
      <c r="E106" s="547" t="s">
        <v>648</v>
      </c>
      <c r="F106" s="545" t="s">
        <v>636</v>
      </c>
      <c r="G106" s="545" t="s">
        <v>686</v>
      </c>
      <c r="H106" s="545" t="s">
        <v>529</v>
      </c>
      <c r="I106" s="545" t="s">
        <v>932</v>
      </c>
      <c r="J106" s="545" t="s">
        <v>731</v>
      </c>
      <c r="K106" s="545" t="s">
        <v>933</v>
      </c>
      <c r="L106" s="548">
        <v>48.09</v>
      </c>
      <c r="M106" s="548">
        <v>48.09</v>
      </c>
      <c r="N106" s="545">
        <v>1</v>
      </c>
      <c r="O106" s="549">
        <v>1</v>
      </c>
      <c r="P106" s="548">
        <v>48.09</v>
      </c>
      <c r="Q106" s="550">
        <v>1</v>
      </c>
      <c r="R106" s="545">
        <v>1</v>
      </c>
      <c r="S106" s="550">
        <v>1</v>
      </c>
      <c r="T106" s="549">
        <v>1</v>
      </c>
      <c r="U106" s="551">
        <v>1</v>
      </c>
    </row>
    <row r="107" spans="1:21" ht="14.4" customHeight="1" x14ac:dyDescent="0.3">
      <c r="A107" s="544">
        <v>35</v>
      </c>
      <c r="B107" s="545" t="s">
        <v>625</v>
      </c>
      <c r="C107" s="545" t="s">
        <v>637</v>
      </c>
      <c r="D107" s="546" t="s">
        <v>963</v>
      </c>
      <c r="E107" s="547" t="s">
        <v>648</v>
      </c>
      <c r="F107" s="545" t="s">
        <v>636</v>
      </c>
      <c r="G107" s="545" t="s">
        <v>934</v>
      </c>
      <c r="H107" s="545" t="s">
        <v>529</v>
      </c>
      <c r="I107" s="545" t="s">
        <v>935</v>
      </c>
      <c r="J107" s="545" t="s">
        <v>936</v>
      </c>
      <c r="K107" s="545" t="s">
        <v>937</v>
      </c>
      <c r="L107" s="548">
        <v>0</v>
      </c>
      <c r="M107" s="548">
        <v>0</v>
      </c>
      <c r="N107" s="545">
        <v>1</v>
      </c>
      <c r="O107" s="549">
        <v>1</v>
      </c>
      <c r="P107" s="548">
        <v>0</v>
      </c>
      <c r="Q107" s="550"/>
      <c r="R107" s="545">
        <v>1</v>
      </c>
      <c r="S107" s="550">
        <v>1</v>
      </c>
      <c r="T107" s="549">
        <v>1</v>
      </c>
      <c r="U107" s="551">
        <v>1</v>
      </c>
    </row>
    <row r="108" spans="1:21" ht="14.4" customHeight="1" x14ac:dyDescent="0.3">
      <c r="A108" s="544">
        <v>35</v>
      </c>
      <c r="B108" s="545" t="s">
        <v>625</v>
      </c>
      <c r="C108" s="545" t="s">
        <v>637</v>
      </c>
      <c r="D108" s="546" t="s">
        <v>963</v>
      </c>
      <c r="E108" s="547" t="s">
        <v>648</v>
      </c>
      <c r="F108" s="545" t="s">
        <v>636</v>
      </c>
      <c r="G108" s="545" t="s">
        <v>736</v>
      </c>
      <c r="H108" s="545" t="s">
        <v>529</v>
      </c>
      <c r="I108" s="545" t="s">
        <v>737</v>
      </c>
      <c r="J108" s="545" t="s">
        <v>738</v>
      </c>
      <c r="K108" s="545" t="s">
        <v>739</v>
      </c>
      <c r="L108" s="548">
        <v>0</v>
      </c>
      <c r="M108" s="548">
        <v>0</v>
      </c>
      <c r="N108" s="545">
        <v>1</v>
      </c>
      <c r="O108" s="549">
        <v>1</v>
      </c>
      <c r="P108" s="548"/>
      <c r="Q108" s="550"/>
      <c r="R108" s="545"/>
      <c r="S108" s="550">
        <v>0</v>
      </c>
      <c r="T108" s="549"/>
      <c r="U108" s="551">
        <v>0</v>
      </c>
    </row>
    <row r="109" spans="1:21" ht="14.4" customHeight="1" x14ac:dyDescent="0.3">
      <c r="A109" s="544">
        <v>35</v>
      </c>
      <c r="B109" s="545" t="s">
        <v>625</v>
      </c>
      <c r="C109" s="545" t="s">
        <v>637</v>
      </c>
      <c r="D109" s="546" t="s">
        <v>963</v>
      </c>
      <c r="E109" s="547" t="s">
        <v>648</v>
      </c>
      <c r="F109" s="545" t="s">
        <v>636</v>
      </c>
      <c r="G109" s="545" t="s">
        <v>795</v>
      </c>
      <c r="H109" s="545" t="s">
        <v>529</v>
      </c>
      <c r="I109" s="545" t="s">
        <v>938</v>
      </c>
      <c r="J109" s="545" t="s">
        <v>939</v>
      </c>
      <c r="K109" s="545" t="s">
        <v>798</v>
      </c>
      <c r="L109" s="548">
        <v>38.56</v>
      </c>
      <c r="M109" s="548">
        <v>38.56</v>
      </c>
      <c r="N109" s="545">
        <v>1</v>
      </c>
      <c r="O109" s="549">
        <v>1</v>
      </c>
      <c r="P109" s="548">
        <v>38.56</v>
      </c>
      <c r="Q109" s="550">
        <v>1</v>
      </c>
      <c r="R109" s="545">
        <v>1</v>
      </c>
      <c r="S109" s="550">
        <v>1</v>
      </c>
      <c r="T109" s="549">
        <v>1</v>
      </c>
      <c r="U109" s="551">
        <v>1</v>
      </c>
    </row>
    <row r="110" spans="1:21" ht="14.4" customHeight="1" x14ac:dyDescent="0.3">
      <c r="A110" s="544">
        <v>35</v>
      </c>
      <c r="B110" s="545" t="s">
        <v>625</v>
      </c>
      <c r="C110" s="545" t="s">
        <v>637</v>
      </c>
      <c r="D110" s="546" t="s">
        <v>963</v>
      </c>
      <c r="E110" s="547" t="s">
        <v>648</v>
      </c>
      <c r="F110" s="545" t="s">
        <v>636</v>
      </c>
      <c r="G110" s="545" t="s">
        <v>698</v>
      </c>
      <c r="H110" s="545" t="s">
        <v>529</v>
      </c>
      <c r="I110" s="545" t="s">
        <v>940</v>
      </c>
      <c r="J110" s="545" t="s">
        <v>700</v>
      </c>
      <c r="K110" s="545" t="s">
        <v>941</v>
      </c>
      <c r="L110" s="548">
        <v>36.54</v>
      </c>
      <c r="M110" s="548">
        <v>36.54</v>
      </c>
      <c r="N110" s="545">
        <v>1</v>
      </c>
      <c r="O110" s="549">
        <v>1</v>
      </c>
      <c r="P110" s="548">
        <v>36.54</v>
      </c>
      <c r="Q110" s="550">
        <v>1</v>
      </c>
      <c r="R110" s="545">
        <v>1</v>
      </c>
      <c r="S110" s="550">
        <v>1</v>
      </c>
      <c r="T110" s="549">
        <v>1</v>
      </c>
      <c r="U110" s="551">
        <v>1</v>
      </c>
    </row>
    <row r="111" spans="1:21" ht="14.4" customHeight="1" x14ac:dyDescent="0.3">
      <c r="A111" s="544">
        <v>35</v>
      </c>
      <c r="B111" s="545" t="s">
        <v>625</v>
      </c>
      <c r="C111" s="545" t="s">
        <v>637</v>
      </c>
      <c r="D111" s="546" t="s">
        <v>963</v>
      </c>
      <c r="E111" s="547" t="s">
        <v>648</v>
      </c>
      <c r="F111" s="545" t="s">
        <v>636</v>
      </c>
      <c r="G111" s="545" t="s">
        <v>803</v>
      </c>
      <c r="H111" s="545" t="s">
        <v>529</v>
      </c>
      <c r="I111" s="545" t="s">
        <v>804</v>
      </c>
      <c r="J111" s="545" t="s">
        <v>805</v>
      </c>
      <c r="K111" s="545" t="s">
        <v>806</v>
      </c>
      <c r="L111" s="548">
        <v>78.33</v>
      </c>
      <c r="M111" s="548">
        <v>78.33</v>
      </c>
      <c r="N111" s="545">
        <v>1</v>
      </c>
      <c r="O111" s="549">
        <v>1</v>
      </c>
      <c r="P111" s="548">
        <v>78.33</v>
      </c>
      <c r="Q111" s="550">
        <v>1</v>
      </c>
      <c r="R111" s="545">
        <v>1</v>
      </c>
      <c r="S111" s="550">
        <v>1</v>
      </c>
      <c r="T111" s="549">
        <v>1</v>
      </c>
      <c r="U111" s="551">
        <v>1</v>
      </c>
    </row>
    <row r="112" spans="1:21" ht="14.4" customHeight="1" x14ac:dyDescent="0.3">
      <c r="A112" s="544">
        <v>35</v>
      </c>
      <c r="B112" s="545" t="s">
        <v>625</v>
      </c>
      <c r="C112" s="545" t="s">
        <v>637</v>
      </c>
      <c r="D112" s="546" t="s">
        <v>963</v>
      </c>
      <c r="E112" s="547" t="s">
        <v>648</v>
      </c>
      <c r="F112" s="545" t="s">
        <v>636</v>
      </c>
      <c r="G112" s="545" t="s">
        <v>866</v>
      </c>
      <c r="H112" s="545" t="s">
        <v>529</v>
      </c>
      <c r="I112" s="545" t="s">
        <v>942</v>
      </c>
      <c r="J112" s="545" t="s">
        <v>868</v>
      </c>
      <c r="K112" s="545" t="s">
        <v>943</v>
      </c>
      <c r="L112" s="548">
        <v>0</v>
      </c>
      <c r="M112" s="548">
        <v>0</v>
      </c>
      <c r="N112" s="545">
        <v>1</v>
      </c>
      <c r="O112" s="549">
        <v>1</v>
      </c>
      <c r="P112" s="548">
        <v>0</v>
      </c>
      <c r="Q112" s="550"/>
      <c r="R112" s="545">
        <v>1</v>
      </c>
      <c r="S112" s="550">
        <v>1</v>
      </c>
      <c r="T112" s="549">
        <v>1</v>
      </c>
      <c r="U112" s="551">
        <v>1</v>
      </c>
    </row>
    <row r="113" spans="1:21" ht="14.4" customHeight="1" x14ac:dyDescent="0.3">
      <c r="A113" s="544">
        <v>35</v>
      </c>
      <c r="B113" s="545" t="s">
        <v>625</v>
      </c>
      <c r="C113" s="545" t="s">
        <v>637</v>
      </c>
      <c r="D113" s="546" t="s">
        <v>963</v>
      </c>
      <c r="E113" s="547" t="s">
        <v>648</v>
      </c>
      <c r="F113" s="545" t="s">
        <v>636</v>
      </c>
      <c r="G113" s="545" t="s">
        <v>866</v>
      </c>
      <c r="H113" s="545" t="s">
        <v>529</v>
      </c>
      <c r="I113" s="545" t="s">
        <v>944</v>
      </c>
      <c r="J113" s="545" t="s">
        <v>868</v>
      </c>
      <c r="K113" s="545" t="s">
        <v>945</v>
      </c>
      <c r="L113" s="548">
        <v>0</v>
      </c>
      <c r="M113" s="548">
        <v>0</v>
      </c>
      <c r="N113" s="545">
        <v>1</v>
      </c>
      <c r="O113" s="549">
        <v>0.5</v>
      </c>
      <c r="P113" s="548">
        <v>0</v>
      </c>
      <c r="Q113" s="550"/>
      <c r="R113" s="545">
        <v>1</v>
      </c>
      <c r="S113" s="550">
        <v>1</v>
      </c>
      <c r="T113" s="549">
        <v>0.5</v>
      </c>
      <c r="U113" s="551">
        <v>1</v>
      </c>
    </row>
    <row r="114" spans="1:21" ht="14.4" customHeight="1" x14ac:dyDescent="0.3">
      <c r="A114" s="544">
        <v>35</v>
      </c>
      <c r="B114" s="545" t="s">
        <v>625</v>
      </c>
      <c r="C114" s="545" t="s">
        <v>637</v>
      </c>
      <c r="D114" s="546" t="s">
        <v>963</v>
      </c>
      <c r="E114" s="547" t="s">
        <v>648</v>
      </c>
      <c r="F114" s="545" t="s">
        <v>636</v>
      </c>
      <c r="G114" s="545" t="s">
        <v>946</v>
      </c>
      <c r="H114" s="545" t="s">
        <v>529</v>
      </c>
      <c r="I114" s="545" t="s">
        <v>947</v>
      </c>
      <c r="J114" s="545" t="s">
        <v>948</v>
      </c>
      <c r="K114" s="545" t="s">
        <v>949</v>
      </c>
      <c r="L114" s="548">
        <v>54.13</v>
      </c>
      <c r="M114" s="548">
        <v>108.26</v>
      </c>
      <c r="N114" s="545">
        <v>2</v>
      </c>
      <c r="O114" s="549">
        <v>1</v>
      </c>
      <c r="P114" s="548">
        <v>108.26</v>
      </c>
      <c r="Q114" s="550">
        <v>1</v>
      </c>
      <c r="R114" s="545">
        <v>2</v>
      </c>
      <c r="S114" s="550">
        <v>1</v>
      </c>
      <c r="T114" s="549">
        <v>1</v>
      </c>
      <c r="U114" s="551">
        <v>1</v>
      </c>
    </row>
    <row r="115" spans="1:21" ht="14.4" customHeight="1" x14ac:dyDescent="0.3">
      <c r="A115" s="544">
        <v>35</v>
      </c>
      <c r="B115" s="545" t="s">
        <v>625</v>
      </c>
      <c r="C115" s="545" t="s">
        <v>637</v>
      </c>
      <c r="D115" s="546" t="s">
        <v>963</v>
      </c>
      <c r="E115" s="547" t="s">
        <v>648</v>
      </c>
      <c r="F115" s="545" t="s">
        <v>636</v>
      </c>
      <c r="G115" s="545" t="s">
        <v>842</v>
      </c>
      <c r="H115" s="545" t="s">
        <v>529</v>
      </c>
      <c r="I115" s="545" t="s">
        <v>950</v>
      </c>
      <c r="J115" s="545" t="s">
        <v>951</v>
      </c>
      <c r="K115" s="545" t="s">
        <v>845</v>
      </c>
      <c r="L115" s="548">
        <v>0</v>
      </c>
      <c r="M115" s="548">
        <v>0</v>
      </c>
      <c r="N115" s="545">
        <v>1</v>
      </c>
      <c r="O115" s="549">
        <v>1</v>
      </c>
      <c r="P115" s="548">
        <v>0</v>
      </c>
      <c r="Q115" s="550"/>
      <c r="R115" s="545">
        <v>1</v>
      </c>
      <c r="S115" s="550">
        <v>1</v>
      </c>
      <c r="T115" s="549">
        <v>1</v>
      </c>
      <c r="U115" s="551">
        <v>1</v>
      </c>
    </row>
    <row r="116" spans="1:21" ht="14.4" customHeight="1" x14ac:dyDescent="0.3">
      <c r="A116" s="544">
        <v>35</v>
      </c>
      <c r="B116" s="545" t="s">
        <v>625</v>
      </c>
      <c r="C116" s="545" t="s">
        <v>637</v>
      </c>
      <c r="D116" s="546" t="s">
        <v>963</v>
      </c>
      <c r="E116" s="547" t="s">
        <v>649</v>
      </c>
      <c r="F116" s="545" t="s">
        <v>636</v>
      </c>
      <c r="G116" s="545" t="s">
        <v>650</v>
      </c>
      <c r="H116" s="545" t="s">
        <v>529</v>
      </c>
      <c r="I116" s="545" t="s">
        <v>952</v>
      </c>
      <c r="J116" s="545" t="s">
        <v>953</v>
      </c>
      <c r="K116" s="545" t="s">
        <v>954</v>
      </c>
      <c r="L116" s="548">
        <v>154.36000000000001</v>
      </c>
      <c r="M116" s="548">
        <v>308.72000000000003</v>
      </c>
      <c r="N116" s="545">
        <v>2</v>
      </c>
      <c r="O116" s="549">
        <v>1</v>
      </c>
      <c r="P116" s="548">
        <v>308.72000000000003</v>
      </c>
      <c r="Q116" s="550">
        <v>1</v>
      </c>
      <c r="R116" s="545">
        <v>2</v>
      </c>
      <c r="S116" s="550">
        <v>1</v>
      </c>
      <c r="T116" s="549">
        <v>1</v>
      </c>
      <c r="U116" s="551">
        <v>1</v>
      </c>
    </row>
    <row r="117" spans="1:21" ht="14.4" customHeight="1" x14ac:dyDescent="0.3">
      <c r="A117" s="544">
        <v>35</v>
      </c>
      <c r="B117" s="545" t="s">
        <v>625</v>
      </c>
      <c r="C117" s="545" t="s">
        <v>637</v>
      </c>
      <c r="D117" s="546" t="s">
        <v>963</v>
      </c>
      <c r="E117" s="547" t="s">
        <v>649</v>
      </c>
      <c r="F117" s="545" t="s">
        <v>636</v>
      </c>
      <c r="G117" s="545" t="s">
        <v>955</v>
      </c>
      <c r="H117" s="545" t="s">
        <v>529</v>
      </c>
      <c r="I117" s="545" t="s">
        <v>956</v>
      </c>
      <c r="J117" s="545" t="s">
        <v>957</v>
      </c>
      <c r="K117" s="545" t="s">
        <v>958</v>
      </c>
      <c r="L117" s="548">
        <v>47.41</v>
      </c>
      <c r="M117" s="548">
        <v>47.41</v>
      </c>
      <c r="N117" s="545">
        <v>1</v>
      </c>
      <c r="O117" s="549">
        <v>0.5</v>
      </c>
      <c r="P117" s="548">
        <v>47.41</v>
      </c>
      <c r="Q117" s="550">
        <v>1</v>
      </c>
      <c r="R117" s="545">
        <v>1</v>
      </c>
      <c r="S117" s="550">
        <v>1</v>
      </c>
      <c r="T117" s="549">
        <v>0.5</v>
      </c>
      <c r="U117" s="551">
        <v>1</v>
      </c>
    </row>
    <row r="118" spans="1:21" ht="14.4" customHeight="1" thickBot="1" x14ac:dyDescent="0.35">
      <c r="A118" s="552">
        <v>35</v>
      </c>
      <c r="B118" s="553" t="s">
        <v>625</v>
      </c>
      <c r="C118" s="553" t="s">
        <v>637</v>
      </c>
      <c r="D118" s="554" t="s">
        <v>963</v>
      </c>
      <c r="E118" s="555" t="s">
        <v>649</v>
      </c>
      <c r="F118" s="553" t="s">
        <v>636</v>
      </c>
      <c r="G118" s="553" t="s">
        <v>959</v>
      </c>
      <c r="H118" s="553" t="s">
        <v>529</v>
      </c>
      <c r="I118" s="553" t="s">
        <v>960</v>
      </c>
      <c r="J118" s="553" t="s">
        <v>961</v>
      </c>
      <c r="K118" s="553" t="s">
        <v>962</v>
      </c>
      <c r="L118" s="556">
        <v>215.12</v>
      </c>
      <c r="M118" s="556">
        <v>215.12</v>
      </c>
      <c r="N118" s="553">
        <v>1</v>
      </c>
      <c r="O118" s="557">
        <v>0.5</v>
      </c>
      <c r="P118" s="556">
        <v>215.12</v>
      </c>
      <c r="Q118" s="558">
        <v>1</v>
      </c>
      <c r="R118" s="553">
        <v>1</v>
      </c>
      <c r="S118" s="558">
        <v>1</v>
      </c>
      <c r="T118" s="557">
        <v>0.5</v>
      </c>
      <c r="U118" s="55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965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0" t="s">
        <v>167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69" t="s">
        <v>647</v>
      </c>
      <c r="B5" s="116">
        <v>0</v>
      </c>
      <c r="C5" s="543"/>
      <c r="D5" s="116"/>
      <c r="E5" s="543"/>
      <c r="F5" s="561">
        <v>0</v>
      </c>
    </row>
    <row r="6" spans="1:6" ht="14.4" customHeight="1" x14ac:dyDescent="0.3">
      <c r="A6" s="570" t="s">
        <v>643</v>
      </c>
      <c r="B6" s="562"/>
      <c r="C6" s="550">
        <v>0</v>
      </c>
      <c r="D6" s="562">
        <v>2026.9399999999998</v>
      </c>
      <c r="E6" s="550">
        <v>1</v>
      </c>
      <c r="F6" s="563">
        <v>2026.9399999999998</v>
      </c>
    </row>
    <row r="7" spans="1:6" ht="14.4" customHeight="1" x14ac:dyDescent="0.3">
      <c r="A7" s="570" t="s">
        <v>648</v>
      </c>
      <c r="B7" s="562"/>
      <c r="C7" s="550">
        <v>0</v>
      </c>
      <c r="D7" s="562">
        <v>132</v>
      </c>
      <c r="E7" s="550">
        <v>1</v>
      </c>
      <c r="F7" s="563">
        <v>132</v>
      </c>
    </row>
    <row r="8" spans="1:6" ht="14.4" customHeight="1" x14ac:dyDescent="0.3">
      <c r="A8" s="570" t="s">
        <v>645</v>
      </c>
      <c r="B8" s="562"/>
      <c r="C8" s="550">
        <v>0</v>
      </c>
      <c r="D8" s="562">
        <v>2965.7799999999997</v>
      </c>
      <c r="E8" s="550">
        <v>1</v>
      </c>
      <c r="F8" s="563">
        <v>2965.7799999999997</v>
      </c>
    </row>
    <row r="9" spans="1:6" ht="14.4" customHeight="1" thickBot="1" x14ac:dyDescent="0.35">
      <c r="A9" s="571" t="s">
        <v>646</v>
      </c>
      <c r="B9" s="566"/>
      <c r="C9" s="567">
        <v>0</v>
      </c>
      <c r="D9" s="566">
        <v>113.66</v>
      </c>
      <c r="E9" s="567">
        <v>1</v>
      </c>
      <c r="F9" s="568">
        <v>113.66</v>
      </c>
    </row>
    <row r="10" spans="1:6" ht="14.4" customHeight="1" thickBot="1" x14ac:dyDescent="0.35">
      <c r="A10" s="487" t="s">
        <v>3</v>
      </c>
      <c r="B10" s="488">
        <v>0</v>
      </c>
      <c r="C10" s="489">
        <v>0</v>
      </c>
      <c r="D10" s="488">
        <v>5238.3799999999992</v>
      </c>
      <c r="E10" s="489">
        <v>1</v>
      </c>
      <c r="F10" s="490">
        <v>5238.3799999999992</v>
      </c>
    </row>
    <row r="11" spans="1:6" ht="14.4" customHeight="1" thickBot="1" x14ac:dyDescent="0.35"/>
    <row r="12" spans="1:6" ht="14.4" customHeight="1" x14ac:dyDescent="0.3">
      <c r="A12" s="569" t="s">
        <v>966</v>
      </c>
      <c r="B12" s="116"/>
      <c r="C12" s="543">
        <v>0</v>
      </c>
      <c r="D12" s="116">
        <v>540.5</v>
      </c>
      <c r="E12" s="543">
        <v>1</v>
      </c>
      <c r="F12" s="561">
        <v>540.5</v>
      </c>
    </row>
    <row r="13" spans="1:6" ht="14.4" customHeight="1" x14ac:dyDescent="0.3">
      <c r="A13" s="570" t="s">
        <v>967</v>
      </c>
      <c r="B13" s="562"/>
      <c r="C13" s="550"/>
      <c r="D13" s="562">
        <v>0</v>
      </c>
      <c r="E13" s="550"/>
      <c r="F13" s="563">
        <v>0</v>
      </c>
    </row>
    <row r="14" spans="1:6" ht="14.4" customHeight="1" x14ac:dyDescent="0.3">
      <c r="A14" s="570" t="s">
        <v>968</v>
      </c>
      <c r="B14" s="562"/>
      <c r="C14" s="550">
        <v>0</v>
      </c>
      <c r="D14" s="562">
        <v>439.98</v>
      </c>
      <c r="E14" s="550">
        <v>1</v>
      </c>
      <c r="F14" s="563">
        <v>439.98</v>
      </c>
    </row>
    <row r="15" spans="1:6" ht="14.4" customHeight="1" x14ac:dyDescent="0.3">
      <c r="A15" s="570" t="s">
        <v>969</v>
      </c>
      <c r="B15" s="562"/>
      <c r="C15" s="550">
        <v>0</v>
      </c>
      <c r="D15" s="562">
        <v>35.11</v>
      </c>
      <c r="E15" s="550">
        <v>1</v>
      </c>
      <c r="F15" s="563">
        <v>35.11</v>
      </c>
    </row>
    <row r="16" spans="1:6" ht="14.4" customHeight="1" x14ac:dyDescent="0.3">
      <c r="A16" s="570" t="s">
        <v>970</v>
      </c>
      <c r="B16" s="562"/>
      <c r="C16" s="550">
        <v>0</v>
      </c>
      <c r="D16" s="562">
        <v>113.66</v>
      </c>
      <c r="E16" s="550">
        <v>1</v>
      </c>
      <c r="F16" s="563">
        <v>113.66</v>
      </c>
    </row>
    <row r="17" spans="1:6" ht="14.4" customHeight="1" x14ac:dyDescent="0.3">
      <c r="A17" s="570" t="s">
        <v>971</v>
      </c>
      <c r="B17" s="562"/>
      <c r="C17" s="550">
        <v>0</v>
      </c>
      <c r="D17" s="562">
        <v>460.85</v>
      </c>
      <c r="E17" s="550">
        <v>1</v>
      </c>
      <c r="F17" s="563">
        <v>460.85</v>
      </c>
    </row>
    <row r="18" spans="1:6" ht="14.4" customHeight="1" x14ac:dyDescent="0.3">
      <c r="A18" s="570" t="s">
        <v>972</v>
      </c>
      <c r="B18" s="562"/>
      <c r="C18" s="550">
        <v>0</v>
      </c>
      <c r="D18" s="562">
        <v>133.38</v>
      </c>
      <c r="E18" s="550">
        <v>1</v>
      </c>
      <c r="F18" s="563">
        <v>133.38</v>
      </c>
    </row>
    <row r="19" spans="1:6" ht="14.4" customHeight="1" x14ac:dyDescent="0.3">
      <c r="A19" s="570" t="s">
        <v>973</v>
      </c>
      <c r="B19" s="562"/>
      <c r="C19" s="550">
        <v>0</v>
      </c>
      <c r="D19" s="562">
        <v>392.42</v>
      </c>
      <c r="E19" s="550">
        <v>1</v>
      </c>
      <c r="F19" s="563">
        <v>392.42</v>
      </c>
    </row>
    <row r="20" spans="1:6" ht="14.4" customHeight="1" x14ac:dyDescent="0.3">
      <c r="A20" s="570" t="s">
        <v>974</v>
      </c>
      <c r="B20" s="562">
        <v>0</v>
      </c>
      <c r="C20" s="550">
        <v>0</v>
      </c>
      <c r="D20" s="562">
        <v>132</v>
      </c>
      <c r="E20" s="550">
        <v>1</v>
      </c>
      <c r="F20" s="563">
        <v>132</v>
      </c>
    </row>
    <row r="21" spans="1:6" ht="14.4" customHeight="1" x14ac:dyDescent="0.3">
      <c r="A21" s="570" t="s">
        <v>975</v>
      </c>
      <c r="B21" s="562"/>
      <c r="C21" s="550">
        <v>0</v>
      </c>
      <c r="D21" s="562">
        <v>416.37</v>
      </c>
      <c r="E21" s="550">
        <v>1</v>
      </c>
      <c r="F21" s="563">
        <v>416.37</v>
      </c>
    </row>
    <row r="22" spans="1:6" ht="14.4" customHeight="1" x14ac:dyDescent="0.3">
      <c r="A22" s="570" t="s">
        <v>976</v>
      </c>
      <c r="B22" s="562"/>
      <c r="C22" s="550">
        <v>0</v>
      </c>
      <c r="D22" s="562">
        <v>415.2</v>
      </c>
      <c r="E22" s="550">
        <v>1</v>
      </c>
      <c r="F22" s="563">
        <v>415.2</v>
      </c>
    </row>
    <row r="23" spans="1:6" ht="14.4" customHeight="1" x14ac:dyDescent="0.3">
      <c r="A23" s="570" t="s">
        <v>977</v>
      </c>
      <c r="B23" s="562"/>
      <c r="C23" s="550">
        <v>0</v>
      </c>
      <c r="D23" s="562">
        <v>1086.72</v>
      </c>
      <c r="E23" s="550">
        <v>1</v>
      </c>
      <c r="F23" s="563">
        <v>1086.72</v>
      </c>
    </row>
    <row r="24" spans="1:6" ht="14.4" customHeight="1" x14ac:dyDescent="0.3">
      <c r="A24" s="570" t="s">
        <v>978</v>
      </c>
      <c r="B24" s="562"/>
      <c r="C24" s="550">
        <v>0</v>
      </c>
      <c r="D24" s="562">
        <v>669.7</v>
      </c>
      <c r="E24" s="550">
        <v>1</v>
      </c>
      <c r="F24" s="563">
        <v>669.7</v>
      </c>
    </row>
    <row r="25" spans="1:6" ht="14.4" customHeight="1" x14ac:dyDescent="0.3">
      <c r="A25" s="570" t="s">
        <v>979</v>
      </c>
      <c r="B25" s="562"/>
      <c r="C25" s="550">
        <v>0</v>
      </c>
      <c r="D25" s="562">
        <v>177.42999999999998</v>
      </c>
      <c r="E25" s="550">
        <v>1</v>
      </c>
      <c r="F25" s="563">
        <v>177.42999999999998</v>
      </c>
    </row>
    <row r="26" spans="1:6" ht="14.4" customHeight="1" thickBot="1" x14ac:dyDescent="0.35">
      <c r="A26" s="571" t="s">
        <v>980</v>
      </c>
      <c r="B26" s="566"/>
      <c r="C26" s="567">
        <v>0</v>
      </c>
      <c r="D26" s="566">
        <v>225.06</v>
      </c>
      <c r="E26" s="567">
        <v>1</v>
      </c>
      <c r="F26" s="568">
        <v>225.06</v>
      </c>
    </row>
    <row r="27" spans="1:6" ht="14.4" customHeight="1" thickBot="1" x14ac:dyDescent="0.35">
      <c r="A27" s="487" t="s">
        <v>3</v>
      </c>
      <c r="B27" s="488">
        <v>0</v>
      </c>
      <c r="C27" s="489">
        <v>0</v>
      </c>
      <c r="D27" s="488">
        <v>5238.38</v>
      </c>
      <c r="E27" s="489">
        <v>1</v>
      </c>
      <c r="F27" s="490">
        <v>5238.38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{5A79D0E4-44F5-4672-87FB-A3C36FA11BA5}</x14:id>
        </ext>
      </extLst>
    </cfRule>
  </conditionalFormatting>
  <conditionalFormatting sqref="F12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{6362AA0C-82DC-459F-89AC-189D4E94FD78}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79D0E4-44F5-4672-87FB-A3C36FA11B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6362AA0C-82DC-459F-89AC-189D4E94FD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996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</v>
      </c>
      <c r="G3" s="43">
        <f>SUBTOTAL(9,G6:G1048576)</f>
        <v>0</v>
      </c>
      <c r="H3" s="44">
        <f>IF(M3=0,0,G3/M3)</f>
        <v>0</v>
      </c>
      <c r="I3" s="43">
        <f>SUBTOTAL(9,I6:I1048576)</f>
        <v>34</v>
      </c>
      <c r="J3" s="43">
        <f>SUBTOTAL(9,J6:J1048576)</f>
        <v>5238.3799999999992</v>
      </c>
      <c r="K3" s="44">
        <f>IF(M3=0,0,J3/M3)</f>
        <v>1</v>
      </c>
      <c r="L3" s="43">
        <f>SUBTOTAL(9,L6:L1048576)</f>
        <v>36</v>
      </c>
      <c r="M3" s="45">
        <f>SUBTOTAL(9,M6:M1048576)</f>
        <v>5238.3799999999992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0" t="s">
        <v>136</v>
      </c>
      <c r="B5" s="572" t="s">
        <v>132</v>
      </c>
      <c r="C5" s="572" t="s">
        <v>71</v>
      </c>
      <c r="D5" s="572" t="s">
        <v>133</v>
      </c>
      <c r="E5" s="572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37" t="s">
        <v>647</v>
      </c>
      <c r="B6" s="538" t="s">
        <v>981</v>
      </c>
      <c r="C6" s="538" t="s">
        <v>889</v>
      </c>
      <c r="D6" s="538" t="s">
        <v>890</v>
      </c>
      <c r="E6" s="538" t="s">
        <v>853</v>
      </c>
      <c r="F6" s="116">
        <v>2</v>
      </c>
      <c r="G6" s="116">
        <v>0</v>
      </c>
      <c r="H6" s="543"/>
      <c r="I6" s="116"/>
      <c r="J6" s="116"/>
      <c r="K6" s="543"/>
      <c r="L6" s="116">
        <v>2</v>
      </c>
      <c r="M6" s="561">
        <v>0</v>
      </c>
    </row>
    <row r="7" spans="1:13" ht="14.4" customHeight="1" x14ac:dyDescent="0.3">
      <c r="A7" s="544" t="s">
        <v>643</v>
      </c>
      <c r="B7" s="545" t="s">
        <v>982</v>
      </c>
      <c r="C7" s="545" t="s">
        <v>711</v>
      </c>
      <c r="D7" s="545" t="s">
        <v>712</v>
      </c>
      <c r="E7" s="545" t="s">
        <v>713</v>
      </c>
      <c r="F7" s="562"/>
      <c r="G7" s="562"/>
      <c r="H7" s="550">
        <v>0</v>
      </c>
      <c r="I7" s="562">
        <v>2</v>
      </c>
      <c r="J7" s="562">
        <v>1086.72</v>
      </c>
      <c r="K7" s="550">
        <v>1</v>
      </c>
      <c r="L7" s="562">
        <v>2</v>
      </c>
      <c r="M7" s="563">
        <v>1086.72</v>
      </c>
    </row>
    <row r="8" spans="1:13" ht="14.4" customHeight="1" x14ac:dyDescent="0.3">
      <c r="A8" s="544" t="s">
        <v>643</v>
      </c>
      <c r="B8" s="545" t="s">
        <v>983</v>
      </c>
      <c r="C8" s="545" t="s">
        <v>691</v>
      </c>
      <c r="D8" s="545" t="s">
        <v>692</v>
      </c>
      <c r="E8" s="545" t="s">
        <v>693</v>
      </c>
      <c r="F8" s="562"/>
      <c r="G8" s="562"/>
      <c r="H8" s="550">
        <v>0</v>
      </c>
      <c r="I8" s="562">
        <v>2</v>
      </c>
      <c r="J8" s="562">
        <v>94.44</v>
      </c>
      <c r="K8" s="550">
        <v>1</v>
      </c>
      <c r="L8" s="562">
        <v>2</v>
      </c>
      <c r="M8" s="563">
        <v>94.44</v>
      </c>
    </row>
    <row r="9" spans="1:13" ht="14.4" customHeight="1" x14ac:dyDescent="0.3">
      <c r="A9" s="544" t="s">
        <v>643</v>
      </c>
      <c r="B9" s="545" t="s">
        <v>984</v>
      </c>
      <c r="C9" s="545" t="s">
        <v>651</v>
      </c>
      <c r="D9" s="545" t="s">
        <v>652</v>
      </c>
      <c r="E9" s="545" t="s">
        <v>653</v>
      </c>
      <c r="F9" s="562"/>
      <c r="G9" s="562"/>
      <c r="H9" s="550">
        <v>0</v>
      </c>
      <c r="I9" s="562">
        <v>1</v>
      </c>
      <c r="J9" s="562">
        <v>225.06</v>
      </c>
      <c r="K9" s="550">
        <v>1</v>
      </c>
      <c r="L9" s="562">
        <v>1</v>
      </c>
      <c r="M9" s="563">
        <v>225.06</v>
      </c>
    </row>
    <row r="10" spans="1:13" ht="14.4" customHeight="1" x14ac:dyDescent="0.3">
      <c r="A10" s="544" t="s">
        <v>643</v>
      </c>
      <c r="B10" s="545" t="s">
        <v>985</v>
      </c>
      <c r="C10" s="545" t="s">
        <v>699</v>
      </c>
      <c r="D10" s="545" t="s">
        <v>700</v>
      </c>
      <c r="E10" s="545" t="s">
        <v>701</v>
      </c>
      <c r="F10" s="562"/>
      <c r="G10" s="562"/>
      <c r="H10" s="550">
        <v>0</v>
      </c>
      <c r="I10" s="562">
        <v>2</v>
      </c>
      <c r="J10" s="562">
        <v>84.960000000000008</v>
      </c>
      <c r="K10" s="550">
        <v>1</v>
      </c>
      <c r="L10" s="562">
        <v>2</v>
      </c>
      <c r="M10" s="563">
        <v>84.960000000000008</v>
      </c>
    </row>
    <row r="11" spans="1:13" ht="14.4" customHeight="1" x14ac:dyDescent="0.3">
      <c r="A11" s="544" t="s">
        <v>643</v>
      </c>
      <c r="B11" s="545" t="s">
        <v>986</v>
      </c>
      <c r="C11" s="545" t="s">
        <v>723</v>
      </c>
      <c r="D11" s="545" t="s">
        <v>724</v>
      </c>
      <c r="E11" s="545" t="s">
        <v>725</v>
      </c>
      <c r="F11" s="562"/>
      <c r="G11" s="562"/>
      <c r="H11" s="550">
        <v>0</v>
      </c>
      <c r="I11" s="562">
        <v>4</v>
      </c>
      <c r="J11" s="562">
        <v>535.76</v>
      </c>
      <c r="K11" s="550">
        <v>1</v>
      </c>
      <c r="L11" s="562">
        <v>4</v>
      </c>
      <c r="M11" s="563">
        <v>535.76</v>
      </c>
    </row>
    <row r="12" spans="1:13" ht="14.4" customHeight="1" x14ac:dyDescent="0.3">
      <c r="A12" s="544" t="s">
        <v>646</v>
      </c>
      <c r="B12" s="545" t="s">
        <v>987</v>
      </c>
      <c r="C12" s="545" t="s">
        <v>861</v>
      </c>
      <c r="D12" s="545" t="s">
        <v>815</v>
      </c>
      <c r="E12" s="545" t="s">
        <v>862</v>
      </c>
      <c r="F12" s="562"/>
      <c r="G12" s="562"/>
      <c r="H12" s="550"/>
      <c r="I12" s="562">
        <v>2</v>
      </c>
      <c r="J12" s="562">
        <v>0</v>
      </c>
      <c r="K12" s="550"/>
      <c r="L12" s="562">
        <v>2</v>
      </c>
      <c r="M12" s="563">
        <v>0</v>
      </c>
    </row>
    <row r="13" spans="1:13" ht="14.4" customHeight="1" x14ac:dyDescent="0.3">
      <c r="A13" s="544" t="s">
        <v>646</v>
      </c>
      <c r="B13" s="545" t="s">
        <v>988</v>
      </c>
      <c r="C13" s="545" t="s">
        <v>851</v>
      </c>
      <c r="D13" s="545" t="s">
        <v>852</v>
      </c>
      <c r="E13" s="545" t="s">
        <v>853</v>
      </c>
      <c r="F13" s="562"/>
      <c r="G13" s="562"/>
      <c r="H13" s="550">
        <v>0</v>
      </c>
      <c r="I13" s="562">
        <v>1</v>
      </c>
      <c r="J13" s="562">
        <v>113.66</v>
      </c>
      <c r="K13" s="550">
        <v>1</v>
      </c>
      <c r="L13" s="562">
        <v>1</v>
      </c>
      <c r="M13" s="563">
        <v>113.66</v>
      </c>
    </row>
    <row r="14" spans="1:13" ht="14.4" customHeight="1" x14ac:dyDescent="0.3">
      <c r="A14" s="544" t="s">
        <v>648</v>
      </c>
      <c r="B14" s="545" t="s">
        <v>981</v>
      </c>
      <c r="C14" s="545" t="s">
        <v>922</v>
      </c>
      <c r="D14" s="545" t="s">
        <v>923</v>
      </c>
      <c r="E14" s="545" t="s">
        <v>853</v>
      </c>
      <c r="F14" s="562"/>
      <c r="G14" s="562"/>
      <c r="H14" s="550">
        <v>0</v>
      </c>
      <c r="I14" s="562">
        <v>1</v>
      </c>
      <c r="J14" s="562">
        <v>132</v>
      </c>
      <c r="K14" s="550">
        <v>1</v>
      </c>
      <c r="L14" s="562">
        <v>1</v>
      </c>
      <c r="M14" s="563">
        <v>132</v>
      </c>
    </row>
    <row r="15" spans="1:13" ht="14.4" customHeight="1" x14ac:dyDescent="0.3">
      <c r="A15" s="544" t="s">
        <v>645</v>
      </c>
      <c r="B15" s="545" t="s">
        <v>987</v>
      </c>
      <c r="C15" s="545" t="s">
        <v>814</v>
      </c>
      <c r="D15" s="545" t="s">
        <v>815</v>
      </c>
      <c r="E15" s="545" t="s">
        <v>816</v>
      </c>
      <c r="F15" s="562"/>
      <c r="G15" s="562"/>
      <c r="H15" s="550">
        <v>0</v>
      </c>
      <c r="I15" s="562">
        <v>2</v>
      </c>
      <c r="J15" s="562">
        <v>540.5</v>
      </c>
      <c r="K15" s="550">
        <v>1</v>
      </c>
      <c r="L15" s="562">
        <v>2</v>
      </c>
      <c r="M15" s="563">
        <v>540.5</v>
      </c>
    </row>
    <row r="16" spans="1:13" ht="14.4" customHeight="1" x14ac:dyDescent="0.3">
      <c r="A16" s="544" t="s">
        <v>645</v>
      </c>
      <c r="B16" s="545" t="s">
        <v>989</v>
      </c>
      <c r="C16" s="545" t="s">
        <v>749</v>
      </c>
      <c r="D16" s="545" t="s">
        <v>750</v>
      </c>
      <c r="E16" s="545" t="s">
        <v>751</v>
      </c>
      <c r="F16" s="562"/>
      <c r="G16" s="562"/>
      <c r="H16" s="550">
        <v>0</v>
      </c>
      <c r="I16" s="562">
        <v>1</v>
      </c>
      <c r="J16" s="562">
        <v>35.11</v>
      </c>
      <c r="K16" s="550">
        <v>1</v>
      </c>
      <c r="L16" s="562">
        <v>1</v>
      </c>
      <c r="M16" s="563">
        <v>35.11</v>
      </c>
    </row>
    <row r="17" spans="1:13" ht="14.4" customHeight="1" x14ac:dyDescent="0.3">
      <c r="A17" s="544" t="s">
        <v>645</v>
      </c>
      <c r="B17" s="545" t="s">
        <v>990</v>
      </c>
      <c r="C17" s="545" t="s">
        <v>818</v>
      </c>
      <c r="D17" s="545" t="s">
        <v>819</v>
      </c>
      <c r="E17" s="545" t="s">
        <v>820</v>
      </c>
      <c r="F17" s="562"/>
      <c r="G17" s="562"/>
      <c r="H17" s="550">
        <v>0</v>
      </c>
      <c r="I17" s="562">
        <v>1</v>
      </c>
      <c r="J17" s="562">
        <v>460.85</v>
      </c>
      <c r="K17" s="550">
        <v>1</v>
      </c>
      <c r="L17" s="562">
        <v>1</v>
      </c>
      <c r="M17" s="563">
        <v>460.85</v>
      </c>
    </row>
    <row r="18" spans="1:13" ht="14.4" customHeight="1" x14ac:dyDescent="0.3">
      <c r="A18" s="544" t="s">
        <v>645</v>
      </c>
      <c r="B18" s="545" t="s">
        <v>991</v>
      </c>
      <c r="C18" s="545" t="s">
        <v>826</v>
      </c>
      <c r="D18" s="545" t="s">
        <v>827</v>
      </c>
      <c r="E18" s="545" t="s">
        <v>743</v>
      </c>
      <c r="F18" s="562"/>
      <c r="G18" s="562"/>
      <c r="H18" s="550">
        <v>0</v>
      </c>
      <c r="I18" s="562">
        <v>2</v>
      </c>
      <c r="J18" s="562">
        <v>392.42</v>
      </c>
      <c r="K18" s="550">
        <v>1</v>
      </c>
      <c r="L18" s="562">
        <v>2</v>
      </c>
      <c r="M18" s="563">
        <v>392.42</v>
      </c>
    </row>
    <row r="19" spans="1:13" ht="14.4" customHeight="1" x14ac:dyDescent="0.3">
      <c r="A19" s="544" t="s">
        <v>645</v>
      </c>
      <c r="B19" s="545" t="s">
        <v>992</v>
      </c>
      <c r="C19" s="545" t="s">
        <v>741</v>
      </c>
      <c r="D19" s="545" t="s">
        <v>742</v>
      </c>
      <c r="E19" s="545" t="s">
        <v>743</v>
      </c>
      <c r="F19" s="562"/>
      <c r="G19" s="562"/>
      <c r="H19" s="550">
        <v>0</v>
      </c>
      <c r="I19" s="562">
        <v>1</v>
      </c>
      <c r="J19" s="562">
        <v>416.37</v>
      </c>
      <c r="K19" s="550">
        <v>1</v>
      </c>
      <c r="L19" s="562">
        <v>1</v>
      </c>
      <c r="M19" s="563">
        <v>416.37</v>
      </c>
    </row>
    <row r="20" spans="1:13" ht="14.4" customHeight="1" x14ac:dyDescent="0.3">
      <c r="A20" s="544" t="s">
        <v>645</v>
      </c>
      <c r="B20" s="545" t="s">
        <v>983</v>
      </c>
      <c r="C20" s="545" t="s">
        <v>792</v>
      </c>
      <c r="D20" s="545" t="s">
        <v>793</v>
      </c>
      <c r="E20" s="545" t="s">
        <v>794</v>
      </c>
      <c r="F20" s="562"/>
      <c r="G20" s="562"/>
      <c r="H20" s="550">
        <v>0</v>
      </c>
      <c r="I20" s="562">
        <v>1</v>
      </c>
      <c r="J20" s="562">
        <v>82.99</v>
      </c>
      <c r="K20" s="550">
        <v>1</v>
      </c>
      <c r="L20" s="562">
        <v>1</v>
      </c>
      <c r="M20" s="563">
        <v>82.99</v>
      </c>
    </row>
    <row r="21" spans="1:13" ht="14.4" customHeight="1" x14ac:dyDescent="0.3">
      <c r="A21" s="544" t="s">
        <v>645</v>
      </c>
      <c r="B21" s="545" t="s">
        <v>985</v>
      </c>
      <c r="C21" s="545" t="s">
        <v>699</v>
      </c>
      <c r="D21" s="545" t="s">
        <v>700</v>
      </c>
      <c r="E21" s="545" t="s">
        <v>701</v>
      </c>
      <c r="F21" s="562"/>
      <c r="G21" s="562"/>
      <c r="H21" s="550">
        <v>0</v>
      </c>
      <c r="I21" s="562">
        <v>1</v>
      </c>
      <c r="J21" s="562">
        <v>48.42</v>
      </c>
      <c r="K21" s="550">
        <v>1</v>
      </c>
      <c r="L21" s="562">
        <v>1</v>
      </c>
      <c r="M21" s="563">
        <v>48.42</v>
      </c>
    </row>
    <row r="22" spans="1:13" ht="14.4" customHeight="1" x14ac:dyDescent="0.3">
      <c r="A22" s="544" t="s">
        <v>645</v>
      </c>
      <c r="B22" s="545" t="s">
        <v>993</v>
      </c>
      <c r="C22" s="545" t="s">
        <v>822</v>
      </c>
      <c r="D22" s="545" t="s">
        <v>823</v>
      </c>
      <c r="E22" s="545" t="s">
        <v>824</v>
      </c>
      <c r="F22" s="562"/>
      <c r="G22" s="562"/>
      <c r="H22" s="550">
        <v>0</v>
      </c>
      <c r="I22" s="562">
        <v>1</v>
      </c>
      <c r="J22" s="562">
        <v>439.98</v>
      </c>
      <c r="K22" s="550">
        <v>1</v>
      </c>
      <c r="L22" s="562">
        <v>1</v>
      </c>
      <c r="M22" s="563">
        <v>439.98</v>
      </c>
    </row>
    <row r="23" spans="1:13" ht="14.4" customHeight="1" x14ac:dyDescent="0.3">
      <c r="A23" s="544" t="s">
        <v>645</v>
      </c>
      <c r="B23" s="545" t="s">
        <v>994</v>
      </c>
      <c r="C23" s="545" t="s">
        <v>839</v>
      </c>
      <c r="D23" s="545" t="s">
        <v>840</v>
      </c>
      <c r="E23" s="545" t="s">
        <v>841</v>
      </c>
      <c r="F23" s="562"/>
      <c r="G23" s="562"/>
      <c r="H23" s="550"/>
      <c r="I23" s="562">
        <v>4</v>
      </c>
      <c r="J23" s="562">
        <v>0</v>
      </c>
      <c r="K23" s="550"/>
      <c r="L23" s="562">
        <v>4</v>
      </c>
      <c r="M23" s="563">
        <v>0</v>
      </c>
    </row>
    <row r="24" spans="1:13" ht="14.4" customHeight="1" x14ac:dyDescent="0.3">
      <c r="A24" s="544" t="s">
        <v>645</v>
      </c>
      <c r="B24" s="545" t="s">
        <v>995</v>
      </c>
      <c r="C24" s="545" t="s">
        <v>745</v>
      </c>
      <c r="D24" s="545" t="s">
        <v>746</v>
      </c>
      <c r="E24" s="545" t="s">
        <v>747</v>
      </c>
      <c r="F24" s="562"/>
      <c r="G24" s="562"/>
      <c r="H24" s="550">
        <v>0</v>
      </c>
      <c r="I24" s="562">
        <v>4</v>
      </c>
      <c r="J24" s="562">
        <v>415.2</v>
      </c>
      <c r="K24" s="550">
        <v>1</v>
      </c>
      <c r="L24" s="562">
        <v>4</v>
      </c>
      <c r="M24" s="563">
        <v>415.2</v>
      </c>
    </row>
    <row r="25" spans="1:13" ht="14.4" customHeight="1" thickBot="1" x14ac:dyDescent="0.35">
      <c r="A25" s="552" t="s">
        <v>645</v>
      </c>
      <c r="B25" s="553" t="s">
        <v>986</v>
      </c>
      <c r="C25" s="553" t="s">
        <v>723</v>
      </c>
      <c r="D25" s="553" t="s">
        <v>724</v>
      </c>
      <c r="E25" s="553" t="s">
        <v>725</v>
      </c>
      <c r="F25" s="564"/>
      <c r="G25" s="564"/>
      <c r="H25" s="558">
        <v>0</v>
      </c>
      <c r="I25" s="564">
        <v>1</v>
      </c>
      <c r="J25" s="564">
        <v>133.94</v>
      </c>
      <c r="K25" s="558">
        <v>1</v>
      </c>
      <c r="L25" s="564">
        <v>1</v>
      </c>
      <c r="M25" s="565">
        <v>133.94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527</v>
      </c>
      <c r="B5" s="448" t="s">
        <v>528</v>
      </c>
      <c r="C5" s="449" t="s">
        <v>529</v>
      </c>
      <c r="D5" s="449" t="s">
        <v>529</v>
      </c>
      <c r="E5" s="449"/>
      <c r="F5" s="449" t="s">
        <v>529</v>
      </c>
      <c r="G5" s="449" t="s">
        <v>529</v>
      </c>
      <c r="H5" s="449" t="s">
        <v>529</v>
      </c>
      <c r="I5" s="450" t="s">
        <v>529</v>
      </c>
      <c r="J5" s="451" t="s">
        <v>69</v>
      </c>
    </row>
    <row r="6" spans="1:10" ht="14.4" customHeight="1" x14ac:dyDescent="0.3">
      <c r="A6" s="447" t="s">
        <v>527</v>
      </c>
      <c r="B6" s="448" t="s">
        <v>297</v>
      </c>
      <c r="C6" s="449">
        <v>13881.457519999998</v>
      </c>
      <c r="D6" s="449">
        <v>12912.988750000011</v>
      </c>
      <c r="E6" s="449"/>
      <c r="F6" s="449">
        <v>12361.639250000004</v>
      </c>
      <c r="G6" s="449">
        <v>12924.749592901659</v>
      </c>
      <c r="H6" s="449">
        <v>-563.1103429016548</v>
      </c>
      <c r="I6" s="450">
        <v>0.95643162454683706</v>
      </c>
      <c r="J6" s="451" t="s">
        <v>1</v>
      </c>
    </row>
    <row r="7" spans="1:10" ht="14.4" customHeight="1" x14ac:dyDescent="0.3">
      <c r="A7" s="447" t="s">
        <v>527</v>
      </c>
      <c r="B7" s="448" t="s">
        <v>298</v>
      </c>
      <c r="C7" s="449">
        <v>254.44325999999899</v>
      </c>
      <c r="D7" s="449">
        <v>291.05021999999997</v>
      </c>
      <c r="E7" s="449"/>
      <c r="F7" s="449">
        <v>322.01203999999996</v>
      </c>
      <c r="G7" s="449">
        <v>335.24998944043722</v>
      </c>
      <c r="H7" s="449">
        <v>-13.237949440437262</v>
      </c>
      <c r="I7" s="450">
        <v>0.96051319953049785</v>
      </c>
      <c r="J7" s="451" t="s">
        <v>1</v>
      </c>
    </row>
    <row r="8" spans="1:10" ht="14.4" customHeight="1" x14ac:dyDescent="0.3">
      <c r="A8" s="447" t="s">
        <v>527</v>
      </c>
      <c r="B8" s="448" t="s">
        <v>299</v>
      </c>
      <c r="C8" s="449">
        <v>128.07740000000001</v>
      </c>
      <c r="D8" s="449">
        <v>155.82804000000002</v>
      </c>
      <c r="E8" s="449"/>
      <c r="F8" s="449">
        <v>121.21087000000001</v>
      </c>
      <c r="G8" s="449">
        <v>155.24999511000075</v>
      </c>
      <c r="H8" s="449">
        <v>-34.039125110000739</v>
      </c>
      <c r="I8" s="450">
        <v>0.78074636919709606</v>
      </c>
      <c r="J8" s="451" t="s">
        <v>1</v>
      </c>
    </row>
    <row r="9" spans="1:10" ht="14.4" customHeight="1" x14ac:dyDescent="0.3">
      <c r="A9" s="447" t="s">
        <v>527</v>
      </c>
      <c r="B9" s="448" t="s">
        <v>300</v>
      </c>
      <c r="C9" s="449">
        <v>280.92875999999904</v>
      </c>
      <c r="D9" s="449">
        <v>291.69466</v>
      </c>
      <c r="E9" s="449"/>
      <c r="F9" s="449">
        <v>273.88413000000003</v>
      </c>
      <c r="G9" s="449">
        <v>315.74999005463997</v>
      </c>
      <c r="H9" s="449">
        <v>-41.865860054639938</v>
      </c>
      <c r="I9" s="450">
        <v>0.8674081983426345</v>
      </c>
      <c r="J9" s="451" t="s">
        <v>1</v>
      </c>
    </row>
    <row r="10" spans="1:10" ht="14.4" customHeight="1" x14ac:dyDescent="0.3">
      <c r="A10" s="447" t="s">
        <v>527</v>
      </c>
      <c r="B10" s="448" t="s">
        <v>301</v>
      </c>
      <c r="C10" s="449">
        <v>15450.899290000001</v>
      </c>
      <c r="D10" s="449">
        <v>16334.483750000009</v>
      </c>
      <c r="E10" s="449"/>
      <c r="F10" s="449">
        <v>17050.082450000009</v>
      </c>
      <c r="G10" s="449">
        <v>16691.249474266049</v>
      </c>
      <c r="H10" s="449">
        <v>358.83297573395976</v>
      </c>
      <c r="I10" s="450">
        <v>1.0214982692749992</v>
      </c>
      <c r="J10" s="451" t="s">
        <v>1</v>
      </c>
    </row>
    <row r="11" spans="1:10" ht="14.4" customHeight="1" x14ac:dyDescent="0.3">
      <c r="A11" s="447" t="s">
        <v>527</v>
      </c>
      <c r="B11" s="448" t="s">
        <v>302</v>
      </c>
      <c r="C11" s="449">
        <v>0.62999999999999989</v>
      </c>
      <c r="D11" s="449">
        <v>31.421999999999997</v>
      </c>
      <c r="E11" s="449"/>
      <c r="F11" s="449">
        <v>30.3</v>
      </c>
      <c r="G11" s="449">
        <v>34.499998913333251</v>
      </c>
      <c r="H11" s="449">
        <v>-4.1999989133332498</v>
      </c>
      <c r="I11" s="450">
        <v>0.87826089722831635</v>
      </c>
      <c r="J11" s="451" t="s">
        <v>1</v>
      </c>
    </row>
    <row r="12" spans="1:10" ht="14.4" customHeight="1" x14ac:dyDescent="0.3">
      <c r="A12" s="447" t="s">
        <v>527</v>
      </c>
      <c r="B12" s="448" t="s">
        <v>303</v>
      </c>
      <c r="C12" s="449">
        <v>52.207999999998009</v>
      </c>
      <c r="D12" s="449">
        <v>83.074999999999989</v>
      </c>
      <c r="E12" s="449"/>
      <c r="F12" s="449">
        <v>82.185600000000008</v>
      </c>
      <c r="G12" s="449">
        <v>95.999996976232495</v>
      </c>
      <c r="H12" s="449">
        <v>-13.814396976232487</v>
      </c>
      <c r="I12" s="450">
        <v>0.85610002696507759</v>
      </c>
      <c r="J12" s="451" t="s">
        <v>1</v>
      </c>
    </row>
    <row r="13" spans="1:10" ht="14.4" customHeight="1" x14ac:dyDescent="0.3">
      <c r="A13" s="447" t="s">
        <v>527</v>
      </c>
      <c r="B13" s="448" t="s">
        <v>531</v>
      </c>
      <c r="C13" s="449">
        <v>30048.644229999994</v>
      </c>
      <c r="D13" s="449">
        <v>30100.542420000016</v>
      </c>
      <c r="E13" s="449"/>
      <c r="F13" s="449">
        <v>30241.314340000012</v>
      </c>
      <c r="G13" s="449">
        <v>30552.74903766235</v>
      </c>
      <c r="H13" s="449">
        <v>-311.43469766233829</v>
      </c>
      <c r="I13" s="450">
        <v>0.98980665545747015</v>
      </c>
      <c r="J13" s="451" t="s">
        <v>532</v>
      </c>
    </row>
    <row r="15" spans="1:10" ht="14.4" customHeight="1" x14ac:dyDescent="0.3">
      <c r="A15" s="447" t="s">
        <v>527</v>
      </c>
      <c r="B15" s="448" t="s">
        <v>528</v>
      </c>
      <c r="C15" s="449" t="s">
        <v>529</v>
      </c>
      <c r="D15" s="449" t="s">
        <v>529</v>
      </c>
      <c r="E15" s="449"/>
      <c r="F15" s="449" t="s">
        <v>529</v>
      </c>
      <c r="G15" s="449" t="s">
        <v>529</v>
      </c>
      <c r="H15" s="449" t="s">
        <v>529</v>
      </c>
      <c r="I15" s="450" t="s">
        <v>529</v>
      </c>
      <c r="J15" s="451" t="s">
        <v>69</v>
      </c>
    </row>
    <row r="16" spans="1:10" ht="14.4" customHeight="1" x14ac:dyDescent="0.3">
      <c r="A16" s="447" t="s">
        <v>533</v>
      </c>
      <c r="B16" s="448" t="s">
        <v>534</v>
      </c>
      <c r="C16" s="449" t="s">
        <v>529</v>
      </c>
      <c r="D16" s="449" t="s">
        <v>529</v>
      </c>
      <c r="E16" s="449"/>
      <c r="F16" s="449" t="s">
        <v>529</v>
      </c>
      <c r="G16" s="449" t="s">
        <v>529</v>
      </c>
      <c r="H16" s="449" t="s">
        <v>529</v>
      </c>
      <c r="I16" s="450" t="s">
        <v>529</v>
      </c>
      <c r="J16" s="451" t="s">
        <v>0</v>
      </c>
    </row>
    <row r="17" spans="1:10" ht="14.4" customHeight="1" x14ac:dyDescent="0.3">
      <c r="A17" s="447" t="s">
        <v>533</v>
      </c>
      <c r="B17" s="448" t="s">
        <v>297</v>
      </c>
      <c r="C17" s="449">
        <v>1219.1442299999987</v>
      </c>
      <c r="D17" s="449">
        <v>734.15004000000101</v>
      </c>
      <c r="E17" s="449"/>
      <c r="F17" s="449">
        <v>868.85969999999998</v>
      </c>
      <c r="G17" s="449">
        <v>898.89535781888242</v>
      </c>
      <c r="H17" s="449">
        <v>-30.035657818882441</v>
      </c>
      <c r="I17" s="450">
        <v>0.96658603522910358</v>
      </c>
      <c r="J17" s="451" t="s">
        <v>1</v>
      </c>
    </row>
    <row r="18" spans="1:10" ht="14.4" customHeight="1" x14ac:dyDescent="0.3">
      <c r="A18" s="447" t="s">
        <v>533</v>
      </c>
      <c r="B18" s="448" t="s">
        <v>298</v>
      </c>
      <c r="C18" s="449">
        <v>18.526479999999001</v>
      </c>
      <c r="D18" s="449">
        <v>21.391959999999997</v>
      </c>
      <c r="E18" s="449"/>
      <c r="F18" s="449">
        <v>14.288839999999999</v>
      </c>
      <c r="G18" s="449">
        <v>26.149182719470502</v>
      </c>
      <c r="H18" s="449">
        <v>-11.860342719470504</v>
      </c>
      <c r="I18" s="450">
        <v>0.54643543369180048</v>
      </c>
      <c r="J18" s="451" t="s">
        <v>1</v>
      </c>
    </row>
    <row r="19" spans="1:10" ht="14.4" customHeight="1" x14ac:dyDescent="0.3">
      <c r="A19" s="447" t="s">
        <v>533</v>
      </c>
      <c r="B19" s="448" t="s">
        <v>299</v>
      </c>
      <c r="C19" s="449">
        <v>1.3892599999999997</v>
      </c>
      <c r="D19" s="449">
        <v>1.5193699999999999</v>
      </c>
      <c r="E19" s="449"/>
      <c r="F19" s="449">
        <v>1.8963700000000001</v>
      </c>
      <c r="G19" s="449">
        <v>1.96202276428575</v>
      </c>
      <c r="H19" s="449">
        <v>-6.5652764285749843E-2</v>
      </c>
      <c r="I19" s="450">
        <v>0.96653822499880626</v>
      </c>
      <c r="J19" s="451" t="s">
        <v>1</v>
      </c>
    </row>
    <row r="20" spans="1:10" ht="14.4" customHeight="1" x14ac:dyDescent="0.3">
      <c r="A20" s="447" t="s">
        <v>533</v>
      </c>
      <c r="B20" s="448" t="s">
        <v>300</v>
      </c>
      <c r="C20" s="449">
        <v>42.583059999999001</v>
      </c>
      <c r="D20" s="449">
        <v>49.156009999999995</v>
      </c>
      <c r="E20" s="449"/>
      <c r="F20" s="449">
        <v>35.951740000000001</v>
      </c>
      <c r="G20" s="449">
        <v>47.667094211455499</v>
      </c>
      <c r="H20" s="449">
        <v>-11.715354211455498</v>
      </c>
      <c r="I20" s="450">
        <v>0.75422554268810393</v>
      </c>
      <c r="J20" s="451" t="s">
        <v>1</v>
      </c>
    </row>
    <row r="21" spans="1:10" ht="14.4" customHeight="1" x14ac:dyDescent="0.3">
      <c r="A21" s="447" t="s">
        <v>533</v>
      </c>
      <c r="B21" s="448" t="s">
        <v>302</v>
      </c>
      <c r="C21" s="449">
        <v>0</v>
      </c>
      <c r="D21" s="449">
        <v>0</v>
      </c>
      <c r="E21" s="449"/>
      <c r="F21" s="449" t="s">
        <v>529</v>
      </c>
      <c r="G21" s="449" t="s">
        <v>529</v>
      </c>
      <c r="H21" s="449" t="s">
        <v>529</v>
      </c>
      <c r="I21" s="450" t="s">
        <v>529</v>
      </c>
      <c r="J21" s="451" t="s">
        <v>1</v>
      </c>
    </row>
    <row r="22" spans="1:10" ht="14.4" customHeight="1" x14ac:dyDescent="0.3">
      <c r="A22" s="447" t="s">
        <v>533</v>
      </c>
      <c r="B22" s="448" t="s">
        <v>303</v>
      </c>
      <c r="C22" s="449">
        <v>6.6719999999990005</v>
      </c>
      <c r="D22" s="449">
        <v>12.788</v>
      </c>
      <c r="E22" s="449"/>
      <c r="F22" s="449">
        <v>14.341999999999999</v>
      </c>
      <c r="G22" s="449">
        <v>14.275794349753502</v>
      </c>
      <c r="H22" s="449">
        <v>6.6205650246496717E-2</v>
      </c>
      <c r="I22" s="450">
        <v>1.0046376158569166</v>
      </c>
      <c r="J22" s="451" t="s">
        <v>1</v>
      </c>
    </row>
    <row r="23" spans="1:10" ht="14.4" customHeight="1" x14ac:dyDescent="0.3">
      <c r="A23" s="447" t="s">
        <v>533</v>
      </c>
      <c r="B23" s="448" t="s">
        <v>535</v>
      </c>
      <c r="C23" s="449">
        <v>1288.3150299999957</v>
      </c>
      <c r="D23" s="449">
        <v>819.00538000000108</v>
      </c>
      <c r="E23" s="449"/>
      <c r="F23" s="449">
        <v>935.33865000000003</v>
      </c>
      <c r="G23" s="449">
        <v>988.94945186384768</v>
      </c>
      <c r="H23" s="449">
        <v>-53.610801863847655</v>
      </c>
      <c r="I23" s="450">
        <v>0.94579014957457253</v>
      </c>
      <c r="J23" s="451" t="s">
        <v>536</v>
      </c>
    </row>
    <row r="24" spans="1:10" ht="14.4" customHeight="1" x14ac:dyDescent="0.3">
      <c r="A24" s="447" t="s">
        <v>529</v>
      </c>
      <c r="B24" s="448" t="s">
        <v>529</v>
      </c>
      <c r="C24" s="449" t="s">
        <v>529</v>
      </c>
      <c r="D24" s="449" t="s">
        <v>529</v>
      </c>
      <c r="E24" s="449"/>
      <c r="F24" s="449" t="s">
        <v>529</v>
      </c>
      <c r="G24" s="449" t="s">
        <v>529</v>
      </c>
      <c r="H24" s="449" t="s">
        <v>529</v>
      </c>
      <c r="I24" s="450" t="s">
        <v>529</v>
      </c>
      <c r="J24" s="451" t="s">
        <v>537</v>
      </c>
    </row>
    <row r="25" spans="1:10" ht="14.4" customHeight="1" x14ac:dyDescent="0.3">
      <c r="A25" s="447" t="s">
        <v>538</v>
      </c>
      <c r="B25" s="448" t="s">
        <v>539</v>
      </c>
      <c r="C25" s="449" t="s">
        <v>529</v>
      </c>
      <c r="D25" s="449" t="s">
        <v>529</v>
      </c>
      <c r="E25" s="449"/>
      <c r="F25" s="449" t="s">
        <v>529</v>
      </c>
      <c r="G25" s="449" t="s">
        <v>529</v>
      </c>
      <c r="H25" s="449" t="s">
        <v>529</v>
      </c>
      <c r="I25" s="450" t="s">
        <v>529</v>
      </c>
      <c r="J25" s="451" t="s">
        <v>0</v>
      </c>
    </row>
    <row r="26" spans="1:10" ht="14.4" customHeight="1" x14ac:dyDescent="0.3">
      <c r="A26" s="447" t="s">
        <v>538</v>
      </c>
      <c r="B26" s="448" t="s">
        <v>297</v>
      </c>
      <c r="C26" s="449">
        <v>12662.31329</v>
      </c>
      <c r="D26" s="449">
        <v>12178.838710000011</v>
      </c>
      <c r="E26" s="449"/>
      <c r="F26" s="449">
        <v>11492.779550000003</v>
      </c>
      <c r="G26" s="449">
        <v>12025.854235082776</v>
      </c>
      <c r="H26" s="449">
        <v>-533.0746850827727</v>
      </c>
      <c r="I26" s="450">
        <v>0.95567261379839075</v>
      </c>
      <c r="J26" s="451" t="s">
        <v>1</v>
      </c>
    </row>
    <row r="27" spans="1:10" ht="14.4" customHeight="1" x14ac:dyDescent="0.3">
      <c r="A27" s="447" t="s">
        <v>538</v>
      </c>
      <c r="B27" s="448" t="s">
        <v>298</v>
      </c>
      <c r="C27" s="449">
        <v>235.91677999999999</v>
      </c>
      <c r="D27" s="449">
        <v>269.65825999999998</v>
      </c>
      <c r="E27" s="449"/>
      <c r="F27" s="449">
        <v>307.72319999999996</v>
      </c>
      <c r="G27" s="449">
        <v>309.10080672096672</v>
      </c>
      <c r="H27" s="449">
        <v>-1.3776067209667531</v>
      </c>
      <c r="I27" s="450">
        <v>0.99554317979438223</v>
      </c>
      <c r="J27" s="451" t="s">
        <v>1</v>
      </c>
    </row>
    <row r="28" spans="1:10" ht="14.4" customHeight="1" x14ac:dyDescent="0.3">
      <c r="A28" s="447" t="s">
        <v>538</v>
      </c>
      <c r="B28" s="448" t="s">
        <v>299</v>
      </c>
      <c r="C28" s="449">
        <v>126.68814</v>
      </c>
      <c r="D28" s="449">
        <v>154.30867000000001</v>
      </c>
      <c r="E28" s="449"/>
      <c r="F28" s="449">
        <v>119.31450000000001</v>
      </c>
      <c r="G28" s="449">
        <v>153.28797234571499</v>
      </c>
      <c r="H28" s="449">
        <v>-33.973472345714981</v>
      </c>
      <c r="I28" s="450">
        <v>0.77836831014312335</v>
      </c>
      <c r="J28" s="451" t="s">
        <v>1</v>
      </c>
    </row>
    <row r="29" spans="1:10" ht="14.4" customHeight="1" x14ac:dyDescent="0.3">
      <c r="A29" s="447" t="s">
        <v>538</v>
      </c>
      <c r="B29" s="448" t="s">
        <v>300</v>
      </c>
      <c r="C29" s="449">
        <v>238.34570000000002</v>
      </c>
      <c r="D29" s="449">
        <v>242.53864999999999</v>
      </c>
      <c r="E29" s="449"/>
      <c r="F29" s="449">
        <v>237.93239</v>
      </c>
      <c r="G29" s="449">
        <v>268.08289584318447</v>
      </c>
      <c r="H29" s="449">
        <v>-30.150505843184476</v>
      </c>
      <c r="I29" s="450">
        <v>0.88753290004439123</v>
      </c>
      <c r="J29" s="451" t="s">
        <v>1</v>
      </c>
    </row>
    <row r="30" spans="1:10" ht="14.4" customHeight="1" x14ac:dyDescent="0.3">
      <c r="A30" s="447" t="s">
        <v>538</v>
      </c>
      <c r="B30" s="448" t="s">
        <v>301</v>
      </c>
      <c r="C30" s="449">
        <v>15450.899290000001</v>
      </c>
      <c r="D30" s="449">
        <v>16334.483750000009</v>
      </c>
      <c r="E30" s="449"/>
      <c r="F30" s="449">
        <v>17050.082450000009</v>
      </c>
      <c r="G30" s="449">
        <v>16691.249474266049</v>
      </c>
      <c r="H30" s="449">
        <v>358.83297573395976</v>
      </c>
      <c r="I30" s="450">
        <v>1.0214982692749992</v>
      </c>
      <c r="J30" s="451" t="s">
        <v>1</v>
      </c>
    </row>
    <row r="31" spans="1:10" ht="14.4" customHeight="1" x14ac:dyDescent="0.3">
      <c r="A31" s="447" t="s">
        <v>538</v>
      </c>
      <c r="B31" s="448" t="s">
        <v>302</v>
      </c>
      <c r="C31" s="449">
        <v>0.62999999999999989</v>
      </c>
      <c r="D31" s="449">
        <v>31.421999999999997</v>
      </c>
      <c r="E31" s="449"/>
      <c r="F31" s="449">
        <v>30.3</v>
      </c>
      <c r="G31" s="449">
        <v>34.499998913333251</v>
      </c>
      <c r="H31" s="449">
        <v>-4.1999989133332498</v>
      </c>
      <c r="I31" s="450">
        <v>0.87826089722831635</v>
      </c>
      <c r="J31" s="451" t="s">
        <v>1</v>
      </c>
    </row>
    <row r="32" spans="1:10" ht="14.4" customHeight="1" x14ac:dyDescent="0.3">
      <c r="A32" s="447" t="s">
        <v>538</v>
      </c>
      <c r="B32" s="448" t="s">
        <v>303</v>
      </c>
      <c r="C32" s="449">
        <v>45.535999999999007</v>
      </c>
      <c r="D32" s="449">
        <v>70.286999999999992</v>
      </c>
      <c r="E32" s="449"/>
      <c r="F32" s="449">
        <v>67.843600000000009</v>
      </c>
      <c r="G32" s="449">
        <v>81.724202626478998</v>
      </c>
      <c r="H32" s="449">
        <v>-13.880602626478989</v>
      </c>
      <c r="I32" s="450">
        <v>0.83015309809848647</v>
      </c>
      <c r="J32" s="451" t="s">
        <v>1</v>
      </c>
    </row>
    <row r="33" spans="1:10" ht="14.4" customHeight="1" x14ac:dyDescent="0.3">
      <c r="A33" s="447" t="s">
        <v>538</v>
      </c>
      <c r="B33" s="448" t="s">
        <v>540</v>
      </c>
      <c r="C33" s="449">
        <v>28760.329200000004</v>
      </c>
      <c r="D33" s="449">
        <v>29281.537040000021</v>
      </c>
      <c r="E33" s="449"/>
      <c r="F33" s="449">
        <v>29305.97569000001</v>
      </c>
      <c r="G33" s="449">
        <v>29563.799585798504</v>
      </c>
      <c r="H33" s="449">
        <v>-257.82389579849405</v>
      </c>
      <c r="I33" s="450">
        <v>0.99127906766346963</v>
      </c>
      <c r="J33" s="451" t="s">
        <v>536</v>
      </c>
    </row>
    <row r="34" spans="1:10" ht="14.4" customHeight="1" x14ac:dyDescent="0.3">
      <c r="A34" s="447" t="s">
        <v>529</v>
      </c>
      <c r="B34" s="448" t="s">
        <v>529</v>
      </c>
      <c r="C34" s="449" t="s">
        <v>529</v>
      </c>
      <c r="D34" s="449" t="s">
        <v>529</v>
      </c>
      <c r="E34" s="449"/>
      <c r="F34" s="449" t="s">
        <v>529</v>
      </c>
      <c r="G34" s="449" t="s">
        <v>529</v>
      </c>
      <c r="H34" s="449" t="s">
        <v>529</v>
      </c>
      <c r="I34" s="450" t="s">
        <v>529</v>
      </c>
      <c r="J34" s="451" t="s">
        <v>537</v>
      </c>
    </row>
    <row r="35" spans="1:10" ht="14.4" customHeight="1" x14ac:dyDescent="0.3">
      <c r="A35" s="447" t="s">
        <v>997</v>
      </c>
      <c r="B35" s="448" t="s">
        <v>998</v>
      </c>
      <c r="C35" s="449" t="s">
        <v>529</v>
      </c>
      <c r="D35" s="449" t="s">
        <v>529</v>
      </c>
      <c r="E35" s="449"/>
      <c r="F35" s="449" t="s">
        <v>529</v>
      </c>
      <c r="G35" s="449" t="s">
        <v>529</v>
      </c>
      <c r="H35" s="449" t="s">
        <v>529</v>
      </c>
      <c r="I35" s="450" t="s">
        <v>529</v>
      </c>
      <c r="J35" s="451" t="s">
        <v>0</v>
      </c>
    </row>
    <row r="36" spans="1:10" ht="14.4" customHeight="1" x14ac:dyDescent="0.3">
      <c r="A36" s="447" t="s">
        <v>997</v>
      </c>
      <c r="B36" s="448" t="s">
        <v>301</v>
      </c>
      <c r="C36" s="449" t="s">
        <v>529</v>
      </c>
      <c r="D36" s="449">
        <v>0</v>
      </c>
      <c r="E36" s="449"/>
      <c r="F36" s="449" t="s">
        <v>529</v>
      </c>
      <c r="G36" s="449" t="s">
        <v>529</v>
      </c>
      <c r="H36" s="449" t="s">
        <v>529</v>
      </c>
      <c r="I36" s="450" t="s">
        <v>529</v>
      </c>
      <c r="J36" s="451" t="s">
        <v>1</v>
      </c>
    </row>
    <row r="37" spans="1:10" ht="14.4" customHeight="1" x14ac:dyDescent="0.3">
      <c r="A37" s="447" t="s">
        <v>997</v>
      </c>
      <c r="B37" s="448" t="s">
        <v>999</v>
      </c>
      <c r="C37" s="449" t="s">
        <v>529</v>
      </c>
      <c r="D37" s="449">
        <v>0</v>
      </c>
      <c r="E37" s="449"/>
      <c r="F37" s="449" t="s">
        <v>529</v>
      </c>
      <c r="G37" s="449" t="s">
        <v>529</v>
      </c>
      <c r="H37" s="449" t="s">
        <v>529</v>
      </c>
      <c r="I37" s="450" t="s">
        <v>529</v>
      </c>
      <c r="J37" s="451" t="s">
        <v>536</v>
      </c>
    </row>
    <row r="38" spans="1:10" ht="14.4" customHeight="1" x14ac:dyDescent="0.3">
      <c r="A38" s="447" t="s">
        <v>529</v>
      </c>
      <c r="B38" s="448" t="s">
        <v>529</v>
      </c>
      <c r="C38" s="449" t="s">
        <v>529</v>
      </c>
      <c r="D38" s="449" t="s">
        <v>529</v>
      </c>
      <c r="E38" s="449"/>
      <c r="F38" s="449" t="s">
        <v>529</v>
      </c>
      <c r="G38" s="449" t="s">
        <v>529</v>
      </c>
      <c r="H38" s="449" t="s">
        <v>529</v>
      </c>
      <c r="I38" s="450" t="s">
        <v>529</v>
      </c>
      <c r="J38" s="451" t="s">
        <v>537</v>
      </c>
    </row>
    <row r="39" spans="1:10" ht="14.4" customHeight="1" x14ac:dyDescent="0.3">
      <c r="A39" s="447" t="s">
        <v>527</v>
      </c>
      <c r="B39" s="448" t="s">
        <v>531</v>
      </c>
      <c r="C39" s="449">
        <v>30048.644229999998</v>
      </c>
      <c r="D39" s="449">
        <v>30100.54242000002</v>
      </c>
      <c r="E39" s="449"/>
      <c r="F39" s="449">
        <v>30241.314340000012</v>
      </c>
      <c r="G39" s="449">
        <v>30552.74903766235</v>
      </c>
      <c r="H39" s="449">
        <v>-311.43469766233829</v>
      </c>
      <c r="I39" s="450">
        <v>0.98980665545747015</v>
      </c>
      <c r="J39" s="451" t="s">
        <v>532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1514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46.464056590608429</v>
      </c>
      <c r="J3" s="98">
        <f>SUBTOTAL(9,J5:J1048576)</f>
        <v>650241.19999999995</v>
      </c>
      <c r="K3" s="99">
        <f>SUBTOTAL(9,K5:K1048576)</f>
        <v>30212843.91434513</v>
      </c>
    </row>
    <row r="4" spans="1:11" s="208" customFormat="1" ht="14.4" customHeight="1" thickBot="1" x14ac:dyDescent="0.35">
      <c r="A4" s="573" t="s">
        <v>4</v>
      </c>
      <c r="B4" s="574" t="s">
        <v>5</v>
      </c>
      <c r="C4" s="574" t="s">
        <v>0</v>
      </c>
      <c r="D4" s="574" t="s">
        <v>6</v>
      </c>
      <c r="E4" s="574" t="s">
        <v>7</v>
      </c>
      <c r="F4" s="574" t="s">
        <v>1</v>
      </c>
      <c r="G4" s="574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37" t="s">
        <v>527</v>
      </c>
      <c r="B5" s="538" t="s">
        <v>625</v>
      </c>
      <c r="C5" s="541" t="s">
        <v>533</v>
      </c>
      <c r="D5" s="575" t="s">
        <v>1499</v>
      </c>
      <c r="E5" s="541" t="s">
        <v>1500</v>
      </c>
      <c r="F5" s="575" t="s">
        <v>1501</v>
      </c>
      <c r="G5" s="541" t="s">
        <v>1000</v>
      </c>
      <c r="H5" s="541" t="s">
        <v>1001</v>
      </c>
      <c r="I5" s="116">
        <v>10.283333333333333</v>
      </c>
      <c r="J5" s="116">
        <v>3</v>
      </c>
      <c r="K5" s="561">
        <v>30.849999999999998</v>
      </c>
    </row>
    <row r="6" spans="1:11" ht="14.4" customHeight="1" x14ac:dyDescent="0.3">
      <c r="A6" s="544" t="s">
        <v>527</v>
      </c>
      <c r="B6" s="545" t="s">
        <v>625</v>
      </c>
      <c r="C6" s="548" t="s">
        <v>533</v>
      </c>
      <c r="D6" s="576" t="s">
        <v>1499</v>
      </c>
      <c r="E6" s="548" t="s">
        <v>1500</v>
      </c>
      <c r="F6" s="576" t="s">
        <v>1501</v>
      </c>
      <c r="G6" s="548" t="s">
        <v>1002</v>
      </c>
      <c r="H6" s="548" t="s">
        <v>1003</v>
      </c>
      <c r="I6" s="562">
        <v>28.388750000000002</v>
      </c>
      <c r="J6" s="562">
        <v>64</v>
      </c>
      <c r="K6" s="563">
        <v>1812.81</v>
      </c>
    </row>
    <row r="7" spans="1:11" ht="14.4" customHeight="1" x14ac:dyDescent="0.3">
      <c r="A7" s="544" t="s">
        <v>527</v>
      </c>
      <c r="B7" s="545" t="s">
        <v>625</v>
      </c>
      <c r="C7" s="548" t="s">
        <v>533</v>
      </c>
      <c r="D7" s="576" t="s">
        <v>1499</v>
      </c>
      <c r="E7" s="548" t="s">
        <v>1500</v>
      </c>
      <c r="F7" s="576" t="s">
        <v>1501</v>
      </c>
      <c r="G7" s="548" t="s">
        <v>1004</v>
      </c>
      <c r="H7" s="548" t="s">
        <v>1005</v>
      </c>
      <c r="I7" s="562">
        <v>13.02</v>
      </c>
      <c r="J7" s="562">
        <v>1</v>
      </c>
      <c r="K7" s="563">
        <v>13.02</v>
      </c>
    </row>
    <row r="8" spans="1:11" ht="14.4" customHeight="1" x14ac:dyDescent="0.3">
      <c r="A8" s="544" t="s">
        <v>527</v>
      </c>
      <c r="B8" s="545" t="s">
        <v>625</v>
      </c>
      <c r="C8" s="548" t="s">
        <v>533</v>
      </c>
      <c r="D8" s="576" t="s">
        <v>1499</v>
      </c>
      <c r="E8" s="548" t="s">
        <v>1500</v>
      </c>
      <c r="F8" s="576" t="s">
        <v>1501</v>
      </c>
      <c r="G8" s="548" t="s">
        <v>1006</v>
      </c>
      <c r="H8" s="548" t="s">
        <v>1007</v>
      </c>
      <c r="I8" s="562">
        <v>1.17</v>
      </c>
      <c r="J8" s="562">
        <v>2</v>
      </c>
      <c r="K8" s="563">
        <v>2.34</v>
      </c>
    </row>
    <row r="9" spans="1:11" ht="14.4" customHeight="1" x14ac:dyDescent="0.3">
      <c r="A9" s="544" t="s">
        <v>527</v>
      </c>
      <c r="B9" s="545" t="s">
        <v>625</v>
      </c>
      <c r="C9" s="548" t="s">
        <v>533</v>
      </c>
      <c r="D9" s="576" t="s">
        <v>1499</v>
      </c>
      <c r="E9" s="548" t="s">
        <v>1500</v>
      </c>
      <c r="F9" s="576" t="s">
        <v>1501</v>
      </c>
      <c r="G9" s="548" t="s">
        <v>1008</v>
      </c>
      <c r="H9" s="548" t="s">
        <v>1009</v>
      </c>
      <c r="I9" s="562">
        <v>0.31</v>
      </c>
      <c r="J9" s="562">
        <v>15</v>
      </c>
      <c r="K9" s="563">
        <v>4.6500000000000004</v>
      </c>
    </row>
    <row r="10" spans="1:11" ht="14.4" customHeight="1" x14ac:dyDescent="0.3">
      <c r="A10" s="544" t="s">
        <v>527</v>
      </c>
      <c r="B10" s="545" t="s">
        <v>625</v>
      </c>
      <c r="C10" s="548" t="s">
        <v>533</v>
      </c>
      <c r="D10" s="576" t="s">
        <v>1499</v>
      </c>
      <c r="E10" s="548" t="s">
        <v>1500</v>
      </c>
      <c r="F10" s="576" t="s">
        <v>1501</v>
      </c>
      <c r="G10" s="548" t="s">
        <v>1010</v>
      </c>
      <c r="H10" s="548" t="s">
        <v>1011</v>
      </c>
      <c r="I10" s="562">
        <v>7.1</v>
      </c>
      <c r="J10" s="562">
        <v>1</v>
      </c>
      <c r="K10" s="563">
        <v>7.1</v>
      </c>
    </row>
    <row r="11" spans="1:11" ht="14.4" customHeight="1" x14ac:dyDescent="0.3">
      <c r="A11" s="544" t="s">
        <v>527</v>
      </c>
      <c r="B11" s="545" t="s">
        <v>625</v>
      </c>
      <c r="C11" s="548" t="s">
        <v>533</v>
      </c>
      <c r="D11" s="576" t="s">
        <v>1499</v>
      </c>
      <c r="E11" s="548" t="s">
        <v>1500</v>
      </c>
      <c r="F11" s="576" t="s">
        <v>1501</v>
      </c>
      <c r="G11" s="548" t="s">
        <v>1012</v>
      </c>
      <c r="H11" s="548" t="s">
        <v>1013</v>
      </c>
      <c r="I11" s="562">
        <v>8.2799999999999994</v>
      </c>
      <c r="J11" s="562">
        <v>1</v>
      </c>
      <c r="K11" s="563">
        <v>8.2799999999999994</v>
      </c>
    </row>
    <row r="12" spans="1:11" ht="14.4" customHeight="1" x14ac:dyDescent="0.3">
      <c r="A12" s="544" t="s">
        <v>527</v>
      </c>
      <c r="B12" s="545" t="s">
        <v>625</v>
      </c>
      <c r="C12" s="548" t="s">
        <v>533</v>
      </c>
      <c r="D12" s="576" t="s">
        <v>1499</v>
      </c>
      <c r="E12" s="548" t="s">
        <v>1500</v>
      </c>
      <c r="F12" s="576" t="s">
        <v>1501</v>
      </c>
      <c r="G12" s="548" t="s">
        <v>1014</v>
      </c>
      <c r="H12" s="548" t="s">
        <v>1015</v>
      </c>
      <c r="I12" s="562">
        <v>5.92</v>
      </c>
      <c r="J12" s="562">
        <v>1</v>
      </c>
      <c r="K12" s="563">
        <v>5.92</v>
      </c>
    </row>
    <row r="13" spans="1:11" ht="14.4" customHeight="1" x14ac:dyDescent="0.3">
      <c r="A13" s="544" t="s">
        <v>527</v>
      </c>
      <c r="B13" s="545" t="s">
        <v>625</v>
      </c>
      <c r="C13" s="548" t="s">
        <v>533</v>
      </c>
      <c r="D13" s="576" t="s">
        <v>1499</v>
      </c>
      <c r="E13" s="548" t="s">
        <v>1500</v>
      </c>
      <c r="F13" s="576" t="s">
        <v>1501</v>
      </c>
      <c r="G13" s="548" t="s">
        <v>1016</v>
      </c>
      <c r="H13" s="548" t="s">
        <v>1017</v>
      </c>
      <c r="I13" s="562">
        <v>0.38</v>
      </c>
      <c r="J13" s="562">
        <v>30</v>
      </c>
      <c r="K13" s="563">
        <v>11.4</v>
      </c>
    </row>
    <row r="14" spans="1:11" ht="14.4" customHeight="1" x14ac:dyDescent="0.3">
      <c r="A14" s="544" t="s">
        <v>527</v>
      </c>
      <c r="B14" s="545" t="s">
        <v>625</v>
      </c>
      <c r="C14" s="548" t="s">
        <v>533</v>
      </c>
      <c r="D14" s="576" t="s">
        <v>1499</v>
      </c>
      <c r="E14" s="548" t="s">
        <v>1502</v>
      </c>
      <c r="F14" s="576" t="s">
        <v>1503</v>
      </c>
      <c r="G14" s="548" t="s">
        <v>1018</v>
      </c>
      <c r="H14" s="548" t="s">
        <v>1019</v>
      </c>
      <c r="I14" s="562">
        <v>0.60599999999999998</v>
      </c>
      <c r="J14" s="562">
        <v>19200</v>
      </c>
      <c r="K14" s="563">
        <v>11638</v>
      </c>
    </row>
    <row r="15" spans="1:11" ht="14.4" customHeight="1" x14ac:dyDescent="0.3">
      <c r="A15" s="544" t="s">
        <v>527</v>
      </c>
      <c r="B15" s="545" t="s">
        <v>625</v>
      </c>
      <c r="C15" s="548" t="s">
        <v>533</v>
      </c>
      <c r="D15" s="576" t="s">
        <v>1499</v>
      </c>
      <c r="E15" s="548" t="s">
        <v>1502</v>
      </c>
      <c r="F15" s="576" t="s">
        <v>1503</v>
      </c>
      <c r="G15" s="548" t="s">
        <v>1020</v>
      </c>
      <c r="H15" s="548" t="s">
        <v>1021</v>
      </c>
      <c r="I15" s="562">
        <v>748.99000000000012</v>
      </c>
      <c r="J15" s="562">
        <v>14</v>
      </c>
      <c r="K15" s="563">
        <v>10485.86</v>
      </c>
    </row>
    <row r="16" spans="1:11" ht="14.4" customHeight="1" x14ac:dyDescent="0.3">
      <c r="A16" s="544" t="s">
        <v>527</v>
      </c>
      <c r="B16" s="545" t="s">
        <v>625</v>
      </c>
      <c r="C16" s="548" t="s">
        <v>533</v>
      </c>
      <c r="D16" s="576" t="s">
        <v>1499</v>
      </c>
      <c r="E16" s="548" t="s">
        <v>1502</v>
      </c>
      <c r="F16" s="576" t="s">
        <v>1503</v>
      </c>
      <c r="G16" s="548" t="s">
        <v>1022</v>
      </c>
      <c r="H16" s="548" t="s">
        <v>1023</v>
      </c>
      <c r="I16" s="562">
        <v>0.35</v>
      </c>
      <c r="J16" s="562">
        <v>10000</v>
      </c>
      <c r="K16" s="563">
        <v>3528.3599999999997</v>
      </c>
    </row>
    <row r="17" spans="1:11" ht="14.4" customHeight="1" x14ac:dyDescent="0.3">
      <c r="A17" s="544" t="s">
        <v>527</v>
      </c>
      <c r="B17" s="545" t="s">
        <v>625</v>
      </c>
      <c r="C17" s="548" t="s">
        <v>533</v>
      </c>
      <c r="D17" s="576" t="s">
        <v>1499</v>
      </c>
      <c r="E17" s="548" t="s">
        <v>1502</v>
      </c>
      <c r="F17" s="576" t="s">
        <v>1503</v>
      </c>
      <c r="G17" s="548" t="s">
        <v>1022</v>
      </c>
      <c r="H17" s="548" t="s">
        <v>1024</v>
      </c>
      <c r="I17" s="562">
        <v>0.32499999999999996</v>
      </c>
      <c r="J17" s="562">
        <v>5000</v>
      </c>
      <c r="K17" s="563">
        <v>1657.7</v>
      </c>
    </row>
    <row r="18" spans="1:11" ht="14.4" customHeight="1" x14ac:dyDescent="0.3">
      <c r="A18" s="544" t="s">
        <v>527</v>
      </c>
      <c r="B18" s="545" t="s">
        <v>625</v>
      </c>
      <c r="C18" s="548" t="s">
        <v>533</v>
      </c>
      <c r="D18" s="576" t="s">
        <v>1499</v>
      </c>
      <c r="E18" s="548" t="s">
        <v>1502</v>
      </c>
      <c r="F18" s="576" t="s">
        <v>1503</v>
      </c>
      <c r="G18" s="548" t="s">
        <v>1025</v>
      </c>
      <c r="H18" s="548" t="s">
        <v>1026</v>
      </c>
      <c r="I18" s="562">
        <v>0.30833333333333335</v>
      </c>
      <c r="J18" s="562">
        <v>11000</v>
      </c>
      <c r="K18" s="563">
        <v>3414.6200000000003</v>
      </c>
    </row>
    <row r="19" spans="1:11" ht="14.4" customHeight="1" x14ac:dyDescent="0.3">
      <c r="A19" s="544" t="s">
        <v>527</v>
      </c>
      <c r="B19" s="545" t="s">
        <v>625</v>
      </c>
      <c r="C19" s="548" t="s">
        <v>533</v>
      </c>
      <c r="D19" s="576" t="s">
        <v>1499</v>
      </c>
      <c r="E19" s="548" t="s">
        <v>1502</v>
      </c>
      <c r="F19" s="576" t="s">
        <v>1503</v>
      </c>
      <c r="G19" s="548" t="s">
        <v>1025</v>
      </c>
      <c r="H19" s="548" t="s">
        <v>1027</v>
      </c>
      <c r="I19" s="562">
        <v>0.3</v>
      </c>
      <c r="J19" s="562">
        <v>4000</v>
      </c>
      <c r="K19" s="563">
        <v>1210</v>
      </c>
    </row>
    <row r="20" spans="1:11" ht="14.4" customHeight="1" x14ac:dyDescent="0.3">
      <c r="A20" s="544" t="s">
        <v>527</v>
      </c>
      <c r="B20" s="545" t="s">
        <v>625</v>
      </c>
      <c r="C20" s="548" t="s">
        <v>533</v>
      </c>
      <c r="D20" s="576" t="s">
        <v>1499</v>
      </c>
      <c r="E20" s="548" t="s">
        <v>1502</v>
      </c>
      <c r="F20" s="576" t="s">
        <v>1503</v>
      </c>
      <c r="G20" s="548" t="s">
        <v>1028</v>
      </c>
      <c r="H20" s="548" t="s">
        <v>1029</v>
      </c>
      <c r="I20" s="562">
        <v>0.5</v>
      </c>
      <c r="J20" s="562">
        <v>8000</v>
      </c>
      <c r="K20" s="563">
        <v>4017.2</v>
      </c>
    </row>
    <row r="21" spans="1:11" ht="14.4" customHeight="1" x14ac:dyDescent="0.3">
      <c r="A21" s="544" t="s">
        <v>527</v>
      </c>
      <c r="B21" s="545" t="s">
        <v>625</v>
      </c>
      <c r="C21" s="548" t="s">
        <v>533</v>
      </c>
      <c r="D21" s="576" t="s">
        <v>1499</v>
      </c>
      <c r="E21" s="548" t="s">
        <v>1504</v>
      </c>
      <c r="F21" s="576" t="s">
        <v>1505</v>
      </c>
      <c r="G21" s="548" t="s">
        <v>1030</v>
      </c>
      <c r="H21" s="548" t="s">
        <v>1031</v>
      </c>
      <c r="I21" s="562">
        <v>0.27</v>
      </c>
      <c r="J21" s="562">
        <v>2000</v>
      </c>
      <c r="K21" s="563">
        <v>543.24</v>
      </c>
    </row>
    <row r="22" spans="1:11" ht="14.4" customHeight="1" x14ac:dyDescent="0.3">
      <c r="A22" s="544" t="s">
        <v>527</v>
      </c>
      <c r="B22" s="545" t="s">
        <v>625</v>
      </c>
      <c r="C22" s="548" t="s">
        <v>533</v>
      </c>
      <c r="D22" s="576" t="s">
        <v>1499</v>
      </c>
      <c r="E22" s="548" t="s">
        <v>1504</v>
      </c>
      <c r="F22" s="576" t="s">
        <v>1505</v>
      </c>
      <c r="G22" s="548" t="s">
        <v>1032</v>
      </c>
      <c r="H22" s="548" t="s">
        <v>1033</v>
      </c>
      <c r="I22" s="562">
        <v>0.26700000000000002</v>
      </c>
      <c r="J22" s="562">
        <v>34000</v>
      </c>
      <c r="K22" s="563">
        <v>9050.7999999999993</v>
      </c>
    </row>
    <row r="23" spans="1:11" ht="14.4" customHeight="1" x14ac:dyDescent="0.3">
      <c r="A23" s="544" t="s">
        <v>527</v>
      </c>
      <c r="B23" s="545" t="s">
        <v>625</v>
      </c>
      <c r="C23" s="548" t="s">
        <v>533</v>
      </c>
      <c r="D23" s="576" t="s">
        <v>1499</v>
      </c>
      <c r="E23" s="548" t="s">
        <v>1504</v>
      </c>
      <c r="F23" s="576" t="s">
        <v>1505</v>
      </c>
      <c r="G23" s="548" t="s">
        <v>1034</v>
      </c>
      <c r="H23" s="548" t="s">
        <v>1035</v>
      </c>
      <c r="I23" s="562">
        <v>0.45</v>
      </c>
      <c r="J23" s="562">
        <v>1000</v>
      </c>
      <c r="K23" s="563">
        <v>447.7</v>
      </c>
    </row>
    <row r="24" spans="1:11" ht="14.4" customHeight="1" x14ac:dyDescent="0.3">
      <c r="A24" s="544" t="s">
        <v>527</v>
      </c>
      <c r="B24" s="545" t="s">
        <v>625</v>
      </c>
      <c r="C24" s="548" t="s">
        <v>533</v>
      </c>
      <c r="D24" s="576" t="s">
        <v>1499</v>
      </c>
      <c r="E24" s="548" t="s">
        <v>1504</v>
      </c>
      <c r="F24" s="576" t="s">
        <v>1505</v>
      </c>
      <c r="G24" s="548" t="s">
        <v>1036</v>
      </c>
      <c r="H24" s="548" t="s">
        <v>1037</v>
      </c>
      <c r="I24" s="562">
        <v>0.33</v>
      </c>
      <c r="J24" s="562">
        <v>13000</v>
      </c>
      <c r="K24" s="563">
        <v>4247.1000000000004</v>
      </c>
    </row>
    <row r="25" spans="1:11" ht="14.4" customHeight="1" x14ac:dyDescent="0.3">
      <c r="A25" s="544" t="s">
        <v>527</v>
      </c>
      <c r="B25" s="545" t="s">
        <v>625</v>
      </c>
      <c r="C25" s="548" t="s">
        <v>533</v>
      </c>
      <c r="D25" s="576" t="s">
        <v>1499</v>
      </c>
      <c r="E25" s="548" t="s">
        <v>1506</v>
      </c>
      <c r="F25" s="576" t="s">
        <v>1507</v>
      </c>
      <c r="G25" s="548" t="s">
        <v>1038</v>
      </c>
      <c r="H25" s="548" t="s">
        <v>1039</v>
      </c>
      <c r="I25" s="562">
        <v>0.71</v>
      </c>
      <c r="J25" s="562">
        <v>13400</v>
      </c>
      <c r="K25" s="563">
        <v>9514</v>
      </c>
    </row>
    <row r="26" spans="1:11" ht="14.4" customHeight="1" x14ac:dyDescent="0.3">
      <c r="A26" s="544" t="s">
        <v>527</v>
      </c>
      <c r="B26" s="545" t="s">
        <v>625</v>
      </c>
      <c r="C26" s="548" t="s">
        <v>533</v>
      </c>
      <c r="D26" s="576" t="s">
        <v>1499</v>
      </c>
      <c r="E26" s="548" t="s">
        <v>1506</v>
      </c>
      <c r="F26" s="576" t="s">
        <v>1507</v>
      </c>
      <c r="G26" s="548" t="s">
        <v>1040</v>
      </c>
      <c r="H26" s="548" t="s">
        <v>1041</v>
      </c>
      <c r="I26" s="562">
        <v>0.71</v>
      </c>
      <c r="J26" s="562">
        <v>4000</v>
      </c>
      <c r="K26" s="563">
        <v>2840</v>
      </c>
    </row>
    <row r="27" spans="1:11" ht="14.4" customHeight="1" x14ac:dyDescent="0.3">
      <c r="A27" s="544" t="s">
        <v>527</v>
      </c>
      <c r="B27" s="545" t="s">
        <v>625</v>
      </c>
      <c r="C27" s="548" t="s">
        <v>533</v>
      </c>
      <c r="D27" s="576" t="s">
        <v>1499</v>
      </c>
      <c r="E27" s="548" t="s">
        <v>1506</v>
      </c>
      <c r="F27" s="576" t="s">
        <v>1507</v>
      </c>
      <c r="G27" s="548" t="s">
        <v>1042</v>
      </c>
      <c r="H27" s="548" t="s">
        <v>1043</v>
      </c>
      <c r="I27" s="562">
        <v>0.71</v>
      </c>
      <c r="J27" s="562">
        <v>2800</v>
      </c>
      <c r="K27" s="563">
        <v>1988</v>
      </c>
    </row>
    <row r="28" spans="1:11" ht="14.4" customHeight="1" x14ac:dyDescent="0.3">
      <c r="A28" s="544" t="s">
        <v>527</v>
      </c>
      <c r="B28" s="545" t="s">
        <v>625</v>
      </c>
      <c r="C28" s="548" t="s">
        <v>533</v>
      </c>
      <c r="D28" s="576" t="s">
        <v>1499</v>
      </c>
      <c r="E28" s="548" t="s">
        <v>1508</v>
      </c>
      <c r="F28" s="576" t="s">
        <v>1509</v>
      </c>
      <c r="G28" s="548" t="s">
        <v>1044</v>
      </c>
      <c r="H28" s="548" t="s">
        <v>1045</v>
      </c>
      <c r="I28" s="562">
        <v>17.55</v>
      </c>
      <c r="J28" s="562">
        <v>60</v>
      </c>
      <c r="K28" s="563">
        <v>1052.7</v>
      </c>
    </row>
    <row r="29" spans="1:11" ht="14.4" customHeight="1" x14ac:dyDescent="0.3">
      <c r="A29" s="544" t="s">
        <v>527</v>
      </c>
      <c r="B29" s="545" t="s">
        <v>625</v>
      </c>
      <c r="C29" s="548" t="s">
        <v>533</v>
      </c>
      <c r="D29" s="576" t="s">
        <v>1499</v>
      </c>
      <c r="E29" s="548" t="s">
        <v>1508</v>
      </c>
      <c r="F29" s="576" t="s">
        <v>1509</v>
      </c>
      <c r="G29" s="548" t="s">
        <v>1046</v>
      </c>
      <c r="H29" s="548" t="s">
        <v>1047</v>
      </c>
      <c r="I29" s="562">
        <v>10.89</v>
      </c>
      <c r="J29" s="562">
        <v>200</v>
      </c>
      <c r="K29" s="563">
        <v>2178</v>
      </c>
    </row>
    <row r="30" spans="1:11" ht="14.4" customHeight="1" x14ac:dyDescent="0.3">
      <c r="A30" s="544" t="s">
        <v>527</v>
      </c>
      <c r="B30" s="545" t="s">
        <v>625</v>
      </c>
      <c r="C30" s="548" t="s">
        <v>533</v>
      </c>
      <c r="D30" s="576" t="s">
        <v>1499</v>
      </c>
      <c r="E30" s="548" t="s">
        <v>1508</v>
      </c>
      <c r="F30" s="576" t="s">
        <v>1509</v>
      </c>
      <c r="G30" s="548" t="s">
        <v>1048</v>
      </c>
      <c r="H30" s="548" t="s">
        <v>1049</v>
      </c>
      <c r="I30" s="562">
        <v>2359.5</v>
      </c>
      <c r="J30" s="562">
        <v>4</v>
      </c>
      <c r="K30" s="563">
        <v>9438</v>
      </c>
    </row>
    <row r="31" spans="1:11" ht="14.4" customHeight="1" x14ac:dyDescent="0.3">
      <c r="A31" s="544" t="s">
        <v>527</v>
      </c>
      <c r="B31" s="545" t="s">
        <v>625</v>
      </c>
      <c r="C31" s="548" t="s">
        <v>533</v>
      </c>
      <c r="D31" s="576" t="s">
        <v>1499</v>
      </c>
      <c r="E31" s="548" t="s">
        <v>1508</v>
      </c>
      <c r="F31" s="576" t="s">
        <v>1509</v>
      </c>
      <c r="G31" s="548" t="s">
        <v>1050</v>
      </c>
      <c r="H31" s="548" t="s">
        <v>1051</v>
      </c>
      <c r="I31" s="562">
        <v>9.07</v>
      </c>
      <c r="J31" s="562">
        <v>350</v>
      </c>
      <c r="K31" s="563">
        <v>3176.25</v>
      </c>
    </row>
    <row r="32" spans="1:11" ht="14.4" customHeight="1" x14ac:dyDescent="0.3">
      <c r="A32" s="544" t="s">
        <v>527</v>
      </c>
      <c r="B32" s="545" t="s">
        <v>625</v>
      </c>
      <c r="C32" s="548" t="s">
        <v>533</v>
      </c>
      <c r="D32" s="576" t="s">
        <v>1499</v>
      </c>
      <c r="E32" s="548" t="s">
        <v>1508</v>
      </c>
      <c r="F32" s="576" t="s">
        <v>1509</v>
      </c>
      <c r="G32" s="548" t="s">
        <v>1052</v>
      </c>
      <c r="H32" s="548" t="s">
        <v>1053</v>
      </c>
      <c r="I32" s="562">
        <v>14217.5</v>
      </c>
      <c r="J32" s="562">
        <v>4</v>
      </c>
      <c r="K32" s="563">
        <v>56870</v>
      </c>
    </row>
    <row r="33" spans="1:11" ht="14.4" customHeight="1" x14ac:dyDescent="0.3">
      <c r="A33" s="544" t="s">
        <v>527</v>
      </c>
      <c r="B33" s="545" t="s">
        <v>625</v>
      </c>
      <c r="C33" s="548" t="s">
        <v>533</v>
      </c>
      <c r="D33" s="576" t="s">
        <v>1499</v>
      </c>
      <c r="E33" s="548" t="s">
        <v>1508</v>
      </c>
      <c r="F33" s="576" t="s">
        <v>1509</v>
      </c>
      <c r="G33" s="548" t="s">
        <v>1054</v>
      </c>
      <c r="H33" s="548" t="s">
        <v>1055</v>
      </c>
      <c r="I33" s="562">
        <v>3462.54</v>
      </c>
      <c r="J33" s="562">
        <v>15</v>
      </c>
      <c r="K33" s="563">
        <v>51938.04</v>
      </c>
    </row>
    <row r="34" spans="1:11" ht="14.4" customHeight="1" x14ac:dyDescent="0.3">
      <c r="A34" s="544" t="s">
        <v>527</v>
      </c>
      <c r="B34" s="545" t="s">
        <v>625</v>
      </c>
      <c r="C34" s="548" t="s">
        <v>533</v>
      </c>
      <c r="D34" s="576" t="s">
        <v>1499</v>
      </c>
      <c r="E34" s="548" t="s">
        <v>1508</v>
      </c>
      <c r="F34" s="576" t="s">
        <v>1509</v>
      </c>
      <c r="G34" s="548" t="s">
        <v>1056</v>
      </c>
      <c r="H34" s="548" t="s">
        <v>1057</v>
      </c>
      <c r="I34" s="562">
        <v>295.25</v>
      </c>
      <c r="J34" s="562">
        <v>45</v>
      </c>
      <c r="K34" s="563">
        <v>13286.25</v>
      </c>
    </row>
    <row r="35" spans="1:11" ht="14.4" customHeight="1" x14ac:dyDescent="0.3">
      <c r="A35" s="544" t="s">
        <v>527</v>
      </c>
      <c r="B35" s="545" t="s">
        <v>625</v>
      </c>
      <c r="C35" s="548" t="s">
        <v>533</v>
      </c>
      <c r="D35" s="576" t="s">
        <v>1499</v>
      </c>
      <c r="E35" s="548" t="s">
        <v>1508</v>
      </c>
      <c r="F35" s="576" t="s">
        <v>1509</v>
      </c>
      <c r="G35" s="548" t="s">
        <v>1058</v>
      </c>
      <c r="H35" s="548" t="s">
        <v>1059</v>
      </c>
      <c r="I35" s="562">
        <v>295.25</v>
      </c>
      <c r="J35" s="562">
        <v>9</v>
      </c>
      <c r="K35" s="563">
        <v>2657.25</v>
      </c>
    </row>
    <row r="36" spans="1:11" ht="14.4" customHeight="1" x14ac:dyDescent="0.3">
      <c r="A36" s="544" t="s">
        <v>527</v>
      </c>
      <c r="B36" s="545" t="s">
        <v>625</v>
      </c>
      <c r="C36" s="548" t="s">
        <v>533</v>
      </c>
      <c r="D36" s="576" t="s">
        <v>1499</v>
      </c>
      <c r="E36" s="548" t="s">
        <v>1508</v>
      </c>
      <c r="F36" s="576" t="s">
        <v>1509</v>
      </c>
      <c r="G36" s="548" t="s">
        <v>1060</v>
      </c>
      <c r="H36" s="548" t="s">
        <v>1061</v>
      </c>
      <c r="I36" s="562">
        <v>3702.5349999999999</v>
      </c>
      <c r="J36" s="562">
        <v>6</v>
      </c>
      <c r="K36" s="563">
        <v>22215.119999999999</v>
      </c>
    </row>
    <row r="37" spans="1:11" ht="14.4" customHeight="1" x14ac:dyDescent="0.3">
      <c r="A37" s="544" t="s">
        <v>527</v>
      </c>
      <c r="B37" s="545" t="s">
        <v>625</v>
      </c>
      <c r="C37" s="548" t="s">
        <v>533</v>
      </c>
      <c r="D37" s="576" t="s">
        <v>1499</v>
      </c>
      <c r="E37" s="548" t="s">
        <v>1508</v>
      </c>
      <c r="F37" s="576" t="s">
        <v>1509</v>
      </c>
      <c r="G37" s="548" t="s">
        <v>1062</v>
      </c>
      <c r="H37" s="548" t="s">
        <v>1063</v>
      </c>
      <c r="I37" s="562">
        <v>295.25</v>
      </c>
      <c r="J37" s="562">
        <v>9</v>
      </c>
      <c r="K37" s="563">
        <v>2657.25</v>
      </c>
    </row>
    <row r="38" spans="1:11" ht="14.4" customHeight="1" x14ac:dyDescent="0.3">
      <c r="A38" s="544" t="s">
        <v>527</v>
      </c>
      <c r="B38" s="545" t="s">
        <v>625</v>
      </c>
      <c r="C38" s="548" t="s">
        <v>533</v>
      </c>
      <c r="D38" s="576" t="s">
        <v>1499</v>
      </c>
      <c r="E38" s="548" t="s">
        <v>1508</v>
      </c>
      <c r="F38" s="576" t="s">
        <v>1509</v>
      </c>
      <c r="G38" s="548" t="s">
        <v>1064</v>
      </c>
      <c r="H38" s="548" t="s">
        <v>1065</v>
      </c>
      <c r="I38" s="562">
        <v>1400.3899999999999</v>
      </c>
      <c r="J38" s="562">
        <v>10</v>
      </c>
      <c r="K38" s="563">
        <v>14003.899999999998</v>
      </c>
    </row>
    <row r="39" spans="1:11" ht="14.4" customHeight="1" x14ac:dyDescent="0.3">
      <c r="A39" s="544" t="s">
        <v>527</v>
      </c>
      <c r="B39" s="545" t="s">
        <v>625</v>
      </c>
      <c r="C39" s="548" t="s">
        <v>533</v>
      </c>
      <c r="D39" s="576" t="s">
        <v>1499</v>
      </c>
      <c r="E39" s="548" t="s">
        <v>1508</v>
      </c>
      <c r="F39" s="576" t="s">
        <v>1509</v>
      </c>
      <c r="G39" s="548" t="s">
        <v>1066</v>
      </c>
      <c r="H39" s="548" t="s">
        <v>1067</v>
      </c>
      <c r="I39" s="562">
        <v>2427.91</v>
      </c>
      <c r="J39" s="562">
        <v>10</v>
      </c>
      <c r="K39" s="563">
        <v>24279.1</v>
      </c>
    </row>
    <row r="40" spans="1:11" ht="14.4" customHeight="1" x14ac:dyDescent="0.3">
      <c r="A40" s="544" t="s">
        <v>527</v>
      </c>
      <c r="B40" s="545" t="s">
        <v>625</v>
      </c>
      <c r="C40" s="548" t="s">
        <v>533</v>
      </c>
      <c r="D40" s="576" t="s">
        <v>1499</v>
      </c>
      <c r="E40" s="548" t="s">
        <v>1508</v>
      </c>
      <c r="F40" s="576" t="s">
        <v>1509</v>
      </c>
      <c r="G40" s="548" t="s">
        <v>1068</v>
      </c>
      <c r="H40" s="548" t="s">
        <v>1069</v>
      </c>
      <c r="I40" s="562">
        <v>295.25</v>
      </c>
      <c r="J40" s="562">
        <v>45</v>
      </c>
      <c r="K40" s="563">
        <v>13286.25</v>
      </c>
    </row>
    <row r="41" spans="1:11" ht="14.4" customHeight="1" x14ac:dyDescent="0.3">
      <c r="A41" s="544" t="s">
        <v>527</v>
      </c>
      <c r="B41" s="545" t="s">
        <v>625</v>
      </c>
      <c r="C41" s="548" t="s">
        <v>533</v>
      </c>
      <c r="D41" s="576" t="s">
        <v>1499</v>
      </c>
      <c r="E41" s="548" t="s">
        <v>1508</v>
      </c>
      <c r="F41" s="576" t="s">
        <v>1509</v>
      </c>
      <c r="G41" s="548" t="s">
        <v>1070</v>
      </c>
      <c r="H41" s="548" t="s">
        <v>1071</v>
      </c>
      <c r="I41" s="562">
        <v>3088.1500000000005</v>
      </c>
      <c r="J41" s="562">
        <v>10</v>
      </c>
      <c r="K41" s="563">
        <v>30881.500000000007</v>
      </c>
    </row>
    <row r="42" spans="1:11" ht="14.4" customHeight="1" x14ac:dyDescent="0.3">
      <c r="A42" s="544" t="s">
        <v>527</v>
      </c>
      <c r="B42" s="545" t="s">
        <v>625</v>
      </c>
      <c r="C42" s="548" t="s">
        <v>533</v>
      </c>
      <c r="D42" s="576" t="s">
        <v>1499</v>
      </c>
      <c r="E42" s="548" t="s">
        <v>1508</v>
      </c>
      <c r="F42" s="576" t="s">
        <v>1509</v>
      </c>
      <c r="G42" s="548" t="s">
        <v>1072</v>
      </c>
      <c r="H42" s="548" t="s">
        <v>1073</v>
      </c>
      <c r="I42" s="562">
        <v>1374.1925000000001</v>
      </c>
      <c r="J42" s="562">
        <v>10</v>
      </c>
      <c r="K42" s="563">
        <v>13741.96</v>
      </c>
    </row>
    <row r="43" spans="1:11" ht="14.4" customHeight="1" x14ac:dyDescent="0.3">
      <c r="A43" s="544" t="s">
        <v>527</v>
      </c>
      <c r="B43" s="545" t="s">
        <v>625</v>
      </c>
      <c r="C43" s="548" t="s">
        <v>533</v>
      </c>
      <c r="D43" s="576" t="s">
        <v>1499</v>
      </c>
      <c r="E43" s="548" t="s">
        <v>1508</v>
      </c>
      <c r="F43" s="576" t="s">
        <v>1509</v>
      </c>
      <c r="G43" s="548" t="s">
        <v>1074</v>
      </c>
      <c r="H43" s="548" t="s">
        <v>1075</v>
      </c>
      <c r="I43" s="562">
        <v>1437.5</v>
      </c>
      <c r="J43" s="562">
        <v>18</v>
      </c>
      <c r="K43" s="563">
        <v>25875</v>
      </c>
    </row>
    <row r="44" spans="1:11" ht="14.4" customHeight="1" x14ac:dyDescent="0.3">
      <c r="A44" s="544" t="s">
        <v>527</v>
      </c>
      <c r="B44" s="545" t="s">
        <v>625</v>
      </c>
      <c r="C44" s="548" t="s">
        <v>533</v>
      </c>
      <c r="D44" s="576" t="s">
        <v>1499</v>
      </c>
      <c r="E44" s="548" t="s">
        <v>1508</v>
      </c>
      <c r="F44" s="576" t="s">
        <v>1509</v>
      </c>
      <c r="G44" s="548" t="s">
        <v>1076</v>
      </c>
      <c r="H44" s="548" t="s">
        <v>1077</v>
      </c>
      <c r="I44" s="562">
        <v>1724.25</v>
      </c>
      <c r="J44" s="562">
        <v>10</v>
      </c>
      <c r="K44" s="563">
        <v>17242.509999999998</v>
      </c>
    </row>
    <row r="45" spans="1:11" ht="14.4" customHeight="1" x14ac:dyDescent="0.3">
      <c r="A45" s="544" t="s">
        <v>527</v>
      </c>
      <c r="B45" s="545" t="s">
        <v>625</v>
      </c>
      <c r="C45" s="548" t="s">
        <v>533</v>
      </c>
      <c r="D45" s="576" t="s">
        <v>1499</v>
      </c>
      <c r="E45" s="548" t="s">
        <v>1508</v>
      </c>
      <c r="F45" s="576" t="s">
        <v>1509</v>
      </c>
      <c r="G45" s="548" t="s">
        <v>1078</v>
      </c>
      <c r="H45" s="548" t="s">
        <v>1079</v>
      </c>
      <c r="I45" s="562">
        <v>1582.3500000000001</v>
      </c>
      <c r="J45" s="562">
        <v>10</v>
      </c>
      <c r="K45" s="563">
        <v>15823.500000000002</v>
      </c>
    </row>
    <row r="46" spans="1:11" ht="14.4" customHeight="1" x14ac:dyDescent="0.3">
      <c r="A46" s="544" t="s">
        <v>527</v>
      </c>
      <c r="B46" s="545" t="s">
        <v>625</v>
      </c>
      <c r="C46" s="548" t="s">
        <v>533</v>
      </c>
      <c r="D46" s="576" t="s">
        <v>1499</v>
      </c>
      <c r="E46" s="548" t="s">
        <v>1508</v>
      </c>
      <c r="F46" s="576" t="s">
        <v>1509</v>
      </c>
      <c r="G46" s="548" t="s">
        <v>1080</v>
      </c>
      <c r="H46" s="548" t="s">
        <v>1081</v>
      </c>
      <c r="I46" s="562">
        <v>379.5</v>
      </c>
      <c r="J46" s="562">
        <v>18</v>
      </c>
      <c r="K46" s="563">
        <v>6831</v>
      </c>
    </row>
    <row r="47" spans="1:11" ht="14.4" customHeight="1" x14ac:dyDescent="0.3">
      <c r="A47" s="544" t="s">
        <v>527</v>
      </c>
      <c r="B47" s="545" t="s">
        <v>625</v>
      </c>
      <c r="C47" s="548" t="s">
        <v>533</v>
      </c>
      <c r="D47" s="576" t="s">
        <v>1499</v>
      </c>
      <c r="E47" s="548" t="s">
        <v>1508</v>
      </c>
      <c r="F47" s="576" t="s">
        <v>1509</v>
      </c>
      <c r="G47" s="548" t="s">
        <v>1082</v>
      </c>
      <c r="H47" s="548" t="s">
        <v>1083</v>
      </c>
      <c r="I47" s="562">
        <v>1576.54</v>
      </c>
      <c r="J47" s="562">
        <v>1</v>
      </c>
      <c r="K47" s="563">
        <v>1576.54</v>
      </c>
    </row>
    <row r="48" spans="1:11" ht="14.4" customHeight="1" x14ac:dyDescent="0.3">
      <c r="A48" s="544" t="s">
        <v>527</v>
      </c>
      <c r="B48" s="545" t="s">
        <v>625</v>
      </c>
      <c r="C48" s="548" t="s">
        <v>533</v>
      </c>
      <c r="D48" s="576" t="s">
        <v>1499</v>
      </c>
      <c r="E48" s="548" t="s">
        <v>1508</v>
      </c>
      <c r="F48" s="576" t="s">
        <v>1509</v>
      </c>
      <c r="G48" s="548" t="s">
        <v>1084</v>
      </c>
      <c r="H48" s="548" t="s">
        <v>1085</v>
      </c>
      <c r="I48" s="562">
        <v>3318.78</v>
      </c>
      <c r="J48" s="562">
        <v>2</v>
      </c>
      <c r="K48" s="563">
        <v>6637.57</v>
      </c>
    </row>
    <row r="49" spans="1:11" ht="14.4" customHeight="1" x14ac:dyDescent="0.3">
      <c r="A49" s="544" t="s">
        <v>527</v>
      </c>
      <c r="B49" s="545" t="s">
        <v>625</v>
      </c>
      <c r="C49" s="548" t="s">
        <v>533</v>
      </c>
      <c r="D49" s="576" t="s">
        <v>1499</v>
      </c>
      <c r="E49" s="548" t="s">
        <v>1508</v>
      </c>
      <c r="F49" s="576" t="s">
        <v>1509</v>
      </c>
      <c r="G49" s="548" t="s">
        <v>1086</v>
      </c>
      <c r="H49" s="548" t="s">
        <v>1087</v>
      </c>
      <c r="I49" s="562">
        <v>414</v>
      </c>
      <c r="J49" s="562">
        <v>20</v>
      </c>
      <c r="K49" s="563">
        <v>8280</v>
      </c>
    </row>
    <row r="50" spans="1:11" ht="14.4" customHeight="1" x14ac:dyDescent="0.3">
      <c r="A50" s="544" t="s">
        <v>527</v>
      </c>
      <c r="B50" s="545" t="s">
        <v>625</v>
      </c>
      <c r="C50" s="548" t="s">
        <v>533</v>
      </c>
      <c r="D50" s="576" t="s">
        <v>1499</v>
      </c>
      <c r="E50" s="548" t="s">
        <v>1508</v>
      </c>
      <c r="F50" s="576" t="s">
        <v>1509</v>
      </c>
      <c r="G50" s="548" t="s">
        <v>1088</v>
      </c>
      <c r="H50" s="548" t="s">
        <v>1089</v>
      </c>
      <c r="I50" s="562">
        <v>2334</v>
      </c>
      <c r="J50" s="562">
        <v>10</v>
      </c>
      <c r="K50" s="563">
        <v>23340</v>
      </c>
    </row>
    <row r="51" spans="1:11" ht="14.4" customHeight="1" x14ac:dyDescent="0.3">
      <c r="A51" s="544" t="s">
        <v>527</v>
      </c>
      <c r="B51" s="545" t="s">
        <v>625</v>
      </c>
      <c r="C51" s="548" t="s">
        <v>533</v>
      </c>
      <c r="D51" s="576" t="s">
        <v>1499</v>
      </c>
      <c r="E51" s="548" t="s">
        <v>1508</v>
      </c>
      <c r="F51" s="576" t="s">
        <v>1509</v>
      </c>
      <c r="G51" s="548" t="s">
        <v>1090</v>
      </c>
      <c r="H51" s="548" t="s">
        <v>1091</v>
      </c>
      <c r="I51" s="562">
        <v>1391.5</v>
      </c>
      <c r="J51" s="562">
        <v>2</v>
      </c>
      <c r="K51" s="563">
        <v>2783</v>
      </c>
    </row>
    <row r="52" spans="1:11" ht="14.4" customHeight="1" x14ac:dyDescent="0.3">
      <c r="A52" s="544" t="s">
        <v>527</v>
      </c>
      <c r="B52" s="545" t="s">
        <v>625</v>
      </c>
      <c r="C52" s="548" t="s">
        <v>533</v>
      </c>
      <c r="D52" s="576" t="s">
        <v>1499</v>
      </c>
      <c r="E52" s="548" t="s">
        <v>1508</v>
      </c>
      <c r="F52" s="576" t="s">
        <v>1509</v>
      </c>
      <c r="G52" s="548" t="s">
        <v>1092</v>
      </c>
      <c r="H52" s="548" t="s">
        <v>1093</v>
      </c>
      <c r="I52" s="562">
        <v>1391.5</v>
      </c>
      <c r="J52" s="562">
        <v>4</v>
      </c>
      <c r="K52" s="563">
        <v>5566</v>
      </c>
    </row>
    <row r="53" spans="1:11" ht="14.4" customHeight="1" x14ac:dyDescent="0.3">
      <c r="A53" s="544" t="s">
        <v>527</v>
      </c>
      <c r="B53" s="545" t="s">
        <v>625</v>
      </c>
      <c r="C53" s="548" t="s">
        <v>533</v>
      </c>
      <c r="D53" s="576" t="s">
        <v>1499</v>
      </c>
      <c r="E53" s="548" t="s">
        <v>1508</v>
      </c>
      <c r="F53" s="576" t="s">
        <v>1509</v>
      </c>
      <c r="G53" s="548" t="s">
        <v>1094</v>
      </c>
      <c r="H53" s="548" t="s">
        <v>1095</v>
      </c>
      <c r="I53" s="562">
        <v>1083.48</v>
      </c>
      <c r="J53" s="562">
        <v>2</v>
      </c>
      <c r="K53" s="563">
        <v>2166.96</v>
      </c>
    </row>
    <row r="54" spans="1:11" ht="14.4" customHeight="1" x14ac:dyDescent="0.3">
      <c r="A54" s="544" t="s">
        <v>527</v>
      </c>
      <c r="B54" s="545" t="s">
        <v>625</v>
      </c>
      <c r="C54" s="548" t="s">
        <v>533</v>
      </c>
      <c r="D54" s="576" t="s">
        <v>1499</v>
      </c>
      <c r="E54" s="548" t="s">
        <v>1508</v>
      </c>
      <c r="F54" s="576" t="s">
        <v>1509</v>
      </c>
      <c r="G54" s="548" t="s">
        <v>1096</v>
      </c>
      <c r="H54" s="548" t="s">
        <v>1097</v>
      </c>
      <c r="I54" s="562">
        <v>5393.0150000000003</v>
      </c>
      <c r="J54" s="562">
        <v>8</v>
      </c>
      <c r="K54" s="563">
        <v>43144.11</v>
      </c>
    </row>
    <row r="55" spans="1:11" ht="14.4" customHeight="1" x14ac:dyDescent="0.3">
      <c r="A55" s="544" t="s">
        <v>527</v>
      </c>
      <c r="B55" s="545" t="s">
        <v>625</v>
      </c>
      <c r="C55" s="548" t="s">
        <v>533</v>
      </c>
      <c r="D55" s="576" t="s">
        <v>1499</v>
      </c>
      <c r="E55" s="548" t="s">
        <v>1508</v>
      </c>
      <c r="F55" s="576" t="s">
        <v>1509</v>
      </c>
      <c r="G55" s="548" t="s">
        <v>1098</v>
      </c>
      <c r="H55" s="548" t="s">
        <v>1099</v>
      </c>
      <c r="I55" s="562">
        <v>2917.32</v>
      </c>
      <c r="J55" s="562">
        <v>1</v>
      </c>
      <c r="K55" s="563">
        <v>2917.32</v>
      </c>
    </row>
    <row r="56" spans="1:11" ht="14.4" customHeight="1" x14ac:dyDescent="0.3">
      <c r="A56" s="544" t="s">
        <v>527</v>
      </c>
      <c r="B56" s="545" t="s">
        <v>625</v>
      </c>
      <c r="C56" s="548" t="s">
        <v>533</v>
      </c>
      <c r="D56" s="576" t="s">
        <v>1499</v>
      </c>
      <c r="E56" s="548" t="s">
        <v>1508</v>
      </c>
      <c r="F56" s="576" t="s">
        <v>1509</v>
      </c>
      <c r="G56" s="548" t="s">
        <v>1100</v>
      </c>
      <c r="H56" s="548" t="s">
        <v>1101</v>
      </c>
      <c r="I56" s="562">
        <v>347.26</v>
      </c>
      <c r="J56" s="562">
        <v>1</v>
      </c>
      <c r="K56" s="563">
        <v>347.26</v>
      </c>
    </row>
    <row r="57" spans="1:11" ht="14.4" customHeight="1" x14ac:dyDescent="0.3">
      <c r="A57" s="544" t="s">
        <v>527</v>
      </c>
      <c r="B57" s="545" t="s">
        <v>625</v>
      </c>
      <c r="C57" s="548" t="s">
        <v>533</v>
      </c>
      <c r="D57" s="576" t="s">
        <v>1499</v>
      </c>
      <c r="E57" s="548" t="s">
        <v>1508</v>
      </c>
      <c r="F57" s="576" t="s">
        <v>1509</v>
      </c>
      <c r="G57" s="548" t="s">
        <v>1102</v>
      </c>
      <c r="H57" s="548" t="s">
        <v>1103</v>
      </c>
      <c r="I57" s="562">
        <v>284.35999999999996</v>
      </c>
      <c r="J57" s="562">
        <v>13</v>
      </c>
      <c r="K57" s="563">
        <v>3696.7</v>
      </c>
    </row>
    <row r="58" spans="1:11" ht="14.4" customHeight="1" x14ac:dyDescent="0.3">
      <c r="A58" s="544" t="s">
        <v>527</v>
      </c>
      <c r="B58" s="545" t="s">
        <v>625</v>
      </c>
      <c r="C58" s="548" t="s">
        <v>533</v>
      </c>
      <c r="D58" s="576" t="s">
        <v>1499</v>
      </c>
      <c r="E58" s="548" t="s">
        <v>1508</v>
      </c>
      <c r="F58" s="576" t="s">
        <v>1509</v>
      </c>
      <c r="G58" s="548" t="s">
        <v>1104</v>
      </c>
      <c r="H58" s="548" t="s">
        <v>1105</v>
      </c>
      <c r="I58" s="562">
        <v>228.04787712468811</v>
      </c>
      <c r="J58" s="562">
        <v>84</v>
      </c>
      <c r="K58" s="563">
        <v>19156.021678473804</v>
      </c>
    </row>
    <row r="59" spans="1:11" ht="14.4" customHeight="1" x14ac:dyDescent="0.3">
      <c r="A59" s="544" t="s">
        <v>527</v>
      </c>
      <c r="B59" s="545" t="s">
        <v>625</v>
      </c>
      <c r="C59" s="548" t="s">
        <v>533</v>
      </c>
      <c r="D59" s="576" t="s">
        <v>1499</v>
      </c>
      <c r="E59" s="548" t="s">
        <v>1508</v>
      </c>
      <c r="F59" s="576" t="s">
        <v>1509</v>
      </c>
      <c r="G59" s="548" t="s">
        <v>1106</v>
      </c>
      <c r="H59" s="548" t="s">
        <v>1107</v>
      </c>
      <c r="I59" s="562">
        <v>1254.53</v>
      </c>
      <c r="J59" s="562">
        <v>5</v>
      </c>
      <c r="K59" s="563">
        <v>6272.64</v>
      </c>
    </row>
    <row r="60" spans="1:11" ht="14.4" customHeight="1" x14ac:dyDescent="0.3">
      <c r="A60" s="544" t="s">
        <v>527</v>
      </c>
      <c r="B60" s="545" t="s">
        <v>625</v>
      </c>
      <c r="C60" s="548" t="s">
        <v>533</v>
      </c>
      <c r="D60" s="576" t="s">
        <v>1499</v>
      </c>
      <c r="E60" s="548" t="s">
        <v>1508</v>
      </c>
      <c r="F60" s="576" t="s">
        <v>1509</v>
      </c>
      <c r="G60" s="548" t="s">
        <v>1108</v>
      </c>
      <c r="H60" s="548" t="s">
        <v>1109</v>
      </c>
      <c r="I60" s="562">
        <v>2875</v>
      </c>
      <c r="J60" s="562">
        <v>1</v>
      </c>
      <c r="K60" s="563">
        <v>2875</v>
      </c>
    </row>
    <row r="61" spans="1:11" ht="14.4" customHeight="1" x14ac:dyDescent="0.3">
      <c r="A61" s="544" t="s">
        <v>527</v>
      </c>
      <c r="B61" s="545" t="s">
        <v>625</v>
      </c>
      <c r="C61" s="548" t="s">
        <v>533</v>
      </c>
      <c r="D61" s="576" t="s">
        <v>1499</v>
      </c>
      <c r="E61" s="548" t="s">
        <v>1508</v>
      </c>
      <c r="F61" s="576" t="s">
        <v>1509</v>
      </c>
      <c r="G61" s="548" t="s">
        <v>1110</v>
      </c>
      <c r="H61" s="548" t="s">
        <v>1111</v>
      </c>
      <c r="I61" s="562">
        <v>3565</v>
      </c>
      <c r="J61" s="562">
        <v>0.1</v>
      </c>
      <c r="K61" s="563">
        <v>356.5</v>
      </c>
    </row>
    <row r="62" spans="1:11" ht="14.4" customHeight="1" x14ac:dyDescent="0.3">
      <c r="A62" s="544" t="s">
        <v>527</v>
      </c>
      <c r="B62" s="545" t="s">
        <v>625</v>
      </c>
      <c r="C62" s="548" t="s">
        <v>533</v>
      </c>
      <c r="D62" s="576" t="s">
        <v>1499</v>
      </c>
      <c r="E62" s="548" t="s">
        <v>1508</v>
      </c>
      <c r="F62" s="576" t="s">
        <v>1509</v>
      </c>
      <c r="G62" s="548" t="s">
        <v>1112</v>
      </c>
      <c r="H62" s="548" t="s">
        <v>1113</v>
      </c>
      <c r="I62" s="562">
        <v>1322.5</v>
      </c>
      <c r="J62" s="562">
        <v>4</v>
      </c>
      <c r="K62" s="563">
        <v>5290</v>
      </c>
    </row>
    <row r="63" spans="1:11" ht="14.4" customHeight="1" x14ac:dyDescent="0.3">
      <c r="A63" s="544" t="s">
        <v>527</v>
      </c>
      <c r="B63" s="545" t="s">
        <v>625</v>
      </c>
      <c r="C63" s="548" t="s">
        <v>533</v>
      </c>
      <c r="D63" s="576" t="s">
        <v>1499</v>
      </c>
      <c r="E63" s="548" t="s">
        <v>1508</v>
      </c>
      <c r="F63" s="576" t="s">
        <v>1509</v>
      </c>
      <c r="G63" s="548" t="s">
        <v>1114</v>
      </c>
      <c r="H63" s="548" t="s">
        <v>1115</v>
      </c>
      <c r="I63" s="562">
        <v>4882.45</v>
      </c>
      <c r="J63" s="562">
        <v>10</v>
      </c>
      <c r="K63" s="563">
        <v>48824.52</v>
      </c>
    </row>
    <row r="64" spans="1:11" ht="14.4" customHeight="1" x14ac:dyDescent="0.3">
      <c r="A64" s="544" t="s">
        <v>527</v>
      </c>
      <c r="B64" s="545" t="s">
        <v>625</v>
      </c>
      <c r="C64" s="548" t="s">
        <v>533</v>
      </c>
      <c r="D64" s="576" t="s">
        <v>1499</v>
      </c>
      <c r="E64" s="548" t="s">
        <v>1508</v>
      </c>
      <c r="F64" s="576" t="s">
        <v>1509</v>
      </c>
      <c r="G64" s="548" t="s">
        <v>1116</v>
      </c>
      <c r="H64" s="548" t="s">
        <v>1117</v>
      </c>
      <c r="I64" s="562">
        <v>6253.3249999999998</v>
      </c>
      <c r="J64" s="562">
        <v>3</v>
      </c>
      <c r="K64" s="563">
        <v>18759.98</v>
      </c>
    </row>
    <row r="65" spans="1:11" ht="14.4" customHeight="1" x14ac:dyDescent="0.3">
      <c r="A65" s="544" t="s">
        <v>527</v>
      </c>
      <c r="B65" s="545" t="s">
        <v>625</v>
      </c>
      <c r="C65" s="548" t="s">
        <v>533</v>
      </c>
      <c r="D65" s="576" t="s">
        <v>1499</v>
      </c>
      <c r="E65" s="548" t="s">
        <v>1508</v>
      </c>
      <c r="F65" s="576" t="s">
        <v>1509</v>
      </c>
      <c r="G65" s="548" t="s">
        <v>1118</v>
      </c>
      <c r="H65" s="548" t="s">
        <v>1119</v>
      </c>
      <c r="I65" s="562">
        <v>8971.98</v>
      </c>
      <c r="J65" s="562">
        <v>5</v>
      </c>
      <c r="K65" s="563">
        <v>44859.89</v>
      </c>
    </row>
    <row r="66" spans="1:11" ht="14.4" customHeight="1" x14ac:dyDescent="0.3">
      <c r="A66" s="544" t="s">
        <v>527</v>
      </c>
      <c r="B66" s="545" t="s">
        <v>625</v>
      </c>
      <c r="C66" s="548" t="s">
        <v>533</v>
      </c>
      <c r="D66" s="576" t="s">
        <v>1499</v>
      </c>
      <c r="E66" s="548" t="s">
        <v>1508</v>
      </c>
      <c r="F66" s="576" t="s">
        <v>1509</v>
      </c>
      <c r="G66" s="548" t="s">
        <v>1120</v>
      </c>
      <c r="H66" s="548" t="s">
        <v>1121</v>
      </c>
      <c r="I66" s="562">
        <v>264.39999999999998</v>
      </c>
      <c r="J66" s="562">
        <v>20</v>
      </c>
      <c r="K66" s="563">
        <v>5288</v>
      </c>
    </row>
    <row r="67" spans="1:11" ht="14.4" customHeight="1" x14ac:dyDescent="0.3">
      <c r="A67" s="544" t="s">
        <v>527</v>
      </c>
      <c r="B67" s="545" t="s">
        <v>625</v>
      </c>
      <c r="C67" s="548" t="s">
        <v>533</v>
      </c>
      <c r="D67" s="576" t="s">
        <v>1499</v>
      </c>
      <c r="E67" s="548" t="s">
        <v>1508</v>
      </c>
      <c r="F67" s="576" t="s">
        <v>1509</v>
      </c>
      <c r="G67" s="548" t="s">
        <v>1122</v>
      </c>
      <c r="H67" s="548" t="s">
        <v>1123</v>
      </c>
      <c r="I67" s="562">
        <v>2133.2199999999998</v>
      </c>
      <c r="J67" s="562">
        <v>30</v>
      </c>
      <c r="K67" s="563">
        <v>63996.61</v>
      </c>
    </row>
    <row r="68" spans="1:11" ht="14.4" customHeight="1" x14ac:dyDescent="0.3">
      <c r="A68" s="544" t="s">
        <v>527</v>
      </c>
      <c r="B68" s="545" t="s">
        <v>625</v>
      </c>
      <c r="C68" s="548" t="s">
        <v>533</v>
      </c>
      <c r="D68" s="576" t="s">
        <v>1499</v>
      </c>
      <c r="E68" s="548" t="s">
        <v>1508</v>
      </c>
      <c r="F68" s="576" t="s">
        <v>1509</v>
      </c>
      <c r="G68" s="548" t="s">
        <v>1124</v>
      </c>
      <c r="H68" s="548" t="s">
        <v>1125</v>
      </c>
      <c r="I68" s="562">
        <v>1454.52</v>
      </c>
      <c r="J68" s="562">
        <v>10</v>
      </c>
      <c r="K68" s="563">
        <v>14545.2</v>
      </c>
    </row>
    <row r="69" spans="1:11" ht="14.4" customHeight="1" x14ac:dyDescent="0.3">
      <c r="A69" s="544" t="s">
        <v>527</v>
      </c>
      <c r="B69" s="545" t="s">
        <v>625</v>
      </c>
      <c r="C69" s="548" t="s">
        <v>533</v>
      </c>
      <c r="D69" s="576" t="s">
        <v>1499</v>
      </c>
      <c r="E69" s="548" t="s">
        <v>1508</v>
      </c>
      <c r="F69" s="576" t="s">
        <v>1509</v>
      </c>
      <c r="G69" s="548" t="s">
        <v>1126</v>
      </c>
      <c r="H69" s="548" t="s">
        <v>1127</v>
      </c>
      <c r="I69" s="562">
        <v>1254.53</v>
      </c>
      <c r="J69" s="562">
        <v>25</v>
      </c>
      <c r="K69" s="563">
        <v>31363.200000000001</v>
      </c>
    </row>
    <row r="70" spans="1:11" ht="14.4" customHeight="1" x14ac:dyDescent="0.3">
      <c r="A70" s="544" t="s">
        <v>527</v>
      </c>
      <c r="B70" s="545" t="s">
        <v>625</v>
      </c>
      <c r="C70" s="548" t="s">
        <v>533</v>
      </c>
      <c r="D70" s="576" t="s">
        <v>1499</v>
      </c>
      <c r="E70" s="548" t="s">
        <v>1508</v>
      </c>
      <c r="F70" s="576" t="s">
        <v>1509</v>
      </c>
      <c r="G70" s="548" t="s">
        <v>1128</v>
      </c>
      <c r="H70" s="548" t="s">
        <v>1129</v>
      </c>
      <c r="I70" s="562">
        <v>1352.4</v>
      </c>
      <c r="J70" s="562">
        <v>10</v>
      </c>
      <c r="K70" s="563">
        <v>13524</v>
      </c>
    </row>
    <row r="71" spans="1:11" ht="14.4" customHeight="1" x14ac:dyDescent="0.3">
      <c r="A71" s="544" t="s">
        <v>527</v>
      </c>
      <c r="B71" s="545" t="s">
        <v>625</v>
      </c>
      <c r="C71" s="548" t="s">
        <v>533</v>
      </c>
      <c r="D71" s="576" t="s">
        <v>1499</v>
      </c>
      <c r="E71" s="548" t="s">
        <v>1508</v>
      </c>
      <c r="F71" s="576" t="s">
        <v>1509</v>
      </c>
      <c r="G71" s="548" t="s">
        <v>1130</v>
      </c>
      <c r="H71" s="548" t="s">
        <v>1131</v>
      </c>
      <c r="I71" s="562">
        <v>1876.8</v>
      </c>
      <c r="J71" s="562">
        <v>2</v>
      </c>
      <c r="K71" s="563">
        <v>3753.6</v>
      </c>
    </row>
    <row r="72" spans="1:11" ht="14.4" customHeight="1" x14ac:dyDescent="0.3">
      <c r="A72" s="544" t="s">
        <v>527</v>
      </c>
      <c r="B72" s="545" t="s">
        <v>625</v>
      </c>
      <c r="C72" s="548" t="s">
        <v>533</v>
      </c>
      <c r="D72" s="576" t="s">
        <v>1499</v>
      </c>
      <c r="E72" s="548" t="s">
        <v>1508</v>
      </c>
      <c r="F72" s="576" t="s">
        <v>1509</v>
      </c>
      <c r="G72" s="548" t="s">
        <v>1132</v>
      </c>
      <c r="H72" s="548" t="s">
        <v>1133</v>
      </c>
      <c r="I72" s="562">
        <v>1138.5</v>
      </c>
      <c r="J72" s="562">
        <v>10</v>
      </c>
      <c r="K72" s="563">
        <v>11385</v>
      </c>
    </row>
    <row r="73" spans="1:11" ht="14.4" customHeight="1" x14ac:dyDescent="0.3">
      <c r="A73" s="544" t="s">
        <v>527</v>
      </c>
      <c r="B73" s="545" t="s">
        <v>625</v>
      </c>
      <c r="C73" s="548" t="s">
        <v>533</v>
      </c>
      <c r="D73" s="576" t="s">
        <v>1499</v>
      </c>
      <c r="E73" s="548" t="s">
        <v>1508</v>
      </c>
      <c r="F73" s="576" t="s">
        <v>1509</v>
      </c>
      <c r="G73" s="548" t="s">
        <v>1134</v>
      </c>
      <c r="H73" s="548" t="s">
        <v>1135</v>
      </c>
      <c r="I73" s="562">
        <v>322</v>
      </c>
      <c r="J73" s="562">
        <v>2</v>
      </c>
      <c r="K73" s="563">
        <v>644</v>
      </c>
    </row>
    <row r="74" spans="1:11" ht="14.4" customHeight="1" x14ac:dyDescent="0.3">
      <c r="A74" s="544" t="s">
        <v>527</v>
      </c>
      <c r="B74" s="545" t="s">
        <v>625</v>
      </c>
      <c r="C74" s="548" t="s">
        <v>533</v>
      </c>
      <c r="D74" s="576" t="s">
        <v>1499</v>
      </c>
      <c r="E74" s="548" t="s">
        <v>1508</v>
      </c>
      <c r="F74" s="576" t="s">
        <v>1509</v>
      </c>
      <c r="G74" s="548" t="s">
        <v>1136</v>
      </c>
      <c r="H74" s="548" t="s">
        <v>1137</v>
      </c>
      <c r="I74" s="562">
        <v>1437.5</v>
      </c>
      <c r="J74" s="562">
        <v>1</v>
      </c>
      <c r="K74" s="563">
        <v>1437.5</v>
      </c>
    </row>
    <row r="75" spans="1:11" ht="14.4" customHeight="1" x14ac:dyDescent="0.3">
      <c r="A75" s="544" t="s">
        <v>527</v>
      </c>
      <c r="B75" s="545" t="s">
        <v>625</v>
      </c>
      <c r="C75" s="548" t="s">
        <v>533</v>
      </c>
      <c r="D75" s="576" t="s">
        <v>1499</v>
      </c>
      <c r="E75" s="548" t="s">
        <v>1508</v>
      </c>
      <c r="F75" s="576" t="s">
        <v>1509</v>
      </c>
      <c r="G75" s="548" t="s">
        <v>1138</v>
      </c>
      <c r="H75" s="548" t="s">
        <v>1139</v>
      </c>
      <c r="I75" s="562">
        <v>1525.75</v>
      </c>
      <c r="J75" s="562">
        <v>2</v>
      </c>
      <c r="K75" s="563">
        <v>3051.5</v>
      </c>
    </row>
    <row r="76" spans="1:11" ht="14.4" customHeight="1" x14ac:dyDescent="0.3">
      <c r="A76" s="544" t="s">
        <v>527</v>
      </c>
      <c r="B76" s="545" t="s">
        <v>625</v>
      </c>
      <c r="C76" s="548" t="s">
        <v>533</v>
      </c>
      <c r="D76" s="576" t="s">
        <v>1499</v>
      </c>
      <c r="E76" s="548" t="s">
        <v>1508</v>
      </c>
      <c r="F76" s="576" t="s">
        <v>1509</v>
      </c>
      <c r="G76" s="548" t="s">
        <v>1140</v>
      </c>
      <c r="H76" s="548" t="s">
        <v>1141</v>
      </c>
      <c r="I76" s="562">
        <v>631.62</v>
      </c>
      <c r="J76" s="562">
        <v>1</v>
      </c>
      <c r="K76" s="563">
        <v>631.62</v>
      </c>
    </row>
    <row r="77" spans="1:11" ht="14.4" customHeight="1" x14ac:dyDescent="0.3">
      <c r="A77" s="544" t="s">
        <v>527</v>
      </c>
      <c r="B77" s="545" t="s">
        <v>625</v>
      </c>
      <c r="C77" s="548" t="s">
        <v>533</v>
      </c>
      <c r="D77" s="576" t="s">
        <v>1499</v>
      </c>
      <c r="E77" s="548" t="s">
        <v>1508</v>
      </c>
      <c r="F77" s="576" t="s">
        <v>1509</v>
      </c>
      <c r="G77" s="548" t="s">
        <v>1142</v>
      </c>
      <c r="H77" s="548" t="s">
        <v>1143</v>
      </c>
      <c r="I77" s="562">
        <v>102952.14</v>
      </c>
      <c r="J77" s="562">
        <v>1</v>
      </c>
      <c r="K77" s="563">
        <v>102952.14</v>
      </c>
    </row>
    <row r="78" spans="1:11" ht="14.4" customHeight="1" x14ac:dyDescent="0.3">
      <c r="A78" s="544" t="s">
        <v>527</v>
      </c>
      <c r="B78" s="545" t="s">
        <v>625</v>
      </c>
      <c r="C78" s="548" t="s">
        <v>533</v>
      </c>
      <c r="D78" s="576" t="s">
        <v>1499</v>
      </c>
      <c r="E78" s="548" t="s">
        <v>1508</v>
      </c>
      <c r="F78" s="576" t="s">
        <v>1509</v>
      </c>
      <c r="G78" s="548" t="s">
        <v>1144</v>
      </c>
      <c r="H78" s="548" t="s">
        <v>1145</v>
      </c>
      <c r="I78" s="562">
        <v>4577.2725</v>
      </c>
      <c r="J78" s="562">
        <v>4</v>
      </c>
      <c r="K78" s="563">
        <v>18309.09</v>
      </c>
    </row>
    <row r="79" spans="1:11" ht="14.4" customHeight="1" x14ac:dyDescent="0.3">
      <c r="A79" s="544" t="s">
        <v>527</v>
      </c>
      <c r="B79" s="545" t="s">
        <v>625</v>
      </c>
      <c r="C79" s="548" t="s">
        <v>533</v>
      </c>
      <c r="D79" s="576" t="s">
        <v>1499</v>
      </c>
      <c r="E79" s="548" t="s">
        <v>1508</v>
      </c>
      <c r="F79" s="576" t="s">
        <v>1509</v>
      </c>
      <c r="G79" s="548" t="s">
        <v>1146</v>
      </c>
      <c r="H79" s="548" t="s">
        <v>1147</v>
      </c>
      <c r="I79" s="562">
        <v>5520</v>
      </c>
      <c r="J79" s="562">
        <v>2</v>
      </c>
      <c r="K79" s="563">
        <v>11040</v>
      </c>
    </row>
    <row r="80" spans="1:11" ht="14.4" customHeight="1" x14ac:dyDescent="0.3">
      <c r="A80" s="544" t="s">
        <v>527</v>
      </c>
      <c r="B80" s="545" t="s">
        <v>625</v>
      </c>
      <c r="C80" s="548" t="s">
        <v>533</v>
      </c>
      <c r="D80" s="576" t="s">
        <v>1499</v>
      </c>
      <c r="E80" s="548" t="s">
        <v>1508</v>
      </c>
      <c r="F80" s="576" t="s">
        <v>1509</v>
      </c>
      <c r="G80" s="548" t="s">
        <v>1148</v>
      </c>
      <c r="H80" s="548" t="s">
        <v>1149</v>
      </c>
      <c r="I80" s="562">
        <v>1732.71</v>
      </c>
      <c r="J80" s="562">
        <v>1</v>
      </c>
      <c r="K80" s="563">
        <v>1732.71</v>
      </c>
    </row>
    <row r="81" spans="1:11" ht="14.4" customHeight="1" x14ac:dyDescent="0.3">
      <c r="A81" s="544" t="s">
        <v>527</v>
      </c>
      <c r="B81" s="545" t="s">
        <v>625</v>
      </c>
      <c r="C81" s="548" t="s">
        <v>533</v>
      </c>
      <c r="D81" s="576" t="s">
        <v>1499</v>
      </c>
      <c r="E81" s="548" t="s">
        <v>1508</v>
      </c>
      <c r="F81" s="576" t="s">
        <v>1509</v>
      </c>
      <c r="G81" s="548" t="s">
        <v>1150</v>
      </c>
      <c r="H81" s="548" t="s">
        <v>1151</v>
      </c>
      <c r="I81" s="562">
        <v>2204.6</v>
      </c>
      <c r="J81" s="562">
        <v>1</v>
      </c>
      <c r="K81" s="563">
        <v>2204.6</v>
      </c>
    </row>
    <row r="82" spans="1:11" ht="14.4" customHeight="1" x14ac:dyDescent="0.3">
      <c r="A82" s="544" t="s">
        <v>527</v>
      </c>
      <c r="B82" s="545" t="s">
        <v>625</v>
      </c>
      <c r="C82" s="548" t="s">
        <v>533</v>
      </c>
      <c r="D82" s="576" t="s">
        <v>1499</v>
      </c>
      <c r="E82" s="548" t="s">
        <v>1508</v>
      </c>
      <c r="F82" s="576" t="s">
        <v>1509</v>
      </c>
      <c r="G82" s="548" t="s">
        <v>1152</v>
      </c>
      <c r="H82" s="548" t="s">
        <v>1153</v>
      </c>
      <c r="I82" s="562">
        <v>3261.4</v>
      </c>
      <c r="J82" s="562">
        <v>1</v>
      </c>
      <c r="K82" s="563">
        <v>3261.4</v>
      </c>
    </row>
    <row r="83" spans="1:11" ht="14.4" customHeight="1" x14ac:dyDescent="0.3">
      <c r="A83" s="544" t="s">
        <v>527</v>
      </c>
      <c r="B83" s="545" t="s">
        <v>625</v>
      </c>
      <c r="C83" s="548" t="s">
        <v>533</v>
      </c>
      <c r="D83" s="576" t="s">
        <v>1499</v>
      </c>
      <c r="E83" s="548" t="s">
        <v>1508</v>
      </c>
      <c r="F83" s="576" t="s">
        <v>1509</v>
      </c>
      <c r="G83" s="548" t="s">
        <v>1154</v>
      </c>
      <c r="H83" s="548" t="s">
        <v>1155</v>
      </c>
      <c r="I83" s="562">
        <v>1708.51</v>
      </c>
      <c r="J83" s="562">
        <v>1</v>
      </c>
      <c r="K83" s="563">
        <v>1708.51</v>
      </c>
    </row>
    <row r="84" spans="1:11" ht="14.4" customHeight="1" x14ac:dyDescent="0.3">
      <c r="A84" s="544" t="s">
        <v>527</v>
      </c>
      <c r="B84" s="545" t="s">
        <v>625</v>
      </c>
      <c r="C84" s="548" t="s">
        <v>533</v>
      </c>
      <c r="D84" s="576" t="s">
        <v>1499</v>
      </c>
      <c r="E84" s="548" t="s">
        <v>1508</v>
      </c>
      <c r="F84" s="576" t="s">
        <v>1509</v>
      </c>
      <c r="G84" s="548" t="s">
        <v>1156</v>
      </c>
      <c r="H84" s="548" t="s">
        <v>1157</v>
      </c>
      <c r="I84" s="562">
        <v>1874.28</v>
      </c>
      <c r="J84" s="562">
        <v>1</v>
      </c>
      <c r="K84" s="563">
        <v>1874.28</v>
      </c>
    </row>
    <row r="85" spans="1:11" ht="14.4" customHeight="1" x14ac:dyDescent="0.3">
      <c r="A85" s="544" t="s">
        <v>527</v>
      </c>
      <c r="B85" s="545" t="s">
        <v>625</v>
      </c>
      <c r="C85" s="548" t="s">
        <v>533</v>
      </c>
      <c r="D85" s="576" t="s">
        <v>1499</v>
      </c>
      <c r="E85" s="548" t="s">
        <v>1508</v>
      </c>
      <c r="F85" s="576" t="s">
        <v>1509</v>
      </c>
      <c r="G85" s="548" t="s">
        <v>1158</v>
      </c>
      <c r="H85" s="548" t="s">
        <v>1159</v>
      </c>
      <c r="I85" s="562">
        <v>3070.04</v>
      </c>
      <c r="J85" s="562">
        <v>1</v>
      </c>
      <c r="K85" s="563">
        <v>3070.04</v>
      </c>
    </row>
    <row r="86" spans="1:11" ht="14.4" customHeight="1" x14ac:dyDescent="0.3">
      <c r="A86" s="544" t="s">
        <v>527</v>
      </c>
      <c r="B86" s="545" t="s">
        <v>625</v>
      </c>
      <c r="C86" s="548" t="s">
        <v>533</v>
      </c>
      <c r="D86" s="576" t="s">
        <v>1499</v>
      </c>
      <c r="E86" s="548" t="s">
        <v>1508</v>
      </c>
      <c r="F86" s="576" t="s">
        <v>1509</v>
      </c>
      <c r="G86" s="548" t="s">
        <v>1160</v>
      </c>
      <c r="H86" s="548" t="s">
        <v>1161</v>
      </c>
      <c r="I86" s="562">
        <v>2587.5</v>
      </c>
      <c r="J86" s="562">
        <v>1</v>
      </c>
      <c r="K86" s="563">
        <v>2587.5</v>
      </c>
    </row>
    <row r="87" spans="1:11" ht="14.4" customHeight="1" x14ac:dyDescent="0.3">
      <c r="A87" s="544" t="s">
        <v>527</v>
      </c>
      <c r="B87" s="545" t="s">
        <v>625</v>
      </c>
      <c r="C87" s="548" t="s">
        <v>533</v>
      </c>
      <c r="D87" s="576" t="s">
        <v>1499</v>
      </c>
      <c r="E87" s="548" t="s">
        <v>1508</v>
      </c>
      <c r="F87" s="576" t="s">
        <v>1509</v>
      </c>
      <c r="G87" s="548" t="s">
        <v>1162</v>
      </c>
      <c r="H87" s="548" t="s">
        <v>1163</v>
      </c>
      <c r="I87" s="562">
        <v>2990</v>
      </c>
      <c r="J87" s="562">
        <v>1</v>
      </c>
      <c r="K87" s="563">
        <v>2990</v>
      </c>
    </row>
    <row r="88" spans="1:11" ht="14.4" customHeight="1" x14ac:dyDescent="0.3">
      <c r="A88" s="544" t="s">
        <v>527</v>
      </c>
      <c r="B88" s="545" t="s">
        <v>625</v>
      </c>
      <c r="C88" s="548" t="s">
        <v>533</v>
      </c>
      <c r="D88" s="576" t="s">
        <v>1499</v>
      </c>
      <c r="E88" s="548" t="s">
        <v>1508</v>
      </c>
      <c r="F88" s="576" t="s">
        <v>1509</v>
      </c>
      <c r="G88" s="548" t="s">
        <v>1164</v>
      </c>
      <c r="H88" s="548" t="s">
        <v>1165</v>
      </c>
      <c r="I88" s="562">
        <v>2917.32</v>
      </c>
      <c r="J88" s="562">
        <v>1</v>
      </c>
      <c r="K88" s="563">
        <v>2917.32</v>
      </c>
    </row>
    <row r="89" spans="1:11" ht="14.4" customHeight="1" x14ac:dyDescent="0.3">
      <c r="A89" s="544" t="s">
        <v>527</v>
      </c>
      <c r="B89" s="545" t="s">
        <v>625</v>
      </c>
      <c r="C89" s="548" t="s">
        <v>533</v>
      </c>
      <c r="D89" s="576" t="s">
        <v>1499</v>
      </c>
      <c r="E89" s="548" t="s">
        <v>1508</v>
      </c>
      <c r="F89" s="576" t="s">
        <v>1509</v>
      </c>
      <c r="G89" s="548" t="s">
        <v>1166</v>
      </c>
      <c r="H89" s="548" t="s">
        <v>1167</v>
      </c>
      <c r="I89" s="562">
        <v>229.90000000000006</v>
      </c>
      <c r="J89" s="562">
        <v>16</v>
      </c>
      <c r="K89" s="563">
        <v>3678.400000000001</v>
      </c>
    </row>
    <row r="90" spans="1:11" ht="14.4" customHeight="1" x14ac:dyDescent="0.3">
      <c r="A90" s="544" t="s">
        <v>527</v>
      </c>
      <c r="B90" s="545" t="s">
        <v>625</v>
      </c>
      <c r="C90" s="548" t="s">
        <v>538</v>
      </c>
      <c r="D90" s="576" t="s">
        <v>626</v>
      </c>
      <c r="E90" s="548" t="s">
        <v>1500</v>
      </c>
      <c r="F90" s="576" t="s">
        <v>1501</v>
      </c>
      <c r="G90" s="548" t="s">
        <v>1168</v>
      </c>
      <c r="H90" s="548" t="s">
        <v>1169</v>
      </c>
      <c r="I90" s="562">
        <v>42.444545454545448</v>
      </c>
      <c r="J90" s="562">
        <v>1880</v>
      </c>
      <c r="K90" s="563">
        <v>79795.199999999997</v>
      </c>
    </row>
    <row r="91" spans="1:11" ht="14.4" customHeight="1" x14ac:dyDescent="0.3">
      <c r="A91" s="544" t="s">
        <v>527</v>
      </c>
      <c r="B91" s="545" t="s">
        <v>625</v>
      </c>
      <c r="C91" s="548" t="s">
        <v>538</v>
      </c>
      <c r="D91" s="576" t="s">
        <v>626</v>
      </c>
      <c r="E91" s="548" t="s">
        <v>1500</v>
      </c>
      <c r="F91" s="576" t="s">
        <v>1501</v>
      </c>
      <c r="G91" s="548" t="s">
        <v>1170</v>
      </c>
      <c r="H91" s="548" t="s">
        <v>1171</v>
      </c>
      <c r="I91" s="562">
        <v>4.3</v>
      </c>
      <c r="J91" s="562">
        <v>720</v>
      </c>
      <c r="K91" s="563">
        <v>3096</v>
      </c>
    </row>
    <row r="92" spans="1:11" ht="14.4" customHeight="1" x14ac:dyDescent="0.3">
      <c r="A92" s="544" t="s">
        <v>527</v>
      </c>
      <c r="B92" s="545" t="s">
        <v>625</v>
      </c>
      <c r="C92" s="548" t="s">
        <v>538</v>
      </c>
      <c r="D92" s="576" t="s">
        <v>626</v>
      </c>
      <c r="E92" s="548" t="s">
        <v>1500</v>
      </c>
      <c r="F92" s="576" t="s">
        <v>1501</v>
      </c>
      <c r="G92" s="548" t="s">
        <v>1172</v>
      </c>
      <c r="H92" s="548" t="s">
        <v>1173</v>
      </c>
      <c r="I92" s="562">
        <v>1.84</v>
      </c>
      <c r="J92" s="562">
        <v>10</v>
      </c>
      <c r="K92" s="563">
        <v>18.399999999999999</v>
      </c>
    </row>
    <row r="93" spans="1:11" ht="14.4" customHeight="1" x14ac:dyDescent="0.3">
      <c r="A93" s="544" t="s">
        <v>527</v>
      </c>
      <c r="B93" s="545" t="s">
        <v>625</v>
      </c>
      <c r="C93" s="548" t="s">
        <v>538</v>
      </c>
      <c r="D93" s="576" t="s">
        <v>626</v>
      </c>
      <c r="E93" s="548" t="s">
        <v>1500</v>
      </c>
      <c r="F93" s="576" t="s">
        <v>1501</v>
      </c>
      <c r="G93" s="548" t="s">
        <v>1174</v>
      </c>
      <c r="H93" s="548" t="s">
        <v>1175</v>
      </c>
      <c r="I93" s="562">
        <v>2.39</v>
      </c>
      <c r="J93" s="562">
        <v>10</v>
      </c>
      <c r="K93" s="563">
        <v>23.9</v>
      </c>
    </row>
    <row r="94" spans="1:11" ht="14.4" customHeight="1" x14ac:dyDescent="0.3">
      <c r="A94" s="544" t="s">
        <v>527</v>
      </c>
      <c r="B94" s="545" t="s">
        <v>625</v>
      </c>
      <c r="C94" s="548" t="s">
        <v>538</v>
      </c>
      <c r="D94" s="576" t="s">
        <v>626</v>
      </c>
      <c r="E94" s="548" t="s">
        <v>1500</v>
      </c>
      <c r="F94" s="576" t="s">
        <v>1501</v>
      </c>
      <c r="G94" s="548" t="s">
        <v>1176</v>
      </c>
      <c r="H94" s="548" t="s">
        <v>1177</v>
      </c>
      <c r="I94" s="562">
        <v>67.760000000000005</v>
      </c>
      <c r="J94" s="562">
        <v>40</v>
      </c>
      <c r="K94" s="563">
        <v>2710.4</v>
      </c>
    </row>
    <row r="95" spans="1:11" ht="14.4" customHeight="1" x14ac:dyDescent="0.3">
      <c r="A95" s="544" t="s">
        <v>527</v>
      </c>
      <c r="B95" s="545" t="s">
        <v>625</v>
      </c>
      <c r="C95" s="548" t="s">
        <v>538</v>
      </c>
      <c r="D95" s="576" t="s">
        <v>626</v>
      </c>
      <c r="E95" s="548" t="s">
        <v>1500</v>
      </c>
      <c r="F95" s="576" t="s">
        <v>1501</v>
      </c>
      <c r="G95" s="548" t="s">
        <v>1178</v>
      </c>
      <c r="H95" s="548" t="s">
        <v>1179</v>
      </c>
      <c r="I95" s="562">
        <v>2.96</v>
      </c>
      <c r="J95" s="562">
        <v>10</v>
      </c>
      <c r="K95" s="563">
        <v>29.6</v>
      </c>
    </row>
    <row r="96" spans="1:11" ht="14.4" customHeight="1" x14ac:dyDescent="0.3">
      <c r="A96" s="544" t="s">
        <v>527</v>
      </c>
      <c r="B96" s="545" t="s">
        <v>625</v>
      </c>
      <c r="C96" s="548" t="s">
        <v>538</v>
      </c>
      <c r="D96" s="576" t="s">
        <v>626</v>
      </c>
      <c r="E96" s="548" t="s">
        <v>1500</v>
      </c>
      <c r="F96" s="576" t="s">
        <v>1501</v>
      </c>
      <c r="G96" s="548" t="s">
        <v>1180</v>
      </c>
      <c r="H96" s="548" t="s">
        <v>1181</v>
      </c>
      <c r="I96" s="562">
        <v>8.1999999999999993</v>
      </c>
      <c r="J96" s="562">
        <v>5</v>
      </c>
      <c r="K96" s="563">
        <v>41</v>
      </c>
    </row>
    <row r="97" spans="1:11" ht="14.4" customHeight="1" x14ac:dyDescent="0.3">
      <c r="A97" s="544" t="s">
        <v>527</v>
      </c>
      <c r="B97" s="545" t="s">
        <v>625</v>
      </c>
      <c r="C97" s="548" t="s">
        <v>538</v>
      </c>
      <c r="D97" s="576" t="s">
        <v>626</v>
      </c>
      <c r="E97" s="548" t="s">
        <v>1500</v>
      </c>
      <c r="F97" s="576" t="s">
        <v>1501</v>
      </c>
      <c r="G97" s="548" t="s">
        <v>1182</v>
      </c>
      <c r="H97" s="548" t="s">
        <v>1183</v>
      </c>
      <c r="I97" s="562">
        <v>0.41499999999999998</v>
      </c>
      <c r="J97" s="562">
        <v>21000</v>
      </c>
      <c r="K97" s="563">
        <v>8720</v>
      </c>
    </row>
    <row r="98" spans="1:11" ht="14.4" customHeight="1" x14ac:dyDescent="0.3">
      <c r="A98" s="544" t="s">
        <v>527</v>
      </c>
      <c r="B98" s="545" t="s">
        <v>625</v>
      </c>
      <c r="C98" s="548" t="s">
        <v>538</v>
      </c>
      <c r="D98" s="576" t="s">
        <v>626</v>
      </c>
      <c r="E98" s="548" t="s">
        <v>1500</v>
      </c>
      <c r="F98" s="576" t="s">
        <v>1501</v>
      </c>
      <c r="G98" s="548" t="s">
        <v>1002</v>
      </c>
      <c r="H98" s="548" t="s">
        <v>1003</v>
      </c>
      <c r="I98" s="562">
        <v>28.74</v>
      </c>
      <c r="J98" s="562">
        <v>5</v>
      </c>
      <c r="K98" s="563">
        <v>143.69999999999999</v>
      </c>
    </row>
    <row r="99" spans="1:11" ht="14.4" customHeight="1" x14ac:dyDescent="0.3">
      <c r="A99" s="544" t="s">
        <v>527</v>
      </c>
      <c r="B99" s="545" t="s">
        <v>625</v>
      </c>
      <c r="C99" s="548" t="s">
        <v>538</v>
      </c>
      <c r="D99" s="576" t="s">
        <v>626</v>
      </c>
      <c r="E99" s="548" t="s">
        <v>1500</v>
      </c>
      <c r="F99" s="576" t="s">
        <v>1501</v>
      </c>
      <c r="G99" s="548" t="s">
        <v>1184</v>
      </c>
      <c r="H99" s="548" t="s">
        <v>1185</v>
      </c>
      <c r="I99" s="562">
        <v>3.01</v>
      </c>
      <c r="J99" s="562">
        <v>40</v>
      </c>
      <c r="K99" s="563">
        <v>120.4</v>
      </c>
    </row>
    <row r="100" spans="1:11" ht="14.4" customHeight="1" x14ac:dyDescent="0.3">
      <c r="A100" s="544" t="s">
        <v>527</v>
      </c>
      <c r="B100" s="545" t="s">
        <v>625</v>
      </c>
      <c r="C100" s="548" t="s">
        <v>538</v>
      </c>
      <c r="D100" s="576" t="s">
        <v>626</v>
      </c>
      <c r="E100" s="548" t="s">
        <v>1500</v>
      </c>
      <c r="F100" s="576" t="s">
        <v>1501</v>
      </c>
      <c r="G100" s="548" t="s">
        <v>1186</v>
      </c>
      <c r="H100" s="548" t="s">
        <v>1187</v>
      </c>
      <c r="I100" s="562">
        <v>1.1625000000000001</v>
      </c>
      <c r="J100" s="562">
        <v>21000</v>
      </c>
      <c r="K100" s="563">
        <v>24444.3</v>
      </c>
    </row>
    <row r="101" spans="1:11" ht="14.4" customHeight="1" x14ac:dyDescent="0.3">
      <c r="A101" s="544" t="s">
        <v>527</v>
      </c>
      <c r="B101" s="545" t="s">
        <v>625</v>
      </c>
      <c r="C101" s="548" t="s">
        <v>538</v>
      </c>
      <c r="D101" s="576" t="s">
        <v>626</v>
      </c>
      <c r="E101" s="548" t="s">
        <v>1500</v>
      </c>
      <c r="F101" s="576" t="s">
        <v>1501</v>
      </c>
      <c r="G101" s="548" t="s">
        <v>1188</v>
      </c>
      <c r="H101" s="548" t="s">
        <v>1189</v>
      </c>
      <c r="I101" s="562">
        <v>8.58</v>
      </c>
      <c r="J101" s="562">
        <v>12</v>
      </c>
      <c r="K101" s="563">
        <v>102.96</v>
      </c>
    </row>
    <row r="102" spans="1:11" ht="14.4" customHeight="1" x14ac:dyDescent="0.3">
      <c r="A102" s="544" t="s">
        <v>527</v>
      </c>
      <c r="B102" s="545" t="s">
        <v>625</v>
      </c>
      <c r="C102" s="548" t="s">
        <v>538</v>
      </c>
      <c r="D102" s="576" t="s">
        <v>626</v>
      </c>
      <c r="E102" s="548" t="s">
        <v>1500</v>
      </c>
      <c r="F102" s="576" t="s">
        <v>1501</v>
      </c>
      <c r="G102" s="548" t="s">
        <v>1004</v>
      </c>
      <c r="H102" s="548" t="s">
        <v>1005</v>
      </c>
      <c r="I102" s="562">
        <v>13.02</v>
      </c>
      <c r="J102" s="562">
        <v>3</v>
      </c>
      <c r="K102" s="563">
        <v>39.06</v>
      </c>
    </row>
    <row r="103" spans="1:11" ht="14.4" customHeight="1" x14ac:dyDescent="0.3">
      <c r="A103" s="544" t="s">
        <v>527</v>
      </c>
      <c r="B103" s="545" t="s">
        <v>625</v>
      </c>
      <c r="C103" s="548" t="s">
        <v>538</v>
      </c>
      <c r="D103" s="576" t="s">
        <v>626</v>
      </c>
      <c r="E103" s="548" t="s">
        <v>1500</v>
      </c>
      <c r="F103" s="576" t="s">
        <v>1501</v>
      </c>
      <c r="G103" s="548" t="s">
        <v>1010</v>
      </c>
      <c r="H103" s="548" t="s">
        <v>1011</v>
      </c>
      <c r="I103" s="562">
        <v>7.1</v>
      </c>
      <c r="J103" s="562">
        <v>1</v>
      </c>
      <c r="K103" s="563">
        <v>7.1</v>
      </c>
    </row>
    <row r="104" spans="1:11" ht="14.4" customHeight="1" x14ac:dyDescent="0.3">
      <c r="A104" s="544" t="s">
        <v>527</v>
      </c>
      <c r="B104" s="545" t="s">
        <v>625</v>
      </c>
      <c r="C104" s="548" t="s">
        <v>538</v>
      </c>
      <c r="D104" s="576" t="s">
        <v>626</v>
      </c>
      <c r="E104" s="548" t="s">
        <v>1500</v>
      </c>
      <c r="F104" s="576" t="s">
        <v>1501</v>
      </c>
      <c r="G104" s="548" t="s">
        <v>1012</v>
      </c>
      <c r="H104" s="548" t="s">
        <v>1013</v>
      </c>
      <c r="I104" s="562">
        <v>8.2799999999999994</v>
      </c>
      <c r="J104" s="562">
        <v>2</v>
      </c>
      <c r="K104" s="563">
        <v>16.559999999999999</v>
      </c>
    </row>
    <row r="105" spans="1:11" ht="14.4" customHeight="1" x14ac:dyDescent="0.3">
      <c r="A105" s="544" t="s">
        <v>527</v>
      </c>
      <c r="B105" s="545" t="s">
        <v>625</v>
      </c>
      <c r="C105" s="548" t="s">
        <v>538</v>
      </c>
      <c r="D105" s="576" t="s">
        <v>626</v>
      </c>
      <c r="E105" s="548" t="s">
        <v>1500</v>
      </c>
      <c r="F105" s="576" t="s">
        <v>1501</v>
      </c>
      <c r="G105" s="548" t="s">
        <v>1014</v>
      </c>
      <c r="H105" s="548" t="s">
        <v>1015</v>
      </c>
      <c r="I105" s="562">
        <v>5.92</v>
      </c>
      <c r="J105" s="562">
        <v>1</v>
      </c>
      <c r="K105" s="563">
        <v>5.92</v>
      </c>
    </row>
    <row r="106" spans="1:11" ht="14.4" customHeight="1" x14ac:dyDescent="0.3">
      <c r="A106" s="544" t="s">
        <v>527</v>
      </c>
      <c r="B106" s="545" t="s">
        <v>625</v>
      </c>
      <c r="C106" s="548" t="s">
        <v>538</v>
      </c>
      <c r="D106" s="576" t="s">
        <v>626</v>
      </c>
      <c r="E106" s="548" t="s">
        <v>1502</v>
      </c>
      <c r="F106" s="576" t="s">
        <v>1503</v>
      </c>
      <c r="G106" s="548" t="s">
        <v>1190</v>
      </c>
      <c r="H106" s="548" t="s">
        <v>1191</v>
      </c>
      <c r="I106" s="562">
        <v>0.25</v>
      </c>
      <c r="J106" s="562">
        <v>1000</v>
      </c>
      <c r="K106" s="563">
        <v>250</v>
      </c>
    </row>
    <row r="107" spans="1:11" ht="14.4" customHeight="1" x14ac:dyDescent="0.3">
      <c r="A107" s="544" t="s">
        <v>527</v>
      </c>
      <c r="B107" s="545" t="s">
        <v>625</v>
      </c>
      <c r="C107" s="548" t="s">
        <v>538</v>
      </c>
      <c r="D107" s="576" t="s">
        <v>626</v>
      </c>
      <c r="E107" s="548" t="s">
        <v>1502</v>
      </c>
      <c r="F107" s="576" t="s">
        <v>1503</v>
      </c>
      <c r="G107" s="548" t="s">
        <v>1192</v>
      </c>
      <c r="H107" s="548" t="s">
        <v>1193</v>
      </c>
      <c r="I107" s="562">
        <v>1.0900000000000001</v>
      </c>
      <c r="J107" s="562">
        <v>100</v>
      </c>
      <c r="K107" s="563">
        <v>109</v>
      </c>
    </row>
    <row r="108" spans="1:11" ht="14.4" customHeight="1" x14ac:dyDescent="0.3">
      <c r="A108" s="544" t="s">
        <v>527</v>
      </c>
      <c r="B108" s="545" t="s">
        <v>625</v>
      </c>
      <c r="C108" s="548" t="s">
        <v>538</v>
      </c>
      <c r="D108" s="576" t="s">
        <v>626</v>
      </c>
      <c r="E108" s="548" t="s">
        <v>1502</v>
      </c>
      <c r="F108" s="576" t="s">
        <v>1503</v>
      </c>
      <c r="G108" s="548" t="s">
        <v>1194</v>
      </c>
      <c r="H108" s="548" t="s">
        <v>1195</v>
      </c>
      <c r="I108" s="562">
        <v>0.67</v>
      </c>
      <c r="J108" s="562">
        <v>1400</v>
      </c>
      <c r="K108" s="563">
        <v>938</v>
      </c>
    </row>
    <row r="109" spans="1:11" ht="14.4" customHeight="1" x14ac:dyDescent="0.3">
      <c r="A109" s="544" t="s">
        <v>527</v>
      </c>
      <c r="B109" s="545" t="s">
        <v>625</v>
      </c>
      <c r="C109" s="548" t="s">
        <v>538</v>
      </c>
      <c r="D109" s="576" t="s">
        <v>626</v>
      </c>
      <c r="E109" s="548" t="s">
        <v>1502</v>
      </c>
      <c r="F109" s="576" t="s">
        <v>1503</v>
      </c>
      <c r="G109" s="548" t="s">
        <v>1018</v>
      </c>
      <c r="H109" s="548" t="s">
        <v>1019</v>
      </c>
      <c r="I109" s="562">
        <v>0.6</v>
      </c>
      <c r="J109" s="562">
        <v>4000</v>
      </c>
      <c r="K109" s="563">
        <v>2400</v>
      </c>
    </row>
    <row r="110" spans="1:11" ht="14.4" customHeight="1" x14ac:dyDescent="0.3">
      <c r="A110" s="544" t="s">
        <v>527</v>
      </c>
      <c r="B110" s="545" t="s">
        <v>625</v>
      </c>
      <c r="C110" s="548" t="s">
        <v>538</v>
      </c>
      <c r="D110" s="576" t="s">
        <v>626</v>
      </c>
      <c r="E110" s="548" t="s">
        <v>1502</v>
      </c>
      <c r="F110" s="576" t="s">
        <v>1503</v>
      </c>
      <c r="G110" s="548" t="s">
        <v>1196</v>
      </c>
      <c r="H110" s="548" t="s">
        <v>1197</v>
      </c>
      <c r="I110" s="562">
        <v>1.982</v>
      </c>
      <c r="J110" s="562">
        <v>9600</v>
      </c>
      <c r="K110" s="563">
        <v>19020</v>
      </c>
    </row>
    <row r="111" spans="1:11" ht="14.4" customHeight="1" x14ac:dyDescent="0.3">
      <c r="A111" s="544" t="s">
        <v>527</v>
      </c>
      <c r="B111" s="545" t="s">
        <v>625</v>
      </c>
      <c r="C111" s="548" t="s">
        <v>538</v>
      </c>
      <c r="D111" s="576" t="s">
        <v>626</v>
      </c>
      <c r="E111" s="548" t="s">
        <v>1502</v>
      </c>
      <c r="F111" s="576" t="s">
        <v>1503</v>
      </c>
      <c r="G111" s="548" t="s">
        <v>1198</v>
      </c>
      <c r="H111" s="548" t="s">
        <v>1199</v>
      </c>
      <c r="I111" s="562">
        <v>1.9764285714285712</v>
      </c>
      <c r="J111" s="562">
        <v>57600</v>
      </c>
      <c r="K111" s="563">
        <v>114005.00000000001</v>
      </c>
    </row>
    <row r="112" spans="1:11" ht="14.4" customHeight="1" x14ac:dyDescent="0.3">
      <c r="A112" s="544" t="s">
        <v>527</v>
      </c>
      <c r="B112" s="545" t="s">
        <v>625</v>
      </c>
      <c r="C112" s="548" t="s">
        <v>538</v>
      </c>
      <c r="D112" s="576" t="s">
        <v>626</v>
      </c>
      <c r="E112" s="548" t="s">
        <v>1502</v>
      </c>
      <c r="F112" s="576" t="s">
        <v>1503</v>
      </c>
      <c r="G112" s="548" t="s">
        <v>1200</v>
      </c>
      <c r="H112" s="548" t="s">
        <v>1201</v>
      </c>
      <c r="I112" s="562">
        <v>3.01</v>
      </c>
      <c r="J112" s="562">
        <v>50</v>
      </c>
      <c r="K112" s="563">
        <v>150.5</v>
      </c>
    </row>
    <row r="113" spans="1:11" ht="14.4" customHeight="1" x14ac:dyDescent="0.3">
      <c r="A113" s="544" t="s">
        <v>527</v>
      </c>
      <c r="B113" s="545" t="s">
        <v>625</v>
      </c>
      <c r="C113" s="548" t="s">
        <v>538</v>
      </c>
      <c r="D113" s="576" t="s">
        <v>626</v>
      </c>
      <c r="E113" s="548" t="s">
        <v>1502</v>
      </c>
      <c r="F113" s="576" t="s">
        <v>1503</v>
      </c>
      <c r="G113" s="548" t="s">
        <v>1202</v>
      </c>
      <c r="H113" s="548" t="s">
        <v>1203</v>
      </c>
      <c r="I113" s="562">
        <v>1.8316666666666668</v>
      </c>
      <c r="J113" s="562">
        <v>6000</v>
      </c>
      <c r="K113" s="563">
        <v>10932</v>
      </c>
    </row>
    <row r="114" spans="1:11" ht="14.4" customHeight="1" x14ac:dyDescent="0.3">
      <c r="A114" s="544" t="s">
        <v>527</v>
      </c>
      <c r="B114" s="545" t="s">
        <v>625</v>
      </c>
      <c r="C114" s="548" t="s">
        <v>538</v>
      </c>
      <c r="D114" s="576" t="s">
        <v>626</v>
      </c>
      <c r="E114" s="548" t="s">
        <v>1502</v>
      </c>
      <c r="F114" s="576" t="s">
        <v>1503</v>
      </c>
      <c r="G114" s="548" t="s">
        <v>1204</v>
      </c>
      <c r="H114" s="548" t="s">
        <v>1205</v>
      </c>
      <c r="I114" s="562">
        <v>0.01</v>
      </c>
      <c r="J114" s="562">
        <v>19200</v>
      </c>
      <c r="K114" s="563">
        <v>192</v>
      </c>
    </row>
    <row r="115" spans="1:11" ht="14.4" customHeight="1" x14ac:dyDescent="0.3">
      <c r="A115" s="544" t="s">
        <v>527</v>
      </c>
      <c r="B115" s="545" t="s">
        <v>625</v>
      </c>
      <c r="C115" s="548" t="s">
        <v>538</v>
      </c>
      <c r="D115" s="576" t="s">
        <v>626</v>
      </c>
      <c r="E115" s="548" t="s">
        <v>1502</v>
      </c>
      <c r="F115" s="576" t="s">
        <v>1503</v>
      </c>
      <c r="G115" s="548" t="s">
        <v>1206</v>
      </c>
      <c r="H115" s="548" t="s">
        <v>1207</v>
      </c>
      <c r="I115" s="562">
        <v>46.03</v>
      </c>
      <c r="J115" s="562">
        <v>1000</v>
      </c>
      <c r="K115" s="563">
        <v>46028.4</v>
      </c>
    </row>
    <row r="116" spans="1:11" ht="14.4" customHeight="1" x14ac:dyDescent="0.3">
      <c r="A116" s="544" t="s">
        <v>527</v>
      </c>
      <c r="B116" s="545" t="s">
        <v>625</v>
      </c>
      <c r="C116" s="548" t="s">
        <v>538</v>
      </c>
      <c r="D116" s="576" t="s">
        <v>626</v>
      </c>
      <c r="E116" s="548" t="s">
        <v>1502</v>
      </c>
      <c r="F116" s="576" t="s">
        <v>1503</v>
      </c>
      <c r="G116" s="548" t="s">
        <v>1208</v>
      </c>
      <c r="H116" s="548" t="s">
        <v>1209</v>
      </c>
      <c r="I116" s="562">
        <v>127.05</v>
      </c>
      <c r="J116" s="562">
        <v>12</v>
      </c>
      <c r="K116" s="563">
        <v>1524.6</v>
      </c>
    </row>
    <row r="117" spans="1:11" ht="14.4" customHeight="1" x14ac:dyDescent="0.3">
      <c r="A117" s="544" t="s">
        <v>527</v>
      </c>
      <c r="B117" s="545" t="s">
        <v>625</v>
      </c>
      <c r="C117" s="548" t="s">
        <v>538</v>
      </c>
      <c r="D117" s="576" t="s">
        <v>626</v>
      </c>
      <c r="E117" s="548" t="s">
        <v>1502</v>
      </c>
      <c r="F117" s="576" t="s">
        <v>1503</v>
      </c>
      <c r="G117" s="548" t="s">
        <v>1210</v>
      </c>
      <c r="H117" s="548" t="s">
        <v>1211</v>
      </c>
      <c r="I117" s="562">
        <v>2.46</v>
      </c>
      <c r="J117" s="562">
        <v>200</v>
      </c>
      <c r="K117" s="563">
        <v>492.2</v>
      </c>
    </row>
    <row r="118" spans="1:11" ht="14.4" customHeight="1" x14ac:dyDescent="0.3">
      <c r="A118" s="544" t="s">
        <v>527</v>
      </c>
      <c r="B118" s="545" t="s">
        <v>625</v>
      </c>
      <c r="C118" s="548" t="s">
        <v>538</v>
      </c>
      <c r="D118" s="576" t="s">
        <v>626</v>
      </c>
      <c r="E118" s="548" t="s">
        <v>1502</v>
      </c>
      <c r="F118" s="576" t="s">
        <v>1503</v>
      </c>
      <c r="G118" s="548" t="s">
        <v>1212</v>
      </c>
      <c r="H118" s="548" t="s">
        <v>1213</v>
      </c>
      <c r="I118" s="562">
        <v>25.530909090909095</v>
      </c>
      <c r="J118" s="562">
        <v>720</v>
      </c>
      <c r="K118" s="563">
        <v>18382.299999999996</v>
      </c>
    </row>
    <row r="119" spans="1:11" ht="14.4" customHeight="1" x14ac:dyDescent="0.3">
      <c r="A119" s="544" t="s">
        <v>527</v>
      </c>
      <c r="B119" s="545" t="s">
        <v>625</v>
      </c>
      <c r="C119" s="548" t="s">
        <v>538</v>
      </c>
      <c r="D119" s="576" t="s">
        <v>626</v>
      </c>
      <c r="E119" s="548" t="s">
        <v>1502</v>
      </c>
      <c r="F119" s="576" t="s">
        <v>1503</v>
      </c>
      <c r="G119" s="548" t="s">
        <v>1214</v>
      </c>
      <c r="H119" s="548" t="s">
        <v>1215</v>
      </c>
      <c r="I119" s="562">
        <v>2.5099999999999998</v>
      </c>
      <c r="J119" s="562">
        <v>50</v>
      </c>
      <c r="K119" s="563">
        <v>125.5</v>
      </c>
    </row>
    <row r="120" spans="1:11" ht="14.4" customHeight="1" x14ac:dyDescent="0.3">
      <c r="A120" s="544" t="s">
        <v>527</v>
      </c>
      <c r="B120" s="545" t="s">
        <v>625</v>
      </c>
      <c r="C120" s="548" t="s">
        <v>538</v>
      </c>
      <c r="D120" s="576" t="s">
        <v>626</v>
      </c>
      <c r="E120" s="548" t="s">
        <v>1502</v>
      </c>
      <c r="F120" s="576" t="s">
        <v>1503</v>
      </c>
      <c r="G120" s="548" t="s">
        <v>1216</v>
      </c>
      <c r="H120" s="548" t="s">
        <v>1217</v>
      </c>
      <c r="I120" s="562">
        <v>21.237999999999996</v>
      </c>
      <c r="J120" s="562">
        <v>700</v>
      </c>
      <c r="K120" s="563">
        <v>14866</v>
      </c>
    </row>
    <row r="121" spans="1:11" ht="14.4" customHeight="1" x14ac:dyDescent="0.3">
      <c r="A121" s="544" t="s">
        <v>527</v>
      </c>
      <c r="B121" s="545" t="s">
        <v>625</v>
      </c>
      <c r="C121" s="548" t="s">
        <v>538</v>
      </c>
      <c r="D121" s="576" t="s">
        <v>626</v>
      </c>
      <c r="E121" s="548" t="s">
        <v>1502</v>
      </c>
      <c r="F121" s="576" t="s">
        <v>1503</v>
      </c>
      <c r="G121" s="548" t="s">
        <v>1218</v>
      </c>
      <c r="H121" s="548" t="s">
        <v>1219</v>
      </c>
      <c r="I121" s="562">
        <v>486.75</v>
      </c>
      <c r="J121" s="562">
        <v>4</v>
      </c>
      <c r="K121" s="563">
        <v>1947</v>
      </c>
    </row>
    <row r="122" spans="1:11" ht="14.4" customHeight="1" x14ac:dyDescent="0.3">
      <c r="A122" s="544" t="s">
        <v>527</v>
      </c>
      <c r="B122" s="545" t="s">
        <v>625</v>
      </c>
      <c r="C122" s="548" t="s">
        <v>538</v>
      </c>
      <c r="D122" s="576" t="s">
        <v>626</v>
      </c>
      <c r="E122" s="548" t="s">
        <v>1502</v>
      </c>
      <c r="F122" s="576" t="s">
        <v>1503</v>
      </c>
      <c r="G122" s="548" t="s">
        <v>1220</v>
      </c>
      <c r="H122" s="548" t="s">
        <v>1221</v>
      </c>
      <c r="I122" s="562">
        <v>0.63</v>
      </c>
      <c r="J122" s="562">
        <v>4000</v>
      </c>
      <c r="K122" s="563">
        <v>2516.8000000000002</v>
      </c>
    </row>
    <row r="123" spans="1:11" ht="14.4" customHeight="1" x14ac:dyDescent="0.3">
      <c r="A123" s="544" t="s">
        <v>527</v>
      </c>
      <c r="B123" s="545" t="s">
        <v>625</v>
      </c>
      <c r="C123" s="548" t="s">
        <v>538</v>
      </c>
      <c r="D123" s="576" t="s">
        <v>626</v>
      </c>
      <c r="E123" s="548" t="s">
        <v>1502</v>
      </c>
      <c r="F123" s="576" t="s">
        <v>1503</v>
      </c>
      <c r="G123" s="548" t="s">
        <v>1222</v>
      </c>
      <c r="H123" s="548" t="s">
        <v>1223</v>
      </c>
      <c r="I123" s="562">
        <v>45.98</v>
      </c>
      <c r="J123" s="562">
        <v>10</v>
      </c>
      <c r="K123" s="563">
        <v>459.8</v>
      </c>
    </row>
    <row r="124" spans="1:11" ht="14.4" customHeight="1" x14ac:dyDescent="0.3">
      <c r="A124" s="544" t="s">
        <v>527</v>
      </c>
      <c r="B124" s="545" t="s">
        <v>625</v>
      </c>
      <c r="C124" s="548" t="s">
        <v>538</v>
      </c>
      <c r="D124" s="576" t="s">
        <v>626</v>
      </c>
      <c r="E124" s="548" t="s">
        <v>1502</v>
      </c>
      <c r="F124" s="576" t="s">
        <v>1503</v>
      </c>
      <c r="G124" s="548" t="s">
        <v>1224</v>
      </c>
      <c r="H124" s="548" t="s">
        <v>1225</v>
      </c>
      <c r="I124" s="562">
        <v>3.36</v>
      </c>
      <c r="J124" s="562">
        <v>1000</v>
      </c>
      <c r="K124" s="563">
        <v>3364.6</v>
      </c>
    </row>
    <row r="125" spans="1:11" ht="14.4" customHeight="1" x14ac:dyDescent="0.3">
      <c r="A125" s="544" t="s">
        <v>527</v>
      </c>
      <c r="B125" s="545" t="s">
        <v>625</v>
      </c>
      <c r="C125" s="548" t="s">
        <v>538</v>
      </c>
      <c r="D125" s="576" t="s">
        <v>626</v>
      </c>
      <c r="E125" s="548" t="s">
        <v>1502</v>
      </c>
      <c r="F125" s="576" t="s">
        <v>1503</v>
      </c>
      <c r="G125" s="548" t="s">
        <v>1226</v>
      </c>
      <c r="H125" s="548" t="s">
        <v>1227</v>
      </c>
      <c r="I125" s="562">
        <v>228.69</v>
      </c>
      <c r="J125" s="562">
        <v>1</v>
      </c>
      <c r="K125" s="563">
        <v>228.69</v>
      </c>
    </row>
    <row r="126" spans="1:11" ht="14.4" customHeight="1" x14ac:dyDescent="0.3">
      <c r="A126" s="544" t="s">
        <v>527</v>
      </c>
      <c r="B126" s="545" t="s">
        <v>625</v>
      </c>
      <c r="C126" s="548" t="s">
        <v>538</v>
      </c>
      <c r="D126" s="576" t="s">
        <v>626</v>
      </c>
      <c r="E126" s="548" t="s">
        <v>1504</v>
      </c>
      <c r="F126" s="576" t="s">
        <v>1505</v>
      </c>
      <c r="G126" s="548" t="s">
        <v>1228</v>
      </c>
      <c r="H126" s="548" t="s">
        <v>1229</v>
      </c>
      <c r="I126" s="562">
        <v>1.07</v>
      </c>
      <c r="J126" s="562">
        <v>2000</v>
      </c>
      <c r="K126" s="563">
        <v>2132.02</v>
      </c>
    </row>
    <row r="127" spans="1:11" ht="14.4" customHeight="1" x14ac:dyDescent="0.3">
      <c r="A127" s="544" t="s">
        <v>527</v>
      </c>
      <c r="B127" s="545" t="s">
        <v>625</v>
      </c>
      <c r="C127" s="548" t="s">
        <v>538</v>
      </c>
      <c r="D127" s="576" t="s">
        <v>626</v>
      </c>
      <c r="E127" s="548" t="s">
        <v>1504</v>
      </c>
      <c r="F127" s="576" t="s">
        <v>1505</v>
      </c>
      <c r="G127" s="548" t="s">
        <v>1230</v>
      </c>
      <c r="H127" s="548" t="s">
        <v>1231</v>
      </c>
      <c r="I127" s="562">
        <v>1.2699999999999998</v>
      </c>
      <c r="J127" s="562">
        <v>140000</v>
      </c>
      <c r="K127" s="563">
        <v>177446.49999999997</v>
      </c>
    </row>
    <row r="128" spans="1:11" ht="14.4" customHeight="1" x14ac:dyDescent="0.3">
      <c r="A128" s="544" t="s">
        <v>527</v>
      </c>
      <c r="B128" s="545" t="s">
        <v>625</v>
      </c>
      <c r="C128" s="548" t="s">
        <v>538</v>
      </c>
      <c r="D128" s="576" t="s">
        <v>626</v>
      </c>
      <c r="E128" s="548" t="s">
        <v>1504</v>
      </c>
      <c r="F128" s="576" t="s">
        <v>1505</v>
      </c>
      <c r="G128" s="548" t="s">
        <v>1232</v>
      </c>
      <c r="H128" s="548" t="s">
        <v>1233</v>
      </c>
      <c r="I128" s="562">
        <v>3.38</v>
      </c>
      <c r="J128" s="562">
        <v>15000</v>
      </c>
      <c r="K128" s="563">
        <v>50695</v>
      </c>
    </row>
    <row r="129" spans="1:11" ht="14.4" customHeight="1" x14ac:dyDescent="0.3">
      <c r="A129" s="544" t="s">
        <v>527</v>
      </c>
      <c r="B129" s="545" t="s">
        <v>625</v>
      </c>
      <c r="C129" s="548" t="s">
        <v>538</v>
      </c>
      <c r="D129" s="576" t="s">
        <v>626</v>
      </c>
      <c r="E129" s="548" t="s">
        <v>1504</v>
      </c>
      <c r="F129" s="576" t="s">
        <v>1505</v>
      </c>
      <c r="G129" s="548" t="s">
        <v>1234</v>
      </c>
      <c r="H129" s="548" t="s">
        <v>1235</v>
      </c>
      <c r="I129" s="562">
        <v>10.76</v>
      </c>
      <c r="J129" s="562">
        <v>7200</v>
      </c>
      <c r="K129" s="563">
        <v>77449.680000000008</v>
      </c>
    </row>
    <row r="130" spans="1:11" ht="14.4" customHeight="1" x14ac:dyDescent="0.3">
      <c r="A130" s="544" t="s">
        <v>527</v>
      </c>
      <c r="B130" s="545" t="s">
        <v>625</v>
      </c>
      <c r="C130" s="548" t="s">
        <v>538</v>
      </c>
      <c r="D130" s="576" t="s">
        <v>626</v>
      </c>
      <c r="E130" s="548" t="s">
        <v>1510</v>
      </c>
      <c r="F130" s="576" t="s">
        <v>1511</v>
      </c>
      <c r="G130" s="548" t="s">
        <v>1236</v>
      </c>
      <c r="H130" s="548" t="s">
        <v>1237</v>
      </c>
      <c r="I130" s="562">
        <v>598.94999999999993</v>
      </c>
      <c r="J130" s="562">
        <v>2580</v>
      </c>
      <c r="K130" s="563">
        <v>1545291</v>
      </c>
    </row>
    <row r="131" spans="1:11" ht="14.4" customHeight="1" x14ac:dyDescent="0.3">
      <c r="A131" s="544" t="s">
        <v>527</v>
      </c>
      <c r="B131" s="545" t="s">
        <v>625</v>
      </c>
      <c r="C131" s="548" t="s">
        <v>538</v>
      </c>
      <c r="D131" s="576" t="s">
        <v>626</v>
      </c>
      <c r="E131" s="548" t="s">
        <v>1510</v>
      </c>
      <c r="F131" s="576" t="s">
        <v>1511</v>
      </c>
      <c r="G131" s="548" t="s">
        <v>1238</v>
      </c>
      <c r="H131" s="548" t="s">
        <v>1239</v>
      </c>
      <c r="I131" s="562">
        <v>119.09090909090909</v>
      </c>
      <c r="J131" s="562">
        <v>1464</v>
      </c>
      <c r="K131" s="563">
        <v>174624</v>
      </c>
    </row>
    <row r="132" spans="1:11" ht="14.4" customHeight="1" x14ac:dyDescent="0.3">
      <c r="A132" s="544" t="s">
        <v>527</v>
      </c>
      <c r="B132" s="545" t="s">
        <v>625</v>
      </c>
      <c r="C132" s="548" t="s">
        <v>538</v>
      </c>
      <c r="D132" s="576" t="s">
        <v>626</v>
      </c>
      <c r="E132" s="548" t="s">
        <v>1510</v>
      </c>
      <c r="F132" s="576" t="s">
        <v>1511</v>
      </c>
      <c r="G132" s="548" t="s">
        <v>1240</v>
      </c>
      <c r="H132" s="548" t="s">
        <v>1241</v>
      </c>
      <c r="I132" s="562">
        <v>60.5</v>
      </c>
      <c r="J132" s="562">
        <v>3390</v>
      </c>
      <c r="K132" s="563">
        <v>205095</v>
      </c>
    </row>
    <row r="133" spans="1:11" ht="14.4" customHeight="1" x14ac:dyDescent="0.3">
      <c r="A133" s="544" t="s">
        <v>527</v>
      </c>
      <c r="B133" s="545" t="s">
        <v>625</v>
      </c>
      <c r="C133" s="548" t="s">
        <v>538</v>
      </c>
      <c r="D133" s="576" t="s">
        <v>626</v>
      </c>
      <c r="E133" s="548" t="s">
        <v>1510</v>
      </c>
      <c r="F133" s="576" t="s">
        <v>1511</v>
      </c>
      <c r="G133" s="548" t="s">
        <v>1240</v>
      </c>
      <c r="H133" s="548" t="s">
        <v>1242</v>
      </c>
      <c r="I133" s="562">
        <v>60.5</v>
      </c>
      <c r="J133" s="562">
        <v>3960</v>
      </c>
      <c r="K133" s="563">
        <v>239580</v>
      </c>
    </row>
    <row r="134" spans="1:11" ht="14.4" customHeight="1" x14ac:dyDescent="0.3">
      <c r="A134" s="544" t="s">
        <v>527</v>
      </c>
      <c r="B134" s="545" t="s">
        <v>625</v>
      </c>
      <c r="C134" s="548" t="s">
        <v>538</v>
      </c>
      <c r="D134" s="576" t="s">
        <v>626</v>
      </c>
      <c r="E134" s="548" t="s">
        <v>1510</v>
      </c>
      <c r="F134" s="576" t="s">
        <v>1511</v>
      </c>
      <c r="G134" s="548" t="s">
        <v>1243</v>
      </c>
      <c r="H134" s="548" t="s">
        <v>1244</v>
      </c>
      <c r="I134" s="562">
        <v>5445</v>
      </c>
      <c r="J134" s="562">
        <v>60</v>
      </c>
      <c r="K134" s="563">
        <v>326700</v>
      </c>
    </row>
    <row r="135" spans="1:11" ht="14.4" customHeight="1" x14ac:dyDescent="0.3">
      <c r="A135" s="544" t="s">
        <v>527</v>
      </c>
      <c r="B135" s="545" t="s">
        <v>625</v>
      </c>
      <c r="C135" s="548" t="s">
        <v>538</v>
      </c>
      <c r="D135" s="576" t="s">
        <v>626</v>
      </c>
      <c r="E135" s="548" t="s">
        <v>1510</v>
      </c>
      <c r="F135" s="576" t="s">
        <v>1511</v>
      </c>
      <c r="G135" s="548" t="s">
        <v>1245</v>
      </c>
      <c r="H135" s="548" t="s">
        <v>1246</v>
      </c>
      <c r="I135" s="562">
        <v>26.920000000000009</v>
      </c>
      <c r="J135" s="562">
        <v>9500</v>
      </c>
      <c r="K135" s="563">
        <v>255763.74</v>
      </c>
    </row>
    <row r="136" spans="1:11" ht="14.4" customHeight="1" x14ac:dyDescent="0.3">
      <c r="A136" s="544" t="s">
        <v>527</v>
      </c>
      <c r="B136" s="545" t="s">
        <v>625</v>
      </c>
      <c r="C136" s="548" t="s">
        <v>538</v>
      </c>
      <c r="D136" s="576" t="s">
        <v>626</v>
      </c>
      <c r="E136" s="548" t="s">
        <v>1510</v>
      </c>
      <c r="F136" s="576" t="s">
        <v>1511</v>
      </c>
      <c r="G136" s="548" t="s">
        <v>1247</v>
      </c>
      <c r="H136" s="548" t="s">
        <v>1248</v>
      </c>
      <c r="I136" s="562">
        <v>102.85</v>
      </c>
      <c r="J136" s="562">
        <v>8400</v>
      </c>
      <c r="K136" s="563">
        <v>863940</v>
      </c>
    </row>
    <row r="137" spans="1:11" ht="14.4" customHeight="1" x14ac:dyDescent="0.3">
      <c r="A137" s="544" t="s">
        <v>527</v>
      </c>
      <c r="B137" s="545" t="s">
        <v>625</v>
      </c>
      <c r="C137" s="548" t="s">
        <v>538</v>
      </c>
      <c r="D137" s="576" t="s">
        <v>626</v>
      </c>
      <c r="E137" s="548" t="s">
        <v>1510</v>
      </c>
      <c r="F137" s="576" t="s">
        <v>1511</v>
      </c>
      <c r="G137" s="548" t="s">
        <v>1249</v>
      </c>
      <c r="H137" s="548" t="s">
        <v>1250</v>
      </c>
      <c r="I137" s="562">
        <v>272.25</v>
      </c>
      <c r="J137" s="562">
        <v>8130</v>
      </c>
      <c r="K137" s="563">
        <v>2213392.5</v>
      </c>
    </row>
    <row r="138" spans="1:11" ht="14.4" customHeight="1" x14ac:dyDescent="0.3">
      <c r="A138" s="544" t="s">
        <v>527</v>
      </c>
      <c r="B138" s="545" t="s">
        <v>625</v>
      </c>
      <c r="C138" s="548" t="s">
        <v>538</v>
      </c>
      <c r="D138" s="576" t="s">
        <v>626</v>
      </c>
      <c r="E138" s="548" t="s">
        <v>1510</v>
      </c>
      <c r="F138" s="576" t="s">
        <v>1511</v>
      </c>
      <c r="G138" s="548" t="s">
        <v>1251</v>
      </c>
      <c r="H138" s="548" t="s">
        <v>1252</v>
      </c>
      <c r="I138" s="562">
        <v>5478.181818181818</v>
      </c>
      <c r="J138" s="562">
        <v>684</v>
      </c>
      <c r="K138" s="563">
        <v>3778164</v>
      </c>
    </row>
    <row r="139" spans="1:11" ht="14.4" customHeight="1" x14ac:dyDescent="0.3">
      <c r="A139" s="544" t="s">
        <v>527</v>
      </c>
      <c r="B139" s="545" t="s">
        <v>625</v>
      </c>
      <c r="C139" s="548" t="s">
        <v>538</v>
      </c>
      <c r="D139" s="576" t="s">
        <v>626</v>
      </c>
      <c r="E139" s="548" t="s">
        <v>1510</v>
      </c>
      <c r="F139" s="576" t="s">
        <v>1511</v>
      </c>
      <c r="G139" s="548" t="s">
        <v>1253</v>
      </c>
      <c r="H139" s="548" t="s">
        <v>1254</v>
      </c>
      <c r="I139" s="562">
        <v>290.39999999999998</v>
      </c>
      <c r="J139" s="562">
        <v>108</v>
      </c>
      <c r="K139" s="563">
        <v>31363.199999999997</v>
      </c>
    </row>
    <row r="140" spans="1:11" ht="14.4" customHeight="1" x14ac:dyDescent="0.3">
      <c r="A140" s="544" t="s">
        <v>527</v>
      </c>
      <c r="B140" s="545" t="s">
        <v>625</v>
      </c>
      <c r="C140" s="548" t="s">
        <v>538</v>
      </c>
      <c r="D140" s="576" t="s">
        <v>626</v>
      </c>
      <c r="E140" s="548" t="s">
        <v>1510</v>
      </c>
      <c r="F140" s="576" t="s">
        <v>1511</v>
      </c>
      <c r="G140" s="548" t="s">
        <v>1255</v>
      </c>
      <c r="H140" s="548" t="s">
        <v>1256</v>
      </c>
      <c r="I140" s="562">
        <v>139.15000000000003</v>
      </c>
      <c r="J140" s="562">
        <v>8256</v>
      </c>
      <c r="K140" s="563">
        <v>1148822.4000000001</v>
      </c>
    </row>
    <row r="141" spans="1:11" ht="14.4" customHeight="1" x14ac:dyDescent="0.3">
      <c r="A141" s="544" t="s">
        <v>527</v>
      </c>
      <c r="B141" s="545" t="s">
        <v>625</v>
      </c>
      <c r="C141" s="548" t="s">
        <v>538</v>
      </c>
      <c r="D141" s="576" t="s">
        <v>626</v>
      </c>
      <c r="E141" s="548" t="s">
        <v>1510</v>
      </c>
      <c r="F141" s="576" t="s">
        <v>1511</v>
      </c>
      <c r="G141" s="548" t="s">
        <v>1257</v>
      </c>
      <c r="H141" s="548" t="s">
        <v>1258</v>
      </c>
      <c r="I141" s="562">
        <v>1754.5</v>
      </c>
      <c r="J141" s="562">
        <v>32</v>
      </c>
      <c r="K141" s="563">
        <v>56144</v>
      </c>
    </row>
    <row r="142" spans="1:11" ht="14.4" customHeight="1" x14ac:dyDescent="0.3">
      <c r="A142" s="544" t="s">
        <v>527</v>
      </c>
      <c r="B142" s="545" t="s">
        <v>625</v>
      </c>
      <c r="C142" s="548" t="s">
        <v>538</v>
      </c>
      <c r="D142" s="576" t="s">
        <v>626</v>
      </c>
      <c r="E142" s="548" t="s">
        <v>1510</v>
      </c>
      <c r="F142" s="576" t="s">
        <v>1511</v>
      </c>
      <c r="G142" s="548" t="s">
        <v>1257</v>
      </c>
      <c r="H142" s="548" t="s">
        <v>1259</v>
      </c>
      <c r="I142" s="562">
        <v>1754.5</v>
      </c>
      <c r="J142" s="562">
        <v>72</v>
      </c>
      <c r="K142" s="563">
        <v>126324</v>
      </c>
    </row>
    <row r="143" spans="1:11" ht="14.4" customHeight="1" x14ac:dyDescent="0.3">
      <c r="A143" s="544" t="s">
        <v>527</v>
      </c>
      <c r="B143" s="545" t="s">
        <v>625</v>
      </c>
      <c r="C143" s="548" t="s">
        <v>538</v>
      </c>
      <c r="D143" s="576" t="s">
        <v>626</v>
      </c>
      <c r="E143" s="548" t="s">
        <v>1510</v>
      </c>
      <c r="F143" s="576" t="s">
        <v>1511</v>
      </c>
      <c r="G143" s="548" t="s">
        <v>1260</v>
      </c>
      <c r="H143" s="548" t="s">
        <v>1261</v>
      </c>
      <c r="I143" s="562">
        <v>145.19999999999999</v>
      </c>
      <c r="J143" s="562">
        <v>160</v>
      </c>
      <c r="K143" s="563">
        <v>23232</v>
      </c>
    </row>
    <row r="144" spans="1:11" ht="14.4" customHeight="1" x14ac:dyDescent="0.3">
      <c r="A144" s="544" t="s">
        <v>527</v>
      </c>
      <c r="B144" s="545" t="s">
        <v>625</v>
      </c>
      <c r="C144" s="548" t="s">
        <v>538</v>
      </c>
      <c r="D144" s="576" t="s">
        <v>626</v>
      </c>
      <c r="E144" s="548" t="s">
        <v>1510</v>
      </c>
      <c r="F144" s="576" t="s">
        <v>1511</v>
      </c>
      <c r="G144" s="548" t="s">
        <v>1262</v>
      </c>
      <c r="H144" s="548" t="s">
        <v>1263</v>
      </c>
      <c r="I144" s="562">
        <v>689.7</v>
      </c>
      <c r="J144" s="562">
        <v>200</v>
      </c>
      <c r="K144" s="563">
        <v>137940</v>
      </c>
    </row>
    <row r="145" spans="1:11" ht="14.4" customHeight="1" x14ac:dyDescent="0.3">
      <c r="A145" s="544" t="s">
        <v>527</v>
      </c>
      <c r="B145" s="545" t="s">
        <v>625</v>
      </c>
      <c r="C145" s="548" t="s">
        <v>538</v>
      </c>
      <c r="D145" s="576" t="s">
        <v>626</v>
      </c>
      <c r="E145" s="548" t="s">
        <v>1510</v>
      </c>
      <c r="F145" s="576" t="s">
        <v>1511</v>
      </c>
      <c r="G145" s="548" t="s">
        <v>1264</v>
      </c>
      <c r="H145" s="548" t="s">
        <v>1265</v>
      </c>
      <c r="I145" s="562">
        <v>84.7</v>
      </c>
      <c r="J145" s="562">
        <v>200</v>
      </c>
      <c r="K145" s="563">
        <v>16940</v>
      </c>
    </row>
    <row r="146" spans="1:11" ht="14.4" customHeight="1" x14ac:dyDescent="0.3">
      <c r="A146" s="544" t="s">
        <v>527</v>
      </c>
      <c r="B146" s="545" t="s">
        <v>625</v>
      </c>
      <c r="C146" s="548" t="s">
        <v>538</v>
      </c>
      <c r="D146" s="576" t="s">
        <v>626</v>
      </c>
      <c r="E146" s="548" t="s">
        <v>1510</v>
      </c>
      <c r="F146" s="576" t="s">
        <v>1511</v>
      </c>
      <c r="G146" s="548" t="s">
        <v>1266</v>
      </c>
      <c r="H146" s="548" t="s">
        <v>1267</v>
      </c>
      <c r="I146" s="562">
        <v>136.72999999999999</v>
      </c>
      <c r="J146" s="562">
        <v>14000</v>
      </c>
      <c r="K146" s="563">
        <v>1914220</v>
      </c>
    </row>
    <row r="147" spans="1:11" ht="14.4" customHeight="1" x14ac:dyDescent="0.3">
      <c r="A147" s="544" t="s">
        <v>527</v>
      </c>
      <c r="B147" s="545" t="s">
        <v>625</v>
      </c>
      <c r="C147" s="548" t="s">
        <v>538</v>
      </c>
      <c r="D147" s="576" t="s">
        <v>626</v>
      </c>
      <c r="E147" s="548" t="s">
        <v>1510</v>
      </c>
      <c r="F147" s="576" t="s">
        <v>1511</v>
      </c>
      <c r="G147" s="548" t="s">
        <v>1268</v>
      </c>
      <c r="H147" s="548" t="s">
        <v>1269</v>
      </c>
      <c r="I147" s="562">
        <v>726</v>
      </c>
      <c r="J147" s="562">
        <v>580</v>
      </c>
      <c r="K147" s="563">
        <v>421080</v>
      </c>
    </row>
    <row r="148" spans="1:11" ht="14.4" customHeight="1" x14ac:dyDescent="0.3">
      <c r="A148" s="544" t="s">
        <v>527</v>
      </c>
      <c r="B148" s="545" t="s">
        <v>625</v>
      </c>
      <c r="C148" s="548" t="s">
        <v>538</v>
      </c>
      <c r="D148" s="576" t="s">
        <v>626</v>
      </c>
      <c r="E148" s="548" t="s">
        <v>1510</v>
      </c>
      <c r="F148" s="576" t="s">
        <v>1511</v>
      </c>
      <c r="G148" s="548" t="s">
        <v>1270</v>
      </c>
      <c r="H148" s="548" t="s">
        <v>1271</v>
      </c>
      <c r="I148" s="562">
        <v>20.900000000000002</v>
      </c>
      <c r="J148" s="562">
        <v>7500</v>
      </c>
      <c r="K148" s="563">
        <v>156750</v>
      </c>
    </row>
    <row r="149" spans="1:11" ht="14.4" customHeight="1" x14ac:dyDescent="0.3">
      <c r="A149" s="544" t="s">
        <v>527</v>
      </c>
      <c r="B149" s="545" t="s">
        <v>625</v>
      </c>
      <c r="C149" s="548" t="s">
        <v>538</v>
      </c>
      <c r="D149" s="576" t="s">
        <v>626</v>
      </c>
      <c r="E149" s="548" t="s">
        <v>1510</v>
      </c>
      <c r="F149" s="576" t="s">
        <v>1511</v>
      </c>
      <c r="G149" s="548" t="s">
        <v>1272</v>
      </c>
      <c r="H149" s="548" t="s">
        <v>1273</v>
      </c>
      <c r="I149" s="562">
        <v>4235</v>
      </c>
      <c r="J149" s="562">
        <v>136</v>
      </c>
      <c r="K149" s="563">
        <v>575960</v>
      </c>
    </row>
    <row r="150" spans="1:11" ht="14.4" customHeight="1" x14ac:dyDescent="0.3">
      <c r="A150" s="544" t="s">
        <v>527</v>
      </c>
      <c r="B150" s="545" t="s">
        <v>625</v>
      </c>
      <c r="C150" s="548" t="s">
        <v>538</v>
      </c>
      <c r="D150" s="576" t="s">
        <v>626</v>
      </c>
      <c r="E150" s="548" t="s">
        <v>1510</v>
      </c>
      <c r="F150" s="576" t="s">
        <v>1511</v>
      </c>
      <c r="G150" s="548" t="s">
        <v>1274</v>
      </c>
      <c r="H150" s="548" t="s">
        <v>1275</v>
      </c>
      <c r="I150" s="562">
        <v>3872</v>
      </c>
      <c r="J150" s="562">
        <v>72</v>
      </c>
      <c r="K150" s="563">
        <v>278784</v>
      </c>
    </row>
    <row r="151" spans="1:11" ht="14.4" customHeight="1" x14ac:dyDescent="0.3">
      <c r="A151" s="544" t="s">
        <v>527</v>
      </c>
      <c r="B151" s="545" t="s">
        <v>625</v>
      </c>
      <c r="C151" s="548" t="s">
        <v>538</v>
      </c>
      <c r="D151" s="576" t="s">
        <v>626</v>
      </c>
      <c r="E151" s="548" t="s">
        <v>1510</v>
      </c>
      <c r="F151" s="576" t="s">
        <v>1511</v>
      </c>
      <c r="G151" s="548" t="s">
        <v>1276</v>
      </c>
      <c r="H151" s="548" t="s">
        <v>1277</v>
      </c>
      <c r="I151" s="562">
        <v>223.69874999999999</v>
      </c>
      <c r="J151" s="562">
        <v>820</v>
      </c>
      <c r="K151" s="563">
        <v>183484.4</v>
      </c>
    </row>
    <row r="152" spans="1:11" ht="14.4" customHeight="1" x14ac:dyDescent="0.3">
      <c r="A152" s="544" t="s">
        <v>527</v>
      </c>
      <c r="B152" s="545" t="s">
        <v>625</v>
      </c>
      <c r="C152" s="548" t="s">
        <v>538</v>
      </c>
      <c r="D152" s="576" t="s">
        <v>626</v>
      </c>
      <c r="E152" s="548" t="s">
        <v>1510</v>
      </c>
      <c r="F152" s="576" t="s">
        <v>1511</v>
      </c>
      <c r="G152" s="548" t="s">
        <v>1278</v>
      </c>
      <c r="H152" s="548" t="s">
        <v>1279</v>
      </c>
      <c r="I152" s="562">
        <v>223.69874999999999</v>
      </c>
      <c r="J152" s="562">
        <v>500</v>
      </c>
      <c r="K152" s="563">
        <v>112312.2</v>
      </c>
    </row>
    <row r="153" spans="1:11" ht="14.4" customHeight="1" x14ac:dyDescent="0.3">
      <c r="A153" s="544" t="s">
        <v>527</v>
      </c>
      <c r="B153" s="545" t="s">
        <v>625</v>
      </c>
      <c r="C153" s="548" t="s">
        <v>538</v>
      </c>
      <c r="D153" s="576" t="s">
        <v>626</v>
      </c>
      <c r="E153" s="548" t="s">
        <v>1510</v>
      </c>
      <c r="F153" s="576" t="s">
        <v>1511</v>
      </c>
      <c r="G153" s="548" t="s">
        <v>1280</v>
      </c>
      <c r="H153" s="548" t="s">
        <v>1281</v>
      </c>
      <c r="I153" s="562">
        <v>896.80000000000007</v>
      </c>
      <c r="J153" s="562">
        <v>450</v>
      </c>
      <c r="K153" s="563">
        <v>399456</v>
      </c>
    </row>
    <row r="154" spans="1:11" ht="14.4" customHeight="1" x14ac:dyDescent="0.3">
      <c r="A154" s="544" t="s">
        <v>527</v>
      </c>
      <c r="B154" s="545" t="s">
        <v>625</v>
      </c>
      <c r="C154" s="548" t="s">
        <v>538</v>
      </c>
      <c r="D154" s="576" t="s">
        <v>626</v>
      </c>
      <c r="E154" s="548" t="s">
        <v>1510</v>
      </c>
      <c r="F154" s="576" t="s">
        <v>1511</v>
      </c>
      <c r="G154" s="548" t="s">
        <v>1282</v>
      </c>
      <c r="H154" s="548" t="s">
        <v>1283</v>
      </c>
      <c r="I154" s="562">
        <v>689.7</v>
      </c>
      <c r="J154" s="562">
        <v>260</v>
      </c>
      <c r="K154" s="563">
        <v>179322</v>
      </c>
    </row>
    <row r="155" spans="1:11" ht="14.4" customHeight="1" x14ac:dyDescent="0.3">
      <c r="A155" s="544" t="s">
        <v>527</v>
      </c>
      <c r="B155" s="545" t="s">
        <v>625</v>
      </c>
      <c r="C155" s="548" t="s">
        <v>538</v>
      </c>
      <c r="D155" s="576" t="s">
        <v>626</v>
      </c>
      <c r="E155" s="548" t="s">
        <v>1510</v>
      </c>
      <c r="F155" s="576" t="s">
        <v>1511</v>
      </c>
      <c r="G155" s="548" t="s">
        <v>1284</v>
      </c>
      <c r="H155" s="548" t="s">
        <v>1285</v>
      </c>
      <c r="I155" s="562">
        <v>3388</v>
      </c>
      <c r="J155" s="562">
        <v>40</v>
      </c>
      <c r="K155" s="563">
        <v>135520</v>
      </c>
    </row>
    <row r="156" spans="1:11" ht="14.4" customHeight="1" x14ac:dyDescent="0.3">
      <c r="A156" s="544" t="s">
        <v>527</v>
      </c>
      <c r="B156" s="545" t="s">
        <v>625</v>
      </c>
      <c r="C156" s="548" t="s">
        <v>538</v>
      </c>
      <c r="D156" s="576" t="s">
        <v>626</v>
      </c>
      <c r="E156" s="548" t="s">
        <v>1510</v>
      </c>
      <c r="F156" s="576" t="s">
        <v>1511</v>
      </c>
      <c r="G156" s="548" t="s">
        <v>1286</v>
      </c>
      <c r="H156" s="548" t="s">
        <v>1287</v>
      </c>
      <c r="I156" s="562">
        <v>217.8</v>
      </c>
      <c r="J156" s="562">
        <v>100</v>
      </c>
      <c r="K156" s="563">
        <v>21780</v>
      </c>
    </row>
    <row r="157" spans="1:11" ht="14.4" customHeight="1" x14ac:dyDescent="0.3">
      <c r="A157" s="544" t="s">
        <v>527</v>
      </c>
      <c r="B157" s="545" t="s">
        <v>625</v>
      </c>
      <c r="C157" s="548" t="s">
        <v>538</v>
      </c>
      <c r="D157" s="576" t="s">
        <v>626</v>
      </c>
      <c r="E157" s="548" t="s">
        <v>1510</v>
      </c>
      <c r="F157" s="576" t="s">
        <v>1511</v>
      </c>
      <c r="G157" s="548" t="s">
        <v>1288</v>
      </c>
      <c r="H157" s="548" t="s">
        <v>1289</v>
      </c>
      <c r="I157" s="562">
        <v>598.95000000000005</v>
      </c>
      <c r="J157" s="562">
        <v>300</v>
      </c>
      <c r="K157" s="563">
        <v>179685</v>
      </c>
    </row>
    <row r="158" spans="1:11" ht="14.4" customHeight="1" x14ac:dyDescent="0.3">
      <c r="A158" s="544" t="s">
        <v>527</v>
      </c>
      <c r="B158" s="545" t="s">
        <v>625</v>
      </c>
      <c r="C158" s="548" t="s">
        <v>538</v>
      </c>
      <c r="D158" s="576" t="s">
        <v>626</v>
      </c>
      <c r="E158" s="548" t="s">
        <v>1510</v>
      </c>
      <c r="F158" s="576" t="s">
        <v>1511</v>
      </c>
      <c r="G158" s="548" t="s">
        <v>1290</v>
      </c>
      <c r="H158" s="548" t="s">
        <v>1291</v>
      </c>
      <c r="I158" s="562">
        <v>6050</v>
      </c>
      <c r="J158" s="562">
        <v>42</v>
      </c>
      <c r="K158" s="563">
        <v>254100</v>
      </c>
    </row>
    <row r="159" spans="1:11" ht="14.4" customHeight="1" x14ac:dyDescent="0.3">
      <c r="A159" s="544" t="s">
        <v>527</v>
      </c>
      <c r="B159" s="545" t="s">
        <v>625</v>
      </c>
      <c r="C159" s="548" t="s">
        <v>538</v>
      </c>
      <c r="D159" s="576" t="s">
        <v>626</v>
      </c>
      <c r="E159" s="548" t="s">
        <v>1510</v>
      </c>
      <c r="F159" s="576" t="s">
        <v>1511</v>
      </c>
      <c r="G159" s="548" t="s">
        <v>1292</v>
      </c>
      <c r="H159" s="548" t="s">
        <v>1293</v>
      </c>
      <c r="I159" s="562">
        <v>56.87</v>
      </c>
      <c r="J159" s="562">
        <v>200</v>
      </c>
      <c r="K159" s="563">
        <v>11374</v>
      </c>
    </row>
    <row r="160" spans="1:11" ht="14.4" customHeight="1" x14ac:dyDescent="0.3">
      <c r="A160" s="544" t="s">
        <v>527</v>
      </c>
      <c r="B160" s="545" t="s">
        <v>625</v>
      </c>
      <c r="C160" s="548" t="s">
        <v>538</v>
      </c>
      <c r="D160" s="576" t="s">
        <v>626</v>
      </c>
      <c r="E160" s="548" t="s">
        <v>1510</v>
      </c>
      <c r="F160" s="576" t="s">
        <v>1511</v>
      </c>
      <c r="G160" s="548" t="s">
        <v>1294</v>
      </c>
      <c r="H160" s="548" t="s">
        <v>1295</v>
      </c>
      <c r="I160" s="562">
        <v>722.04</v>
      </c>
      <c r="J160" s="562">
        <v>260</v>
      </c>
      <c r="K160" s="563">
        <v>187731.26</v>
      </c>
    </row>
    <row r="161" spans="1:11" ht="14.4" customHeight="1" x14ac:dyDescent="0.3">
      <c r="A161" s="544" t="s">
        <v>527</v>
      </c>
      <c r="B161" s="545" t="s">
        <v>625</v>
      </c>
      <c r="C161" s="548" t="s">
        <v>538</v>
      </c>
      <c r="D161" s="576" t="s">
        <v>626</v>
      </c>
      <c r="E161" s="548" t="s">
        <v>1510</v>
      </c>
      <c r="F161" s="576" t="s">
        <v>1511</v>
      </c>
      <c r="G161" s="548" t="s">
        <v>1296</v>
      </c>
      <c r="H161" s="548" t="s">
        <v>1297</v>
      </c>
      <c r="I161" s="562">
        <v>68.97</v>
      </c>
      <c r="J161" s="562">
        <v>2970</v>
      </c>
      <c r="K161" s="563">
        <v>204840.89999999997</v>
      </c>
    </row>
    <row r="162" spans="1:11" ht="14.4" customHeight="1" x14ac:dyDescent="0.3">
      <c r="A162" s="544" t="s">
        <v>527</v>
      </c>
      <c r="B162" s="545" t="s">
        <v>625</v>
      </c>
      <c r="C162" s="548" t="s">
        <v>538</v>
      </c>
      <c r="D162" s="576" t="s">
        <v>626</v>
      </c>
      <c r="E162" s="548" t="s">
        <v>1510</v>
      </c>
      <c r="F162" s="576" t="s">
        <v>1511</v>
      </c>
      <c r="G162" s="548" t="s">
        <v>1298</v>
      </c>
      <c r="H162" s="548" t="s">
        <v>1299</v>
      </c>
      <c r="I162" s="562">
        <v>332.41333333333336</v>
      </c>
      <c r="J162" s="562">
        <v>90</v>
      </c>
      <c r="K162" s="563">
        <v>29917.25</v>
      </c>
    </row>
    <row r="163" spans="1:11" ht="14.4" customHeight="1" x14ac:dyDescent="0.3">
      <c r="A163" s="544" t="s">
        <v>527</v>
      </c>
      <c r="B163" s="545" t="s">
        <v>625</v>
      </c>
      <c r="C163" s="548" t="s">
        <v>538</v>
      </c>
      <c r="D163" s="576" t="s">
        <v>626</v>
      </c>
      <c r="E163" s="548" t="s">
        <v>1510</v>
      </c>
      <c r="F163" s="576" t="s">
        <v>1511</v>
      </c>
      <c r="G163" s="548" t="s">
        <v>1300</v>
      </c>
      <c r="H163" s="548" t="s">
        <v>1301</v>
      </c>
      <c r="I163" s="562">
        <v>108.9</v>
      </c>
      <c r="J163" s="562">
        <v>96</v>
      </c>
      <c r="K163" s="563">
        <v>10454.4</v>
      </c>
    </row>
    <row r="164" spans="1:11" ht="14.4" customHeight="1" x14ac:dyDescent="0.3">
      <c r="A164" s="544" t="s">
        <v>527</v>
      </c>
      <c r="B164" s="545" t="s">
        <v>625</v>
      </c>
      <c r="C164" s="548" t="s">
        <v>538</v>
      </c>
      <c r="D164" s="576" t="s">
        <v>626</v>
      </c>
      <c r="E164" s="548" t="s">
        <v>1510</v>
      </c>
      <c r="F164" s="576" t="s">
        <v>1511</v>
      </c>
      <c r="G164" s="548" t="s">
        <v>1302</v>
      </c>
      <c r="H164" s="548" t="s">
        <v>1303</v>
      </c>
      <c r="I164" s="562">
        <v>56.87</v>
      </c>
      <c r="J164" s="562">
        <v>100</v>
      </c>
      <c r="K164" s="563">
        <v>5687</v>
      </c>
    </row>
    <row r="165" spans="1:11" ht="14.4" customHeight="1" x14ac:dyDescent="0.3">
      <c r="A165" s="544" t="s">
        <v>527</v>
      </c>
      <c r="B165" s="545" t="s">
        <v>625</v>
      </c>
      <c r="C165" s="548" t="s">
        <v>538</v>
      </c>
      <c r="D165" s="576" t="s">
        <v>626</v>
      </c>
      <c r="E165" s="548" t="s">
        <v>1510</v>
      </c>
      <c r="F165" s="576" t="s">
        <v>1511</v>
      </c>
      <c r="G165" s="548" t="s">
        <v>1304</v>
      </c>
      <c r="H165" s="548" t="s">
        <v>1305</v>
      </c>
      <c r="I165" s="562">
        <v>102.85</v>
      </c>
      <c r="J165" s="562">
        <v>1200</v>
      </c>
      <c r="K165" s="563">
        <v>123420</v>
      </c>
    </row>
    <row r="166" spans="1:11" ht="14.4" customHeight="1" x14ac:dyDescent="0.3">
      <c r="A166" s="544" t="s">
        <v>527</v>
      </c>
      <c r="B166" s="545" t="s">
        <v>625</v>
      </c>
      <c r="C166" s="548" t="s">
        <v>538</v>
      </c>
      <c r="D166" s="576" t="s">
        <v>626</v>
      </c>
      <c r="E166" s="548" t="s">
        <v>1510</v>
      </c>
      <c r="F166" s="576" t="s">
        <v>1511</v>
      </c>
      <c r="G166" s="548" t="s">
        <v>1306</v>
      </c>
      <c r="H166" s="548" t="s">
        <v>1307</v>
      </c>
      <c r="I166" s="562">
        <v>248.05</v>
      </c>
      <c r="J166" s="562">
        <v>1200</v>
      </c>
      <c r="K166" s="563">
        <v>297660</v>
      </c>
    </row>
    <row r="167" spans="1:11" ht="14.4" customHeight="1" x14ac:dyDescent="0.3">
      <c r="A167" s="544" t="s">
        <v>527</v>
      </c>
      <c r="B167" s="545" t="s">
        <v>625</v>
      </c>
      <c r="C167" s="548" t="s">
        <v>538</v>
      </c>
      <c r="D167" s="576" t="s">
        <v>626</v>
      </c>
      <c r="E167" s="548" t="s">
        <v>1510</v>
      </c>
      <c r="F167" s="576" t="s">
        <v>1511</v>
      </c>
      <c r="G167" s="548" t="s">
        <v>1308</v>
      </c>
      <c r="H167" s="548" t="s">
        <v>1309</v>
      </c>
      <c r="I167" s="562">
        <v>133.1</v>
      </c>
      <c r="J167" s="562">
        <v>1152</v>
      </c>
      <c r="K167" s="563">
        <v>153331.20000000001</v>
      </c>
    </row>
    <row r="168" spans="1:11" ht="14.4" customHeight="1" x14ac:dyDescent="0.3">
      <c r="A168" s="544" t="s">
        <v>527</v>
      </c>
      <c r="B168" s="545" t="s">
        <v>625</v>
      </c>
      <c r="C168" s="548" t="s">
        <v>538</v>
      </c>
      <c r="D168" s="576" t="s">
        <v>626</v>
      </c>
      <c r="E168" s="548" t="s">
        <v>1510</v>
      </c>
      <c r="F168" s="576" t="s">
        <v>1511</v>
      </c>
      <c r="G168" s="548" t="s">
        <v>1310</v>
      </c>
      <c r="H168" s="548" t="s">
        <v>1311</v>
      </c>
      <c r="I168" s="562">
        <v>2586.38</v>
      </c>
      <c r="J168" s="562">
        <v>8</v>
      </c>
      <c r="K168" s="563">
        <v>20691</v>
      </c>
    </row>
    <row r="169" spans="1:11" ht="14.4" customHeight="1" x14ac:dyDescent="0.3">
      <c r="A169" s="544" t="s">
        <v>527</v>
      </c>
      <c r="B169" s="545" t="s">
        <v>625</v>
      </c>
      <c r="C169" s="548" t="s">
        <v>538</v>
      </c>
      <c r="D169" s="576" t="s">
        <v>626</v>
      </c>
      <c r="E169" s="548" t="s">
        <v>1510</v>
      </c>
      <c r="F169" s="576" t="s">
        <v>1511</v>
      </c>
      <c r="G169" s="548" t="s">
        <v>1312</v>
      </c>
      <c r="H169" s="548" t="s">
        <v>1313</v>
      </c>
      <c r="I169" s="562">
        <v>157.30000000000001</v>
      </c>
      <c r="J169" s="562">
        <v>36</v>
      </c>
      <c r="K169" s="563">
        <v>5662.8</v>
      </c>
    </row>
    <row r="170" spans="1:11" ht="14.4" customHeight="1" x14ac:dyDescent="0.3">
      <c r="A170" s="544" t="s">
        <v>527</v>
      </c>
      <c r="B170" s="545" t="s">
        <v>625</v>
      </c>
      <c r="C170" s="548" t="s">
        <v>538</v>
      </c>
      <c r="D170" s="576" t="s">
        <v>626</v>
      </c>
      <c r="E170" s="548" t="s">
        <v>1512</v>
      </c>
      <c r="F170" s="576" t="s">
        <v>1513</v>
      </c>
      <c r="G170" s="548" t="s">
        <v>1314</v>
      </c>
      <c r="H170" s="548" t="s">
        <v>1315</v>
      </c>
      <c r="I170" s="562">
        <v>0.30499999999999999</v>
      </c>
      <c r="J170" s="562">
        <v>200</v>
      </c>
      <c r="K170" s="563">
        <v>61</v>
      </c>
    </row>
    <row r="171" spans="1:11" ht="14.4" customHeight="1" x14ac:dyDescent="0.3">
      <c r="A171" s="544" t="s">
        <v>527</v>
      </c>
      <c r="B171" s="545" t="s">
        <v>625</v>
      </c>
      <c r="C171" s="548" t="s">
        <v>538</v>
      </c>
      <c r="D171" s="576" t="s">
        <v>626</v>
      </c>
      <c r="E171" s="548" t="s">
        <v>1512</v>
      </c>
      <c r="F171" s="576" t="s">
        <v>1513</v>
      </c>
      <c r="G171" s="548" t="s">
        <v>1316</v>
      </c>
      <c r="H171" s="548" t="s">
        <v>1317</v>
      </c>
      <c r="I171" s="562">
        <v>0.31</v>
      </c>
      <c r="J171" s="562">
        <v>100</v>
      </c>
      <c r="K171" s="563">
        <v>31</v>
      </c>
    </row>
    <row r="172" spans="1:11" ht="14.4" customHeight="1" x14ac:dyDescent="0.3">
      <c r="A172" s="544" t="s">
        <v>527</v>
      </c>
      <c r="B172" s="545" t="s">
        <v>625</v>
      </c>
      <c r="C172" s="548" t="s">
        <v>538</v>
      </c>
      <c r="D172" s="576" t="s">
        <v>626</v>
      </c>
      <c r="E172" s="548" t="s">
        <v>1512</v>
      </c>
      <c r="F172" s="576" t="s">
        <v>1513</v>
      </c>
      <c r="G172" s="548" t="s">
        <v>1318</v>
      </c>
      <c r="H172" s="548" t="s">
        <v>1319</v>
      </c>
      <c r="I172" s="562">
        <v>0.48333333333333334</v>
      </c>
      <c r="J172" s="562">
        <v>2100</v>
      </c>
      <c r="K172" s="563">
        <v>1018</v>
      </c>
    </row>
    <row r="173" spans="1:11" ht="14.4" customHeight="1" x14ac:dyDescent="0.3">
      <c r="A173" s="544" t="s">
        <v>527</v>
      </c>
      <c r="B173" s="545" t="s">
        <v>625</v>
      </c>
      <c r="C173" s="548" t="s">
        <v>538</v>
      </c>
      <c r="D173" s="576" t="s">
        <v>626</v>
      </c>
      <c r="E173" s="548" t="s">
        <v>1512</v>
      </c>
      <c r="F173" s="576" t="s">
        <v>1513</v>
      </c>
      <c r="G173" s="548" t="s">
        <v>1320</v>
      </c>
      <c r="H173" s="548" t="s">
        <v>1321</v>
      </c>
      <c r="I173" s="562">
        <v>1.8014285714285716</v>
      </c>
      <c r="J173" s="562">
        <v>16200</v>
      </c>
      <c r="K173" s="563">
        <v>29190</v>
      </c>
    </row>
    <row r="174" spans="1:11" ht="14.4" customHeight="1" x14ac:dyDescent="0.3">
      <c r="A174" s="544" t="s">
        <v>527</v>
      </c>
      <c r="B174" s="545" t="s">
        <v>625</v>
      </c>
      <c r="C174" s="548" t="s">
        <v>538</v>
      </c>
      <c r="D174" s="576" t="s">
        <v>626</v>
      </c>
      <c r="E174" s="548" t="s">
        <v>1506</v>
      </c>
      <c r="F174" s="576" t="s">
        <v>1507</v>
      </c>
      <c r="G174" s="548" t="s">
        <v>1038</v>
      </c>
      <c r="H174" s="548" t="s">
        <v>1039</v>
      </c>
      <c r="I174" s="562">
        <v>0.71</v>
      </c>
      <c r="J174" s="562">
        <v>83800</v>
      </c>
      <c r="K174" s="563">
        <v>59498</v>
      </c>
    </row>
    <row r="175" spans="1:11" ht="14.4" customHeight="1" x14ac:dyDescent="0.3">
      <c r="A175" s="544" t="s">
        <v>527</v>
      </c>
      <c r="B175" s="545" t="s">
        <v>625</v>
      </c>
      <c r="C175" s="548" t="s">
        <v>538</v>
      </c>
      <c r="D175" s="576" t="s">
        <v>626</v>
      </c>
      <c r="E175" s="548" t="s">
        <v>1506</v>
      </c>
      <c r="F175" s="576" t="s">
        <v>1507</v>
      </c>
      <c r="G175" s="548" t="s">
        <v>1040</v>
      </c>
      <c r="H175" s="548" t="s">
        <v>1041</v>
      </c>
      <c r="I175" s="562">
        <v>0.71</v>
      </c>
      <c r="J175" s="562">
        <v>10000</v>
      </c>
      <c r="K175" s="563">
        <v>7100</v>
      </c>
    </row>
    <row r="176" spans="1:11" ht="14.4" customHeight="1" x14ac:dyDescent="0.3">
      <c r="A176" s="544" t="s">
        <v>527</v>
      </c>
      <c r="B176" s="545" t="s">
        <v>625</v>
      </c>
      <c r="C176" s="548" t="s">
        <v>538</v>
      </c>
      <c r="D176" s="576" t="s">
        <v>626</v>
      </c>
      <c r="E176" s="548" t="s">
        <v>1506</v>
      </c>
      <c r="F176" s="576" t="s">
        <v>1507</v>
      </c>
      <c r="G176" s="548" t="s">
        <v>1042</v>
      </c>
      <c r="H176" s="548" t="s">
        <v>1043</v>
      </c>
      <c r="I176" s="562">
        <v>0.71</v>
      </c>
      <c r="J176" s="562">
        <v>1400</v>
      </c>
      <c r="K176" s="563">
        <v>994</v>
      </c>
    </row>
    <row r="177" spans="1:11" ht="14.4" customHeight="1" x14ac:dyDescent="0.3">
      <c r="A177" s="544" t="s">
        <v>527</v>
      </c>
      <c r="B177" s="545" t="s">
        <v>625</v>
      </c>
      <c r="C177" s="548" t="s">
        <v>538</v>
      </c>
      <c r="D177" s="576" t="s">
        <v>626</v>
      </c>
      <c r="E177" s="548" t="s">
        <v>1506</v>
      </c>
      <c r="F177" s="576" t="s">
        <v>1507</v>
      </c>
      <c r="G177" s="548" t="s">
        <v>1322</v>
      </c>
      <c r="H177" s="548" t="s">
        <v>1323</v>
      </c>
      <c r="I177" s="562">
        <v>12.58</v>
      </c>
      <c r="J177" s="562">
        <v>20</v>
      </c>
      <c r="K177" s="563">
        <v>251.6</v>
      </c>
    </row>
    <row r="178" spans="1:11" ht="14.4" customHeight="1" x14ac:dyDescent="0.3">
      <c r="A178" s="544" t="s">
        <v>527</v>
      </c>
      <c r="B178" s="545" t="s">
        <v>625</v>
      </c>
      <c r="C178" s="548" t="s">
        <v>538</v>
      </c>
      <c r="D178" s="576" t="s">
        <v>626</v>
      </c>
      <c r="E178" s="548" t="s">
        <v>1508</v>
      </c>
      <c r="F178" s="576" t="s">
        <v>1509</v>
      </c>
      <c r="G178" s="548" t="s">
        <v>1324</v>
      </c>
      <c r="H178" s="548" t="s">
        <v>1325</v>
      </c>
      <c r="I178" s="562">
        <v>12.31</v>
      </c>
      <c r="J178" s="562">
        <v>280</v>
      </c>
      <c r="K178" s="563">
        <v>3445.6000000000004</v>
      </c>
    </row>
    <row r="179" spans="1:11" ht="14.4" customHeight="1" x14ac:dyDescent="0.3">
      <c r="A179" s="544" t="s">
        <v>527</v>
      </c>
      <c r="B179" s="545" t="s">
        <v>625</v>
      </c>
      <c r="C179" s="548" t="s">
        <v>538</v>
      </c>
      <c r="D179" s="576" t="s">
        <v>626</v>
      </c>
      <c r="E179" s="548" t="s">
        <v>1508</v>
      </c>
      <c r="F179" s="576" t="s">
        <v>1509</v>
      </c>
      <c r="G179" s="548" t="s">
        <v>1326</v>
      </c>
      <c r="H179" s="548" t="s">
        <v>1327</v>
      </c>
      <c r="I179" s="562">
        <v>192.39</v>
      </c>
      <c r="J179" s="562">
        <v>1</v>
      </c>
      <c r="K179" s="563">
        <v>192.39</v>
      </c>
    </row>
    <row r="180" spans="1:11" ht="14.4" customHeight="1" x14ac:dyDescent="0.3">
      <c r="A180" s="544" t="s">
        <v>527</v>
      </c>
      <c r="B180" s="545" t="s">
        <v>625</v>
      </c>
      <c r="C180" s="548" t="s">
        <v>538</v>
      </c>
      <c r="D180" s="576" t="s">
        <v>626</v>
      </c>
      <c r="E180" s="548" t="s">
        <v>1508</v>
      </c>
      <c r="F180" s="576" t="s">
        <v>1509</v>
      </c>
      <c r="G180" s="548" t="s">
        <v>1044</v>
      </c>
      <c r="H180" s="548" t="s">
        <v>1045</v>
      </c>
      <c r="I180" s="562">
        <v>17.543333333333333</v>
      </c>
      <c r="J180" s="562">
        <v>260</v>
      </c>
      <c r="K180" s="563">
        <v>4561.7</v>
      </c>
    </row>
    <row r="181" spans="1:11" ht="14.4" customHeight="1" x14ac:dyDescent="0.3">
      <c r="A181" s="544" t="s">
        <v>527</v>
      </c>
      <c r="B181" s="545" t="s">
        <v>625</v>
      </c>
      <c r="C181" s="548" t="s">
        <v>538</v>
      </c>
      <c r="D181" s="576" t="s">
        <v>626</v>
      </c>
      <c r="E181" s="548" t="s">
        <v>1508</v>
      </c>
      <c r="F181" s="576" t="s">
        <v>1509</v>
      </c>
      <c r="G181" s="548" t="s">
        <v>1328</v>
      </c>
      <c r="H181" s="548" t="s">
        <v>1329</v>
      </c>
      <c r="I181" s="562">
        <v>73471.199999999983</v>
      </c>
      <c r="J181" s="562">
        <v>15</v>
      </c>
      <c r="K181" s="563">
        <v>1102067.9999999998</v>
      </c>
    </row>
    <row r="182" spans="1:11" ht="14.4" customHeight="1" x14ac:dyDescent="0.3">
      <c r="A182" s="544" t="s">
        <v>527</v>
      </c>
      <c r="B182" s="545" t="s">
        <v>625</v>
      </c>
      <c r="C182" s="548" t="s">
        <v>538</v>
      </c>
      <c r="D182" s="576" t="s">
        <v>626</v>
      </c>
      <c r="E182" s="548" t="s">
        <v>1508</v>
      </c>
      <c r="F182" s="576" t="s">
        <v>1509</v>
      </c>
      <c r="G182" s="548" t="s">
        <v>1330</v>
      </c>
      <c r="H182" s="548" t="s">
        <v>1331</v>
      </c>
      <c r="I182" s="562">
        <v>1988.03</v>
      </c>
      <c r="J182" s="562">
        <v>15</v>
      </c>
      <c r="K182" s="563">
        <v>29820.449999999997</v>
      </c>
    </row>
    <row r="183" spans="1:11" ht="14.4" customHeight="1" x14ac:dyDescent="0.3">
      <c r="A183" s="544" t="s">
        <v>527</v>
      </c>
      <c r="B183" s="545" t="s">
        <v>625</v>
      </c>
      <c r="C183" s="548" t="s">
        <v>538</v>
      </c>
      <c r="D183" s="576" t="s">
        <v>626</v>
      </c>
      <c r="E183" s="548" t="s">
        <v>1508</v>
      </c>
      <c r="F183" s="576" t="s">
        <v>1509</v>
      </c>
      <c r="G183" s="548" t="s">
        <v>1332</v>
      </c>
      <c r="H183" s="548" t="s">
        <v>1333</v>
      </c>
      <c r="I183" s="562">
        <v>4247.1000000000004</v>
      </c>
      <c r="J183" s="562">
        <v>4</v>
      </c>
      <c r="K183" s="563">
        <v>16988.400000000001</v>
      </c>
    </row>
    <row r="184" spans="1:11" ht="14.4" customHeight="1" x14ac:dyDescent="0.3">
      <c r="A184" s="544" t="s">
        <v>527</v>
      </c>
      <c r="B184" s="545" t="s">
        <v>625</v>
      </c>
      <c r="C184" s="548" t="s">
        <v>538</v>
      </c>
      <c r="D184" s="576" t="s">
        <v>626</v>
      </c>
      <c r="E184" s="548" t="s">
        <v>1508</v>
      </c>
      <c r="F184" s="576" t="s">
        <v>1509</v>
      </c>
      <c r="G184" s="548" t="s">
        <v>1334</v>
      </c>
      <c r="H184" s="548" t="s">
        <v>1335</v>
      </c>
      <c r="I184" s="562">
        <v>54038.599999999991</v>
      </c>
      <c r="J184" s="562">
        <v>15</v>
      </c>
      <c r="K184" s="563">
        <v>810578.99999999988</v>
      </c>
    </row>
    <row r="185" spans="1:11" ht="14.4" customHeight="1" x14ac:dyDescent="0.3">
      <c r="A185" s="544" t="s">
        <v>527</v>
      </c>
      <c r="B185" s="545" t="s">
        <v>625</v>
      </c>
      <c r="C185" s="548" t="s">
        <v>538</v>
      </c>
      <c r="D185" s="576" t="s">
        <v>626</v>
      </c>
      <c r="E185" s="548" t="s">
        <v>1508</v>
      </c>
      <c r="F185" s="576" t="s">
        <v>1509</v>
      </c>
      <c r="G185" s="548" t="s">
        <v>1336</v>
      </c>
      <c r="H185" s="548" t="s">
        <v>1337</v>
      </c>
      <c r="I185" s="562">
        <v>12.58</v>
      </c>
      <c r="J185" s="562">
        <v>420</v>
      </c>
      <c r="K185" s="563">
        <v>5285.2800000000007</v>
      </c>
    </row>
    <row r="186" spans="1:11" ht="14.4" customHeight="1" x14ac:dyDescent="0.3">
      <c r="A186" s="544" t="s">
        <v>527</v>
      </c>
      <c r="B186" s="545" t="s">
        <v>625</v>
      </c>
      <c r="C186" s="548" t="s">
        <v>538</v>
      </c>
      <c r="D186" s="576" t="s">
        <v>626</v>
      </c>
      <c r="E186" s="548" t="s">
        <v>1508</v>
      </c>
      <c r="F186" s="576" t="s">
        <v>1509</v>
      </c>
      <c r="G186" s="548" t="s">
        <v>1046</v>
      </c>
      <c r="H186" s="548" t="s">
        <v>1047</v>
      </c>
      <c r="I186" s="562">
        <v>10.89</v>
      </c>
      <c r="J186" s="562">
        <v>1500</v>
      </c>
      <c r="K186" s="563">
        <v>16335</v>
      </c>
    </row>
    <row r="187" spans="1:11" ht="14.4" customHeight="1" x14ac:dyDescent="0.3">
      <c r="A187" s="544" t="s">
        <v>527</v>
      </c>
      <c r="B187" s="545" t="s">
        <v>625</v>
      </c>
      <c r="C187" s="548" t="s">
        <v>538</v>
      </c>
      <c r="D187" s="576" t="s">
        <v>626</v>
      </c>
      <c r="E187" s="548" t="s">
        <v>1508</v>
      </c>
      <c r="F187" s="576" t="s">
        <v>1509</v>
      </c>
      <c r="G187" s="548" t="s">
        <v>1338</v>
      </c>
      <c r="H187" s="548" t="s">
        <v>1339</v>
      </c>
      <c r="I187" s="562">
        <v>424.69500000000005</v>
      </c>
      <c r="J187" s="562">
        <v>2</v>
      </c>
      <c r="K187" s="563">
        <v>849.3900000000001</v>
      </c>
    </row>
    <row r="188" spans="1:11" ht="14.4" customHeight="1" x14ac:dyDescent="0.3">
      <c r="A188" s="544" t="s">
        <v>527</v>
      </c>
      <c r="B188" s="545" t="s">
        <v>625</v>
      </c>
      <c r="C188" s="548" t="s">
        <v>538</v>
      </c>
      <c r="D188" s="576" t="s">
        <v>626</v>
      </c>
      <c r="E188" s="548" t="s">
        <v>1508</v>
      </c>
      <c r="F188" s="576" t="s">
        <v>1509</v>
      </c>
      <c r="G188" s="548" t="s">
        <v>1340</v>
      </c>
      <c r="H188" s="548" t="s">
        <v>1341</v>
      </c>
      <c r="I188" s="562">
        <v>21552.5</v>
      </c>
      <c r="J188" s="562">
        <v>4</v>
      </c>
      <c r="K188" s="563">
        <v>86210</v>
      </c>
    </row>
    <row r="189" spans="1:11" ht="14.4" customHeight="1" x14ac:dyDescent="0.3">
      <c r="A189" s="544" t="s">
        <v>527</v>
      </c>
      <c r="B189" s="545" t="s">
        <v>625</v>
      </c>
      <c r="C189" s="548" t="s">
        <v>538</v>
      </c>
      <c r="D189" s="576" t="s">
        <v>626</v>
      </c>
      <c r="E189" s="548" t="s">
        <v>1508</v>
      </c>
      <c r="F189" s="576" t="s">
        <v>1509</v>
      </c>
      <c r="G189" s="548" t="s">
        <v>1342</v>
      </c>
      <c r="H189" s="548" t="s">
        <v>1343</v>
      </c>
      <c r="I189" s="562">
        <v>7887.9899999999989</v>
      </c>
      <c r="J189" s="562">
        <v>21</v>
      </c>
      <c r="K189" s="563">
        <v>165647.79</v>
      </c>
    </row>
    <row r="190" spans="1:11" ht="14.4" customHeight="1" x14ac:dyDescent="0.3">
      <c r="A190" s="544" t="s">
        <v>527</v>
      </c>
      <c r="B190" s="545" t="s">
        <v>625</v>
      </c>
      <c r="C190" s="548" t="s">
        <v>538</v>
      </c>
      <c r="D190" s="576" t="s">
        <v>626</v>
      </c>
      <c r="E190" s="548" t="s">
        <v>1508</v>
      </c>
      <c r="F190" s="576" t="s">
        <v>1509</v>
      </c>
      <c r="G190" s="548" t="s">
        <v>1344</v>
      </c>
      <c r="H190" s="548" t="s">
        <v>1345</v>
      </c>
      <c r="I190" s="562">
        <v>224745.4</v>
      </c>
      <c r="J190" s="562">
        <v>7</v>
      </c>
      <c r="K190" s="563">
        <v>1573217.8</v>
      </c>
    </row>
    <row r="191" spans="1:11" ht="14.4" customHeight="1" x14ac:dyDescent="0.3">
      <c r="A191" s="544" t="s">
        <v>527</v>
      </c>
      <c r="B191" s="545" t="s">
        <v>625</v>
      </c>
      <c r="C191" s="548" t="s">
        <v>538</v>
      </c>
      <c r="D191" s="576" t="s">
        <v>626</v>
      </c>
      <c r="E191" s="548" t="s">
        <v>1508</v>
      </c>
      <c r="F191" s="576" t="s">
        <v>1509</v>
      </c>
      <c r="G191" s="548" t="s">
        <v>1346</v>
      </c>
      <c r="H191" s="548" t="s">
        <v>1347</v>
      </c>
      <c r="I191" s="562">
        <v>5115.88</v>
      </c>
      <c r="J191" s="562">
        <v>8</v>
      </c>
      <c r="K191" s="563">
        <v>40927.040000000001</v>
      </c>
    </row>
    <row r="192" spans="1:11" ht="14.4" customHeight="1" x14ac:dyDescent="0.3">
      <c r="A192" s="544" t="s">
        <v>527</v>
      </c>
      <c r="B192" s="545" t="s">
        <v>625</v>
      </c>
      <c r="C192" s="548" t="s">
        <v>538</v>
      </c>
      <c r="D192" s="576" t="s">
        <v>626</v>
      </c>
      <c r="E192" s="548" t="s">
        <v>1508</v>
      </c>
      <c r="F192" s="576" t="s">
        <v>1509</v>
      </c>
      <c r="G192" s="548" t="s">
        <v>1048</v>
      </c>
      <c r="H192" s="548" t="s">
        <v>1049</v>
      </c>
      <c r="I192" s="562">
        <v>2416.9749999999999</v>
      </c>
      <c r="J192" s="562">
        <v>4</v>
      </c>
      <c r="K192" s="563">
        <v>9667.9</v>
      </c>
    </row>
    <row r="193" spans="1:11" ht="14.4" customHeight="1" x14ac:dyDescent="0.3">
      <c r="A193" s="544" t="s">
        <v>527</v>
      </c>
      <c r="B193" s="545" t="s">
        <v>625</v>
      </c>
      <c r="C193" s="548" t="s">
        <v>538</v>
      </c>
      <c r="D193" s="576" t="s">
        <v>626</v>
      </c>
      <c r="E193" s="548" t="s">
        <v>1508</v>
      </c>
      <c r="F193" s="576" t="s">
        <v>1509</v>
      </c>
      <c r="G193" s="548" t="s">
        <v>1050</v>
      </c>
      <c r="H193" s="548" t="s">
        <v>1051</v>
      </c>
      <c r="I193" s="562">
        <v>9.07</v>
      </c>
      <c r="J193" s="562">
        <v>2450</v>
      </c>
      <c r="K193" s="563">
        <v>22233.75</v>
      </c>
    </row>
    <row r="194" spans="1:11" ht="14.4" customHeight="1" x14ac:dyDescent="0.3">
      <c r="A194" s="544" t="s">
        <v>527</v>
      </c>
      <c r="B194" s="545" t="s">
        <v>625</v>
      </c>
      <c r="C194" s="548" t="s">
        <v>538</v>
      </c>
      <c r="D194" s="576" t="s">
        <v>626</v>
      </c>
      <c r="E194" s="548" t="s">
        <v>1508</v>
      </c>
      <c r="F194" s="576" t="s">
        <v>1509</v>
      </c>
      <c r="G194" s="548" t="s">
        <v>1348</v>
      </c>
      <c r="H194" s="548" t="s">
        <v>1349</v>
      </c>
      <c r="I194" s="562">
        <v>646.13</v>
      </c>
      <c r="J194" s="562">
        <v>1</v>
      </c>
      <c r="K194" s="563">
        <v>646.13</v>
      </c>
    </row>
    <row r="195" spans="1:11" ht="14.4" customHeight="1" x14ac:dyDescent="0.3">
      <c r="A195" s="544" t="s">
        <v>527</v>
      </c>
      <c r="B195" s="545" t="s">
        <v>625</v>
      </c>
      <c r="C195" s="548" t="s">
        <v>538</v>
      </c>
      <c r="D195" s="576" t="s">
        <v>626</v>
      </c>
      <c r="E195" s="548" t="s">
        <v>1508</v>
      </c>
      <c r="F195" s="576" t="s">
        <v>1509</v>
      </c>
      <c r="G195" s="548" t="s">
        <v>1052</v>
      </c>
      <c r="H195" s="548" t="s">
        <v>1053</v>
      </c>
      <c r="I195" s="562">
        <v>14217.5</v>
      </c>
      <c r="J195" s="562">
        <v>60</v>
      </c>
      <c r="K195" s="563">
        <v>853050</v>
      </c>
    </row>
    <row r="196" spans="1:11" ht="14.4" customHeight="1" x14ac:dyDescent="0.3">
      <c r="A196" s="544" t="s">
        <v>527</v>
      </c>
      <c r="B196" s="545" t="s">
        <v>625</v>
      </c>
      <c r="C196" s="548" t="s">
        <v>538</v>
      </c>
      <c r="D196" s="576" t="s">
        <v>626</v>
      </c>
      <c r="E196" s="548" t="s">
        <v>1508</v>
      </c>
      <c r="F196" s="576" t="s">
        <v>1509</v>
      </c>
      <c r="G196" s="548" t="s">
        <v>1350</v>
      </c>
      <c r="H196" s="548" t="s">
        <v>1351</v>
      </c>
      <c r="I196" s="562">
        <v>5754.76</v>
      </c>
      <c r="J196" s="562">
        <v>2</v>
      </c>
      <c r="K196" s="563">
        <v>11509.52</v>
      </c>
    </row>
    <row r="197" spans="1:11" ht="14.4" customHeight="1" x14ac:dyDescent="0.3">
      <c r="A197" s="544" t="s">
        <v>527</v>
      </c>
      <c r="B197" s="545" t="s">
        <v>625</v>
      </c>
      <c r="C197" s="548" t="s">
        <v>538</v>
      </c>
      <c r="D197" s="576" t="s">
        <v>626</v>
      </c>
      <c r="E197" s="548" t="s">
        <v>1508</v>
      </c>
      <c r="F197" s="576" t="s">
        <v>1509</v>
      </c>
      <c r="G197" s="548" t="s">
        <v>1352</v>
      </c>
      <c r="H197" s="548" t="s">
        <v>1353</v>
      </c>
      <c r="I197" s="562">
        <v>1161.6000000000001</v>
      </c>
      <c r="J197" s="562">
        <v>110</v>
      </c>
      <c r="K197" s="563">
        <v>127776</v>
      </c>
    </row>
    <row r="198" spans="1:11" ht="14.4" customHeight="1" x14ac:dyDescent="0.3">
      <c r="A198" s="544" t="s">
        <v>527</v>
      </c>
      <c r="B198" s="545" t="s">
        <v>625</v>
      </c>
      <c r="C198" s="548" t="s">
        <v>538</v>
      </c>
      <c r="D198" s="576" t="s">
        <v>626</v>
      </c>
      <c r="E198" s="548" t="s">
        <v>1508</v>
      </c>
      <c r="F198" s="576" t="s">
        <v>1509</v>
      </c>
      <c r="G198" s="548" t="s">
        <v>1354</v>
      </c>
      <c r="H198" s="548" t="s">
        <v>1355</v>
      </c>
      <c r="I198" s="562">
        <v>6877.9199999999992</v>
      </c>
      <c r="J198" s="562">
        <v>18</v>
      </c>
      <c r="K198" s="563">
        <v>123802.55999999998</v>
      </c>
    </row>
    <row r="199" spans="1:11" ht="14.4" customHeight="1" x14ac:dyDescent="0.3">
      <c r="A199" s="544" t="s">
        <v>527</v>
      </c>
      <c r="B199" s="545" t="s">
        <v>625</v>
      </c>
      <c r="C199" s="548" t="s">
        <v>538</v>
      </c>
      <c r="D199" s="576" t="s">
        <v>626</v>
      </c>
      <c r="E199" s="548" t="s">
        <v>1508</v>
      </c>
      <c r="F199" s="576" t="s">
        <v>1509</v>
      </c>
      <c r="G199" s="548" t="s">
        <v>1356</v>
      </c>
      <c r="H199" s="548" t="s">
        <v>1357</v>
      </c>
      <c r="I199" s="562">
        <v>1896.3099999999997</v>
      </c>
      <c r="J199" s="562">
        <v>41</v>
      </c>
      <c r="K199" s="563">
        <v>77748.789999999994</v>
      </c>
    </row>
    <row r="200" spans="1:11" ht="14.4" customHeight="1" x14ac:dyDescent="0.3">
      <c r="A200" s="544" t="s">
        <v>527</v>
      </c>
      <c r="B200" s="545" t="s">
        <v>625</v>
      </c>
      <c r="C200" s="548" t="s">
        <v>538</v>
      </c>
      <c r="D200" s="576" t="s">
        <v>626</v>
      </c>
      <c r="E200" s="548" t="s">
        <v>1508</v>
      </c>
      <c r="F200" s="576" t="s">
        <v>1509</v>
      </c>
      <c r="G200" s="548" t="s">
        <v>1054</v>
      </c>
      <c r="H200" s="548" t="s">
        <v>1055</v>
      </c>
      <c r="I200" s="562">
        <v>3462.5400000000004</v>
      </c>
      <c r="J200" s="562">
        <v>87</v>
      </c>
      <c r="K200" s="563">
        <v>301240.63</v>
      </c>
    </row>
    <row r="201" spans="1:11" ht="14.4" customHeight="1" x14ac:dyDescent="0.3">
      <c r="A201" s="544" t="s">
        <v>527</v>
      </c>
      <c r="B201" s="545" t="s">
        <v>625</v>
      </c>
      <c r="C201" s="548" t="s">
        <v>538</v>
      </c>
      <c r="D201" s="576" t="s">
        <v>626</v>
      </c>
      <c r="E201" s="548" t="s">
        <v>1508</v>
      </c>
      <c r="F201" s="576" t="s">
        <v>1509</v>
      </c>
      <c r="G201" s="548" t="s">
        <v>1072</v>
      </c>
      <c r="H201" s="548" t="s">
        <v>1073</v>
      </c>
      <c r="I201" s="562">
        <v>1374.19</v>
      </c>
      <c r="J201" s="562">
        <v>8</v>
      </c>
      <c r="K201" s="563">
        <v>10993.56</v>
      </c>
    </row>
    <row r="202" spans="1:11" ht="14.4" customHeight="1" x14ac:dyDescent="0.3">
      <c r="A202" s="544" t="s">
        <v>527</v>
      </c>
      <c r="B202" s="545" t="s">
        <v>625</v>
      </c>
      <c r="C202" s="548" t="s">
        <v>538</v>
      </c>
      <c r="D202" s="576" t="s">
        <v>626</v>
      </c>
      <c r="E202" s="548" t="s">
        <v>1508</v>
      </c>
      <c r="F202" s="576" t="s">
        <v>1509</v>
      </c>
      <c r="G202" s="548" t="s">
        <v>1358</v>
      </c>
      <c r="H202" s="548" t="s">
        <v>1359</v>
      </c>
      <c r="I202" s="562">
        <v>4904.13</v>
      </c>
      <c r="J202" s="562">
        <v>2</v>
      </c>
      <c r="K202" s="563">
        <v>9808.26</v>
      </c>
    </row>
    <row r="203" spans="1:11" ht="14.4" customHeight="1" x14ac:dyDescent="0.3">
      <c r="A203" s="544" t="s">
        <v>527</v>
      </c>
      <c r="B203" s="545" t="s">
        <v>625</v>
      </c>
      <c r="C203" s="548" t="s">
        <v>538</v>
      </c>
      <c r="D203" s="576" t="s">
        <v>626</v>
      </c>
      <c r="E203" s="548" t="s">
        <v>1508</v>
      </c>
      <c r="F203" s="576" t="s">
        <v>1509</v>
      </c>
      <c r="G203" s="548" t="s">
        <v>1076</v>
      </c>
      <c r="H203" s="548" t="s">
        <v>1077</v>
      </c>
      <c r="I203" s="562">
        <v>1724.25</v>
      </c>
      <c r="J203" s="562">
        <v>50</v>
      </c>
      <c r="K203" s="563">
        <v>86212.51</v>
      </c>
    </row>
    <row r="204" spans="1:11" ht="14.4" customHeight="1" x14ac:dyDescent="0.3">
      <c r="A204" s="544" t="s">
        <v>527</v>
      </c>
      <c r="B204" s="545" t="s">
        <v>625</v>
      </c>
      <c r="C204" s="548" t="s">
        <v>538</v>
      </c>
      <c r="D204" s="576" t="s">
        <v>626</v>
      </c>
      <c r="E204" s="548" t="s">
        <v>1508</v>
      </c>
      <c r="F204" s="576" t="s">
        <v>1509</v>
      </c>
      <c r="G204" s="548" t="s">
        <v>1360</v>
      </c>
      <c r="H204" s="548" t="s">
        <v>1361</v>
      </c>
      <c r="I204" s="562">
        <v>1815</v>
      </c>
      <c r="J204" s="562">
        <v>5</v>
      </c>
      <c r="K204" s="563">
        <v>9075</v>
      </c>
    </row>
    <row r="205" spans="1:11" ht="14.4" customHeight="1" x14ac:dyDescent="0.3">
      <c r="A205" s="544" t="s">
        <v>527</v>
      </c>
      <c r="B205" s="545" t="s">
        <v>625</v>
      </c>
      <c r="C205" s="548" t="s">
        <v>538</v>
      </c>
      <c r="D205" s="576" t="s">
        <v>626</v>
      </c>
      <c r="E205" s="548" t="s">
        <v>1508</v>
      </c>
      <c r="F205" s="576" t="s">
        <v>1509</v>
      </c>
      <c r="G205" s="548" t="s">
        <v>1082</v>
      </c>
      <c r="H205" s="548" t="s">
        <v>1083</v>
      </c>
      <c r="I205" s="562">
        <v>788.27</v>
      </c>
      <c r="J205" s="562">
        <v>2</v>
      </c>
      <c r="K205" s="563">
        <v>1576.54</v>
      </c>
    </row>
    <row r="206" spans="1:11" ht="14.4" customHeight="1" x14ac:dyDescent="0.3">
      <c r="A206" s="544" t="s">
        <v>527</v>
      </c>
      <c r="B206" s="545" t="s">
        <v>625</v>
      </c>
      <c r="C206" s="548" t="s">
        <v>538</v>
      </c>
      <c r="D206" s="576" t="s">
        <v>626</v>
      </c>
      <c r="E206" s="548" t="s">
        <v>1508</v>
      </c>
      <c r="F206" s="576" t="s">
        <v>1509</v>
      </c>
      <c r="G206" s="548" t="s">
        <v>1362</v>
      </c>
      <c r="H206" s="548" t="s">
        <v>1363</v>
      </c>
      <c r="I206" s="562">
        <v>1528.1433333333334</v>
      </c>
      <c r="J206" s="562">
        <v>6</v>
      </c>
      <c r="K206" s="563">
        <v>9169.18</v>
      </c>
    </row>
    <row r="207" spans="1:11" ht="14.4" customHeight="1" x14ac:dyDescent="0.3">
      <c r="A207" s="544" t="s">
        <v>527</v>
      </c>
      <c r="B207" s="545" t="s">
        <v>625</v>
      </c>
      <c r="C207" s="548" t="s">
        <v>538</v>
      </c>
      <c r="D207" s="576" t="s">
        <v>626</v>
      </c>
      <c r="E207" s="548" t="s">
        <v>1508</v>
      </c>
      <c r="F207" s="576" t="s">
        <v>1509</v>
      </c>
      <c r="G207" s="548" t="s">
        <v>1364</v>
      </c>
      <c r="H207" s="548" t="s">
        <v>1365</v>
      </c>
      <c r="I207" s="562">
        <v>2571.75</v>
      </c>
      <c r="J207" s="562">
        <v>1</v>
      </c>
      <c r="K207" s="563">
        <v>2571.75</v>
      </c>
    </row>
    <row r="208" spans="1:11" ht="14.4" customHeight="1" x14ac:dyDescent="0.3">
      <c r="A208" s="544" t="s">
        <v>527</v>
      </c>
      <c r="B208" s="545" t="s">
        <v>625</v>
      </c>
      <c r="C208" s="548" t="s">
        <v>538</v>
      </c>
      <c r="D208" s="576" t="s">
        <v>626</v>
      </c>
      <c r="E208" s="548" t="s">
        <v>1508</v>
      </c>
      <c r="F208" s="576" t="s">
        <v>1509</v>
      </c>
      <c r="G208" s="548" t="s">
        <v>1366</v>
      </c>
      <c r="H208" s="548" t="s">
        <v>1367</v>
      </c>
      <c r="I208" s="562">
        <v>2288.9599999999996</v>
      </c>
      <c r="J208" s="562">
        <v>18</v>
      </c>
      <c r="K208" s="563">
        <v>41201.279999999992</v>
      </c>
    </row>
    <row r="209" spans="1:11" ht="14.4" customHeight="1" x14ac:dyDescent="0.3">
      <c r="A209" s="544" t="s">
        <v>527</v>
      </c>
      <c r="B209" s="545" t="s">
        <v>625</v>
      </c>
      <c r="C209" s="548" t="s">
        <v>538</v>
      </c>
      <c r="D209" s="576" t="s">
        <v>626</v>
      </c>
      <c r="E209" s="548" t="s">
        <v>1508</v>
      </c>
      <c r="F209" s="576" t="s">
        <v>1509</v>
      </c>
      <c r="G209" s="548" t="s">
        <v>1368</v>
      </c>
      <c r="H209" s="548" t="s">
        <v>1369</v>
      </c>
      <c r="I209" s="562">
        <v>472.75</v>
      </c>
      <c r="J209" s="562">
        <v>36</v>
      </c>
      <c r="K209" s="563">
        <v>17018.91</v>
      </c>
    </row>
    <row r="210" spans="1:11" ht="14.4" customHeight="1" x14ac:dyDescent="0.3">
      <c r="A210" s="544" t="s">
        <v>527</v>
      </c>
      <c r="B210" s="545" t="s">
        <v>625</v>
      </c>
      <c r="C210" s="548" t="s">
        <v>538</v>
      </c>
      <c r="D210" s="576" t="s">
        <v>626</v>
      </c>
      <c r="E210" s="548" t="s">
        <v>1508</v>
      </c>
      <c r="F210" s="576" t="s">
        <v>1509</v>
      </c>
      <c r="G210" s="548" t="s">
        <v>1370</v>
      </c>
      <c r="H210" s="548" t="s">
        <v>1371</v>
      </c>
      <c r="I210" s="562">
        <v>4719</v>
      </c>
      <c r="J210" s="562">
        <v>5</v>
      </c>
      <c r="K210" s="563">
        <v>23595</v>
      </c>
    </row>
    <row r="211" spans="1:11" ht="14.4" customHeight="1" x14ac:dyDescent="0.3">
      <c r="A211" s="544" t="s">
        <v>527</v>
      </c>
      <c r="B211" s="545" t="s">
        <v>625</v>
      </c>
      <c r="C211" s="548" t="s">
        <v>538</v>
      </c>
      <c r="D211" s="576" t="s">
        <v>626</v>
      </c>
      <c r="E211" s="548" t="s">
        <v>1508</v>
      </c>
      <c r="F211" s="576" t="s">
        <v>1509</v>
      </c>
      <c r="G211" s="548" t="s">
        <v>1372</v>
      </c>
      <c r="H211" s="548" t="s">
        <v>1373</v>
      </c>
      <c r="I211" s="562">
        <v>6823.1900000000005</v>
      </c>
      <c r="J211" s="562">
        <v>22</v>
      </c>
      <c r="K211" s="563">
        <v>150110.20000000001</v>
      </c>
    </row>
    <row r="212" spans="1:11" ht="14.4" customHeight="1" x14ac:dyDescent="0.3">
      <c r="A212" s="544" t="s">
        <v>527</v>
      </c>
      <c r="B212" s="545" t="s">
        <v>625</v>
      </c>
      <c r="C212" s="548" t="s">
        <v>538</v>
      </c>
      <c r="D212" s="576" t="s">
        <v>626</v>
      </c>
      <c r="E212" s="548" t="s">
        <v>1508</v>
      </c>
      <c r="F212" s="576" t="s">
        <v>1509</v>
      </c>
      <c r="G212" s="548" t="s">
        <v>1374</v>
      </c>
      <c r="H212" s="548" t="s">
        <v>1375</v>
      </c>
      <c r="I212" s="562">
        <v>3579.6088888888894</v>
      </c>
      <c r="J212" s="562">
        <v>40</v>
      </c>
      <c r="K212" s="563">
        <v>143184.21</v>
      </c>
    </row>
    <row r="213" spans="1:11" ht="14.4" customHeight="1" x14ac:dyDescent="0.3">
      <c r="A213" s="544" t="s">
        <v>527</v>
      </c>
      <c r="B213" s="545" t="s">
        <v>625</v>
      </c>
      <c r="C213" s="548" t="s">
        <v>538</v>
      </c>
      <c r="D213" s="576" t="s">
        <v>626</v>
      </c>
      <c r="E213" s="548" t="s">
        <v>1508</v>
      </c>
      <c r="F213" s="576" t="s">
        <v>1509</v>
      </c>
      <c r="G213" s="548" t="s">
        <v>1376</v>
      </c>
      <c r="H213" s="548" t="s">
        <v>1377</v>
      </c>
      <c r="I213" s="562">
        <v>82026.278750000012</v>
      </c>
      <c r="J213" s="562">
        <v>8</v>
      </c>
      <c r="K213" s="563">
        <v>656210.2300000001</v>
      </c>
    </row>
    <row r="214" spans="1:11" ht="14.4" customHeight="1" x14ac:dyDescent="0.3">
      <c r="A214" s="544" t="s">
        <v>527</v>
      </c>
      <c r="B214" s="545" t="s">
        <v>625</v>
      </c>
      <c r="C214" s="548" t="s">
        <v>538</v>
      </c>
      <c r="D214" s="576" t="s">
        <v>626</v>
      </c>
      <c r="E214" s="548" t="s">
        <v>1508</v>
      </c>
      <c r="F214" s="576" t="s">
        <v>1509</v>
      </c>
      <c r="G214" s="548" t="s">
        <v>1378</v>
      </c>
      <c r="H214" s="548" t="s">
        <v>1379</v>
      </c>
      <c r="I214" s="562">
        <v>1090.9476923076925</v>
      </c>
      <c r="J214" s="562">
        <v>179</v>
      </c>
      <c r="K214" s="563">
        <v>208597.46</v>
      </c>
    </row>
    <row r="215" spans="1:11" ht="14.4" customHeight="1" x14ac:dyDescent="0.3">
      <c r="A215" s="544" t="s">
        <v>527</v>
      </c>
      <c r="B215" s="545" t="s">
        <v>625</v>
      </c>
      <c r="C215" s="548" t="s">
        <v>538</v>
      </c>
      <c r="D215" s="576" t="s">
        <v>626</v>
      </c>
      <c r="E215" s="548" t="s">
        <v>1508</v>
      </c>
      <c r="F215" s="576" t="s">
        <v>1509</v>
      </c>
      <c r="G215" s="548" t="s">
        <v>1380</v>
      </c>
      <c r="H215" s="548" t="s">
        <v>1381</v>
      </c>
      <c r="I215" s="562">
        <v>2288.9599999999996</v>
      </c>
      <c r="J215" s="562">
        <v>18</v>
      </c>
      <c r="K215" s="563">
        <v>41201.279999999992</v>
      </c>
    </row>
    <row r="216" spans="1:11" ht="14.4" customHeight="1" x14ac:dyDescent="0.3">
      <c r="A216" s="544" t="s">
        <v>527</v>
      </c>
      <c r="B216" s="545" t="s">
        <v>625</v>
      </c>
      <c r="C216" s="548" t="s">
        <v>538</v>
      </c>
      <c r="D216" s="576" t="s">
        <v>626</v>
      </c>
      <c r="E216" s="548" t="s">
        <v>1508</v>
      </c>
      <c r="F216" s="576" t="s">
        <v>1509</v>
      </c>
      <c r="G216" s="548" t="s">
        <v>1382</v>
      </c>
      <c r="H216" s="548" t="s">
        <v>1383</v>
      </c>
      <c r="I216" s="562">
        <v>0.45999999999999996</v>
      </c>
      <c r="J216" s="562">
        <v>6000</v>
      </c>
      <c r="K216" s="563">
        <v>2777.49</v>
      </c>
    </row>
    <row r="217" spans="1:11" ht="14.4" customHeight="1" x14ac:dyDescent="0.3">
      <c r="A217" s="544" t="s">
        <v>527</v>
      </c>
      <c r="B217" s="545" t="s">
        <v>625</v>
      </c>
      <c r="C217" s="548" t="s">
        <v>538</v>
      </c>
      <c r="D217" s="576" t="s">
        <v>626</v>
      </c>
      <c r="E217" s="548" t="s">
        <v>1508</v>
      </c>
      <c r="F217" s="576" t="s">
        <v>1509</v>
      </c>
      <c r="G217" s="548" t="s">
        <v>1384</v>
      </c>
      <c r="H217" s="548" t="s">
        <v>1385</v>
      </c>
      <c r="I217" s="562">
        <v>1109.9446153846156</v>
      </c>
      <c r="J217" s="562">
        <v>179</v>
      </c>
      <c r="K217" s="563">
        <v>212230.65999999997</v>
      </c>
    </row>
    <row r="218" spans="1:11" ht="14.4" customHeight="1" x14ac:dyDescent="0.3">
      <c r="A218" s="544" t="s">
        <v>527</v>
      </c>
      <c r="B218" s="545" t="s">
        <v>625</v>
      </c>
      <c r="C218" s="548" t="s">
        <v>538</v>
      </c>
      <c r="D218" s="576" t="s">
        <v>626</v>
      </c>
      <c r="E218" s="548" t="s">
        <v>1508</v>
      </c>
      <c r="F218" s="576" t="s">
        <v>1509</v>
      </c>
      <c r="G218" s="548" t="s">
        <v>1090</v>
      </c>
      <c r="H218" s="548" t="s">
        <v>1091</v>
      </c>
      <c r="I218" s="562">
        <v>1391.5</v>
      </c>
      <c r="J218" s="562">
        <v>4</v>
      </c>
      <c r="K218" s="563">
        <v>5566</v>
      </c>
    </row>
    <row r="219" spans="1:11" ht="14.4" customHeight="1" x14ac:dyDescent="0.3">
      <c r="A219" s="544" t="s">
        <v>527</v>
      </c>
      <c r="B219" s="545" t="s">
        <v>625</v>
      </c>
      <c r="C219" s="548" t="s">
        <v>538</v>
      </c>
      <c r="D219" s="576" t="s">
        <v>626</v>
      </c>
      <c r="E219" s="548" t="s">
        <v>1508</v>
      </c>
      <c r="F219" s="576" t="s">
        <v>1509</v>
      </c>
      <c r="G219" s="548" t="s">
        <v>1092</v>
      </c>
      <c r="H219" s="548" t="s">
        <v>1093</v>
      </c>
      <c r="I219" s="562">
        <v>1391.5</v>
      </c>
      <c r="J219" s="562">
        <v>2</v>
      </c>
      <c r="K219" s="563">
        <v>2783</v>
      </c>
    </row>
    <row r="220" spans="1:11" ht="14.4" customHeight="1" x14ac:dyDescent="0.3">
      <c r="A220" s="544" t="s">
        <v>527</v>
      </c>
      <c r="B220" s="545" t="s">
        <v>625</v>
      </c>
      <c r="C220" s="548" t="s">
        <v>538</v>
      </c>
      <c r="D220" s="576" t="s">
        <v>626</v>
      </c>
      <c r="E220" s="548" t="s">
        <v>1508</v>
      </c>
      <c r="F220" s="576" t="s">
        <v>1509</v>
      </c>
      <c r="G220" s="548" t="s">
        <v>1386</v>
      </c>
      <c r="H220" s="548" t="s">
        <v>1387</v>
      </c>
      <c r="I220" s="562">
        <v>1144.4799999999998</v>
      </c>
      <c r="J220" s="562">
        <v>63</v>
      </c>
      <c r="K220" s="563">
        <v>72102.209999999992</v>
      </c>
    </row>
    <row r="221" spans="1:11" ht="14.4" customHeight="1" x14ac:dyDescent="0.3">
      <c r="A221" s="544" t="s">
        <v>527</v>
      </c>
      <c r="B221" s="545" t="s">
        <v>625</v>
      </c>
      <c r="C221" s="548" t="s">
        <v>538</v>
      </c>
      <c r="D221" s="576" t="s">
        <v>626</v>
      </c>
      <c r="E221" s="548" t="s">
        <v>1508</v>
      </c>
      <c r="F221" s="576" t="s">
        <v>1509</v>
      </c>
      <c r="G221" s="548" t="s">
        <v>1388</v>
      </c>
      <c r="H221" s="548" t="s">
        <v>1389</v>
      </c>
      <c r="I221" s="562">
        <v>344.08</v>
      </c>
      <c r="J221" s="562">
        <v>153</v>
      </c>
      <c r="K221" s="563">
        <v>52644.24</v>
      </c>
    </row>
    <row r="222" spans="1:11" ht="14.4" customHeight="1" x14ac:dyDescent="0.3">
      <c r="A222" s="544" t="s">
        <v>527</v>
      </c>
      <c r="B222" s="545" t="s">
        <v>625</v>
      </c>
      <c r="C222" s="548" t="s">
        <v>538</v>
      </c>
      <c r="D222" s="576" t="s">
        <v>626</v>
      </c>
      <c r="E222" s="548" t="s">
        <v>1508</v>
      </c>
      <c r="F222" s="576" t="s">
        <v>1509</v>
      </c>
      <c r="G222" s="548" t="s">
        <v>1390</v>
      </c>
      <c r="H222" s="548" t="s">
        <v>1391</v>
      </c>
      <c r="I222" s="562">
        <v>2475.66</v>
      </c>
      <c r="J222" s="562">
        <v>1</v>
      </c>
      <c r="K222" s="563">
        <v>2475.66</v>
      </c>
    </row>
    <row r="223" spans="1:11" ht="14.4" customHeight="1" x14ac:dyDescent="0.3">
      <c r="A223" s="544" t="s">
        <v>527</v>
      </c>
      <c r="B223" s="545" t="s">
        <v>625</v>
      </c>
      <c r="C223" s="548" t="s">
        <v>538</v>
      </c>
      <c r="D223" s="576" t="s">
        <v>626</v>
      </c>
      <c r="E223" s="548" t="s">
        <v>1508</v>
      </c>
      <c r="F223" s="576" t="s">
        <v>1509</v>
      </c>
      <c r="G223" s="548" t="s">
        <v>1094</v>
      </c>
      <c r="H223" s="548" t="s">
        <v>1095</v>
      </c>
      <c r="I223" s="562">
        <v>1083.4766666666667</v>
      </c>
      <c r="J223" s="562">
        <v>6</v>
      </c>
      <c r="K223" s="563">
        <v>6500.88</v>
      </c>
    </row>
    <row r="224" spans="1:11" ht="14.4" customHeight="1" x14ac:dyDescent="0.3">
      <c r="A224" s="544" t="s">
        <v>527</v>
      </c>
      <c r="B224" s="545" t="s">
        <v>625</v>
      </c>
      <c r="C224" s="548" t="s">
        <v>538</v>
      </c>
      <c r="D224" s="576" t="s">
        <v>626</v>
      </c>
      <c r="E224" s="548" t="s">
        <v>1508</v>
      </c>
      <c r="F224" s="576" t="s">
        <v>1509</v>
      </c>
      <c r="G224" s="548" t="s">
        <v>1392</v>
      </c>
      <c r="H224" s="548" t="s">
        <v>1393</v>
      </c>
      <c r="I224" s="562">
        <v>4643.9799999999996</v>
      </c>
      <c r="J224" s="562">
        <v>2</v>
      </c>
      <c r="K224" s="563">
        <v>9287.9599999999991</v>
      </c>
    </row>
    <row r="225" spans="1:11" ht="14.4" customHeight="1" x14ac:dyDescent="0.3">
      <c r="A225" s="544" t="s">
        <v>527</v>
      </c>
      <c r="B225" s="545" t="s">
        <v>625</v>
      </c>
      <c r="C225" s="548" t="s">
        <v>538</v>
      </c>
      <c r="D225" s="576" t="s">
        <v>626</v>
      </c>
      <c r="E225" s="548" t="s">
        <v>1508</v>
      </c>
      <c r="F225" s="576" t="s">
        <v>1509</v>
      </c>
      <c r="G225" s="548" t="s">
        <v>1394</v>
      </c>
      <c r="H225" s="548" t="s">
        <v>1395</v>
      </c>
      <c r="I225" s="562">
        <v>2035.5</v>
      </c>
      <c r="J225" s="562">
        <v>2</v>
      </c>
      <c r="K225" s="563">
        <v>4071</v>
      </c>
    </row>
    <row r="226" spans="1:11" ht="14.4" customHeight="1" x14ac:dyDescent="0.3">
      <c r="A226" s="544" t="s">
        <v>527</v>
      </c>
      <c r="B226" s="545" t="s">
        <v>625</v>
      </c>
      <c r="C226" s="548" t="s">
        <v>538</v>
      </c>
      <c r="D226" s="576" t="s">
        <v>626</v>
      </c>
      <c r="E226" s="548" t="s">
        <v>1508</v>
      </c>
      <c r="F226" s="576" t="s">
        <v>1509</v>
      </c>
      <c r="G226" s="548" t="s">
        <v>1396</v>
      </c>
      <c r="H226" s="548" t="s">
        <v>1397</v>
      </c>
      <c r="I226" s="562">
        <v>2227.61</v>
      </c>
      <c r="J226" s="562">
        <v>2</v>
      </c>
      <c r="K226" s="563">
        <v>4455.22</v>
      </c>
    </row>
    <row r="227" spans="1:11" ht="14.4" customHeight="1" x14ac:dyDescent="0.3">
      <c r="A227" s="544" t="s">
        <v>527</v>
      </c>
      <c r="B227" s="545" t="s">
        <v>625</v>
      </c>
      <c r="C227" s="548" t="s">
        <v>538</v>
      </c>
      <c r="D227" s="576" t="s">
        <v>626</v>
      </c>
      <c r="E227" s="548" t="s">
        <v>1508</v>
      </c>
      <c r="F227" s="576" t="s">
        <v>1509</v>
      </c>
      <c r="G227" s="548" t="s">
        <v>1398</v>
      </c>
      <c r="H227" s="548" t="s">
        <v>1399</v>
      </c>
      <c r="I227" s="562">
        <v>1876.8</v>
      </c>
      <c r="J227" s="562">
        <v>2</v>
      </c>
      <c r="K227" s="563">
        <v>3753.6</v>
      </c>
    </row>
    <row r="228" spans="1:11" ht="14.4" customHeight="1" x14ac:dyDescent="0.3">
      <c r="A228" s="544" t="s">
        <v>527</v>
      </c>
      <c r="B228" s="545" t="s">
        <v>625</v>
      </c>
      <c r="C228" s="548" t="s">
        <v>538</v>
      </c>
      <c r="D228" s="576" t="s">
        <v>626</v>
      </c>
      <c r="E228" s="548" t="s">
        <v>1508</v>
      </c>
      <c r="F228" s="576" t="s">
        <v>1509</v>
      </c>
      <c r="G228" s="548" t="s">
        <v>1096</v>
      </c>
      <c r="H228" s="548" t="s">
        <v>1097</v>
      </c>
      <c r="I228" s="562">
        <v>5460.7074999999995</v>
      </c>
      <c r="J228" s="562">
        <v>5</v>
      </c>
      <c r="K228" s="563">
        <v>27303.539999999997</v>
      </c>
    </row>
    <row r="229" spans="1:11" ht="14.4" customHeight="1" x14ac:dyDescent="0.3">
      <c r="A229" s="544" t="s">
        <v>527</v>
      </c>
      <c r="B229" s="545" t="s">
        <v>625</v>
      </c>
      <c r="C229" s="548" t="s">
        <v>538</v>
      </c>
      <c r="D229" s="576" t="s">
        <v>626</v>
      </c>
      <c r="E229" s="548" t="s">
        <v>1508</v>
      </c>
      <c r="F229" s="576" t="s">
        <v>1509</v>
      </c>
      <c r="G229" s="548" t="s">
        <v>1400</v>
      </c>
      <c r="H229" s="548" t="s">
        <v>1401</v>
      </c>
      <c r="I229" s="562">
        <v>3712.28</v>
      </c>
      <c r="J229" s="562">
        <v>3</v>
      </c>
      <c r="K229" s="563">
        <v>11136.84</v>
      </c>
    </row>
    <row r="230" spans="1:11" ht="14.4" customHeight="1" x14ac:dyDescent="0.3">
      <c r="A230" s="544" t="s">
        <v>527</v>
      </c>
      <c r="B230" s="545" t="s">
        <v>625</v>
      </c>
      <c r="C230" s="548" t="s">
        <v>538</v>
      </c>
      <c r="D230" s="576" t="s">
        <v>626</v>
      </c>
      <c r="E230" s="548" t="s">
        <v>1508</v>
      </c>
      <c r="F230" s="576" t="s">
        <v>1509</v>
      </c>
      <c r="G230" s="548" t="s">
        <v>1402</v>
      </c>
      <c r="H230" s="548" t="s">
        <v>1403</v>
      </c>
      <c r="I230" s="562">
        <v>2480.5</v>
      </c>
      <c r="J230" s="562">
        <v>2</v>
      </c>
      <c r="K230" s="563">
        <v>4961</v>
      </c>
    </row>
    <row r="231" spans="1:11" ht="14.4" customHeight="1" x14ac:dyDescent="0.3">
      <c r="A231" s="544" t="s">
        <v>527</v>
      </c>
      <c r="B231" s="545" t="s">
        <v>625</v>
      </c>
      <c r="C231" s="548" t="s">
        <v>538</v>
      </c>
      <c r="D231" s="576" t="s">
        <v>626</v>
      </c>
      <c r="E231" s="548" t="s">
        <v>1508</v>
      </c>
      <c r="F231" s="576" t="s">
        <v>1509</v>
      </c>
      <c r="G231" s="548" t="s">
        <v>1404</v>
      </c>
      <c r="H231" s="548" t="s">
        <v>1405</v>
      </c>
      <c r="I231" s="562">
        <v>7659.3</v>
      </c>
      <c r="J231" s="562">
        <v>3</v>
      </c>
      <c r="K231" s="563">
        <v>22977.9</v>
      </c>
    </row>
    <row r="232" spans="1:11" ht="14.4" customHeight="1" x14ac:dyDescent="0.3">
      <c r="A232" s="544" t="s">
        <v>527</v>
      </c>
      <c r="B232" s="545" t="s">
        <v>625</v>
      </c>
      <c r="C232" s="548" t="s">
        <v>538</v>
      </c>
      <c r="D232" s="576" t="s">
        <v>626</v>
      </c>
      <c r="E232" s="548" t="s">
        <v>1508</v>
      </c>
      <c r="F232" s="576" t="s">
        <v>1509</v>
      </c>
      <c r="G232" s="548" t="s">
        <v>1406</v>
      </c>
      <c r="H232" s="548" t="s">
        <v>1407</v>
      </c>
      <c r="I232" s="562">
        <v>3285.15</v>
      </c>
      <c r="J232" s="562">
        <v>3</v>
      </c>
      <c r="K232" s="563">
        <v>9855.4500000000007</v>
      </c>
    </row>
    <row r="233" spans="1:11" ht="14.4" customHeight="1" x14ac:dyDescent="0.3">
      <c r="A233" s="544" t="s">
        <v>527</v>
      </c>
      <c r="B233" s="545" t="s">
        <v>625</v>
      </c>
      <c r="C233" s="548" t="s">
        <v>538</v>
      </c>
      <c r="D233" s="576" t="s">
        <v>626</v>
      </c>
      <c r="E233" s="548" t="s">
        <v>1508</v>
      </c>
      <c r="F233" s="576" t="s">
        <v>1509</v>
      </c>
      <c r="G233" s="548" t="s">
        <v>1100</v>
      </c>
      <c r="H233" s="548" t="s">
        <v>1101</v>
      </c>
      <c r="I233" s="562">
        <v>347.28</v>
      </c>
      <c r="J233" s="562">
        <v>1</v>
      </c>
      <c r="K233" s="563">
        <v>347.28</v>
      </c>
    </row>
    <row r="234" spans="1:11" ht="14.4" customHeight="1" x14ac:dyDescent="0.3">
      <c r="A234" s="544" t="s">
        <v>527</v>
      </c>
      <c r="B234" s="545" t="s">
        <v>625</v>
      </c>
      <c r="C234" s="548" t="s">
        <v>538</v>
      </c>
      <c r="D234" s="576" t="s">
        <v>626</v>
      </c>
      <c r="E234" s="548" t="s">
        <v>1508</v>
      </c>
      <c r="F234" s="576" t="s">
        <v>1509</v>
      </c>
      <c r="G234" s="548" t="s">
        <v>1102</v>
      </c>
      <c r="H234" s="548" t="s">
        <v>1103</v>
      </c>
      <c r="I234" s="562">
        <v>284.5</v>
      </c>
      <c r="J234" s="562">
        <v>2</v>
      </c>
      <c r="K234" s="563">
        <v>569</v>
      </c>
    </row>
    <row r="235" spans="1:11" ht="14.4" customHeight="1" x14ac:dyDescent="0.3">
      <c r="A235" s="544" t="s">
        <v>527</v>
      </c>
      <c r="B235" s="545" t="s">
        <v>625</v>
      </c>
      <c r="C235" s="548" t="s">
        <v>538</v>
      </c>
      <c r="D235" s="576" t="s">
        <v>626</v>
      </c>
      <c r="E235" s="548" t="s">
        <v>1508</v>
      </c>
      <c r="F235" s="576" t="s">
        <v>1509</v>
      </c>
      <c r="G235" s="548" t="s">
        <v>1408</v>
      </c>
      <c r="H235" s="548" t="s">
        <v>1409</v>
      </c>
      <c r="I235" s="562">
        <v>2994.75</v>
      </c>
      <c r="J235" s="562">
        <v>3</v>
      </c>
      <c r="K235" s="563">
        <v>8984.25</v>
      </c>
    </row>
    <row r="236" spans="1:11" ht="14.4" customHeight="1" x14ac:dyDescent="0.3">
      <c r="A236" s="544" t="s">
        <v>527</v>
      </c>
      <c r="B236" s="545" t="s">
        <v>625</v>
      </c>
      <c r="C236" s="548" t="s">
        <v>538</v>
      </c>
      <c r="D236" s="576" t="s">
        <v>626</v>
      </c>
      <c r="E236" s="548" t="s">
        <v>1508</v>
      </c>
      <c r="F236" s="576" t="s">
        <v>1509</v>
      </c>
      <c r="G236" s="548" t="s">
        <v>1410</v>
      </c>
      <c r="H236" s="548" t="s">
        <v>1411</v>
      </c>
      <c r="I236" s="562">
        <v>23159.399999999998</v>
      </c>
      <c r="J236" s="562">
        <v>25</v>
      </c>
      <c r="K236" s="563">
        <v>578985.00000000012</v>
      </c>
    </row>
    <row r="237" spans="1:11" ht="14.4" customHeight="1" x14ac:dyDescent="0.3">
      <c r="A237" s="544" t="s">
        <v>527</v>
      </c>
      <c r="B237" s="545" t="s">
        <v>625</v>
      </c>
      <c r="C237" s="548" t="s">
        <v>538</v>
      </c>
      <c r="D237" s="576" t="s">
        <v>626</v>
      </c>
      <c r="E237" s="548" t="s">
        <v>1508</v>
      </c>
      <c r="F237" s="576" t="s">
        <v>1509</v>
      </c>
      <c r="G237" s="548" t="s">
        <v>1104</v>
      </c>
      <c r="H237" s="548" t="s">
        <v>1105</v>
      </c>
      <c r="I237" s="562">
        <v>193.76188888888888</v>
      </c>
      <c r="J237" s="562">
        <v>12</v>
      </c>
      <c r="K237" s="563">
        <v>2325.1426666666666</v>
      </c>
    </row>
    <row r="238" spans="1:11" ht="14.4" customHeight="1" x14ac:dyDescent="0.3">
      <c r="A238" s="544" t="s">
        <v>527</v>
      </c>
      <c r="B238" s="545" t="s">
        <v>625</v>
      </c>
      <c r="C238" s="548" t="s">
        <v>538</v>
      </c>
      <c r="D238" s="576" t="s">
        <v>626</v>
      </c>
      <c r="E238" s="548" t="s">
        <v>1508</v>
      </c>
      <c r="F238" s="576" t="s">
        <v>1509</v>
      </c>
      <c r="G238" s="548" t="s">
        <v>1412</v>
      </c>
      <c r="H238" s="548" t="s">
        <v>1413</v>
      </c>
      <c r="I238" s="562">
        <v>3964</v>
      </c>
      <c r="J238" s="562">
        <v>1</v>
      </c>
      <c r="K238" s="563">
        <v>3964</v>
      </c>
    </row>
    <row r="239" spans="1:11" ht="14.4" customHeight="1" x14ac:dyDescent="0.3">
      <c r="A239" s="544" t="s">
        <v>527</v>
      </c>
      <c r="B239" s="545" t="s">
        <v>625</v>
      </c>
      <c r="C239" s="548" t="s">
        <v>538</v>
      </c>
      <c r="D239" s="576" t="s">
        <v>626</v>
      </c>
      <c r="E239" s="548" t="s">
        <v>1508</v>
      </c>
      <c r="F239" s="576" t="s">
        <v>1509</v>
      </c>
      <c r="G239" s="548" t="s">
        <v>1106</v>
      </c>
      <c r="H239" s="548" t="s">
        <v>1107</v>
      </c>
      <c r="I239" s="562">
        <v>1254.53</v>
      </c>
      <c r="J239" s="562">
        <v>24</v>
      </c>
      <c r="K239" s="563">
        <v>30108.68</v>
      </c>
    </row>
    <row r="240" spans="1:11" ht="14.4" customHeight="1" x14ac:dyDescent="0.3">
      <c r="A240" s="544" t="s">
        <v>527</v>
      </c>
      <c r="B240" s="545" t="s">
        <v>625</v>
      </c>
      <c r="C240" s="548" t="s">
        <v>538</v>
      </c>
      <c r="D240" s="576" t="s">
        <v>626</v>
      </c>
      <c r="E240" s="548" t="s">
        <v>1508</v>
      </c>
      <c r="F240" s="576" t="s">
        <v>1509</v>
      </c>
      <c r="G240" s="548" t="s">
        <v>1414</v>
      </c>
      <c r="H240" s="548" t="s">
        <v>1415</v>
      </c>
      <c r="I240" s="562">
        <v>1731.51</v>
      </c>
      <c r="J240" s="562">
        <v>27</v>
      </c>
      <c r="K240" s="563">
        <v>46750.77</v>
      </c>
    </row>
    <row r="241" spans="1:11" ht="14.4" customHeight="1" x14ac:dyDescent="0.3">
      <c r="A241" s="544" t="s">
        <v>527</v>
      </c>
      <c r="B241" s="545" t="s">
        <v>625</v>
      </c>
      <c r="C241" s="548" t="s">
        <v>538</v>
      </c>
      <c r="D241" s="576" t="s">
        <v>626</v>
      </c>
      <c r="E241" s="548" t="s">
        <v>1508</v>
      </c>
      <c r="F241" s="576" t="s">
        <v>1509</v>
      </c>
      <c r="G241" s="548" t="s">
        <v>1416</v>
      </c>
      <c r="H241" s="548" t="s">
        <v>1417</v>
      </c>
      <c r="I241" s="562">
        <v>2278.36</v>
      </c>
      <c r="J241" s="562">
        <v>1</v>
      </c>
      <c r="K241" s="563">
        <v>2278.36</v>
      </c>
    </row>
    <row r="242" spans="1:11" ht="14.4" customHeight="1" x14ac:dyDescent="0.3">
      <c r="A242" s="544" t="s">
        <v>527</v>
      </c>
      <c r="B242" s="545" t="s">
        <v>625</v>
      </c>
      <c r="C242" s="548" t="s">
        <v>538</v>
      </c>
      <c r="D242" s="576" t="s">
        <v>626</v>
      </c>
      <c r="E242" s="548" t="s">
        <v>1508</v>
      </c>
      <c r="F242" s="576" t="s">
        <v>1509</v>
      </c>
      <c r="G242" s="548" t="s">
        <v>1418</v>
      </c>
      <c r="H242" s="548" t="s">
        <v>1419</v>
      </c>
      <c r="I242" s="562">
        <v>765.93</v>
      </c>
      <c r="J242" s="562">
        <v>1</v>
      </c>
      <c r="K242" s="563">
        <v>765.93</v>
      </c>
    </row>
    <row r="243" spans="1:11" ht="14.4" customHeight="1" x14ac:dyDescent="0.3">
      <c r="A243" s="544" t="s">
        <v>527</v>
      </c>
      <c r="B243" s="545" t="s">
        <v>625</v>
      </c>
      <c r="C243" s="548" t="s">
        <v>538</v>
      </c>
      <c r="D243" s="576" t="s">
        <v>626</v>
      </c>
      <c r="E243" s="548" t="s">
        <v>1508</v>
      </c>
      <c r="F243" s="576" t="s">
        <v>1509</v>
      </c>
      <c r="G243" s="548" t="s">
        <v>1420</v>
      </c>
      <c r="H243" s="548" t="s">
        <v>1421</v>
      </c>
      <c r="I243" s="562">
        <v>1979.4650000000001</v>
      </c>
      <c r="J243" s="562">
        <v>2</v>
      </c>
      <c r="K243" s="563">
        <v>3958.9300000000003</v>
      </c>
    </row>
    <row r="244" spans="1:11" ht="14.4" customHeight="1" x14ac:dyDescent="0.3">
      <c r="A244" s="544" t="s">
        <v>527</v>
      </c>
      <c r="B244" s="545" t="s">
        <v>625</v>
      </c>
      <c r="C244" s="548" t="s">
        <v>538</v>
      </c>
      <c r="D244" s="576" t="s">
        <v>626</v>
      </c>
      <c r="E244" s="548" t="s">
        <v>1508</v>
      </c>
      <c r="F244" s="576" t="s">
        <v>1509</v>
      </c>
      <c r="G244" s="548" t="s">
        <v>1422</v>
      </c>
      <c r="H244" s="548" t="s">
        <v>1423</v>
      </c>
      <c r="I244" s="562">
        <v>1343.1</v>
      </c>
      <c r="J244" s="562">
        <v>1</v>
      </c>
      <c r="K244" s="563">
        <v>1343.1</v>
      </c>
    </row>
    <row r="245" spans="1:11" ht="14.4" customHeight="1" x14ac:dyDescent="0.3">
      <c r="A245" s="544" t="s">
        <v>527</v>
      </c>
      <c r="B245" s="545" t="s">
        <v>625</v>
      </c>
      <c r="C245" s="548" t="s">
        <v>538</v>
      </c>
      <c r="D245" s="576" t="s">
        <v>626</v>
      </c>
      <c r="E245" s="548" t="s">
        <v>1508</v>
      </c>
      <c r="F245" s="576" t="s">
        <v>1509</v>
      </c>
      <c r="G245" s="548" t="s">
        <v>1424</v>
      </c>
      <c r="H245" s="548" t="s">
        <v>1425</v>
      </c>
      <c r="I245" s="562">
        <v>3550.63</v>
      </c>
      <c r="J245" s="562">
        <v>2</v>
      </c>
      <c r="K245" s="563">
        <v>7101.26</v>
      </c>
    </row>
    <row r="246" spans="1:11" ht="14.4" customHeight="1" x14ac:dyDescent="0.3">
      <c r="A246" s="544" t="s">
        <v>527</v>
      </c>
      <c r="B246" s="545" t="s">
        <v>625</v>
      </c>
      <c r="C246" s="548" t="s">
        <v>538</v>
      </c>
      <c r="D246" s="576" t="s">
        <v>626</v>
      </c>
      <c r="E246" s="548" t="s">
        <v>1508</v>
      </c>
      <c r="F246" s="576" t="s">
        <v>1509</v>
      </c>
      <c r="G246" s="548" t="s">
        <v>1426</v>
      </c>
      <c r="H246" s="548" t="s">
        <v>1427</v>
      </c>
      <c r="I246" s="562">
        <v>2415</v>
      </c>
      <c r="J246" s="562">
        <v>2</v>
      </c>
      <c r="K246" s="563">
        <v>4830</v>
      </c>
    </row>
    <row r="247" spans="1:11" ht="14.4" customHeight="1" x14ac:dyDescent="0.3">
      <c r="A247" s="544" t="s">
        <v>527</v>
      </c>
      <c r="B247" s="545" t="s">
        <v>625</v>
      </c>
      <c r="C247" s="548" t="s">
        <v>538</v>
      </c>
      <c r="D247" s="576" t="s">
        <v>626</v>
      </c>
      <c r="E247" s="548" t="s">
        <v>1508</v>
      </c>
      <c r="F247" s="576" t="s">
        <v>1509</v>
      </c>
      <c r="G247" s="548" t="s">
        <v>1428</v>
      </c>
      <c r="H247" s="548" t="s">
        <v>1429</v>
      </c>
      <c r="I247" s="562">
        <v>2002.55</v>
      </c>
      <c r="J247" s="562">
        <v>2</v>
      </c>
      <c r="K247" s="563">
        <v>4005.1</v>
      </c>
    </row>
    <row r="248" spans="1:11" ht="14.4" customHeight="1" x14ac:dyDescent="0.3">
      <c r="A248" s="544" t="s">
        <v>527</v>
      </c>
      <c r="B248" s="545" t="s">
        <v>625</v>
      </c>
      <c r="C248" s="548" t="s">
        <v>538</v>
      </c>
      <c r="D248" s="576" t="s">
        <v>626</v>
      </c>
      <c r="E248" s="548" t="s">
        <v>1508</v>
      </c>
      <c r="F248" s="576" t="s">
        <v>1509</v>
      </c>
      <c r="G248" s="548" t="s">
        <v>1108</v>
      </c>
      <c r="H248" s="548" t="s">
        <v>1109</v>
      </c>
      <c r="I248" s="562">
        <v>2472.5</v>
      </c>
      <c r="J248" s="562">
        <v>2</v>
      </c>
      <c r="K248" s="563">
        <v>4945</v>
      </c>
    </row>
    <row r="249" spans="1:11" ht="14.4" customHeight="1" x14ac:dyDescent="0.3">
      <c r="A249" s="544" t="s">
        <v>527</v>
      </c>
      <c r="B249" s="545" t="s">
        <v>625</v>
      </c>
      <c r="C249" s="548" t="s">
        <v>538</v>
      </c>
      <c r="D249" s="576" t="s">
        <v>626</v>
      </c>
      <c r="E249" s="548" t="s">
        <v>1508</v>
      </c>
      <c r="F249" s="576" t="s">
        <v>1509</v>
      </c>
      <c r="G249" s="548" t="s">
        <v>1430</v>
      </c>
      <c r="H249" s="548" t="s">
        <v>1421</v>
      </c>
      <c r="I249" s="562">
        <v>1888.93</v>
      </c>
      <c r="J249" s="562">
        <v>2</v>
      </c>
      <c r="K249" s="563">
        <v>3777.86</v>
      </c>
    </row>
    <row r="250" spans="1:11" ht="14.4" customHeight="1" x14ac:dyDescent="0.3">
      <c r="A250" s="544" t="s">
        <v>527</v>
      </c>
      <c r="B250" s="545" t="s">
        <v>625</v>
      </c>
      <c r="C250" s="548" t="s">
        <v>538</v>
      </c>
      <c r="D250" s="576" t="s">
        <v>626</v>
      </c>
      <c r="E250" s="548" t="s">
        <v>1508</v>
      </c>
      <c r="F250" s="576" t="s">
        <v>1509</v>
      </c>
      <c r="G250" s="548" t="s">
        <v>1431</v>
      </c>
      <c r="H250" s="548" t="s">
        <v>1432</v>
      </c>
      <c r="I250" s="562">
        <v>2209.4650000000001</v>
      </c>
      <c r="J250" s="562">
        <v>2</v>
      </c>
      <c r="K250" s="563">
        <v>4418.93</v>
      </c>
    </row>
    <row r="251" spans="1:11" ht="14.4" customHeight="1" x14ac:dyDescent="0.3">
      <c r="A251" s="544" t="s">
        <v>527</v>
      </c>
      <c r="B251" s="545" t="s">
        <v>625</v>
      </c>
      <c r="C251" s="548" t="s">
        <v>538</v>
      </c>
      <c r="D251" s="576" t="s">
        <v>626</v>
      </c>
      <c r="E251" s="548" t="s">
        <v>1508</v>
      </c>
      <c r="F251" s="576" t="s">
        <v>1509</v>
      </c>
      <c r="G251" s="548" t="s">
        <v>1433</v>
      </c>
      <c r="H251" s="548" t="s">
        <v>1434</v>
      </c>
      <c r="I251" s="562">
        <v>3550.63</v>
      </c>
      <c r="J251" s="562">
        <v>2</v>
      </c>
      <c r="K251" s="563">
        <v>7101.26</v>
      </c>
    </row>
    <row r="252" spans="1:11" ht="14.4" customHeight="1" x14ac:dyDescent="0.3">
      <c r="A252" s="544" t="s">
        <v>527</v>
      </c>
      <c r="B252" s="545" t="s">
        <v>625</v>
      </c>
      <c r="C252" s="548" t="s">
        <v>538</v>
      </c>
      <c r="D252" s="576" t="s">
        <v>626</v>
      </c>
      <c r="E252" s="548" t="s">
        <v>1508</v>
      </c>
      <c r="F252" s="576" t="s">
        <v>1509</v>
      </c>
      <c r="G252" s="548" t="s">
        <v>1435</v>
      </c>
      <c r="H252" s="548" t="s">
        <v>1436</v>
      </c>
      <c r="I252" s="562">
        <v>2472.5</v>
      </c>
      <c r="J252" s="562">
        <v>2</v>
      </c>
      <c r="K252" s="563">
        <v>4945</v>
      </c>
    </row>
    <row r="253" spans="1:11" ht="14.4" customHeight="1" x14ac:dyDescent="0.3">
      <c r="A253" s="544" t="s">
        <v>527</v>
      </c>
      <c r="B253" s="545" t="s">
        <v>625</v>
      </c>
      <c r="C253" s="548" t="s">
        <v>538</v>
      </c>
      <c r="D253" s="576" t="s">
        <v>626</v>
      </c>
      <c r="E253" s="548" t="s">
        <v>1508</v>
      </c>
      <c r="F253" s="576" t="s">
        <v>1509</v>
      </c>
      <c r="G253" s="548" t="s">
        <v>1437</v>
      </c>
      <c r="H253" s="548" t="s">
        <v>1438</v>
      </c>
      <c r="I253" s="562">
        <v>224745.4</v>
      </c>
      <c r="J253" s="562">
        <v>8</v>
      </c>
      <c r="K253" s="563">
        <v>1797963.2</v>
      </c>
    </row>
    <row r="254" spans="1:11" ht="14.4" customHeight="1" x14ac:dyDescent="0.3">
      <c r="A254" s="544" t="s">
        <v>527</v>
      </c>
      <c r="B254" s="545" t="s">
        <v>625</v>
      </c>
      <c r="C254" s="548" t="s">
        <v>538</v>
      </c>
      <c r="D254" s="576" t="s">
        <v>626</v>
      </c>
      <c r="E254" s="548" t="s">
        <v>1508</v>
      </c>
      <c r="F254" s="576" t="s">
        <v>1509</v>
      </c>
      <c r="G254" s="548" t="s">
        <v>1439</v>
      </c>
      <c r="H254" s="548" t="s">
        <v>1440</v>
      </c>
      <c r="I254" s="562">
        <v>3052</v>
      </c>
      <c r="J254" s="562">
        <v>1</v>
      </c>
      <c r="K254" s="563">
        <v>3052</v>
      </c>
    </row>
    <row r="255" spans="1:11" ht="14.4" customHeight="1" x14ac:dyDescent="0.3">
      <c r="A255" s="544" t="s">
        <v>527</v>
      </c>
      <c r="B255" s="545" t="s">
        <v>625</v>
      </c>
      <c r="C255" s="548" t="s">
        <v>538</v>
      </c>
      <c r="D255" s="576" t="s">
        <v>626</v>
      </c>
      <c r="E255" s="548" t="s">
        <v>1508</v>
      </c>
      <c r="F255" s="576" t="s">
        <v>1509</v>
      </c>
      <c r="G255" s="548" t="s">
        <v>1441</v>
      </c>
      <c r="H255" s="548" t="s">
        <v>1442</v>
      </c>
      <c r="I255" s="562">
        <v>2035.5</v>
      </c>
      <c r="J255" s="562">
        <v>1</v>
      </c>
      <c r="K255" s="563">
        <v>2035.5</v>
      </c>
    </row>
    <row r="256" spans="1:11" ht="14.4" customHeight="1" x14ac:dyDescent="0.3">
      <c r="A256" s="544" t="s">
        <v>527</v>
      </c>
      <c r="B256" s="545" t="s">
        <v>625</v>
      </c>
      <c r="C256" s="548" t="s">
        <v>538</v>
      </c>
      <c r="D256" s="576" t="s">
        <v>626</v>
      </c>
      <c r="E256" s="548" t="s">
        <v>1508</v>
      </c>
      <c r="F256" s="576" t="s">
        <v>1509</v>
      </c>
      <c r="G256" s="548" t="s">
        <v>1443</v>
      </c>
      <c r="H256" s="548" t="s">
        <v>1444</v>
      </c>
      <c r="I256" s="562">
        <v>1149.5</v>
      </c>
      <c r="J256" s="562">
        <v>1</v>
      </c>
      <c r="K256" s="563">
        <v>1149.5</v>
      </c>
    </row>
    <row r="257" spans="1:11" ht="14.4" customHeight="1" x14ac:dyDescent="0.3">
      <c r="A257" s="544" t="s">
        <v>527</v>
      </c>
      <c r="B257" s="545" t="s">
        <v>625</v>
      </c>
      <c r="C257" s="548" t="s">
        <v>538</v>
      </c>
      <c r="D257" s="576" t="s">
        <v>626</v>
      </c>
      <c r="E257" s="548" t="s">
        <v>1508</v>
      </c>
      <c r="F257" s="576" t="s">
        <v>1509</v>
      </c>
      <c r="G257" s="548" t="s">
        <v>1445</v>
      </c>
      <c r="H257" s="548" t="s">
        <v>1446</v>
      </c>
      <c r="I257" s="562">
        <v>325.51</v>
      </c>
      <c r="J257" s="562">
        <v>1</v>
      </c>
      <c r="K257" s="563">
        <v>325.51</v>
      </c>
    </row>
    <row r="258" spans="1:11" ht="14.4" customHeight="1" x14ac:dyDescent="0.3">
      <c r="A258" s="544" t="s">
        <v>527</v>
      </c>
      <c r="B258" s="545" t="s">
        <v>625</v>
      </c>
      <c r="C258" s="548" t="s">
        <v>538</v>
      </c>
      <c r="D258" s="576" t="s">
        <v>626</v>
      </c>
      <c r="E258" s="548" t="s">
        <v>1508</v>
      </c>
      <c r="F258" s="576" t="s">
        <v>1509</v>
      </c>
      <c r="G258" s="548" t="s">
        <v>1447</v>
      </c>
      <c r="H258" s="548" t="s">
        <v>1448</v>
      </c>
      <c r="I258" s="562">
        <v>3010.9300000000003</v>
      </c>
      <c r="J258" s="562">
        <v>2</v>
      </c>
      <c r="K258" s="563">
        <v>6021.8600000000006</v>
      </c>
    </row>
    <row r="259" spans="1:11" ht="14.4" customHeight="1" x14ac:dyDescent="0.3">
      <c r="A259" s="544" t="s">
        <v>527</v>
      </c>
      <c r="B259" s="545" t="s">
        <v>625</v>
      </c>
      <c r="C259" s="548" t="s">
        <v>538</v>
      </c>
      <c r="D259" s="576" t="s">
        <v>626</v>
      </c>
      <c r="E259" s="548" t="s">
        <v>1508</v>
      </c>
      <c r="F259" s="576" t="s">
        <v>1509</v>
      </c>
      <c r="G259" s="548" t="s">
        <v>1110</v>
      </c>
      <c r="H259" s="548" t="s">
        <v>1111</v>
      </c>
      <c r="I259" s="562">
        <v>3565</v>
      </c>
      <c r="J259" s="562">
        <v>0.1</v>
      </c>
      <c r="K259" s="563">
        <v>356.5</v>
      </c>
    </row>
    <row r="260" spans="1:11" ht="14.4" customHeight="1" x14ac:dyDescent="0.3">
      <c r="A260" s="544" t="s">
        <v>527</v>
      </c>
      <c r="B260" s="545" t="s">
        <v>625</v>
      </c>
      <c r="C260" s="548" t="s">
        <v>538</v>
      </c>
      <c r="D260" s="576" t="s">
        <v>626</v>
      </c>
      <c r="E260" s="548" t="s">
        <v>1508</v>
      </c>
      <c r="F260" s="576" t="s">
        <v>1509</v>
      </c>
      <c r="G260" s="548" t="s">
        <v>1112</v>
      </c>
      <c r="H260" s="548" t="s">
        <v>1113</v>
      </c>
      <c r="I260" s="562">
        <v>1322.5</v>
      </c>
      <c r="J260" s="562">
        <v>1</v>
      </c>
      <c r="K260" s="563">
        <v>1322.5</v>
      </c>
    </row>
    <row r="261" spans="1:11" ht="14.4" customHeight="1" x14ac:dyDescent="0.3">
      <c r="A261" s="544" t="s">
        <v>527</v>
      </c>
      <c r="B261" s="545" t="s">
        <v>625</v>
      </c>
      <c r="C261" s="548" t="s">
        <v>538</v>
      </c>
      <c r="D261" s="576" t="s">
        <v>626</v>
      </c>
      <c r="E261" s="548" t="s">
        <v>1508</v>
      </c>
      <c r="F261" s="576" t="s">
        <v>1509</v>
      </c>
      <c r="G261" s="548" t="s">
        <v>1114</v>
      </c>
      <c r="H261" s="548" t="s">
        <v>1115</v>
      </c>
      <c r="I261" s="562">
        <v>4882.45</v>
      </c>
      <c r="J261" s="562">
        <v>9</v>
      </c>
      <c r="K261" s="563">
        <v>43942.07</v>
      </c>
    </row>
    <row r="262" spans="1:11" ht="14.4" customHeight="1" x14ac:dyDescent="0.3">
      <c r="A262" s="544" t="s">
        <v>527</v>
      </c>
      <c r="B262" s="545" t="s">
        <v>625</v>
      </c>
      <c r="C262" s="548" t="s">
        <v>538</v>
      </c>
      <c r="D262" s="576" t="s">
        <v>626</v>
      </c>
      <c r="E262" s="548" t="s">
        <v>1508</v>
      </c>
      <c r="F262" s="576" t="s">
        <v>1509</v>
      </c>
      <c r="G262" s="548" t="s">
        <v>1116</v>
      </c>
      <c r="H262" s="548" t="s">
        <v>1117</v>
      </c>
      <c r="I262" s="562">
        <v>6253.33</v>
      </c>
      <c r="J262" s="562">
        <v>5</v>
      </c>
      <c r="K262" s="563">
        <v>31266.65</v>
      </c>
    </row>
    <row r="263" spans="1:11" ht="14.4" customHeight="1" x14ac:dyDescent="0.3">
      <c r="A263" s="544" t="s">
        <v>527</v>
      </c>
      <c r="B263" s="545" t="s">
        <v>625</v>
      </c>
      <c r="C263" s="548" t="s">
        <v>538</v>
      </c>
      <c r="D263" s="576" t="s">
        <v>626</v>
      </c>
      <c r="E263" s="548" t="s">
        <v>1508</v>
      </c>
      <c r="F263" s="576" t="s">
        <v>1509</v>
      </c>
      <c r="G263" s="548" t="s">
        <v>1118</v>
      </c>
      <c r="H263" s="548" t="s">
        <v>1119</v>
      </c>
      <c r="I263" s="562">
        <v>8971.98</v>
      </c>
      <c r="J263" s="562">
        <v>8</v>
      </c>
      <c r="K263" s="563">
        <v>71775.83</v>
      </c>
    </row>
    <row r="264" spans="1:11" ht="14.4" customHeight="1" x14ac:dyDescent="0.3">
      <c r="A264" s="544" t="s">
        <v>527</v>
      </c>
      <c r="B264" s="545" t="s">
        <v>625</v>
      </c>
      <c r="C264" s="548" t="s">
        <v>538</v>
      </c>
      <c r="D264" s="576" t="s">
        <v>626</v>
      </c>
      <c r="E264" s="548" t="s">
        <v>1508</v>
      </c>
      <c r="F264" s="576" t="s">
        <v>1509</v>
      </c>
      <c r="G264" s="548" t="s">
        <v>1120</v>
      </c>
      <c r="H264" s="548" t="s">
        <v>1121</v>
      </c>
      <c r="I264" s="562">
        <v>264.39999999999998</v>
      </c>
      <c r="J264" s="562">
        <v>20</v>
      </c>
      <c r="K264" s="563">
        <v>5288</v>
      </c>
    </row>
    <row r="265" spans="1:11" ht="14.4" customHeight="1" x14ac:dyDescent="0.3">
      <c r="A265" s="544" t="s">
        <v>527</v>
      </c>
      <c r="B265" s="545" t="s">
        <v>625</v>
      </c>
      <c r="C265" s="548" t="s">
        <v>538</v>
      </c>
      <c r="D265" s="576" t="s">
        <v>626</v>
      </c>
      <c r="E265" s="548" t="s">
        <v>1508</v>
      </c>
      <c r="F265" s="576" t="s">
        <v>1509</v>
      </c>
      <c r="G265" s="548" t="s">
        <v>1122</v>
      </c>
      <c r="H265" s="548" t="s">
        <v>1123</v>
      </c>
      <c r="I265" s="562">
        <v>2133.2349999999997</v>
      </c>
      <c r="J265" s="562">
        <v>20</v>
      </c>
      <c r="K265" s="563">
        <v>42664.72</v>
      </c>
    </row>
    <row r="266" spans="1:11" ht="14.4" customHeight="1" x14ac:dyDescent="0.3">
      <c r="A266" s="544" t="s">
        <v>527</v>
      </c>
      <c r="B266" s="545" t="s">
        <v>625</v>
      </c>
      <c r="C266" s="548" t="s">
        <v>538</v>
      </c>
      <c r="D266" s="576" t="s">
        <v>626</v>
      </c>
      <c r="E266" s="548" t="s">
        <v>1508</v>
      </c>
      <c r="F266" s="576" t="s">
        <v>1509</v>
      </c>
      <c r="G266" s="548" t="s">
        <v>1449</v>
      </c>
      <c r="H266" s="548" t="s">
        <v>1450</v>
      </c>
      <c r="I266" s="562">
        <v>1708.46</v>
      </c>
      <c r="J266" s="562">
        <v>1</v>
      </c>
      <c r="K266" s="563">
        <v>1708.46</v>
      </c>
    </row>
    <row r="267" spans="1:11" ht="14.4" customHeight="1" x14ac:dyDescent="0.3">
      <c r="A267" s="544" t="s">
        <v>527</v>
      </c>
      <c r="B267" s="545" t="s">
        <v>625</v>
      </c>
      <c r="C267" s="548" t="s">
        <v>538</v>
      </c>
      <c r="D267" s="576" t="s">
        <v>626</v>
      </c>
      <c r="E267" s="548" t="s">
        <v>1508</v>
      </c>
      <c r="F267" s="576" t="s">
        <v>1509</v>
      </c>
      <c r="G267" s="548" t="s">
        <v>1451</v>
      </c>
      <c r="H267" s="548" t="s">
        <v>1452</v>
      </c>
      <c r="I267" s="562">
        <v>901.60000000000014</v>
      </c>
      <c r="J267" s="562">
        <v>40</v>
      </c>
      <c r="K267" s="563">
        <v>36064</v>
      </c>
    </row>
    <row r="268" spans="1:11" ht="14.4" customHeight="1" x14ac:dyDescent="0.3">
      <c r="A268" s="544" t="s">
        <v>527</v>
      </c>
      <c r="B268" s="545" t="s">
        <v>625</v>
      </c>
      <c r="C268" s="548" t="s">
        <v>538</v>
      </c>
      <c r="D268" s="576" t="s">
        <v>626</v>
      </c>
      <c r="E268" s="548" t="s">
        <v>1508</v>
      </c>
      <c r="F268" s="576" t="s">
        <v>1509</v>
      </c>
      <c r="G268" s="548" t="s">
        <v>1453</v>
      </c>
      <c r="H268" s="548" t="s">
        <v>1454</v>
      </c>
      <c r="I268" s="562">
        <v>2323.91</v>
      </c>
      <c r="J268" s="562">
        <v>1</v>
      </c>
      <c r="K268" s="563">
        <v>2323.91</v>
      </c>
    </row>
    <row r="269" spans="1:11" ht="14.4" customHeight="1" x14ac:dyDescent="0.3">
      <c r="A269" s="544" t="s">
        <v>527</v>
      </c>
      <c r="B269" s="545" t="s">
        <v>625</v>
      </c>
      <c r="C269" s="548" t="s">
        <v>538</v>
      </c>
      <c r="D269" s="576" t="s">
        <v>626</v>
      </c>
      <c r="E269" s="548" t="s">
        <v>1508</v>
      </c>
      <c r="F269" s="576" t="s">
        <v>1509</v>
      </c>
      <c r="G269" s="548" t="s">
        <v>1124</v>
      </c>
      <c r="H269" s="548" t="s">
        <v>1125</v>
      </c>
      <c r="I269" s="562">
        <v>1454.5200000000002</v>
      </c>
      <c r="J269" s="562">
        <v>100</v>
      </c>
      <c r="K269" s="563">
        <v>145452</v>
      </c>
    </row>
    <row r="270" spans="1:11" ht="14.4" customHeight="1" x14ac:dyDescent="0.3">
      <c r="A270" s="544" t="s">
        <v>527</v>
      </c>
      <c r="B270" s="545" t="s">
        <v>625</v>
      </c>
      <c r="C270" s="548" t="s">
        <v>538</v>
      </c>
      <c r="D270" s="576" t="s">
        <v>626</v>
      </c>
      <c r="E270" s="548" t="s">
        <v>1508</v>
      </c>
      <c r="F270" s="576" t="s">
        <v>1509</v>
      </c>
      <c r="G270" s="548" t="s">
        <v>1126</v>
      </c>
      <c r="H270" s="548" t="s">
        <v>1127</v>
      </c>
      <c r="I270" s="562">
        <v>1254.53</v>
      </c>
      <c r="J270" s="562">
        <v>205</v>
      </c>
      <c r="K270" s="563">
        <v>257178.24000000002</v>
      </c>
    </row>
    <row r="271" spans="1:11" ht="14.4" customHeight="1" x14ac:dyDescent="0.3">
      <c r="A271" s="544" t="s">
        <v>527</v>
      </c>
      <c r="B271" s="545" t="s">
        <v>625</v>
      </c>
      <c r="C271" s="548" t="s">
        <v>538</v>
      </c>
      <c r="D271" s="576" t="s">
        <v>626</v>
      </c>
      <c r="E271" s="548" t="s">
        <v>1508</v>
      </c>
      <c r="F271" s="576" t="s">
        <v>1509</v>
      </c>
      <c r="G271" s="548" t="s">
        <v>1128</v>
      </c>
      <c r="H271" s="548" t="s">
        <v>1129</v>
      </c>
      <c r="I271" s="562">
        <v>1352.3999999999999</v>
      </c>
      <c r="J271" s="562">
        <v>62</v>
      </c>
      <c r="K271" s="563">
        <v>83848.800000000003</v>
      </c>
    </row>
    <row r="272" spans="1:11" ht="14.4" customHeight="1" x14ac:dyDescent="0.3">
      <c r="A272" s="544" t="s">
        <v>527</v>
      </c>
      <c r="B272" s="545" t="s">
        <v>625</v>
      </c>
      <c r="C272" s="548" t="s">
        <v>538</v>
      </c>
      <c r="D272" s="576" t="s">
        <v>626</v>
      </c>
      <c r="E272" s="548" t="s">
        <v>1508</v>
      </c>
      <c r="F272" s="576" t="s">
        <v>1509</v>
      </c>
      <c r="G272" s="548" t="s">
        <v>1455</v>
      </c>
      <c r="H272" s="548" t="s">
        <v>1456</v>
      </c>
      <c r="I272" s="562">
        <v>126428.82000000002</v>
      </c>
      <c r="J272" s="562">
        <v>6</v>
      </c>
      <c r="K272" s="563">
        <v>758572.92000000016</v>
      </c>
    </row>
    <row r="273" spans="1:11" ht="14.4" customHeight="1" x14ac:dyDescent="0.3">
      <c r="A273" s="544" t="s">
        <v>527</v>
      </c>
      <c r="B273" s="545" t="s">
        <v>625</v>
      </c>
      <c r="C273" s="548" t="s">
        <v>538</v>
      </c>
      <c r="D273" s="576" t="s">
        <v>626</v>
      </c>
      <c r="E273" s="548" t="s">
        <v>1508</v>
      </c>
      <c r="F273" s="576" t="s">
        <v>1509</v>
      </c>
      <c r="G273" s="548" t="s">
        <v>1457</v>
      </c>
      <c r="H273" s="548" t="s">
        <v>1458</v>
      </c>
      <c r="I273" s="562">
        <v>1876.8</v>
      </c>
      <c r="J273" s="562">
        <v>2</v>
      </c>
      <c r="K273" s="563">
        <v>3753.6</v>
      </c>
    </row>
    <row r="274" spans="1:11" ht="14.4" customHeight="1" x14ac:dyDescent="0.3">
      <c r="A274" s="544" t="s">
        <v>527</v>
      </c>
      <c r="B274" s="545" t="s">
        <v>625</v>
      </c>
      <c r="C274" s="548" t="s">
        <v>538</v>
      </c>
      <c r="D274" s="576" t="s">
        <v>626</v>
      </c>
      <c r="E274" s="548" t="s">
        <v>1508</v>
      </c>
      <c r="F274" s="576" t="s">
        <v>1509</v>
      </c>
      <c r="G274" s="548" t="s">
        <v>1130</v>
      </c>
      <c r="H274" s="548" t="s">
        <v>1131</v>
      </c>
      <c r="I274" s="562">
        <v>1876.8</v>
      </c>
      <c r="J274" s="562">
        <v>5</v>
      </c>
      <c r="K274" s="563">
        <v>9384</v>
      </c>
    </row>
    <row r="275" spans="1:11" ht="14.4" customHeight="1" x14ac:dyDescent="0.3">
      <c r="A275" s="544" t="s">
        <v>527</v>
      </c>
      <c r="B275" s="545" t="s">
        <v>625</v>
      </c>
      <c r="C275" s="548" t="s">
        <v>538</v>
      </c>
      <c r="D275" s="576" t="s">
        <v>626</v>
      </c>
      <c r="E275" s="548" t="s">
        <v>1508</v>
      </c>
      <c r="F275" s="576" t="s">
        <v>1509</v>
      </c>
      <c r="G275" s="548" t="s">
        <v>1459</v>
      </c>
      <c r="H275" s="548" t="s">
        <v>1460</v>
      </c>
      <c r="I275" s="562">
        <v>2123.5500000000002</v>
      </c>
      <c r="J275" s="562">
        <v>8</v>
      </c>
      <c r="K275" s="563">
        <v>16988.400000000001</v>
      </c>
    </row>
    <row r="276" spans="1:11" ht="14.4" customHeight="1" x14ac:dyDescent="0.3">
      <c r="A276" s="544" t="s">
        <v>527</v>
      </c>
      <c r="B276" s="545" t="s">
        <v>625</v>
      </c>
      <c r="C276" s="548" t="s">
        <v>538</v>
      </c>
      <c r="D276" s="576" t="s">
        <v>626</v>
      </c>
      <c r="E276" s="548" t="s">
        <v>1508</v>
      </c>
      <c r="F276" s="576" t="s">
        <v>1509</v>
      </c>
      <c r="G276" s="548" t="s">
        <v>1461</v>
      </c>
      <c r="H276" s="548" t="s">
        <v>1462</v>
      </c>
      <c r="I276" s="562">
        <v>9997.02</v>
      </c>
      <c r="J276" s="562">
        <v>3</v>
      </c>
      <c r="K276" s="563">
        <v>29991.06</v>
      </c>
    </row>
    <row r="277" spans="1:11" ht="14.4" customHeight="1" x14ac:dyDescent="0.3">
      <c r="A277" s="544" t="s">
        <v>527</v>
      </c>
      <c r="B277" s="545" t="s">
        <v>625</v>
      </c>
      <c r="C277" s="548" t="s">
        <v>538</v>
      </c>
      <c r="D277" s="576" t="s">
        <v>626</v>
      </c>
      <c r="E277" s="548" t="s">
        <v>1508</v>
      </c>
      <c r="F277" s="576" t="s">
        <v>1509</v>
      </c>
      <c r="G277" s="548" t="s">
        <v>1132</v>
      </c>
      <c r="H277" s="548" t="s">
        <v>1133</v>
      </c>
      <c r="I277" s="562">
        <v>1138.5700000000002</v>
      </c>
      <c r="J277" s="562">
        <v>10</v>
      </c>
      <c r="K277" s="563">
        <v>11386.15</v>
      </c>
    </row>
    <row r="278" spans="1:11" ht="14.4" customHeight="1" x14ac:dyDescent="0.3">
      <c r="A278" s="544" t="s">
        <v>527</v>
      </c>
      <c r="B278" s="545" t="s">
        <v>625</v>
      </c>
      <c r="C278" s="548" t="s">
        <v>538</v>
      </c>
      <c r="D278" s="576" t="s">
        <v>626</v>
      </c>
      <c r="E278" s="548" t="s">
        <v>1508</v>
      </c>
      <c r="F278" s="576" t="s">
        <v>1509</v>
      </c>
      <c r="G278" s="548" t="s">
        <v>1463</v>
      </c>
      <c r="H278" s="548" t="s">
        <v>1464</v>
      </c>
      <c r="I278" s="562">
        <v>4278.5600000000004</v>
      </c>
      <c r="J278" s="562">
        <v>2</v>
      </c>
      <c r="K278" s="563">
        <v>8557.1200000000008</v>
      </c>
    </row>
    <row r="279" spans="1:11" ht="14.4" customHeight="1" x14ac:dyDescent="0.3">
      <c r="A279" s="544" t="s">
        <v>527</v>
      </c>
      <c r="B279" s="545" t="s">
        <v>625</v>
      </c>
      <c r="C279" s="548" t="s">
        <v>538</v>
      </c>
      <c r="D279" s="576" t="s">
        <v>626</v>
      </c>
      <c r="E279" s="548" t="s">
        <v>1508</v>
      </c>
      <c r="F279" s="576" t="s">
        <v>1509</v>
      </c>
      <c r="G279" s="548" t="s">
        <v>1465</v>
      </c>
      <c r="H279" s="548" t="s">
        <v>1466</v>
      </c>
      <c r="I279" s="562">
        <v>2794.5</v>
      </c>
      <c r="J279" s="562">
        <v>1</v>
      </c>
      <c r="K279" s="563">
        <v>2794.5</v>
      </c>
    </row>
    <row r="280" spans="1:11" ht="14.4" customHeight="1" x14ac:dyDescent="0.3">
      <c r="A280" s="544" t="s">
        <v>527</v>
      </c>
      <c r="B280" s="545" t="s">
        <v>625</v>
      </c>
      <c r="C280" s="548" t="s">
        <v>538</v>
      </c>
      <c r="D280" s="576" t="s">
        <v>626</v>
      </c>
      <c r="E280" s="548" t="s">
        <v>1508</v>
      </c>
      <c r="F280" s="576" t="s">
        <v>1509</v>
      </c>
      <c r="G280" s="548" t="s">
        <v>1134</v>
      </c>
      <c r="H280" s="548" t="s">
        <v>1135</v>
      </c>
      <c r="I280" s="562">
        <v>322</v>
      </c>
      <c r="J280" s="562">
        <v>5</v>
      </c>
      <c r="K280" s="563">
        <v>1610</v>
      </c>
    </row>
    <row r="281" spans="1:11" ht="14.4" customHeight="1" x14ac:dyDescent="0.3">
      <c r="A281" s="544" t="s">
        <v>527</v>
      </c>
      <c r="B281" s="545" t="s">
        <v>625</v>
      </c>
      <c r="C281" s="548" t="s">
        <v>538</v>
      </c>
      <c r="D281" s="576" t="s">
        <v>626</v>
      </c>
      <c r="E281" s="548" t="s">
        <v>1508</v>
      </c>
      <c r="F281" s="576" t="s">
        <v>1509</v>
      </c>
      <c r="G281" s="548" t="s">
        <v>1140</v>
      </c>
      <c r="H281" s="548" t="s">
        <v>1141</v>
      </c>
      <c r="I281" s="562">
        <v>631.48</v>
      </c>
      <c r="J281" s="562">
        <v>1</v>
      </c>
      <c r="K281" s="563">
        <v>631.48</v>
      </c>
    </row>
    <row r="282" spans="1:11" ht="14.4" customHeight="1" x14ac:dyDescent="0.3">
      <c r="A282" s="544" t="s">
        <v>527</v>
      </c>
      <c r="B282" s="545" t="s">
        <v>625</v>
      </c>
      <c r="C282" s="548" t="s">
        <v>538</v>
      </c>
      <c r="D282" s="576" t="s">
        <v>626</v>
      </c>
      <c r="E282" s="548" t="s">
        <v>1508</v>
      </c>
      <c r="F282" s="576" t="s">
        <v>1509</v>
      </c>
      <c r="G282" s="548" t="s">
        <v>1142</v>
      </c>
      <c r="H282" s="548" t="s">
        <v>1143</v>
      </c>
      <c r="I282" s="562">
        <v>102952.14</v>
      </c>
      <c r="J282" s="562">
        <v>1</v>
      </c>
      <c r="K282" s="563">
        <v>102952.14</v>
      </c>
    </row>
    <row r="283" spans="1:11" ht="14.4" customHeight="1" x14ac:dyDescent="0.3">
      <c r="A283" s="544" t="s">
        <v>527</v>
      </c>
      <c r="B283" s="545" t="s">
        <v>625</v>
      </c>
      <c r="C283" s="548" t="s">
        <v>538</v>
      </c>
      <c r="D283" s="576" t="s">
        <v>626</v>
      </c>
      <c r="E283" s="548" t="s">
        <v>1508</v>
      </c>
      <c r="F283" s="576" t="s">
        <v>1509</v>
      </c>
      <c r="G283" s="548" t="s">
        <v>1467</v>
      </c>
      <c r="H283" s="548" t="s">
        <v>1468</v>
      </c>
      <c r="I283" s="562">
        <v>337.52</v>
      </c>
      <c r="J283" s="562">
        <v>1</v>
      </c>
      <c r="K283" s="563">
        <v>337.52</v>
      </c>
    </row>
    <row r="284" spans="1:11" ht="14.4" customHeight="1" x14ac:dyDescent="0.3">
      <c r="A284" s="544" t="s">
        <v>527</v>
      </c>
      <c r="B284" s="545" t="s">
        <v>625</v>
      </c>
      <c r="C284" s="548" t="s">
        <v>538</v>
      </c>
      <c r="D284" s="576" t="s">
        <v>626</v>
      </c>
      <c r="E284" s="548" t="s">
        <v>1508</v>
      </c>
      <c r="F284" s="576" t="s">
        <v>1509</v>
      </c>
      <c r="G284" s="548" t="s">
        <v>1469</v>
      </c>
      <c r="H284" s="548" t="s">
        <v>1470</v>
      </c>
      <c r="I284" s="562">
        <v>1988.35</v>
      </c>
      <c r="J284" s="562">
        <v>2</v>
      </c>
      <c r="K284" s="563">
        <v>3976.7</v>
      </c>
    </row>
    <row r="285" spans="1:11" ht="14.4" customHeight="1" x14ac:dyDescent="0.3">
      <c r="A285" s="544" t="s">
        <v>527</v>
      </c>
      <c r="B285" s="545" t="s">
        <v>625</v>
      </c>
      <c r="C285" s="548" t="s">
        <v>538</v>
      </c>
      <c r="D285" s="576" t="s">
        <v>626</v>
      </c>
      <c r="E285" s="548" t="s">
        <v>1508</v>
      </c>
      <c r="F285" s="576" t="s">
        <v>1509</v>
      </c>
      <c r="G285" s="548" t="s">
        <v>1471</v>
      </c>
      <c r="H285" s="548" t="s">
        <v>1472</v>
      </c>
      <c r="I285" s="562">
        <v>6036.06</v>
      </c>
      <c r="J285" s="562">
        <v>1</v>
      </c>
      <c r="K285" s="563">
        <v>6036.06</v>
      </c>
    </row>
    <row r="286" spans="1:11" ht="14.4" customHeight="1" x14ac:dyDescent="0.3">
      <c r="A286" s="544" t="s">
        <v>527</v>
      </c>
      <c r="B286" s="545" t="s">
        <v>625</v>
      </c>
      <c r="C286" s="548" t="s">
        <v>538</v>
      </c>
      <c r="D286" s="576" t="s">
        <v>626</v>
      </c>
      <c r="E286" s="548" t="s">
        <v>1508</v>
      </c>
      <c r="F286" s="576" t="s">
        <v>1509</v>
      </c>
      <c r="G286" s="548" t="s">
        <v>1473</v>
      </c>
      <c r="H286" s="548" t="s">
        <v>1474</v>
      </c>
      <c r="I286" s="562">
        <v>2875</v>
      </c>
      <c r="J286" s="562">
        <v>1</v>
      </c>
      <c r="K286" s="563">
        <v>2875</v>
      </c>
    </row>
    <row r="287" spans="1:11" ht="14.4" customHeight="1" x14ac:dyDescent="0.3">
      <c r="A287" s="544" t="s">
        <v>527</v>
      </c>
      <c r="B287" s="545" t="s">
        <v>625</v>
      </c>
      <c r="C287" s="548" t="s">
        <v>538</v>
      </c>
      <c r="D287" s="576" t="s">
        <v>626</v>
      </c>
      <c r="E287" s="548" t="s">
        <v>1508</v>
      </c>
      <c r="F287" s="576" t="s">
        <v>1509</v>
      </c>
      <c r="G287" s="548" t="s">
        <v>1475</v>
      </c>
      <c r="H287" s="548" t="s">
        <v>1476</v>
      </c>
      <c r="I287" s="562">
        <v>1909</v>
      </c>
      <c r="J287" s="562">
        <v>1</v>
      </c>
      <c r="K287" s="563">
        <v>1909</v>
      </c>
    </row>
    <row r="288" spans="1:11" ht="14.4" customHeight="1" x14ac:dyDescent="0.3">
      <c r="A288" s="544" t="s">
        <v>527</v>
      </c>
      <c r="B288" s="545" t="s">
        <v>625</v>
      </c>
      <c r="C288" s="548" t="s">
        <v>538</v>
      </c>
      <c r="D288" s="576" t="s">
        <v>626</v>
      </c>
      <c r="E288" s="548" t="s">
        <v>1508</v>
      </c>
      <c r="F288" s="576" t="s">
        <v>1509</v>
      </c>
      <c r="G288" s="548" t="s">
        <v>1477</v>
      </c>
      <c r="H288" s="548" t="s">
        <v>1478</v>
      </c>
      <c r="I288" s="562">
        <v>2935.0299999999997</v>
      </c>
      <c r="J288" s="562">
        <v>2</v>
      </c>
      <c r="K288" s="563">
        <v>5870.0599999999995</v>
      </c>
    </row>
    <row r="289" spans="1:11" ht="14.4" customHeight="1" x14ac:dyDescent="0.3">
      <c r="A289" s="544" t="s">
        <v>527</v>
      </c>
      <c r="B289" s="545" t="s">
        <v>625</v>
      </c>
      <c r="C289" s="548" t="s">
        <v>538</v>
      </c>
      <c r="D289" s="576" t="s">
        <v>626</v>
      </c>
      <c r="E289" s="548" t="s">
        <v>1508</v>
      </c>
      <c r="F289" s="576" t="s">
        <v>1509</v>
      </c>
      <c r="G289" s="548" t="s">
        <v>1479</v>
      </c>
      <c r="H289" s="548" t="s">
        <v>1480</v>
      </c>
      <c r="I289" s="562">
        <v>2187.5299999999997</v>
      </c>
      <c r="J289" s="562">
        <v>2</v>
      </c>
      <c r="K289" s="563">
        <v>4375.0599999999995</v>
      </c>
    </row>
    <row r="290" spans="1:11" ht="14.4" customHeight="1" x14ac:dyDescent="0.3">
      <c r="A290" s="544" t="s">
        <v>527</v>
      </c>
      <c r="B290" s="545" t="s">
        <v>625</v>
      </c>
      <c r="C290" s="548" t="s">
        <v>538</v>
      </c>
      <c r="D290" s="576" t="s">
        <v>626</v>
      </c>
      <c r="E290" s="548" t="s">
        <v>1508</v>
      </c>
      <c r="F290" s="576" t="s">
        <v>1509</v>
      </c>
      <c r="G290" s="548" t="s">
        <v>1481</v>
      </c>
      <c r="H290" s="548" t="s">
        <v>1482</v>
      </c>
      <c r="I290" s="562">
        <v>2990</v>
      </c>
      <c r="J290" s="562">
        <v>1</v>
      </c>
      <c r="K290" s="563">
        <v>2990</v>
      </c>
    </row>
    <row r="291" spans="1:11" ht="14.4" customHeight="1" x14ac:dyDescent="0.3">
      <c r="A291" s="544" t="s">
        <v>527</v>
      </c>
      <c r="B291" s="545" t="s">
        <v>625</v>
      </c>
      <c r="C291" s="548" t="s">
        <v>538</v>
      </c>
      <c r="D291" s="576" t="s">
        <v>626</v>
      </c>
      <c r="E291" s="548" t="s">
        <v>1508</v>
      </c>
      <c r="F291" s="576" t="s">
        <v>1509</v>
      </c>
      <c r="G291" s="548" t="s">
        <v>1483</v>
      </c>
      <c r="H291" s="548" t="s">
        <v>1484</v>
      </c>
      <c r="I291" s="562">
        <v>2904</v>
      </c>
      <c r="J291" s="562">
        <v>1</v>
      </c>
      <c r="K291" s="563">
        <v>2904</v>
      </c>
    </row>
    <row r="292" spans="1:11" ht="14.4" customHeight="1" x14ac:dyDescent="0.3">
      <c r="A292" s="544" t="s">
        <v>527</v>
      </c>
      <c r="B292" s="545" t="s">
        <v>625</v>
      </c>
      <c r="C292" s="548" t="s">
        <v>538</v>
      </c>
      <c r="D292" s="576" t="s">
        <v>626</v>
      </c>
      <c r="E292" s="548" t="s">
        <v>1508</v>
      </c>
      <c r="F292" s="576" t="s">
        <v>1509</v>
      </c>
      <c r="G292" s="548" t="s">
        <v>1485</v>
      </c>
      <c r="H292" s="548" t="s">
        <v>1486</v>
      </c>
      <c r="I292" s="562">
        <v>1421.4</v>
      </c>
      <c r="J292" s="562">
        <v>2</v>
      </c>
      <c r="K292" s="563">
        <v>2842.8</v>
      </c>
    </row>
    <row r="293" spans="1:11" ht="14.4" customHeight="1" x14ac:dyDescent="0.3">
      <c r="A293" s="544" t="s">
        <v>527</v>
      </c>
      <c r="B293" s="545" t="s">
        <v>625</v>
      </c>
      <c r="C293" s="548" t="s">
        <v>538</v>
      </c>
      <c r="D293" s="576" t="s">
        <v>626</v>
      </c>
      <c r="E293" s="548" t="s">
        <v>1508</v>
      </c>
      <c r="F293" s="576" t="s">
        <v>1509</v>
      </c>
      <c r="G293" s="548" t="s">
        <v>1487</v>
      </c>
      <c r="H293" s="548" t="s">
        <v>1488</v>
      </c>
      <c r="I293" s="562">
        <v>1495</v>
      </c>
      <c r="J293" s="562">
        <v>1</v>
      </c>
      <c r="K293" s="563">
        <v>1495</v>
      </c>
    </row>
    <row r="294" spans="1:11" ht="14.4" customHeight="1" x14ac:dyDescent="0.3">
      <c r="A294" s="544" t="s">
        <v>527</v>
      </c>
      <c r="B294" s="545" t="s">
        <v>625</v>
      </c>
      <c r="C294" s="548" t="s">
        <v>538</v>
      </c>
      <c r="D294" s="576" t="s">
        <v>626</v>
      </c>
      <c r="E294" s="548" t="s">
        <v>1508</v>
      </c>
      <c r="F294" s="576" t="s">
        <v>1509</v>
      </c>
      <c r="G294" s="548" t="s">
        <v>1489</v>
      </c>
      <c r="H294" s="548" t="s">
        <v>1490</v>
      </c>
      <c r="I294" s="562">
        <v>1421.4</v>
      </c>
      <c r="J294" s="562">
        <v>1</v>
      </c>
      <c r="K294" s="563">
        <v>1421.4</v>
      </c>
    </row>
    <row r="295" spans="1:11" ht="14.4" customHeight="1" x14ac:dyDescent="0.3">
      <c r="A295" s="544" t="s">
        <v>527</v>
      </c>
      <c r="B295" s="545" t="s">
        <v>625</v>
      </c>
      <c r="C295" s="548" t="s">
        <v>538</v>
      </c>
      <c r="D295" s="576" t="s">
        <v>626</v>
      </c>
      <c r="E295" s="548" t="s">
        <v>1508</v>
      </c>
      <c r="F295" s="576" t="s">
        <v>1509</v>
      </c>
      <c r="G295" s="548" t="s">
        <v>1491</v>
      </c>
      <c r="H295" s="548" t="s">
        <v>1492</v>
      </c>
      <c r="I295" s="562">
        <v>108.9</v>
      </c>
      <c r="J295" s="562">
        <v>5</v>
      </c>
      <c r="K295" s="563">
        <v>544.5</v>
      </c>
    </row>
    <row r="296" spans="1:11" ht="14.4" customHeight="1" x14ac:dyDescent="0.3">
      <c r="A296" s="544" t="s">
        <v>527</v>
      </c>
      <c r="B296" s="545" t="s">
        <v>625</v>
      </c>
      <c r="C296" s="548" t="s">
        <v>538</v>
      </c>
      <c r="D296" s="576" t="s">
        <v>626</v>
      </c>
      <c r="E296" s="548" t="s">
        <v>1508</v>
      </c>
      <c r="F296" s="576" t="s">
        <v>1509</v>
      </c>
      <c r="G296" s="548" t="s">
        <v>1493</v>
      </c>
      <c r="H296" s="548" t="s">
        <v>1494</v>
      </c>
      <c r="I296" s="562">
        <v>84.7</v>
      </c>
      <c r="J296" s="562">
        <v>5</v>
      </c>
      <c r="K296" s="563">
        <v>423.5</v>
      </c>
    </row>
    <row r="297" spans="1:11" ht="14.4" customHeight="1" x14ac:dyDescent="0.3">
      <c r="A297" s="544" t="s">
        <v>527</v>
      </c>
      <c r="B297" s="545" t="s">
        <v>625</v>
      </c>
      <c r="C297" s="548" t="s">
        <v>538</v>
      </c>
      <c r="D297" s="576" t="s">
        <v>626</v>
      </c>
      <c r="E297" s="548" t="s">
        <v>1508</v>
      </c>
      <c r="F297" s="576" t="s">
        <v>1509</v>
      </c>
      <c r="G297" s="548" t="s">
        <v>1495</v>
      </c>
      <c r="H297" s="548" t="s">
        <v>1496</v>
      </c>
      <c r="I297" s="562">
        <v>2702.5</v>
      </c>
      <c r="J297" s="562">
        <v>1</v>
      </c>
      <c r="K297" s="563">
        <v>2702.5</v>
      </c>
    </row>
    <row r="298" spans="1:11" ht="14.4" customHeight="1" thickBot="1" x14ac:dyDescent="0.35">
      <c r="A298" s="552" t="s">
        <v>527</v>
      </c>
      <c r="B298" s="553" t="s">
        <v>625</v>
      </c>
      <c r="C298" s="556" t="s">
        <v>538</v>
      </c>
      <c r="D298" s="577" t="s">
        <v>626</v>
      </c>
      <c r="E298" s="556" t="s">
        <v>1508</v>
      </c>
      <c r="F298" s="577" t="s">
        <v>1509</v>
      </c>
      <c r="G298" s="556" t="s">
        <v>1497</v>
      </c>
      <c r="H298" s="556" t="s">
        <v>1498</v>
      </c>
      <c r="I298" s="564">
        <v>2702.5</v>
      </c>
      <c r="J298" s="564">
        <v>1</v>
      </c>
      <c r="K298" s="565">
        <v>2702.5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36" ht="15" thickBot="1" x14ac:dyDescent="0.35">
      <c r="A2" s="234" t="s">
        <v>283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</row>
    <row r="3" spans="1:36" x14ac:dyDescent="0.3">
      <c r="A3" s="253" t="s">
        <v>206</v>
      </c>
      <c r="B3" s="395" t="s">
        <v>186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237">
        <v>930</v>
      </c>
      <c r="AI3" s="587">
        <v>940</v>
      </c>
      <c r="AJ3" s="604"/>
    </row>
    <row r="4" spans="1:36" ht="36.6" outlineLevel="1" thickBot="1" x14ac:dyDescent="0.35">
      <c r="A4" s="254">
        <v>2015</v>
      </c>
      <c r="B4" s="396"/>
      <c r="C4" s="238" t="s">
        <v>187</v>
      </c>
      <c r="D4" s="239" t="s">
        <v>188</v>
      </c>
      <c r="E4" s="239" t="s">
        <v>189</v>
      </c>
      <c r="F4" s="257" t="s">
        <v>218</v>
      </c>
      <c r="G4" s="257" t="s">
        <v>219</v>
      </c>
      <c r="H4" s="257" t="s">
        <v>281</v>
      </c>
      <c r="I4" s="257" t="s">
        <v>220</v>
      </c>
      <c r="J4" s="257" t="s">
        <v>221</v>
      </c>
      <c r="K4" s="257" t="s">
        <v>222</v>
      </c>
      <c r="L4" s="257" t="s">
        <v>223</v>
      </c>
      <c r="M4" s="257" t="s">
        <v>224</v>
      </c>
      <c r="N4" s="257" t="s">
        <v>225</v>
      </c>
      <c r="O4" s="257" t="s">
        <v>226</v>
      </c>
      <c r="P4" s="257" t="s">
        <v>227</v>
      </c>
      <c r="Q4" s="257" t="s">
        <v>228</v>
      </c>
      <c r="R4" s="257" t="s">
        <v>229</v>
      </c>
      <c r="S4" s="257" t="s">
        <v>230</v>
      </c>
      <c r="T4" s="257" t="s">
        <v>231</v>
      </c>
      <c r="U4" s="257" t="s">
        <v>232</v>
      </c>
      <c r="V4" s="257" t="s">
        <v>233</v>
      </c>
      <c r="W4" s="257" t="s">
        <v>234</v>
      </c>
      <c r="X4" s="257" t="s">
        <v>243</v>
      </c>
      <c r="Y4" s="257" t="s">
        <v>235</v>
      </c>
      <c r="Z4" s="257" t="s">
        <v>244</v>
      </c>
      <c r="AA4" s="257" t="s">
        <v>236</v>
      </c>
      <c r="AB4" s="257" t="s">
        <v>237</v>
      </c>
      <c r="AC4" s="257" t="s">
        <v>238</v>
      </c>
      <c r="AD4" s="257" t="s">
        <v>239</v>
      </c>
      <c r="AE4" s="257" t="s">
        <v>240</v>
      </c>
      <c r="AF4" s="239" t="s">
        <v>241</v>
      </c>
      <c r="AG4" s="239" t="s">
        <v>242</v>
      </c>
      <c r="AH4" s="239" t="s">
        <v>208</v>
      </c>
      <c r="AI4" s="588" t="s">
        <v>190</v>
      </c>
      <c r="AJ4" s="604"/>
    </row>
    <row r="5" spans="1:36" x14ac:dyDescent="0.3">
      <c r="A5" s="240" t="s">
        <v>191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589"/>
      <c r="AJ5" s="604"/>
    </row>
    <row r="6" spans="1:36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73.900000000000006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7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23.4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21.8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3.7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1.8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1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7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281">
        <f xml:space="preserve">
TRUNC(IF($A$4&lt;=12,SUMIFS('ON Data'!AN:AN,'ON Data'!$D:$D,$A$4,'ON Data'!$E:$E,1),SUMIFS('ON Data'!AN:AN,'ON Data'!$E:$E,1)/'ON Data'!$D$3),1)</f>
        <v>5</v>
      </c>
      <c r="AI6" s="590">
        <f xml:space="preserve">
TRUNC(IF($A$4&lt;=12,SUMIFS('ON Data'!AO:AO,'ON Data'!$D:$D,$A$4,'ON Data'!$E:$E,1),SUMIFS('ON Data'!AO:AO,'ON Data'!$E:$E,1)/'ON Data'!$D$3),1)</f>
        <v>3</v>
      </c>
      <c r="AJ6" s="604"/>
    </row>
    <row r="7" spans="1:36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590"/>
      <c r="AJ7" s="604"/>
    </row>
    <row r="8" spans="1:36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590"/>
      <c r="AJ8" s="604"/>
    </row>
    <row r="9" spans="1:36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591"/>
      <c r="AJ9" s="604"/>
    </row>
    <row r="10" spans="1:36" x14ac:dyDescent="0.3">
      <c r="A10" s="243" t="s">
        <v>192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592"/>
      <c r="AJ10" s="604"/>
    </row>
    <row r="11" spans="1:36" x14ac:dyDescent="0.3">
      <c r="A11" s="244" t="s">
        <v>193</v>
      </c>
      <c r="B11" s="261">
        <f xml:space="preserve">
IF($A$4&lt;=12,SUMIFS('ON Data'!F:F,'ON Data'!$D:$D,$A$4,'ON Data'!$E:$E,2),SUMIFS('ON Data'!F:F,'ON Data'!$E:$E,2))</f>
        <v>95148.099999999991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9389.6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29645.599999999999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27698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4446.8999999999996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2320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1412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9780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263">
        <f xml:space="preserve">
IF($A$4&lt;=12,SUMIFS('ON Data'!AN:AN,'ON Data'!$D:$D,$A$4,'ON Data'!$E:$E,2),SUMIFS('ON Data'!AN:AN,'ON Data'!$E:$E,2))</f>
        <v>6976</v>
      </c>
      <c r="AI11" s="593">
        <f xml:space="preserve">
IF($A$4&lt;=12,SUMIFS('ON Data'!AO:AO,'ON Data'!$D:$D,$A$4,'ON Data'!$E:$E,2),SUMIFS('ON Data'!AO:AO,'ON Data'!$E:$E,2))</f>
        <v>3480</v>
      </c>
      <c r="AJ11" s="604"/>
    </row>
    <row r="12" spans="1:36" x14ac:dyDescent="0.3">
      <c r="A12" s="244" t="s">
        <v>194</v>
      </c>
      <c r="B12" s="261">
        <f xml:space="preserve">
IF($A$4&lt;=12,SUMIFS('ON Data'!F:F,'ON Data'!$D:$D,$A$4,'ON Data'!$E:$E,3),SUMIFS('ON Data'!F:F,'ON Data'!$E:$E,3))</f>
        <v>8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0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0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8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263">
        <f xml:space="preserve">
IF($A$4&lt;=12,SUMIFS('ON Data'!AN:AN,'ON Data'!$D:$D,$A$4,'ON Data'!$E:$E,3),SUMIFS('ON Data'!AN:AN,'ON Data'!$E:$E,3))</f>
        <v>0</v>
      </c>
      <c r="AI12" s="593">
        <f xml:space="preserve">
IF($A$4&lt;=12,SUMIFS('ON Data'!AO:AO,'ON Data'!$D:$D,$A$4,'ON Data'!$E:$E,3),SUMIFS('ON Data'!AO:AO,'ON Data'!$E:$E,3))</f>
        <v>0</v>
      </c>
      <c r="AJ12" s="604"/>
    </row>
    <row r="13" spans="1:36" x14ac:dyDescent="0.3">
      <c r="A13" s="244" t="s">
        <v>201</v>
      </c>
      <c r="B13" s="261">
        <f xml:space="preserve">
IF($A$4&lt;=12,SUMIFS('ON Data'!F:F,'ON Data'!$D:$D,$A$4,'ON Data'!$E:$E,4),SUMIFS('ON Data'!F:F,'ON Data'!$E:$E,4))</f>
        <v>3856.5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539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372.5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2905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8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24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263">
        <f xml:space="preserve">
IF($A$4&lt;=12,SUMIFS('ON Data'!AN:AN,'ON Data'!$D:$D,$A$4,'ON Data'!$E:$E,4),SUMIFS('ON Data'!AN:AN,'ON Data'!$E:$E,4))</f>
        <v>0</v>
      </c>
      <c r="AI13" s="593">
        <f xml:space="preserve">
IF($A$4&lt;=12,SUMIFS('ON Data'!AO:AO,'ON Data'!$D:$D,$A$4,'ON Data'!$E:$E,4),SUMIFS('ON Data'!AO:AO,'ON Data'!$E:$E,4))</f>
        <v>8</v>
      </c>
      <c r="AJ13" s="604"/>
    </row>
    <row r="14" spans="1:36" ht="15" thickBot="1" x14ac:dyDescent="0.35">
      <c r="A14" s="245" t="s">
        <v>195</v>
      </c>
      <c r="B14" s="264">
        <f xml:space="preserve">
IF($A$4&lt;=12,SUMIFS('ON Data'!F:F,'ON Data'!$D:$D,$A$4,'ON Data'!$E:$E,5),SUMIFS('ON Data'!F:F,'ON Data'!$E:$E,5))</f>
        <v>475</v>
      </c>
      <c r="C14" s="265">
        <f xml:space="preserve">
IF($A$4&lt;=12,SUMIFS('ON Data'!G:G,'ON Data'!$D:$D,$A$4,'ON Data'!$E:$E,5),SUMIFS('ON Data'!G:G,'ON Data'!$E:$E,5))</f>
        <v>475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266">
        <f xml:space="preserve">
IF($A$4&lt;=12,SUMIFS('ON Data'!AN:AN,'ON Data'!$D:$D,$A$4,'ON Data'!$E:$E,5),SUMIFS('ON Data'!AN:AN,'ON Data'!$E:$E,5))</f>
        <v>0</v>
      </c>
      <c r="AI14" s="594">
        <f xml:space="preserve">
IF($A$4&lt;=12,SUMIFS('ON Data'!AO:AO,'ON Data'!$D:$D,$A$4,'ON Data'!$E:$E,5),SUMIFS('ON Data'!AO:AO,'ON Data'!$E:$E,5))</f>
        <v>0</v>
      </c>
      <c r="AJ14" s="604"/>
    </row>
    <row r="15" spans="1:36" x14ac:dyDescent="0.3">
      <c r="A15" s="163" t="s">
        <v>205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595"/>
      <c r="AJ15" s="604"/>
    </row>
    <row r="16" spans="1:36" x14ac:dyDescent="0.3">
      <c r="A16" s="246" t="s">
        <v>196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263">
        <f xml:space="preserve">
IF($A$4&lt;=12,SUMIFS('ON Data'!AN:AN,'ON Data'!$D:$D,$A$4,'ON Data'!$E:$E,7),SUMIFS('ON Data'!AN:AN,'ON Data'!$E:$E,7))</f>
        <v>0</v>
      </c>
      <c r="AI16" s="593">
        <f xml:space="preserve">
IF($A$4&lt;=12,SUMIFS('ON Data'!AO:AO,'ON Data'!$D:$D,$A$4,'ON Data'!$E:$E,7),SUMIFS('ON Data'!AO:AO,'ON Data'!$E:$E,7))</f>
        <v>0</v>
      </c>
      <c r="AJ16" s="604"/>
    </row>
    <row r="17" spans="1:36" x14ac:dyDescent="0.3">
      <c r="A17" s="246" t="s">
        <v>197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263">
        <f xml:space="preserve">
IF($A$4&lt;=12,SUMIFS('ON Data'!AN:AN,'ON Data'!$D:$D,$A$4,'ON Data'!$E:$E,8),SUMIFS('ON Data'!AN:AN,'ON Data'!$E:$E,8))</f>
        <v>0</v>
      </c>
      <c r="AI17" s="593">
        <f xml:space="preserve">
IF($A$4&lt;=12,SUMIFS('ON Data'!AO:AO,'ON Data'!$D:$D,$A$4,'ON Data'!$E:$E,8),SUMIFS('ON Data'!AO:AO,'ON Data'!$E:$E,8))</f>
        <v>0</v>
      </c>
      <c r="AJ17" s="604"/>
    </row>
    <row r="18" spans="1:36" x14ac:dyDescent="0.3">
      <c r="A18" s="246" t="s">
        <v>198</v>
      </c>
      <c r="B18" s="261">
        <f xml:space="preserve">
B19-B16-B17</f>
        <v>1029171</v>
      </c>
      <c r="C18" s="262">
        <f t="shared" ref="C18:G18" si="0" xml:space="preserve">
C19-C16-C17</f>
        <v>0</v>
      </c>
      <c r="D18" s="263">
        <f t="shared" si="0"/>
        <v>194444</v>
      </c>
      <c r="E18" s="263">
        <f t="shared" si="0"/>
        <v>0</v>
      </c>
      <c r="F18" s="263">
        <f t="shared" si="0"/>
        <v>337101</v>
      </c>
      <c r="G18" s="263">
        <f t="shared" si="0"/>
        <v>0</v>
      </c>
      <c r="H18" s="263">
        <f t="shared" ref="H18:AI18" si="1" xml:space="preserve">
H19-H16-H17</f>
        <v>0</v>
      </c>
      <c r="I18" s="263">
        <f t="shared" si="1"/>
        <v>0</v>
      </c>
      <c r="J18" s="263">
        <f t="shared" si="1"/>
        <v>261978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39510</v>
      </c>
      <c r="W18" s="263">
        <f t="shared" si="1"/>
        <v>0</v>
      </c>
      <c r="X18" s="263">
        <f t="shared" si="1"/>
        <v>0</v>
      </c>
      <c r="Y18" s="263">
        <f t="shared" si="1"/>
        <v>19629</v>
      </c>
      <c r="Z18" s="263">
        <f t="shared" si="1"/>
        <v>0</v>
      </c>
      <c r="AA18" s="263">
        <f t="shared" si="1"/>
        <v>17279</v>
      </c>
      <c r="AB18" s="263">
        <f t="shared" si="1"/>
        <v>0</v>
      </c>
      <c r="AC18" s="263">
        <f t="shared" si="1"/>
        <v>0</v>
      </c>
      <c r="AD18" s="263">
        <f t="shared" si="1"/>
        <v>80109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263">
        <f t="shared" si="1"/>
        <v>40564</v>
      </c>
      <c r="AI18" s="593">
        <f t="shared" si="1"/>
        <v>38557</v>
      </c>
      <c r="AJ18" s="604"/>
    </row>
    <row r="19" spans="1:36" ht="15" thickBot="1" x14ac:dyDescent="0.35">
      <c r="A19" s="247" t="s">
        <v>199</v>
      </c>
      <c r="B19" s="270">
        <f xml:space="preserve">
IF($A$4&lt;=12,SUMIFS('ON Data'!F:F,'ON Data'!$D:$D,$A$4,'ON Data'!$E:$E,9),SUMIFS('ON Data'!F:F,'ON Data'!$E:$E,9))</f>
        <v>1029171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194444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337101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261978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39510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19629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17279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80109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272">
        <f xml:space="preserve">
IF($A$4&lt;=12,SUMIFS('ON Data'!AN:AN,'ON Data'!$D:$D,$A$4,'ON Data'!$E:$E,9),SUMIFS('ON Data'!AN:AN,'ON Data'!$E:$E,9))</f>
        <v>40564</v>
      </c>
      <c r="AI19" s="596">
        <f xml:space="preserve">
IF($A$4&lt;=12,SUMIFS('ON Data'!AO:AO,'ON Data'!$D:$D,$A$4,'ON Data'!$E:$E,9),SUMIFS('ON Data'!AO:AO,'ON Data'!$E:$E,9))</f>
        <v>38557</v>
      </c>
      <c r="AJ19" s="604"/>
    </row>
    <row r="20" spans="1:36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18745384</v>
      </c>
      <c r="C20" s="274">
        <f xml:space="preserve">
IF($A$4&lt;=12,SUMIFS('ON Data'!G:G,'ON Data'!$D:$D,$A$4,'ON Data'!$E:$E,6),SUMIFS('ON Data'!G:G,'ON Data'!$E:$E,6))</f>
        <v>40000</v>
      </c>
      <c r="D20" s="275">
        <f xml:space="preserve">
IF($A$4&lt;=12,SUMIFS('ON Data'!H:H,'ON Data'!$D:$D,$A$4,'ON Data'!$E:$E,6),SUMIFS('ON Data'!H:H,'ON Data'!$E:$E,6))</f>
        <v>3922751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5543103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5539198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804396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277427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202709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1092250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275">
        <f xml:space="preserve">
IF($A$4&lt;=12,SUMIFS('ON Data'!AN:AN,'ON Data'!$D:$D,$A$4,'ON Data'!$E:$E,6),SUMIFS('ON Data'!AN:AN,'ON Data'!$E:$E,6))</f>
        <v>993749</v>
      </c>
      <c r="AI20" s="597">
        <f xml:space="preserve">
IF($A$4&lt;=12,SUMIFS('ON Data'!AO:AO,'ON Data'!$D:$D,$A$4,'ON Data'!$E:$E,6),SUMIFS('ON Data'!AO:AO,'ON Data'!$E:$E,6))</f>
        <v>329801</v>
      </c>
      <c r="AJ20" s="604"/>
    </row>
    <row r="21" spans="1:36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263">
        <f xml:space="preserve">
IF($A$4&lt;=12,SUMIFS('ON Data'!AN:AN,'ON Data'!$D:$D,$A$4,'ON Data'!$E:$E,12),SUMIFS('ON Data'!AN:AN,'ON Data'!$E:$E,12))</f>
        <v>0</v>
      </c>
      <c r="AI21" s="593">
        <f xml:space="preserve">
IF($A$4&lt;=12,SUMIFS('ON Data'!AO:AO,'ON Data'!$D:$D,$A$4,'ON Data'!$E:$E,12),SUMIFS('ON Data'!AO:AO,'ON Data'!$E:$E,12))</f>
        <v>0</v>
      </c>
      <c r="AJ21" s="604"/>
    </row>
    <row r="22" spans="1:36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I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319" t="str">
        <f t="shared" si="3"/>
        <v/>
      </c>
      <c r="AI22" s="598" t="str">
        <f t="shared" si="3"/>
        <v/>
      </c>
      <c r="AJ22" s="604"/>
    </row>
    <row r="23" spans="1:36" ht="15" hidden="1" outlineLevel="1" thickBot="1" x14ac:dyDescent="0.35">
      <c r="A23" s="249" t="s">
        <v>68</v>
      </c>
      <c r="B23" s="264">
        <f xml:space="preserve">
IF(B21="","",B20-B21)</f>
        <v>18745384</v>
      </c>
      <c r="C23" s="265">
        <f t="shared" ref="C23:G23" si="4" xml:space="preserve">
IF(C21="","",C20-C21)</f>
        <v>40000</v>
      </c>
      <c r="D23" s="266">
        <f t="shared" si="4"/>
        <v>3922751</v>
      </c>
      <c r="E23" s="266">
        <f t="shared" si="4"/>
        <v>0</v>
      </c>
      <c r="F23" s="266">
        <f t="shared" si="4"/>
        <v>5543103</v>
      </c>
      <c r="G23" s="266">
        <f t="shared" si="4"/>
        <v>0</v>
      </c>
      <c r="H23" s="266">
        <f t="shared" ref="H23:AI23" si="5" xml:space="preserve">
IF(H21="","",H20-H21)</f>
        <v>0</v>
      </c>
      <c r="I23" s="266">
        <f t="shared" si="5"/>
        <v>0</v>
      </c>
      <c r="J23" s="266">
        <f t="shared" si="5"/>
        <v>5539198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804396</v>
      </c>
      <c r="W23" s="266">
        <f t="shared" si="5"/>
        <v>0</v>
      </c>
      <c r="X23" s="266">
        <f t="shared" si="5"/>
        <v>0</v>
      </c>
      <c r="Y23" s="266">
        <f t="shared" si="5"/>
        <v>277427</v>
      </c>
      <c r="Z23" s="266">
        <f t="shared" si="5"/>
        <v>0</v>
      </c>
      <c r="AA23" s="266">
        <f t="shared" si="5"/>
        <v>202709</v>
      </c>
      <c r="AB23" s="266">
        <f t="shared" si="5"/>
        <v>0</v>
      </c>
      <c r="AC23" s="266">
        <f t="shared" si="5"/>
        <v>0</v>
      </c>
      <c r="AD23" s="266">
        <f t="shared" si="5"/>
        <v>1092250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266">
        <f t="shared" si="5"/>
        <v>993749</v>
      </c>
      <c r="AI23" s="594">
        <f t="shared" si="5"/>
        <v>329801</v>
      </c>
      <c r="AJ23" s="604"/>
    </row>
    <row r="24" spans="1:36" x14ac:dyDescent="0.3">
      <c r="A24" s="243" t="s">
        <v>200</v>
      </c>
      <c r="B24" s="290" t="s">
        <v>3</v>
      </c>
      <c r="C24" s="605" t="s">
        <v>211</v>
      </c>
      <c r="D24" s="578"/>
      <c r="E24" s="579"/>
      <c r="F24" s="579" t="s">
        <v>212</v>
      </c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 t="s">
        <v>213</v>
      </c>
      <c r="AI24" s="599"/>
      <c r="AJ24" s="604"/>
    </row>
    <row r="25" spans="1:36" x14ac:dyDescent="0.3">
      <c r="A25" s="244" t="s">
        <v>73</v>
      </c>
      <c r="B25" s="261">
        <f xml:space="preserve">
SUM(C25:AI25)</f>
        <v>59005</v>
      </c>
      <c r="C25" s="606">
        <f xml:space="preserve">
IF($A$4&lt;=12,SUMIFS('ON Data'!H:H,'ON Data'!$D:$D,$A$4,'ON Data'!$E:$E,10),SUMIFS('ON Data'!H:H,'ON Data'!$E:$E,10))</f>
        <v>52000</v>
      </c>
      <c r="D25" s="580"/>
      <c r="E25" s="581"/>
      <c r="F25" s="581">
        <f xml:space="preserve">
IF($A$4&lt;=12,SUMIFS('ON Data'!K:K,'ON Data'!$D:$D,$A$4,'ON Data'!$E:$E,10),SUMIFS('ON Data'!K:K,'ON Data'!$E:$E,10))</f>
        <v>7005</v>
      </c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1">
        <f xml:space="preserve">
IF($A$4&lt;=12,SUMIFS('ON Data'!AN:AN,'ON Data'!$D:$D,$A$4,'ON Data'!$E:$E,10),SUMIFS('ON Data'!AN:AN,'ON Data'!$E:$E,10))</f>
        <v>0</v>
      </c>
      <c r="AI25" s="600"/>
      <c r="AJ25" s="604"/>
    </row>
    <row r="26" spans="1:36" x14ac:dyDescent="0.3">
      <c r="A26" s="250" t="s">
        <v>210</v>
      </c>
      <c r="B26" s="270">
        <f xml:space="preserve">
SUM(C26:AI26)</f>
        <v>54070.895292157707</v>
      </c>
      <c r="C26" s="606">
        <f xml:space="preserve">
IF($A$4&lt;=12,SUMIFS('ON Data'!H:H,'ON Data'!$D:$D,$A$4,'ON Data'!$E:$E,11),SUMIFS('ON Data'!H:H,'ON Data'!$E:$E,11))</f>
        <v>18070.895292157707</v>
      </c>
      <c r="D26" s="580"/>
      <c r="E26" s="581"/>
      <c r="F26" s="582">
        <f xml:space="preserve">
IF($A$4&lt;=12,SUMIFS('ON Data'!K:K,'ON Data'!$D:$D,$A$4,'ON Data'!$E:$E,11),SUMIFS('ON Data'!K:K,'ON Data'!$E:$E,11))</f>
        <v>36000</v>
      </c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1">
        <f xml:space="preserve">
IF($A$4&lt;=12,SUMIFS('ON Data'!AN:AN,'ON Data'!$D:$D,$A$4,'ON Data'!$E:$E,11),SUMIFS('ON Data'!AN:AN,'ON Data'!$E:$E,11))</f>
        <v>0</v>
      </c>
      <c r="AI26" s="601"/>
      <c r="AJ26" s="604"/>
    </row>
    <row r="27" spans="1:36" x14ac:dyDescent="0.3">
      <c r="A27" s="250" t="s">
        <v>75</v>
      </c>
      <c r="B27" s="291">
        <f xml:space="preserve">
IF(B26=0,0,B25/B26)</f>
        <v>1.09125250619917</v>
      </c>
      <c r="C27" s="607">
        <f xml:space="preserve">
IF(C26=0,0,C25/C26)</f>
        <v>2.8775552710200603</v>
      </c>
      <c r="D27" s="583"/>
      <c r="E27" s="584"/>
      <c r="F27" s="584">
        <f xml:space="preserve">
IF(F26=0,0,F25/F26)</f>
        <v>0.19458333333333333</v>
      </c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>
        <f xml:space="preserve">
IF(AH26=0,0,AH25/AH26)</f>
        <v>0</v>
      </c>
      <c r="AI27" s="602"/>
      <c r="AJ27" s="604"/>
    </row>
    <row r="28" spans="1:36" ht="15" thickBot="1" x14ac:dyDescent="0.35">
      <c r="A28" s="250" t="s">
        <v>209</v>
      </c>
      <c r="B28" s="270">
        <f xml:space="preserve">
SUM(C28:AI28)</f>
        <v>-4934.1047078422926</v>
      </c>
      <c r="C28" s="608">
        <f xml:space="preserve">
C26-C25</f>
        <v>-33929.104707842293</v>
      </c>
      <c r="D28" s="585"/>
      <c r="E28" s="586"/>
      <c r="F28" s="586">
        <f xml:space="preserve">
F26-F25</f>
        <v>28995</v>
      </c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86"/>
      <c r="AG28" s="586"/>
      <c r="AH28" s="586">
        <f xml:space="preserve">
AH26-AH25</f>
        <v>0</v>
      </c>
      <c r="AI28" s="603"/>
      <c r="AJ28" s="604"/>
    </row>
    <row r="29" spans="1:36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  <c r="AI29" s="251"/>
    </row>
    <row r="30" spans="1:36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</row>
    <row r="31" spans="1:36" x14ac:dyDescent="0.3">
      <c r="A31" s="114" t="s">
        <v>207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</row>
    <row r="32" spans="1:36" ht="14.4" customHeight="1" x14ac:dyDescent="0.3">
      <c r="A32" s="287" t="s">
        <v>204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214</v>
      </c>
    </row>
    <row r="34" spans="1:1" x14ac:dyDescent="0.3">
      <c r="A34" s="289" t="s">
        <v>215</v>
      </c>
    </row>
    <row r="35" spans="1:1" x14ac:dyDescent="0.3">
      <c r="A35" s="289" t="s">
        <v>216</v>
      </c>
    </row>
    <row r="36" spans="1:1" x14ac:dyDescent="0.3">
      <c r="A36" s="289" t="s">
        <v>217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283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22454.450633677072</v>
      </c>
      <c r="D4" s="161">
        <f ca="1">IF(ISERROR(VLOOKUP("Náklady celkem",INDIRECT("HI!$A:$G"),5,0)),0,VLOOKUP("Náklady celkem",INDIRECT("HI!$A:$G"),5,0))</f>
        <v>21408.324689999994</v>
      </c>
      <c r="E4" s="162">
        <f ca="1">IF(C4=0,0,D4/C4)</f>
        <v>0.95341119848605405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142.76118913410298</v>
      </c>
      <c r="D7" s="169">
        <f>IF(ISERROR(HI!E5),"",HI!E5)</f>
        <v>60.252340000000004</v>
      </c>
      <c r="E7" s="166">
        <f t="shared" ref="E7:E15" si="0">IF(C7=0,0,D7/C7)</f>
        <v>0.42204986078815765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256</v>
      </c>
      <c r="C9" s="310">
        <v>0.3</v>
      </c>
      <c r="D9" s="310">
        <f>IF('LŽ Statim'!G3="",0,'LŽ Statim'!G3)</f>
        <v>1.3953488372093023E-2</v>
      </c>
      <c r="E9" s="166">
        <f>IF(C9=0,0,D9/C9)</f>
        <v>4.6511627906976744E-2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0.87528475749443302</v>
      </c>
      <c r="E11" s="166">
        <f t="shared" si="0"/>
        <v>1.4588079291573883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30552.749037662397</v>
      </c>
      <c r="D15" s="169">
        <f>IF(ISERROR(HI!E6),"",HI!E6)</f>
        <v>30241.314340000015</v>
      </c>
      <c r="E15" s="166">
        <f t="shared" si="0"/>
        <v>0.98980665545746882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24569.999226104566</v>
      </c>
      <c r="D16" s="165">
        <f ca="1">IF(ISERROR(VLOOKUP("Osobní náklady (Kč) *",INDIRECT("HI!$A:$G"),5,0)),0,VLOOKUP("Osobní náklady (Kč) *",INDIRECT("HI!$A:$G"),5,0))</f>
        <v>25278.364150000001</v>
      </c>
      <c r="E16" s="166">
        <f ca="1">IF(C16=0,0,D16/C16)</f>
        <v>1.0288304821411158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11376.111999999999</v>
      </c>
      <c r="D18" s="184">
        <f ca="1">IF(ISERROR(VLOOKUP("Výnosy celkem",INDIRECT("HI!$A:$G"),5,0)),0,VLOOKUP("Výnosy celkem",INDIRECT("HI!$A:$G"),5,0))</f>
        <v>11884.51633</v>
      </c>
      <c r="E18" s="185">
        <f t="shared" ref="E18:E21" ca="1" si="1">IF(C18=0,0,D18/C18)</f>
        <v>1.044690517287453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11376.111999999999</v>
      </c>
      <c r="D19" s="165">
        <f ca="1">IF(ISERROR(VLOOKUP("Ambulance *",INDIRECT("HI!$A:$G"),5,0)),0,VLOOKUP("Ambulance *",INDIRECT("HI!$A:$G"),5,0))</f>
        <v>11884.51633</v>
      </c>
      <c r="E19" s="166">
        <f t="shared" ca="1" si="1"/>
        <v>1.044690517287453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1.0446905172874528</v>
      </c>
      <c r="E20" s="166">
        <f t="shared" si="1"/>
        <v>1.0446905172874528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1.1498447120632835</v>
      </c>
      <c r="E21" s="166">
        <f t="shared" si="1"/>
        <v>1.3527584847803336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74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1515</v>
      </c>
    </row>
    <row r="2" spans="1:41" x14ac:dyDescent="0.3">
      <c r="A2" s="234" t="s">
        <v>283</v>
      </c>
    </row>
    <row r="3" spans="1:41" x14ac:dyDescent="0.3">
      <c r="A3" s="230" t="s">
        <v>173</v>
      </c>
      <c r="B3" s="255">
        <v>2015</v>
      </c>
      <c r="D3" s="231">
        <f>MAX(D5:D1048576)</f>
        <v>9</v>
      </c>
      <c r="F3" s="231">
        <f>SUMIF($E5:$E1048576,"&lt;10",F5:F1048576)</f>
        <v>19874708.299999997</v>
      </c>
      <c r="G3" s="231">
        <f t="shared" ref="G3:AO3" si="0">SUMIF($E5:$E1048576,"&lt;10",G5:G1048576)</f>
        <v>40475</v>
      </c>
      <c r="H3" s="231">
        <f t="shared" si="0"/>
        <v>4127186.9000000008</v>
      </c>
      <c r="I3" s="231">
        <f t="shared" si="0"/>
        <v>0</v>
      </c>
      <c r="J3" s="231">
        <f t="shared" si="0"/>
        <v>0</v>
      </c>
      <c r="K3" s="231">
        <f t="shared" si="0"/>
        <v>5910433.2000000011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5831976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848386.7</v>
      </c>
      <c r="AB3" s="231">
        <f t="shared" si="0"/>
        <v>0</v>
      </c>
      <c r="AC3" s="231">
        <f t="shared" si="0"/>
        <v>0</v>
      </c>
      <c r="AD3" s="231">
        <f t="shared" si="0"/>
        <v>299400.5</v>
      </c>
      <c r="AE3" s="231">
        <f t="shared" si="0"/>
        <v>0</v>
      </c>
      <c r="AF3" s="231">
        <f t="shared" si="0"/>
        <v>221417</v>
      </c>
      <c r="AG3" s="231">
        <f t="shared" si="0"/>
        <v>0</v>
      </c>
      <c r="AH3" s="231">
        <f t="shared" si="0"/>
        <v>0</v>
      </c>
      <c r="AI3" s="231">
        <f t="shared" si="0"/>
        <v>1182226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1041334</v>
      </c>
      <c r="AO3" s="231">
        <f t="shared" si="0"/>
        <v>371873</v>
      </c>
    </row>
    <row r="4" spans="1:41" x14ac:dyDescent="0.3">
      <c r="A4" s="230" t="s">
        <v>174</v>
      </c>
      <c r="B4" s="255">
        <v>1</v>
      </c>
      <c r="C4" s="232" t="s">
        <v>5</v>
      </c>
      <c r="D4" s="233" t="s">
        <v>67</v>
      </c>
      <c r="E4" s="233" t="s">
        <v>168</v>
      </c>
      <c r="F4" s="233" t="s">
        <v>3</v>
      </c>
      <c r="G4" s="233" t="s">
        <v>169</v>
      </c>
      <c r="H4" s="233" t="s">
        <v>170</v>
      </c>
      <c r="I4" s="233" t="s">
        <v>171</v>
      </c>
      <c r="J4" s="233" t="s">
        <v>172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175</v>
      </c>
      <c r="B5" s="255">
        <v>2</v>
      </c>
      <c r="C5" s="230">
        <v>35</v>
      </c>
      <c r="D5" s="230">
        <v>1</v>
      </c>
      <c r="E5" s="230">
        <v>1</v>
      </c>
      <c r="F5" s="230">
        <v>73.55</v>
      </c>
      <c r="G5" s="230">
        <v>0</v>
      </c>
      <c r="H5" s="230">
        <v>6.7</v>
      </c>
      <c r="I5" s="230">
        <v>0</v>
      </c>
      <c r="J5" s="230">
        <v>0</v>
      </c>
      <c r="K5" s="230">
        <v>23.9</v>
      </c>
      <c r="L5" s="230">
        <v>0</v>
      </c>
      <c r="M5" s="230">
        <v>0</v>
      </c>
      <c r="N5" s="230">
        <v>0</v>
      </c>
      <c r="O5" s="230">
        <v>23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3.2</v>
      </c>
      <c r="AB5" s="230">
        <v>0</v>
      </c>
      <c r="AC5" s="230">
        <v>0</v>
      </c>
      <c r="AD5" s="230">
        <v>1.75</v>
      </c>
      <c r="AE5" s="230">
        <v>0</v>
      </c>
      <c r="AF5" s="230">
        <v>1</v>
      </c>
      <c r="AG5" s="230">
        <v>0</v>
      </c>
      <c r="AH5" s="230">
        <v>0</v>
      </c>
      <c r="AI5" s="230">
        <v>6</v>
      </c>
      <c r="AJ5" s="230">
        <v>0</v>
      </c>
      <c r="AK5" s="230">
        <v>0</v>
      </c>
      <c r="AL5" s="230">
        <v>0</v>
      </c>
      <c r="AM5" s="230">
        <v>0</v>
      </c>
      <c r="AN5" s="230">
        <v>5</v>
      </c>
      <c r="AO5" s="230">
        <v>3</v>
      </c>
    </row>
    <row r="6" spans="1:41" x14ac:dyDescent="0.3">
      <c r="A6" s="230" t="s">
        <v>176</v>
      </c>
      <c r="B6" s="255">
        <v>3</v>
      </c>
      <c r="C6" s="230">
        <v>35</v>
      </c>
      <c r="D6" s="230">
        <v>1</v>
      </c>
      <c r="E6" s="230">
        <v>2</v>
      </c>
      <c r="F6" s="230">
        <v>11552.4</v>
      </c>
      <c r="G6" s="230">
        <v>0</v>
      </c>
      <c r="H6" s="230">
        <v>1109.2</v>
      </c>
      <c r="I6" s="230">
        <v>0</v>
      </c>
      <c r="J6" s="230">
        <v>0</v>
      </c>
      <c r="K6" s="230">
        <v>3716</v>
      </c>
      <c r="L6" s="230">
        <v>0</v>
      </c>
      <c r="M6" s="230">
        <v>0</v>
      </c>
      <c r="N6" s="230">
        <v>0</v>
      </c>
      <c r="O6" s="230">
        <v>3372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479.2</v>
      </c>
      <c r="AB6" s="230">
        <v>0</v>
      </c>
      <c r="AC6" s="230">
        <v>0</v>
      </c>
      <c r="AD6" s="230">
        <v>236</v>
      </c>
      <c r="AE6" s="230">
        <v>0</v>
      </c>
      <c r="AF6" s="230">
        <v>176</v>
      </c>
      <c r="AG6" s="230">
        <v>0</v>
      </c>
      <c r="AH6" s="230">
        <v>0</v>
      </c>
      <c r="AI6" s="230">
        <v>1180</v>
      </c>
      <c r="AJ6" s="230">
        <v>0</v>
      </c>
      <c r="AK6" s="230">
        <v>0</v>
      </c>
      <c r="AL6" s="230">
        <v>0</v>
      </c>
      <c r="AM6" s="230">
        <v>0</v>
      </c>
      <c r="AN6" s="230">
        <v>812</v>
      </c>
      <c r="AO6" s="230">
        <v>472</v>
      </c>
    </row>
    <row r="7" spans="1:41" x14ac:dyDescent="0.3">
      <c r="A7" s="230" t="s">
        <v>177</v>
      </c>
      <c r="B7" s="255">
        <v>4</v>
      </c>
      <c r="C7" s="230">
        <v>35</v>
      </c>
      <c r="D7" s="230">
        <v>1</v>
      </c>
      <c r="E7" s="230">
        <v>4</v>
      </c>
      <c r="F7" s="230">
        <v>437</v>
      </c>
      <c r="G7" s="230">
        <v>0</v>
      </c>
      <c r="H7" s="230">
        <v>61</v>
      </c>
      <c r="I7" s="230">
        <v>0</v>
      </c>
      <c r="J7" s="230">
        <v>0</v>
      </c>
      <c r="K7" s="230">
        <v>34.5</v>
      </c>
      <c r="L7" s="230">
        <v>0</v>
      </c>
      <c r="M7" s="230">
        <v>0</v>
      </c>
      <c r="N7" s="230">
        <v>0</v>
      </c>
      <c r="O7" s="230">
        <v>341.5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</row>
    <row r="8" spans="1:41" x14ac:dyDescent="0.3">
      <c r="A8" s="230" t="s">
        <v>178</v>
      </c>
      <c r="B8" s="255">
        <v>5</v>
      </c>
      <c r="C8" s="230">
        <v>35</v>
      </c>
      <c r="D8" s="230">
        <v>1</v>
      </c>
      <c r="E8" s="230">
        <v>5</v>
      </c>
      <c r="F8" s="230">
        <v>50</v>
      </c>
      <c r="G8" s="230">
        <v>50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</row>
    <row r="9" spans="1:41" x14ac:dyDescent="0.3">
      <c r="A9" s="230" t="s">
        <v>179</v>
      </c>
      <c r="B9" s="255">
        <v>6</v>
      </c>
      <c r="C9" s="230">
        <v>35</v>
      </c>
      <c r="D9" s="230">
        <v>1</v>
      </c>
      <c r="E9" s="230">
        <v>6</v>
      </c>
      <c r="F9" s="230">
        <v>2022914</v>
      </c>
      <c r="G9" s="230">
        <v>5000</v>
      </c>
      <c r="H9" s="230">
        <v>421757</v>
      </c>
      <c r="I9" s="230">
        <v>0</v>
      </c>
      <c r="J9" s="230">
        <v>0</v>
      </c>
      <c r="K9" s="230">
        <v>593730</v>
      </c>
      <c r="L9" s="230">
        <v>0</v>
      </c>
      <c r="M9" s="230">
        <v>0</v>
      </c>
      <c r="N9" s="230">
        <v>0</v>
      </c>
      <c r="O9" s="230">
        <v>607426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92444</v>
      </c>
      <c r="AB9" s="230">
        <v>0</v>
      </c>
      <c r="AC9" s="230">
        <v>0</v>
      </c>
      <c r="AD9" s="230">
        <v>21946</v>
      </c>
      <c r="AE9" s="230">
        <v>0</v>
      </c>
      <c r="AF9" s="230">
        <v>21770</v>
      </c>
      <c r="AG9" s="230">
        <v>0</v>
      </c>
      <c r="AH9" s="230">
        <v>0</v>
      </c>
      <c r="AI9" s="230">
        <v>115397</v>
      </c>
      <c r="AJ9" s="230">
        <v>0</v>
      </c>
      <c r="AK9" s="230">
        <v>0</v>
      </c>
      <c r="AL9" s="230">
        <v>0</v>
      </c>
      <c r="AM9" s="230">
        <v>0</v>
      </c>
      <c r="AN9" s="230">
        <v>106531</v>
      </c>
      <c r="AO9" s="230">
        <v>36913</v>
      </c>
    </row>
    <row r="10" spans="1:41" x14ac:dyDescent="0.3">
      <c r="A10" s="230" t="s">
        <v>180</v>
      </c>
      <c r="B10" s="255">
        <v>7</v>
      </c>
      <c r="C10" s="230">
        <v>35</v>
      </c>
      <c r="D10" s="230">
        <v>1</v>
      </c>
      <c r="E10" s="230">
        <v>9</v>
      </c>
      <c r="F10" s="230">
        <v>12380</v>
      </c>
      <c r="G10" s="230">
        <v>0</v>
      </c>
      <c r="H10" s="230">
        <v>0</v>
      </c>
      <c r="I10" s="230">
        <v>0</v>
      </c>
      <c r="J10" s="230">
        <v>0</v>
      </c>
      <c r="K10" s="230">
        <v>5200</v>
      </c>
      <c r="L10" s="230">
        <v>0</v>
      </c>
      <c r="M10" s="230">
        <v>0</v>
      </c>
      <c r="N10" s="230">
        <v>0</v>
      </c>
      <c r="O10" s="230">
        <v>1000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1500</v>
      </c>
      <c r="AG10" s="230">
        <v>0</v>
      </c>
      <c r="AH10" s="230">
        <v>0</v>
      </c>
      <c r="AI10" s="230">
        <v>3080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1600</v>
      </c>
    </row>
    <row r="11" spans="1:41" x14ac:dyDescent="0.3">
      <c r="A11" s="230" t="s">
        <v>181</v>
      </c>
      <c r="B11" s="255">
        <v>8</v>
      </c>
      <c r="C11" s="230">
        <v>35</v>
      </c>
      <c r="D11" s="230">
        <v>1</v>
      </c>
      <c r="E11" s="230">
        <v>10</v>
      </c>
      <c r="F11" s="230">
        <v>400</v>
      </c>
      <c r="G11" s="230">
        <v>0</v>
      </c>
      <c r="H11" s="230">
        <v>0</v>
      </c>
      <c r="I11" s="230">
        <v>0</v>
      </c>
      <c r="J11" s="230">
        <v>0</v>
      </c>
      <c r="K11" s="230">
        <v>400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</row>
    <row r="12" spans="1:41" x14ac:dyDescent="0.3">
      <c r="A12" s="230" t="s">
        <v>182</v>
      </c>
      <c r="B12" s="255">
        <v>9</v>
      </c>
      <c r="C12" s="230">
        <v>35</v>
      </c>
      <c r="D12" s="230">
        <v>1</v>
      </c>
      <c r="E12" s="230">
        <v>11</v>
      </c>
      <c r="F12" s="230">
        <v>6007.8772546841901</v>
      </c>
      <c r="G12" s="230">
        <v>0</v>
      </c>
      <c r="H12" s="230">
        <v>2007.8772546841899</v>
      </c>
      <c r="I12" s="230">
        <v>0</v>
      </c>
      <c r="J12" s="230">
        <v>0</v>
      </c>
      <c r="K12" s="230">
        <v>4000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</row>
    <row r="13" spans="1:41" x14ac:dyDescent="0.3">
      <c r="A13" s="230" t="s">
        <v>183</v>
      </c>
      <c r="B13" s="255">
        <v>10</v>
      </c>
      <c r="C13" s="230">
        <v>35</v>
      </c>
      <c r="D13" s="230">
        <v>2</v>
      </c>
      <c r="E13" s="230">
        <v>1</v>
      </c>
      <c r="F13" s="230">
        <v>73.75</v>
      </c>
      <c r="G13" s="230">
        <v>0</v>
      </c>
      <c r="H13" s="230">
        <v>6.9</v>
      </c>
      <c r="I13" s="230">
        <v>0</v>
      </c>
      <c r="J13" s="230">
        <v>0</v>
      </c>
      <c r="K13" s="230">
        <v>23.9</v>
      </c>
      <c r="L13" s="230">
        <v>0</v>
      </c>
      <c r="M13" s="230">
        <v>0</v>
      </c>
      <c r="N13" s="230">
        <v>0</v>
      </c>
      <c r="O13" s="230">
        <v>22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3.2</v>
      </c>
      <c r="AB13" s="230">
        <v>0</v>
      </c>
      <c r="AC13" s="230">
        <v>0</v>
      </c>
      <c r="AD13" s="230">
        <v>1.75</v>
      </c>
      <c r="AE13" s="230">
        <v>0</v>
      </c>
      <c r="AF13" s="230">
        <v>1</v>
      </c>
      <c r="AG13" s="230">
        <v>0</v>
      </c>
      <c r="AH13" s="230">
        <v>0</v>
      </c>
      <c r="AI13" s="230">
        <v>7</v>
      </c>
      <c r="AJ13" s="230">
        <v>0</v>
      </c>
      <c r="AK13" s="230">
        <v>0</v>
      </c>
      <c r="AL13" s="230">
        <v>0</v>
      </c>
      <c r="AM13" s="230">
        <v>0</v>
      </c>
      <c r="AN13" s="230">
        <v>5</v>
      </c>
      <c r="AO13" s="230">
        <v>3</v>
      </c>
    </row>
    <row r="14" spans="1:41" x14ac:dyDescent="0.3">
      <c r="A14" s="230" t="s">
        <v>184</v>
      </c>
      <c r="B14" s="255">
        <v>11</v>
      </c>
      <c r="C14" s="230">
        <v>35</v>
      </c>
      <c r="D14" s="230">
        <v>2</v>
      </c>
      <c r="E14" s="230">
        <v>2</v>
      </c>
      <c r="F14" s="230">
        <v>10012.799999999999</v>
      </c>
      <c r="G14" s="230">
        <v>0</v>
      </c>
      <c r="H14" s="230">
        <v>992.8</v>
      </c>
      <c r="I14" s="230">
        <v>0</v>
      </c>
      <c r="J14" s="230">
        <v>0</v>
      </c>
      <c r="K14" s="230">
        <v>3204</v>
      </c>
      <c r="L14" s="230">
        <v>0</v>
      </c>
      <c r="M14" s="230">
        <v>0</v>
      </c>
      <c r="N14" s="230">
        <v>0</v>
      </c>
      <c r="O14" s="230">
        <v>2842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456</v>
      </c>
      <c r="AB14" s="230">
        <v>0</v>
      </c>
      <c r="AC14" s="230">
        <v>0</v>
      </c>
      <c r="AD14" s="230">
        <v>230</v>
      </c>
      <c r="AE14" s="230">
        <v>0</v>
      </c>
      <c r="AF14" s="230">
        <v>160</v>
      </c>
      <c r="AG14" s="230">
        <v>0</v>
      </c>
      <c r="AH14" s="230">
        <v>0</v>
      </c>
      <c r="AI14" s="230">
        <v>1080</v>
      </c>
      <c r="AJ14" s="230">
        <v>0</v>
      </c>
      <c r="AK14" s="230">
        <v>0</v>
      </c>
      <c r="AL14" s="230">
        <v>0</v>
      </c>
      <c r="AM14" s="230">
        <v>0</v>
      </c>
      <c r="AN14" s="230">
        <v>728</v>
      </c>
      <c r="AO14" s="230">
        <v>320</v>
      </c>
    </row>
    <row r="15" spans="1:41" x14ac:dyDescent="0.3">
      <c r="A15" s="230" t="s">
        <v>185</v>
      </c>
      <c r="B15" s="255">
        <v>12</v>
      </c>
      <c r="C15" s="230">
        <v>35</v>
      </c>
      <c r="D15" s="230">
        <v>2</v>
      </c>
      <c r="E15" s="230">
        <v>4</v>
      </c>
      <c r="F15" s="230">
        <v>366.5</v>
      </c>
      <c r="G15" s="230">
        <v>0</v>
      </c>
      <c r="H15" s="230">
        <v>64</v>
      </c>
      <c r="I15" s="230">
        <v>0</v>
      </c>
      <c r="J15" s="230">
        <v>0</v>
      </c>
      <c r="K15" s="230">
        <v>30.5</v>
      </c>
      <c r="L15" s="230">
        <v>0</v>
      </c>
      <c r="M15" s="230">
        <v>0</v>
      </c>
      <c r="N15" s="230">
        <v>0</v>
      </c>
      <c r="O15" s="230">
        <v>272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</row>
    <row r="16" spans="1:41" x14ac:dyDescent="0.3">
      <c r="A16" s="230" t="s">
        <v>173</v>
      </c>
      <c r="B16" s="255">
        <v>2015</v>
      </c>
      <c r="C16" s="230">
        <v>35</v>
      </c>
      <c r="D16" s="230">
        <v>2</v>
      </c>
      <c r="E16" s="230">
        <v>5</v>
      </c>
      <c r="F16" s="230">
        <v>50</v>
      </c>
      <c r="G16" s="230">
        <v>50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</row>
    <row r="17" spans="3:41" x14ac:dyDescent="0.3">
      <c r="C17" s="230">
        <v>35</v>
      </c>
      <c r="D17" s="230">
        <v>2</v>
      </c>
      <c r="E17" s="230">
        <v>6</v>
      </c>
      <c r="F17" s="230">
        <v>1992868</v>
      </c>
      <c r="G17" s="230">
        <v>5000</v>
      </c>
      <c r="H17" s="230">
        <v>423186</v>
      </c>
      <c r="I17" s="230">
        <v>0</v>
      </c>
      <c r="J17" s="230">
        <v>0</v>
      </c>
      <c r="K17" s="230">
        <v>575154</v>
      </c>
      <c r="L17" s="230">
        <v>0</v>
      </c>
      <c r="M17" s="230">
        <v>0</v>
      </c>
      <c r="N17" s="230">
        <v>0</v>
      </c>
      <c r="O17" s="230">
        <v>599461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91195</v>
      </c>
      <c r="AB17" s="230">
        <v>0</v>
      </c>
      <c r="AC17" s="230">
        <v>0</v>
      </c>
      <c r="AD17" s="230">
        <v>28555</v>
      </c>
      <c r="AE17" s="230">
        <v>0</v>
      </c>
      <c r="AF17" s="230">
        <v>20270</v>
      </c>
      <c r="AG17" s="230">
        <v>0</v>
      </c>
      <c r="AH17" s="230">
        <v>0</v>
      </c>
      <c r="AI17" s="230">
        <v>113433</v>
      </c>
      <c r="AJ17" s="230">
        <v>0</v>
      </c>
      <c r="AK17" s="230">
        <v>0</v>
      </c>
      <c r="AL17" s="230">
        <v>0</v>
      </c>
      <c r="AM17" s="230">
        <v>0</v>
      </c>
      <c r="AN17" s="230">
        <v>105918</v>
      </c>
      <c r="AO17" s="230">
        <v>30696</v>
      </c>
    </row>
    <row r="18" spans="3:41" x14ac:dyDescent="0.3">
      <c r="C18" s="230">
        <v>35</v>
      </c>
      <c r="D18" s="230">
        <v>2</v>
      </c>
      <c r="E18" s="230">
        <v>9</v>
      </c>
      <c r="F18" s="230">
        <v>20525</v>
      </c>
      <c r="G18" s="230">
        <v>0</v>
      </c>
      <c r="H18" s="230">
        <v>1661</v>
      </c>
      <c r="I18" s="230">
        <v>0</v>
      </c>
      <c r="J18" s="230">
        <v>0</v>
      </c>
      <c r="K18" s="230">
        <v>6000</v>
      </c>
      <c r="L18" s="230">
        <v>0</v>
      </c>
      <c r="M18" s="230">
        <v>0</v>
      </c>
      <c r="N18" s="230">
        <v>0</v>
      </c>
      <c r="O18" s="230">
        <v>4900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600</v>
      </c>
      <c r="AB18" s="230">
        <v>0</v>
      </c>
      <c r="AC18" s="230">
        <v>0</v>
      </c>
      <c r="AD18" s="230">
        <v>1500</v>
      </c>
      <c r="AE18" s="230">
        <v>0</v>
      </c>
      <c r="AF18" s="230">
        <v>0</v>
      </c>
      <c r="AG18" s="230">
        <v>0</v>
      </c>
      <c r="AH18" s="230">
        <v>0</v>
      </c>
      <c r="AI18" s="230">
        <v>1864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4000</v>
      </c>
    </row>
    <row r="19" spans="3:41" x14ac:dyDescent="0.3">
      <c r="C19" s="230">
        <v>35</v>
      </c>
      <c r="D19" s="230">
        <v>2</v>
      </c>
      <c r="E19" s="230">
        <v>11</v>
      </c>
      <c r="F19" s="230">
        <v>6007.8772546841901</v>
      </c>
      <c r="G19" s="230">
        <v>0</v>
      </c>
      <c r="H19" s="230">
        <v>2007.8772546841899</v>
      </c>
      <c r="I19" s="230">
        <v>0</v>
      </c>
      <c r="J19" s="230">
        <v>0</v>
      </c>
      <c r="K19" s="230">
        <v>4000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</row>
    <row r="20" spans="3:41" x14ac:dyDescent="0.3">
      <c r="C20" s="230">
        <v>35</v>
      </c>
      <c r="D20" s="230">
        <v>3</v>
      </c>
      <c r="E20" s="230">
        <v>1</v>
      </c>
      <c r="F20" s="230">
        <v>73.75</v>
      </c>
      <c r="G20" s="230">
        <v>0</v>
      </c>
      <c r="H20" s="230">
        <v>7.1</v>
      </c>
      <c r="I20" s="230">
        <v>0</v>
      </c>
      <c r="J20" s="230">
        <v>0</v>
      </c>
      <c r="K20" s="230">
        <v>23.9</v>
      </c>
      <c r="L20" s="230">
        <v>0</v>
      </c>
      <c r="M20" s="230">
        <v>0</v>
      </c>
      <c r="N20" s="230">
        <v>0</v>
      </c>
      <c r="O20" s="230">
        <v>22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3</v>
      </c>
      <c r="AB20" s="230">
        <v>0</v>
      </c>
      <c r="AC20" s="230">
        <v>0</v>
      </c>
      <c r="AD20" s="230">
        <v>1.75</v>
      </c>
      <c r="AE20" s="230">
        <v>0</v>
      </c>
      <c r="AF20" s="230">
        <v>1</v>
      </c>
      <c r="AG20" s="230">
        <v>0</v>
      </c>
      <c r="AH20" s="230">
        <v>0</v>
      </c>
      <c r="AI20" s="230">
        <v>7</v>
      </c>
      <c r="AJ20" s="230">
        <v>0</v>
      </c>
      <c r="AK20" s="230">
        <v>0</v>
      </c>
      <c r="AL20" s="230">
        <v>0</v>
      </c>
      <c r="AM20" s="230">
        <v>0</v>
      </c>
      <c r="AN20" s="230">
        <v>5</v>
      </c>
      <c r="AO20" s="230">
        <v>3</v>
      </c>
    </row>
    <row r="21" spans="3:41" x14ac:dyDescent="0.3">
      <c r="C21" s="230">
        <v>35</v>
      </c>
      <c r="D21" s="230">
        <v>3</v>
      </c>
      <c r="E21" s="230">
        <v>2</v>
      </c>
      <c r="F21" s="230">
        <v>11534</v>
      </c>
      <c r="G21" s="230">
        <v>0</v>
      </c>
      <c r="H21" s="230">
        <v>1143.5999999999999</v>
      </c>
      <c r="I21" s="230">
        <v>0</v>
      </c>
      <c r="J21" s="230">
        <v>0</v>
      </c>
      <c r="K21" s="230">
        <v>3656.4</v>
      </c>
      <c r="L21" s="230">
        <v>0</v>
      </c>
      <c r="M21" s="230">
        <v>0</v>
      </c>
      <c r="N21" s="230">
        <v>0</v>
      </c>
      <c r="O21" s="230">
        <v>3488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432</v>
      </c>
      <c r="AB21" s="230">
        <v>0</v>
      </c>
      <c r="AC21" s="230">
        <v>0</v>
      </c>
      <c r="AD21" s="230">
        <v>266</v>
      </c>
      <c r="AE21" s="230">
        <v>0</v>
      </c>
      <c r="AF21" s="230">
        <v>168</v>
      </c>
      <c r="AG21" s="230">
        <v>0</v>
      </c>
      <c r="AH21" s="230">
        <v>0</v>
      </c>
      <c r="AI21" s="230">
        <v>1160</v>
      </c>
      <c r="AJ21" s="230">
        <v>0</v>
      </c>
      <c r="AK21" s="230">
        <v>0</v>
      </c>
      <c r="AL21" s="230">
        <v>0</v>
      </c>
      <c r="AM21" s="230">
        <v>0</v>
      </c>
      <c r="AN21" s="230">
        <v>844</v>
      </c>
      <c r="AO21" s="230">
        <v>376</v>
      </c>
    </row>
    <row r="22" spans="3:41" x14ac:dyDescent="0.3">
      <c r="C22" s="230">
        <v>35</v>
      </c>
      <c r="D22" s="230">
        <v>3</v>
      </c>
      <c r="E22" s="230">
        <v>4</v>
      </c>
      <c r="F22" s="230">
        <v>420</v>
      </c>
      <c r="G22" s="230">
        <v>0</v>
      </c>
      <c r="H22" s="230">
        <v>60</v>
      </c>
      <c r="I22" s="230">
        <v>0</v>
      </c>
      <c r="J22" s="230">
        <v>0</v>
      </c>
      <c r="K22" s="230">
        <v>35</v>
      </c>
      <c r="L22" s="230">
        <v>0</v>
      </c>
      <c r="M22" s="230">
        <v>0</v>
      </c>
      <c r="N22" s="230">
        <v>0</v>
      </c>
      <c r="O22" s="230">
        <v>325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</row>
    <row r="23" spans="3:41" x14ac:dyDescent="0.3">
      <c r="C23" s="230">
        <v>35</v>
      </c>
      <c r="D23" s="230">
        <v>3</v>
      </c>
      <c r="E23" s="230">
        <v>5</v>
      </c>
      <c r="F23" s="230">
        <v>76</v>
      </c>
      <c r="G23" s="230">
        <v>76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35</v>
      </c>
      <c r="D24" s="230">
        <v>3</v>
      </c>
      <c r="E24" s="230">
        <v>6</v>
      </c>
      <c r="F24" s="230">
        <v>1972866</v>
      </c>
      <c r="G24" s="230">
        <v>5000</v>
      </c>
      <c r="H24" s="230">
        <v>427729</v>
      </c>
      <c r="I24" s="230">
        <v>0</v>
      </c>
      <c r="J24" s="230">
        <v>0</v>
      </c>
      <c r="K24" s="230">
        <v>585180</v>
      </c>
      <c r="L24" s="230">
        <v>0</v>
      </c>
      <c r="M24" s="230">
        <v>0</v>
      </c>
      <c r="N24" s="230">
        <v>0</v>
      </c>
      <c r="O24" s="230">
        <v>578007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79079</v>
      </c>
      <c r="AB24" s="230">
        <v>0</v>
      </c>
      <c r="AC24" s="230">
        <v>0</v>
      </c>
      <c r="AD24" s="230">
        <v>30095</v>
      </c>
      <c r="AE24" s="230">
        <v>0</v>
      </c>
      <c r="AF24" s="230">
        <v>20418</v>
      </c>
      <c r="AG24" s="230">
        <v>0</v>
      </c>
      <c r="AH24" s="230">
        <v>0</v>
      </c>
      <c r="AI24" s="230">
        <v>112291</v>
      </c>
      <c r="AJ24" s="230">
        <v>0</v>
      </c>
      <c r="AK24" s="230">
        <v>0</v>
      </c>
      <c r="AL24" s="230">
        <v>0</v>
      </c>
      <c r="AM24" s="230">
        <v>0</v>
      </c>
      <c r="AN24" s="230">
        <v>105999</v>
      </c>
      <c r="AO24" s="230">
        <v>29068</v>
      </c>
    </row>
    <row r="25" spans="3:41" x14ac:dyDescent="0.3">
      <c r="C25" s="230">
        <v>35</v>
      </c>
      <c r="D25" s="230">
        <v>3</v>
      </c>
      <c r="E25" s="230">
        <v>9</v>
      </c>
      <c r="F25" s="230">
        <v>10860</v>
      </c>
      <c r="G25" s="230">
        <v>0</v>
      </c>
      <c r="H25" s="230">
        <v>0</v>
      </c>
      <c r="I25" s="230">
        <v>0</v>
      </c>
      <c r="J25" s="230">
        <v>0</v>
      </c>
      <c r="K25" s="230">
        <v>6460</v>
      </c>
      <c r="L25" s="230">
        <v>0</v>
      </c>
      <c r="M25" s="230">
        <v>0</v>
      </c>
      <c r="N25" s="230">
        <v>0</v>
      </c>
      <c r="O25" s="230">
        <v>1200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1000</v>
      </c>
      <c r="AE25" s="230">
        <v>0</v>
      </c>
      <c r="AF25" s="230">
        <v>0</v>
      </c>
      <c r="AG25" s="230">
        <v>0</v>
      </c>
      <c r="AH25" s="230">
        <v>0</v>
      </c>
      <c r="AI25" s="230">
        <v>2200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</row>
    <row r="26" spans="3:41" x14ac:dyDescent="0.3">
      <c r="C26" s="230">
        <v>35</v>
      </c>
      <c r="D26" s="230">
        <v>3</v>
      </c>
      <c r="E26" s="230">
        <v>10</v>
      </c>
      <c r="F26" s="230">
        <v>400</v>
      </c>
      <c r="G26" s="230">
        <v>0</v>
      </c>
      <c r="H26" s="230">
        <v>400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</row>
    <row r="27" spans="3:41" x14ac:dyDescent="0.3">
      <c r="C27" s="230">
        <v>35</v>
      </c>
      <c r="D27" s="230">
        <v>3</v>
      </c>
      <c r="E27" s="230">
        <v>11</v>
      </c>
      <c r="F27" s="230">
        <v>6007.8772546841901</v>
      </c>
      <c r="G27" s="230">
        <v>0</v>
      </c>
      <c r="H27" s="230">
        <v>2007.8772546841899</v>
      </c>
      <c r="I27" s="230">
        <v>0</v>
      </c>
      <c r="J27" s="230">
        <v>0</v>
      </c>
      <c r="K27" s="230">
        <v>4000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35</v>
      </c>
      <c r="D28" s="230">
        <v>4</v>
      </c>
      <c r="E28" s="230">
        <v>1</v>
      </c>
      <c r="F28" s="230">
        <v>74.45</v>
      </c>
      <c r="G28" s="230">
        <v>0</v>
      </c>
      <c r="H28" s="230">
        <v>7.1</v>
      </c>
      <c r="I28" s="230">
        <v>0</v>
      </c>
      <c r="J28" s="230">
        <v>0</v>
      </c>
      <c r="K28" s="230">
        <v>23.9</v>
      </c>
      <c r="L28" s="230">
        <v>0</v>
      </c>
      <c r="M28" s="230">
        <v>0</v>
      </c>
      <c r="N28" s="230">
        <v>0</v>
      </c>
      <c r="O28" s="230">
        <v>22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3.7</v>
      </c>
      <c r="AB28" s="230">
        <v>0</v>
      </c>
      <c r="AC28" s="230">
        <v>0</v>
      </c>
      <c r="AD28" s="230">
        <v>1.75</v>
      </c>
      <c r="AE28" s="230">
        <v>0</v>
      </c>
      <c r="AF28" s="230">
        <v>1</v>
      </c>
      <c r="AG28" s="230">
        <v>0</v>
      </c>
      <c r="AH28" s="230">
        <v>0</v>
      </c>
      <c r="AI28" s="230">
        <v>7</v>
      </c>
      <c r="AJ28" s="230">
        <v>0</v>
      </c>
      <c r="AK28" s="230">
        <v>0</v>
      </c>
      <c r="AL28" s="230">
        <v>0</v>
      </c>
      <c r="AM28" s="230">
        <v>0</v>
      </c>
      <c r="AN28" s="230">
        <v>5</v>
      </c>
      <c r="AO28" s="230">
        <v>3</v>
      </c>
    </row>
    <row r="29" spans="3:41" x14ac:dyDescent="0.3">
      <c r="C29" s="230">
        <v>35</v>
      </c>
      <c r="D29" s="230">
        <v>4</v>
      </c>
      <c r="E29" s="230">
        <v>2</v>
      </c>
      <c r="F29" s="230">
        <v>11471.1</v>
      </c>
      <c r="G29" s="230">
        <v>0</v>
      </c>
      <c r="H29" s="230">
        <v>1050</v>
      </c>
      <c r="I29" s="230">
        <v>0</v>
      </c>
      <c r="J29" s="230">
        <v>0</v>
      </c>
      <c r="K29" s="230">
        <v>3608.4</v>
      </c>
      <c r="L29" s="230">
        <v>0</v>
      </c>
      <c r="M29" s="230">
        <v>0</v>
      </c>
      <c r="N29" s="230">
        <v>0</v>
      </c>
      <c r="O29" s="230">
        <v>3340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586.70000000000005</v>
      </c>
      <c r="AB29" s="230">
        <v>0</v>
      </c>
      <c r="AC29" s="230">
        <v>0</v>
      </c>
      <c r="AD29" s="230">
        <v>246</v>
      </c>
      <c r="AE29" s="230">
        <v>0</v>
      </c>
      <c r="AF29" s="230">
        <v>164</v>
      </c>
      <c r="AG29" s="230">
        <v>0</v>
      </c>
      <c r="AH29" s="230">
        <v>0</v>
      </c>
      <c r="AI29" s="230">
        <v>1140</v>
      </c>
      <c r="AJ29" s="230">
        <v>0</v>
      </c>
      <c r="AK29" s="230">
        <v>0</v>
      </c>
      <c r="AL29" s="230">
        <v>0</v>
      </c>
      <c r="AM29" s="230">
        <v>0</v>
      </c>
      <c r="AN29" s="230">
        <v>864</v>
      </c>
      <c r="AO29" s="230">
        <v>472</v>
      </c>
    </row>
    <row r="30" spans="3:41" x14ac:dyDescent="0.3">
      <c r="C30" s="230">
        <v>35</v>
      </c>
      <c r="D30" s="230">
        <v>4</v>
      </c>
      <c r="E30" s="230">
        <v>4</v>
      </c>
      <c r="F30" s="230">
        <v>397</v>
      </c>
      <c r="G30" s="230">
        <v>0</v>
      </c>
      <c r="H30" s="230">
        <v>59</v>
      </c>
      <c r="I30" s="230">
        <v>0</v>
      </c>
      <c r="J30" s="230">
        <v>0</v>
      </c>
      <c r="K30" s="230">
        <v>38</v>
      </c>
      <c r="L30" s="230">
        <v>0</v>
      </c>
      <c r="M30" s="230">
        <v>0</v>
      </c>
      <c r="N30" s="230">
        <v>0</v>
      </c>
      <c r="O30" s="230">
        <v>300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</row>
    <row r="31" spans="3:41" x14ac:dyDescent="0.3">
      <c r="C31" s="230">
        <v>35</v>
      </c>
      <c r="D31" s="230">
        <v>4</v>
      </c>
      <c r="E31" s="230">
        <v>5</v>
      </c>
      <c r="F31" s="230">
        <v>77</v>
      </c>
      <c r="G31" s="230">
        <v>77</v>
      </c>
      <c r="H31" s="230">
        <v>0</v>
      </c>
      <c r="I31" s="230">
        <v>0</v>
      </c>
      <c r="J31" s="230">
        <v>0</v>
      </c>
      <c r="K31" s="230">
        <v>0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35</v>
      </c>
      <c r="D32" s="230">
        <v>4</v>
      </c>
      <c r="E32" s="230">
        <v>6</v>
      </c>
      <c r="F32" s="230">
        <v>1972294</v>
      </c>
      <c r="G32" s="230">
        <v>5000</v>
      </c>
      <c r="H32" s="230">
        <v>404610</v>
      </c>
      <c r="I32" s="230">
        <v>0</v>
      </c>
      <c r="J32" s="230">
        <v>0</v>
      </c>
      <c r="K32" s="230">
        <v>593620</v>
      </c>
      <c r="L32" s="230">
        <v>0</v>
      </c>
      <c r="M32" s="230">
        <v>0</v>
      </c>
      <c r="N32" s="230">
        <v>0</v>
      </c>
      <c r="O32" s="230">
        <v>565804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97127</v>
      </c>
      <c r="AB32" s="230">
        <v>0</v>
      </c>
      <c r="AC32" s="230">
        <v>0</v>
      </c>
      <c r="AD32" s="230">
        <v>25366</v>
      </c>
      <c r="AE32" s="230">
        <v>0</v>
      </c>
      <c r="AF32" s="230">
        <v>20454</v>
      </c>
      <c r="AG32" s="230">
        <v>0</v>
      </c>
      <c r="AH32" s="230">
        <v>0</v>
      </c>
      <c r="AI32" s="230">
        <v>113944</v>
      </c>
      <c r="AJ32" s="230">
        <v>0</v>
      </c>
      <c r="AK32" s="230">
        <v>0</v>
      </c>
      <c r="AL32" s="230">
        <v>0</v>
      </c>
      <c r="AM32" s="230">
        <v>0</v>
      </c>
      <c r="AN32" s="230">
        <v>105643</v>
      </c>
      <c r="AO32" s="230">
        <v>40726</v>
      </c>
    </row>
    <row r="33" spans="3:41" x14ac:dyDescent="0.3">
      <c r="C33" s="230">
        <v>35</v>
      </c>
      <c r="D33" s="230">
        <v>4</v>
      </c>
      <c r="E33" s="230">
        <v>9</v>
      </c>
      <c r="F33" s="230">
        <v>28246</v>
      </c>
      <c r="G33" s="230">
        <v>0</v>
      </c>
      <c r="H33" s="230">
        <v>0</v>
      </c>
      <c r="I33" s="230">
        <v>0</v>
      </c>
      <c r="J33" s="230">
        <v>0</v>
      </c>
      <c r="K33" s="230">
        <v>7450</v>
      </c>
      <c r="L33" s="230">
        <v>0</v>
      </c>
      <c r="M33" s="230">
        <v>0</v>
      </c>
      <c r="N33" s="230">
        <v>0</v>
      </c>
      <c r="O33" s="230">
        <v>16196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2000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2600</v>
      </c>
    </row>
    <row r="34" spans="3:41" x14ac:dyDescent="0.3">
      <c r="C34" s="230">
        <v>35</v>
      </c>
      <c r="D34" s="230">
        <v>4</v>
      </c>
      <c r="E34" s="230">
        <v>10</v>
      </c>
      <c r="F34" s="230">
        <v>5155</v>
      </c>
      <c r="G34" s="230">
        <v>0</v>
      </c>
      <c r="H34" s="230">
        <v>0</v>
      </c>
      <c r="I34" s="230">
        <v>0</v>
      </c>
      <c r="J34" s="230">
        <v>0</v>
      </c>
      <c r="K34" s="230">
        <v>5155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</row>
    <row r="35" spans="3:41" x14ac:dyDescent="0.3">
      <c r="C35" s="230">
        <v>35</v>
      </c>
      <c r="D35" s="230">
        <v>4</v>
      </c>
      <c r="E35" s="230">
        <v>11</v>
      </c>
      <c r="F35" s="230">
        <v>6007.8772546841901</v>
      </c>
      <c r="G35" s="230">
        <v>0</v>
      </c>
      <c r="H35" s="230">
        <v>2007.8772546841899</v>
      </c>
      <c r="I35" s="230">
        <v>0</v>
      </c>
      <c r="J35" s="230">
        <v>0</v>
      </c>
      <c r="K35" s="230">
        <v>4000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</row>
    <row r="36" spans="3:41" x14ac:dyDescent="0.3">
      <c r="C36" s="230">
        <v>35</v>
      </c>
      <c r="D36" s="230">
        <v>5</v>
      </c>
      <c r="E36" s="230">
        <v>1</v>
      </c>
      <c r="F36" s="230">
        <v>73.45</v>
      </c>
      <c r="G36" s="230">
        <v>0</v>
      </c>
      <c r="H36" s="230">
        <v>7.1</v>
      </c>
      <c r="I36" s="230">
        <v>0</v>
      </c>
      <c r="J36" s="230">
        <v>0</v>
      </c>
      <c r="K36" s="230">
        <v>22.9</v>
      </c>
      <c r="L36" s="230">
        <v>0</v>
      </c>
      <c r="M36" s="230">
        <v>0</v>
      </c>
      <c r="N36" s="230">
        <v>0</v>
      </c>
      <c r="O36" s="230">
        <v>22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3.7</v>
      </c>
      <c r="AB36" s="230">
        <v>0</v>
      </c>
      <c r="AC36" s="230">
        <v>0</v>
      </c>
      <c r="AD36" s="230">
        <v>1.75</v>
      </c>
      <c r="AE36" s="230">
        <v>0</v>
      </c>
      <c r="AF36" s="230">
        <v>1</v>
      </c>
      <c r="AG36" s="230">
        <v>0</v>
      </c>
      <c r="AH36" s="230">
        <v>0</v>
      </c>
      <c r="AI36" s="230">
        <v>7</v>
      </c>
      <c r="AJ36" s="230">
        <v>0</v>
      </c>
      <c r="AK36" s="230">
        <v>0</v>
      </c>
      <c r="AL36" s="230">
        <v>0</v>
      </c>
      <c r="AM36" s="230">
        <v>0</v>
      </c>
      <c r="AN36" s="230">
        <v>5</v>
      </c>
      <c r="AO36" s="230">
        <v>3</v>
      </c>
    </row>
    <row r="37" spans="3:41" x14ac:dyDescent="0.3">
      <c r="C37" s="230">
        <v>35</v>
      </c>
      <c r="D37" s="230">
        <v>5</v>
      </c>
      <c r="E37" s="230">
        <v>2</v>
      </c>
      <c r="F37" s="230">
        <v>10348.6</v>
      </c>
      <c r="G37" s="230">
        <v>0</v>
      </c>
      <c r="H37" s="230">
        <v>1016</v>
      </c>
      <c r="I37" s="230">
        <v>0</v>
      </c>
      <c r="J37" s="230">
        <v>0</v>
      </c>
      <c r="K37" s="230">
        <v>3251.6</v>
      </c>
      <c r="L37" s="230">
        <v>0</v>
      </c>
      <c r="M37" s="230">
        <v>0</v>
      </c>
      <c r="N37" s="230">
        <v>0</v>
      </c>
      <c r="O37" s="230">
        <v>2960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429</v>
      </c>
      <c r="AB37" s="230">
        <v>0</v>
      </c>
      <c r="AC37" s="230">
        <v>0</v>
      </c>
      <c r="AD37" s="230">
        <v>276</v>
      </c>
      <c r="AE37" s="230">
        <v>0</v>
      </c>
      <c r="AF37" s="230">
        <v>168</v>
      </c>
      <c r="AG37" s="230">
        <v>0</v>
      </c>
      <c r="AH37" s="230">
        <v>0</v>
      </c>
      <c r="AI37" s="230">
        <v>980</v>
      </c>
      <c r="AJ37" s="230">
        <v>0</v>
      </c>
      <c r="AK37" s="230">
        <v>0</v>
      </c>
      <c r="AL37" s="230">
        <v>0</v>
      </c>
      <c r="AM37" s="230">
        <v>0</v>
      </c>
      <c r="AN37" s="230">
        <v>804</v>
      </c>
      <c r="AO37" s="230">
        <v>464</v>
      </c>
    </row>
    <row r="38" spans="3:41" x14ac:dyDescent="0.3">
      <c r="C38" s="230">
        <v>35</v>
      </c>
      <c r="D38" s="230">
        <v>5</v>
      </c>
      <c r="E38" s="230">
        <v>4</v>
      </c>
      <c r="F38" s="230">
        <v>487</v>
      </c>
      <c r="G38" s="230">
        <v>0</v>
      </c>
      <c r="H38" s="230">
        <v>64</v>
      </c>
      <c r="I38" s="230">
        <v>0</v>
      </c>
      <c r="J38" s="230">
        <v>0</v>
      </c>
      <c r="K38" s="230">
        <v>40.5</v>
      </c>
      <c r="L38" s="230">
        <v>0</v>
      </c>
      <c r="M38" s="230">
        <v>0</v>
      </c>
      <c r="N38" s="230">
        <v>0</v>
      </c>
      <c r="O38" s="230">
        <v>382.5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</row>
    <row r="39" spans="3:41" x14ac:dyDescent="0.3">
      <c r="C39" s="230">
        <v>35</v>
      </c>
      <c r="D39" s="230">
        <v>5</v>
      </c>
      <c r="E39" s="230">
        <v>5</v>
      </c>
      <c r="F39" s="230">
        <v>70</v>
      </c>
      <c r="G39" s="230">
        <v>70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  <row r="40" spans="3:41" x14ac:dyDescent="0.3">
      <c r="C40" s="230">
        <v>35</v>
      </c>
      <c r="D40" s="230">
        <v>5</v>
      </c>
      <c r="E40" s="230">
        <v>6</v>
      </c>
      <c r="F40" s="230">
        <v>1911755</v>
      </c>
      <c r="G40" s="230">
        <v>5000</v>
      </c>
      <c r="H40" s="230">
        <v>362397</v>
      </c>
      <c r="I40" s="230">
        <v>0</v>
      </c>
      <c r="J40" s="230">
        <v>0</v>
      </c>
      <c r="K40" s="230">
        <v>564674</v>
      </c>
      <c r="L40" s="230">
        <v>0</v>
      </c>
      <c r="M40" s="230">
        <v>0</v>
      </c>
      <c r="N40" s="230">
        <v>0</v>
      </c>
      <c r="O40" s="230">
        <v>585814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90357</v>
      </c>
      <c r="AB40" s="230">
        <v>0</v>
      </c>
      <c r="AC40" s="230">
        <v>0</v>
      </c>
      <c r="AD40" s="230">
        <v>29468</v>
      </c>
      <c r="AE40" s="230">
        <v>0</v>
      </c>
      <c r="AF40" s="230">
        <v>22270</v>
      </c>
      <c r="AG40" s="230">
        <v>0</v>
      </c>
      <c r="AH40" s="230">
        <v>0</v>
      </c>
      <c r="AI40" s="230">
        <v>107286</v>
      </c>
      <c r="AJ40" s="230">
        <v>0</v>
      </c>
      <c r="AK40" s="230">
        <v>0</v>
      </c>
      <c r="AL40" s="230">
        <v>0</v>
      </c>
      <c r="AM40" s="230">
        <v>0</v>
      </c>
      <c r="AN40" s="230">
        <v>105671</v>
      </c>
      <c r="AO40" s="230">
        <v>38818</v>
      </c>
    </row>
    <row r="41" spans="3:41" x14ac:dyDescent="0.3">
      <c r="C41" s="230">
        <v>35</v>
      </c>
      <c r="D41" s="230">
        <v>5</v>
      </c>
      <c r="E41" s="230">
        <v>9</v>
      </c>
      <c r="F41" s="230">
        <v>19222</v>
      </c>
      <c r="G41" s="230">
        <v>0</v>
      </c>
      <c r="H41" s="230">
        <v>0</v>
      </c>
      <c r="I41" s="230">
        <v>0</v>
      </c>
      <c r="J41" s="230">
        <v>0</v>
      </c>
      <c r="K41" s="230">
        <v>5500</v>
      </c>
      <c r="L41" s="230">
        <v>0</v>
      </c>
      <c r="M41" s="230">
        <v>0</v>
      </c>
      <c r="N41" s="230">
        <v>0</v>
      </c>
      <c r="O41" s="230">
        <v>7172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2000</v>
      </c>
      <c r="AG41" s="230">
        <v>0</v>
      </c>
      <c r="AH41" s="230">
        <v>0</v>
      </c>
      <c r="AI41" s="230">
        <v>3500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1050</v>
      </c>
    </row>
    <row r="42" spans="3:41" x14ac:dyDescent="0.3">
      <c r="C42" s="230">
        <v>35</v>
      </c>
      <c r="D42" s="230">
        <v>5</v>
      </c>
      <c r="E42" s="230">
        <v>10</v>
      </c>
      <c r="F42" s="230">
        <v>10150</v>
      </c>
      <c r="G42" s="230">
        <v>0</v>
      </c>
      <c r="H42" s="230">
        <v>9500</v>
      </c>
      <c r="I42" s="230">
        <v>0</v>
      </c>
      <c r="J42" s="230">
        <v>0</v>
      </c>
      <c r="K42" s="230">
        <v>650</v>
      </c>
      <c r="L42" s="230">
        <v>0</v>
      </c>
      <c r="M42" s="230">
        <v>0</v>
      </c>
      <c r="N42" s="230">
        <v>0</v>
      </c>
      <c r="O42" s="230">
        <v>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</row>
    <row r="43" spans="3:41" x14ac:dyDescent="0.3">
      <c r="C43" s="230">
        <v>35</v>
      </c>
      <c r="D43" s="230">
        <v>5</v>
      </c>
      <c r="E43" s="230">
        <v>11</v>
      </c>
      <c r="F43" s="230">
        <v>6007.8772546841901</v>
      </c>
      <c r="G43" s="230">
        <v>0</v>
      </c>
      <c r="H43" s="230">
        <v>2007.8772546841899</v>
      </c>
      <c r="I43" s="230">
        <v>0</v>
      </c>
      <c r="J43" s="230">
        <v>0</v>
      </c>
      <c r="K43" s="230">
        <v>4000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</row>
    <row r="44" spans="3:41" x14ac:dyDescent="0.3">
      <c r="C44" s="230">
        <v>35</v>
      </c>
      <c r="D44" s="230">
        <v>6</v>
      </c>
      <c r="E44" s="230">
        <v>1</v>
      </c>
      <c r="F44" s="230">
        <v>74</v>
      </c>
      <c r="G44" s="230">
        <v>0</v>
      </c>
      <c r="H44" s="230">
        <v>7.1</v>
      </c>
      <c r="I44" s="230">
        <v>0</v>
      </c>
      <c r="J44" s="230">
        <v>0</v>
      </c>
      <c r="K44" s="230">
        <v>22.9</v>
      </c>
      <c r="L44" s="230">
        <v>0</v>
      </c>
      <c r="M44" s="230">
        <v>0</v>
      </c>
      <c r="N44" s="230">
        <v>0</v>
      </c>
      <c r="O44" s="230">
        <v>22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4</v>
      </c>
      <c r="AB44" s="230">
        <v>0</v>
      </c>
      <c r="AC44" s="230">
        <v>0</v>
      </c>
      <c r="AD44" s="230">
        <v>2</v>
      </c>
      <c r="AE44" s="230">
        <v>0</v>
      </c>
      <c r="AF44" s="230">
        <v>1</v>
      </c>
      <c r="AG44" s="230">
        <v>0</v>
      </c>
      <c r="AH44" s="230">
        <v>0</v>
      </c>
      <c r="AI44" s="230">
        <v>7</v>
      </c>
      <c r="AJ44" s="230">
        <v>0</v>
      </c>
      <c r="AK44" s="230">
        <v>0</v>
      </c>
      <c r="AL44" s="230">
        <v>0</v>
      </c>
      <c r="AM44" s="230">
        <v>0</v>
      </c>
      <c r="AN44" s="230">
        <v>5</v>
      </c>
      <c r="AO44" s="230">
        <v>3</v>
      </c>
    </row>
    <row r="45" spans="3:41" x14ac:dyDescent="0.3">
      <c r="C45" s="230">
        <v>35</v>
      </c>
      <c r="D45" s="230">
        <v>6</v>
      </c>
      <c r="E45" s="230">
        <v>2</v>
      </c>
      <c r="F45" s="230">
        <v>10518.8</v>
      </c>
      <c r="G45" s="230">
        <v>0</v>
      </c>
      <c r="H45" s="230">
        <v>1140</v>
      </c>
      <c r="I45" s="230">
        <v>0</v>
      </c>
      <c r="J45" s="230">
        <v>0</v>
      </c>
      <c r="K45" s="230">
        <v>3138.8</v>
      </c>
      <c r="L45" s="230">
        <v>0</v>
      </c>
      <c r="M45" s="230">
        <v>0</v>
      </c>
      <c r="N45" s="230">
        <v>0</v>
      </c>
      <c r="O45" s="230">
        <v>3008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408</v>
      </c>
      <c r="AB45" s="230">
        <v>0</v>
      </c>
      <c r="AC45" s="230">
        <v>0</v>
      </c>
      <c r="AD45" s="230">
        <v>304</v>
      </c>
      <c r="AE45" s="230">
        <v>0</v>
      </c>
      <c r="AF45" s="230">
        <v>152</v>
      </c>
      <c r="AG45" s="230">
        <v>0</v>
      </c>
      <c r="AH45" s="230">
        <v>0</v>
      </c>
      <c r="AI45" s="230">
        <v>1056</v>
      </c>
      <c r="AJ45" s="230">
        <v>0</v>
      </c>
      <c r="AK45" s="230">
        <v>0</v>
      </c>
      <c r="AL45" s="230">
        <v>0</v>
      </c>
      <c r="AM45" s="230">
        <v>0</v>
      </c>
      <c r="AN45" s="230">
        <v>836</v>
      </c>
      <c r="AO45" s="230">
        <v>476</v>
      </c>
    </row>
    <row r="46" spans="3:41" x14ac:dyDescent="0.3">
      <c r="C46" s="230">
        <v>35</v>
      </c>
      <c r="D46" s="230">
        <v>6</v>
      </c>
      <c r="E46" s="230">
        <v>4</v>
      </c>
      <c r="F46" s="230">
        <v>375.5</v>
      </c>
      <c r="G46" s="230">
        <v>0</v>
      </c>
      <c r="H46" s="230">
        <v>59</v>
      </c>
      <c r="I46" s="230">
        <v>0</v>
      </c>
      <c r="J46" s="230">
        <v>0</v>
      </c>
      <c r="K46" s="230">
        <v>30</v>
      </c>
      <c r="L46" s="230">
        <v>0</v>
      </c>
      <c r="M46" s="230">
        <v>0</v>
      </c>
      <c r="N46" s="230">
        <v>0</v>
      </c>
      <c r="O46" s="230">
        <v>286.5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</row>
    <row r="47" spans="3:41" x14ac:dyDescent="0.3">
      <c r="C47" s="230">
        <v>35</v>
      </c>
      <c r="D47" s="230">
        <v>6</v>
      </c>
      <c r="E47" s="230">
        <v>5</v>
      </c>
      <c r="F47" s="230">
        <v>50</v>
      </c>
      <c r="G47" s="230">
        <v>50</v>
      </c>
      <c r="H47" s="230">
        <v>0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</row>
    <row r="48" spans="3:41" x14ac:dyDescent="0.3">
      <c r="C48" s="230">
        <v>35</v>
      </c>
      <c r="D48" s="230">
        <v>6</v>
      </c>
      <c r="E48" s="230">
        <v>6</v>
      </c>
      <c r="F48" s="230">
        <v>1956116</v>
      </c>
      <c r="G48" s="230">
        <v>5000</v>
      </c>
      <c r="H48" s="230">
        <v>428035</v>
      </c>
      <c r="I48" s="230">
        <v>0</v>
      </c>
      <c r="J48" s="230">
        <v>0</v>
      </c>
      <c r="K48" s="230">
        <v>561708</v>
      </c>
      <c r="L48" s="230">
        <v>0</v>
      </c>
      <c r="M48" s="230">
        <v>0</v>
      </c>
      <c r="N48" s="230">
        <v>0</v>
      </c>
      <c r="O48" s="230">
        <v>576123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64018</v>
      </c>
      <c r="AB48" s="230">
        <v>0</v>
      </c>
      <c r="AC48" s="230">
        <v>0</v>
      </c>
      <c r="AD48" s="230">
        <v>33097</v>
      </c>
      <c r="AE48" s="230">
        <v>0</v>
      </c>
      <c r="AF48" s="230">
        <v>22138</v>
      </c>
      <c r="AG48" s="230">
        <v>0</v>
      </c>
      <c r="AH48" s="230">
        <v>0</v>
      </c>
      <c r="AI48" s="230">
        <v>115938</v>
      </c>
      <c r="AJ48" s="230">
        <v>0</v>
      </c>
      <c r="AK48" s="230">
        <v>0</v>
      </c>
      <c r="AL48" s="230">
        <v>0</v>
      </c>
      <c r="AM48" s="230">
        <v>0</v>
      </c>
      <c r="AN48" s="230">
        <v>106024</v>
      </c>
      <c r="AO48" s="230">
        <v>44035</v>
      </c>
    </row>
    <row r="49" spans="3:41" x14ac:dyDescent="0.3">
      <c r="C49" s="230">
        <v>35</v>
      </c>
      <c r="D49" s="230">
        <v>6</v>
      </c>
      <c r="E49" s="230">
        <v>9</v>
      </c>
      <c r="F49" s="230">
        <v>33654</v>
      </c>
      <c r="G49" s="230">
        <v>0</v>
      </c>
      <c r="H49" s="230">
        <v>0</v>
      </c>
      <c r="I49" s="230">
        <v>0</v>
      </c>
      <c r="J49" s="230">
        <v>0</v>
      </c>
      <c r="K49" s="230">
        <v>15874</v>
      </c>
      <c r="L49" s="230">
        <v>0</v>
      </c>
      <c r="M49" s="230">
        <v>0</v>
      </c>
      <c r="N49" s="230">
        <v>0</v>
      </c>
      <c r="O49" s="230">
        <v>7780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1500</v>
      </c>
      <c r="AG49" s="230">
        <v>0</v>
      </c>
      <c r="AH49" s="230">
        <v>0</v>
      </c>
      <c r="AI49" s="230">
        <v>2500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6000</v>
      </c>
    </row>
    <row r="50" spans="3:41" x14ac:dyDescent="0.3">
      <c r="C50" s="230">
        <v>35</v>
      </c>
      <c r="D50" s="230">
        <v>6</v>
      </c>
      <c r="E50" s="230">
        <v>10</v>
      </c>
      <c r="F50" s="230">
        <v>1150</v>
      </c>
      <c r="G50" s="230">
        <v>0</v>
      </c>
      <c r="H50" s="230">
        <v>350</v>
      </c>
      <c r="I50" s="230">
        <v>0</v>
      </c>
      <c r="J50" s="230">
        <v>0</v>
      </c>
      <c r="K50" s="230">
        <v>800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</row>
    <row r="51" spans="3:41" x14ac:dyDescent="0.3">
      <c r="C51" s="230">
        <v>35</v>
      </c>
      <c r="D51" s="230">
        <v>6</v>
      </c>
      <c r="E51" s="230">
        <v>11</v>
      </c>
      <c r="F51" s="230">
        <v>6007.8772546841901</v>
      </c>
      <c r="G51" s="230">
        <v>0</v>
      </c>
      <c r="H51" s="230">
        <v>2007.8772546841899</v>
      </c>
      <c r="I51" s="230">
        <v>0</v>
      </c>
      <c r="J51" s="230">
        <v>0</v>
      </c>
      <c r="K51" s="230">
        <v>4000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</row>
    <row r="52" spans="3:41" x14ac:dyDescent="0.3">
      <c r="C52" s="230">
        <v>35</v>
      </c>
      <c r="D52" s="230">
        <v>7</v>
      </c>
      <c r="E52" s="230">
        <v>1</v>
      </c>
      <c r="F52" s="230">
        <v>74.5</v>
      </c>
      <c r="G52" s="230">
        <v>0</v>
      </c>
      <c r="H52" s="230">
        <v>7.1</v>
      </c>
      <c r="I52" s="230">
        <v>0</v>
      </c>
      <c r="J52" s="230">
        <v>0</v>
      </c>
      <c r="K52" s="230">
        <v>23.4</v>
      </c>
      <c r="L52" s="230">
        <v>0</v>
      </c>
      <c r="M52" s="230">
        <v>0</v>
      </c>
      <c r="N52" s="230">
        <v>0</v>
      </c>
      <c r="O52" s="230">
        <v>21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4</v>
      </c>
      <c r="AB52" s="230">
        <v>0</v>
      </c>
      <c r="AC52" s="230">
        <v>0</v>
      </c>
      <c r="AD52" s="230">
        <v>2</v>
      </c>
      <c r="AE52" s="230">
        <v>0</v>
      </c>
      <c r="AF52" s="230">
        <v>1</v>
      </c>
      <c r="AG52" s="230">
        <v>0</v>
      </c>
      <c r="AH52" s="230">
        <v>0</v>
      </c>
      <c r="AI52" s="230">
        <v>8</v>
      </c>
      <c r="AJ52" s="230">
        <v>0</v>
      </c>
      <c r="AK52" s="230">
        <v>0</v>
      </c>
      <c r="AL52" s="230">
        <v>0</v>
      </c>
      <c r="AM52" s="230">
        <v>0</v>
      </c>
      <c r="AN52" s="230">
        <v>5</v>
      </c>
      <c r="AO52" s="230">
        <v>3</v>
      </c>
    </row>
    <row r="53" spans="3:41" x14ac:dyDescent="0.3">
      <c r="C53" s="230">
        <v>35</v>
      </c>
      <c r="D53" s="230">
        <v>7</v>
      </c>
      <c r="E53" s="230">
        <v>2</v>
      </c>
      <c r="F53" s="230">
        <v>9607.6</v>
      </c>
      <c r="G53" s="230">
        <v>0</v>
      </c>
      <c r="H53" s="230">
        <v>898</v>
      </c>
      <c r="I53" s="230">
        <v>0</v>
      </c>
      <c r="J53" s="230">
        <v>0</v>
      </c>
      <c r="K53" s="230">
        <v>2941.6</v>
      </c>
      <c r="L53" s="230">
        <v>0</v>
      </c>
      <c r="M53" s="230">
        <v>0</v>
      </c>
      <c r="N53" s="230">
        <v>0</v>
      </c>
      <c r="O53" s="230">
        <v>2908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432</v>
      </c>
      <c r="AB53" s="230">
        <v>0</v>
      </c>
      <c r="AC53" s="230">
        <v>0</v>
      </c>
      <c r="AD53" s="230">
        <v>248</v>
      </c>
      <c r="AE53" s="230">
        <v>0</v>
      </c>
      <c r="AF53" s="230">
        <v>160</v>
      </c>
      <c r="AG53" s="230">
        <v>0</v>
      </c>
      <c r="AH53" s="230">
        <v>0</v>
      </c>
      <c r="AI53" s="230">
        <v>1104</v>
      </c>
      <c r="AJ53" s="230">
        <v>0</v>
      </c>
      <c r="AK53" s="230">
        <v>0</v>
      </c>
      <c r="AL53" s="230">
        <v>0</v>
      </c>
      <c r="AM53" s="230">
        <v>0</v>
      </c>
      <c r="AN53" s="230">
        <v>644</v>
      </c>
      <c r="AO53" s="230">
        <v>272</v>
      </c>
    </row>
    <row r="54" spans="3:41" x14ac:dyDescent="0.3">
      <c r="C54" s="230">
        <v>35</v>
      </c>
      <c r="D54" s="230">
        <v>7</v>
      </c>
      <c r="E54" s="230">
        <v>4</v>
      </c>
      <c r="F54" s="230">
        <v>395.5</v>
      </c>
      <c r="G54" s="230">
        <v>0</v>
      </c>
      <c r="H54" s="230">
        <v>55</v>
      </c>
      <c r="I54" s="230">
        <v>0</v>
      </c>
      <c r="J54" s="230">
        <v>0</v>
      </c>
      <c r="K54" s="230">
        <v>36</v>
      </c>
      <c r="L54" s="230">
        <v>0</v>
      </c>
      <c r="M54" s="230">
        <v>0</v>
      </c>
      <c r="N54" s="230">
        <v>0</v>
      </c>
      <c r="O54" s="230">
        <v>304.5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</row>
    <row r="55" spans="3:41" x14ac:dyDescent="0.3">
      <c r="C55" s="230">
        <v>35</v>
      </c>
      <c r="D55" s="230">
        <v>7</v>
      </c>
      <c r="E55" s="230">
        <v>5</v>
      </c>
      <c r="F55" s="230">
        <v>51</v>
      </c>
      <c r="G55" s="230">
        <v>51</v>
      </c>
      <c r="H55" s="230">
        <v>0</v>
      </c>
      <c r="I55" s="230">
        <v>0</v>
      </c>
      <c r="J55" s="230">
        <v>0</v>
      </c>
      <c r="K55" s="230">
        <v>0</v>
      </c>
      <c r="L55" s="230">
        <v>0</v>
      </c>
      <c r="M55" s="230">
        <v>0</v>
      </c>
      <c r="N55" s="230">
        <v>0</v>
      </c>
      <c r="O55" s="230">
        <v>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</row>
    <row r="56" spans="3:41" x14ac:dyDescent="0.3">
      <c r="C56" s="230">
        <v>35</v>
      </c>
      <c r="D56" s="230">
        <v>7</v>
      </c>
      <c r="E56" s="230">
        <v>6</v>
      </c>
      <c r="F56" s="230">
        <v>2847002</v>
      </c>
      <c r="G56" s="230">
        <v>5000</v>
      </c>
      <c r="H56" s="230">
        <v>615642</v>
      </c>
      <c r="I56" s="230">
        <v>0</v>
      </c>
      <c r="J56" s="230">
        <v>0</v>
      </c>
      <c r="K56" s="230">
        <v>839689</v>
      </c>
      <c r="L56" s="230">
        <v>0</v>
      </c>
      <c r="M56" s="230">
        <v>0</v>
      </c>
      <c r="N56" s="230">
        <v>0</v>
      </c>
      <c r="O56" s="230">
        <v>818304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109398</v>
      </c>
      <c r="AB56" s="230">
        <v>0</v>
      </c>
      <c r="AC56" s="230">
        <v>0</v>
      </c>
      <c r="AD56" s="230">
        <v>48143</v>
      </c>
      <c r="AE56" s="230">
        <v>0</v>
      </c>
      <c r="AF56" s="230">
        <v>31789</v>
      </c>
      <c r="AG56" s="230">
        <v>0</v>
      </c>
      <c r="AH56" s="230">
        <v>0</v>
      </c>
      <c r="AI56" s="230">
        <v>177451</v>
      </c>
      <c r="AJ56" s="230">
        <v>0</v>
      </c>
      <c r="AK56" s="230">
        <v>0</v>
      </c>
      <c r="AL56" s="230">
        <v>0</v>
      </c>
      <c r="AM56" s="230">
        <v>0</v>
      </c>
      <c r="AN56" s="230">
        <v>147978</v>
      </c>
      <c r="AO56" s="230">
        <v>53608</v>
      </c>
    </row>
    <row r="57" spans="3:41" x14ac:dyDescent="0.3">
      <c r="C57" s="230">
        <v>35</v>
      </c>
      <c r="D57" s="230">
        <v>7</v>
      </c>
      <c r="E57" s="230">
        <v>9</v>
      </c>
      <c r="F57" s="230">
        <v>859230</v>
      </c>
      <c r="G57" s="230">
        <v>0</v>
      </c>
      <c r="H57" s="230">
        <v>192783</v>
      </c>
      <c r="I57" s="230">
        <v>0</v>
      </c>
      <c r="J57" s="230">
        <v>0</v>
      </c>
      <c r="K57" s="230">
        <v>273117</v>
      </c>
      <c r="L57" s="230">
        <v>0</v>
      </c>
      <c r="M57" s="230">
        <v>0</v>
      </c>
      <c r="N57" s="230">
        <v>0</v>
      </c>
      <c r="O57" s="230">
        <v>213730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38910</v>
      </c>
      <c r="AB57" s="230">
        <v>0</v>
      </c>
      <c r="AC57" s="230">
        <v>0</v>
      </c>
      <c r="AD57" s="230">
        <v>14329</v>
      </c>
      <c r="AE57" s="230">
        <v>0</v>
      </c>
      <c r="AF57" s="230">
        <v>11179</v>
      </c>
      <c r="AG57" s="230">
        <v>0</v>
      </c>
      <c r="AH57" s="230">
        <v>0</v>
      </c>
      <c r="AI57" s="230">
        <v>55815</v>
      </c>
      <c r="AJ57" s="230">
        <v>0</v>
      </c>
      <c r="AK57" s="230">
        <v>0</v>
      </c>
      <c r="AL57" s="230">
        <v>0</v>
      </c>
      <c r="AM57" s="230">
        <v>0</v>
      </c>
      <c r="AN57" s="230">
        <v>40564</v>
      </c>
      <c r="AO57" s="230">
        <v>18803</v>
      </c>
    </row>
    <row r="58" spans="3:41" x14ac:dyDescent="0.3">
      <c r="C58" s="230">
        <v>35</v>
      </c>
      <c r="D58" s="230">
        <v>7</v>
      </c>
      <c r="E58" s="230">
        <v>10</v>
      </c>
      <c r="F58" s="230">
        <v>500</v>
      </c>
      <c r="G58" s="230">
        <v>0</v>
      </c>
      <c r="H58" s="230">
        <v>500</v>
      </c>
      <c r="I58" s="230">
        <v>0</v>
      </c>
      <c r="J58" s="230">
        <v>0</v>
      </c>
      <c r="K58" s="230">
        <v>0</v>
      </c>
      <c r="L58" s="230">
        <v>0</v>
      </c>
      <c r="M58" s="230">
        <v>0</v>
      </c>
      <c r="N58" s="230">
        <v>0</v>
      </c>
      <c r="O58" s="230">
        <v>0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</row>
    <row r="59" spans="3:41" x14ac:dyDescent="0.3">
      <c r="C59" s="230">
        <v>35</v>
      </c>
      <c r="D59" s="230">
        <v>7</v>
      </c>
      <c r="E59" s="230">
        <v>11</v>
      </c>
      <c r="F59" s="230">
        <v>6007.8772546841901</v>
      </c>
      <c r="G59" s="230">
        <v>0</v>
      </c>
      <c r="H59" s="230">
        <v>2007.8772546841899</v>
      </c>
      <c r="I59" s="230">
        <v>0</v>
      </c>
      <c r="J59" s="230">
        <v>0</v>
      </c>
      <c r="K59" s="230">
        <v>4000</v>
      </c>
      <c r="L59" s="230">
        <v>0</v>
      </c>
      <c r="M59" s="230">
        <v>0</v>
      </c>
      <c r="N59" s="230">
        <v>0</v>
      </c>
      <c r="O59" s="230">
        <v>0</v>
      </c>
      <c r="P59" s="230">
        <v>0</v>
      </c>
      <c r="Q59" s="230">
        <v>0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0</v>
      </c>
      <c r="AK59" s="230">
        <v>0</v>
      </c>
      <c r="AL59" s="230">
        <v>0</v>
      </c>
      <c r="AM59" s="230">
        <v>0</v>
      </c>
      <c r="AN59" s="230">
        <v>0</v>
      </c>
      <c r="AO59" s="230">
        <v>0</v>
      </c>
    </row>
    <row r="60" spans="3:41" x14ac:dyDescent="0.3">
      <c r="C60" s="230">
        <v>35</v>
      </c>
      <c r="D60" s="230">
        <v>8</v>
      </c>
      <c r="E60" s="230">
        <v>1</v>
      </c>
      <c r="F60" s="230">
        <v>74.5</v>
      </c>
      <c r="G60" s="230">
        <v>0</v>
      </c>
      <c r="H60" s="230">
        <v>7.1</v>
      </c>
      <c r="I60" s="230">
        <v>0</v>
      </c>
      <c r="J60" s="230">
        <v>0</v>
      </c>
      <c r="K60" s="230">
        <v>23.4</v>
      </c>
      <c r="L60" s="230">
        <v>0</v>
      </c>
      <c r="M60" s="230">
        <v>0</v>
      </c>
      <c r="N60" s="230">
        <v>0</v>
      </c>
      <c r="O60" s="230">
        <v>21</v>
      </c>
      <c r="P60" s="230">
        <v>0</v>
      </c>
      <c r="Q60" s="230">
        <v>0</v>
      </c>
      <c r="R60" s="230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5</v>
      </c>
      <c r="AB60" s="230">
        <v>0</v>
      </c>
      <c r="AC60" s="230">
        <v>0</v>
      </c>
      <c r="AD60" s="230">
        <v>2</v>
      </c>
      <c r="AE60" s="230">
        <v>0</v>
      </c>
      <c r="AF60" s="230">
        <v>1</v>
      </c>
      <c r="AG60" s="230">
        <v>0</v>
      </c>
      <c r="AH60" s="230">
        <v>0</v>
      </c>
      <c r="AI60" s="230">
        <v>7</v>
      </c>
      <c r="AJ60" s="230">
        <v>0</v>
      </c>
      <c r="AK60" s="230">
        <v>0</v>
      </c>
      <c r="AL60" s="230">
        <v>0</v>
      </c>
      <c r="AM60" s="230">
        <v>0</v>
      </c>
      <c r="AN60" s="230">
        <v>5</v>
      </c>
      <c r="AO60" s="230">
        <v>3</v>
      </c>
    </row>
    <row r="61" spans="3:41" x14ac:dyDescent="0.3">
      <c r="C61" s="230">
        <v>35</v>
      </c>
      <c r="D61" s="230">
        <v>8</v>
      </c>
      <c r="E61" s="230">
        <v>2</v>
      </c>
      <c r="F61" s="230">
        <v>9016.4</v>
      </c>
      <c r="G61" s="230">
        <v>0</v>
      </c>
      <c r="H61" s="230">
        <v>854</v>
      </c>
      <c r="I61" s="230">
        <v>0</v>
      </c>
      <c r="J61" s="230">
        <v>0</v>
      </c>
      <c r="K61" s="230">
        <v>2746.4</v>
      </c>
      <c r="L61" s="230">
        <v>0</v>
      </c>
      <c r="M61" s="230">
        <v>0</v>
      </c>
      <c r="N61" s="230">
        <v>0</v>
      </c>
      <c r="O61" s="230">
        <v>2612</v>
      </c>
      <c r="P61" s="230">
        <v>0</v>
      </c>
      <c r="Q61" s="230">
        <v>0</v>
      </c>
      <c r="R61" s="230">
        <v>0</v>
      </c>
      <c r="S61" s="230">
        <v>0</v>
      </c>
      <c r="T61" s="230">
        <v>0</v>
      </c>
      <c r="U61" s="230">
        <v>0</v>
      </c>
      <c r="V61" s="230">
        <v>0</v>
      </c>
      <c r="W61" s="230">
        <v>0</v>
      </c>
      <c r="X61" s="230">
        <v>0</v>
      </c>
      <c r="Y61" s="230">
        <v>0</v>
      </c>
      <c r="Z61" s="230">
        <v>0</v>
      </c>
      <c r="AA61" s="230">
        <v>592</v>
      </c>
      <c r="AB61" s="230">
        <v>0</v>
      </c>
      <c r="AC61" s="230">
        <v>0</v>
      </c>
      <c r="AD61" s="230">
        <v>280</v>
      </c>
      <c r="AE61" s="230">
        <v>0</v>
      </c>
      <c r="AF61" s="230">
        <v>88</v>
      </c>
      <c r="AG61" s="230">
        <v>0</v>
      </c>
      <c r="AH61" s="230">
        <v>0</v>
      </c>
      <c r="AI61" s="230">
        <v>928</v>
      </c>
      <c r="AJ61" s="230">
        <v>0</v>
      </c>
      <c r="AK61" s="230">
        <v>0</v>
      </c>
      <c r="AL61" s="230">
        <v>0</v>
      </c>
      <c r="AM61" s="230">
        <v>0</v>
      </c>
      <c r="AN61" s="230">
        <v>580</v>
      </c>
      <c r="AO61" s="230">
        <v>336</v>
      </c>
    </row>
    <row r="62" spans="3:41" x14ac:dyDescent="0.3">
      <c r="C62" s="230">
        <v>35</v>
      </c>
      <c r="D62" s="230">
        <v>8</v>
      </c>
      <c r="E62" s="230">
        <v>4</v>
      </c>
      <c r="F62" s="230">
        <v>471</v>
      </c>
      <c r="G62" s="230">
        <v>0</v>
      </c>
      <c r="H62" s="230">
        <v>60</v>
      </c>
      <c r="I62" s="230">
        <v>0</v>
      </c>
      <c r="J62" s="230">
        <v>0</v>
      </c>
      <c r="K62" s="230">
        <v>43.5</v>
      </c>
      <c r="L62" s="230">
        <v>0</v>
      </c>
      <c r="M62" s="230">
        <v>0</v>
      </c>
      <c r="N62" s="230">
        <v>0</v>
      </c>
      <c r="O62" s="230">
        <v>367.5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</row>
    <row r="63" spans="3:41" x14ac:dyDescent="0.3">
      <c r="C63" s="230">
        <v>35</v>
      </c>
      <c r="D63" s="230">
        <v>8</v>
      </c>
      <c r="E63" s="230">
        <v>5</v>
      </c>
      <c r="F63" s="230">
        <v>51</v>
      </c>
      <c r="G63" s="230">
        <v>51</v>
      </c>
      <c r="H63" s="230">
        <v>0</v>
      </c>
      <c r="I63" s="230">
        <v>0</v>
      </c>
      <c r="J63" s="230">
        <v>0</v>
      </c>
      <c r="K63" s="230">
        <v>0</v>
      </c>
      <c r="L63" s="230">
        <v>0</v>
      </c>
      <c r="M63" s="230">
        <v>0</v>
      </c>
      <c r="N63" s="230">
        <v>0</v>
      </c>
      <c r="O63" s="230">
        <v>0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0</v>
      </c>
      <c r="AK63" s="230">
        <v>0</v>
      </c>
      <c r="AL63" s="230">
        <v>0</v>
      </c>
      <c r="AM63" s="230">
        <v>0</v>
      </c>
      <c r="AN63" s="230">
        <v>0</v>
      </c>
      <c r="AO63" s="230">
        <v>0</v>
      </c>
    </row>
    <row r="64" spans="3:41" x14ac:dyDescent="0.3">
      <c r="C64" s="230">
        <v>35</v>
      </c>
      <c r="D64" s="230">
        <v>8</v>
      </c>
      <c r="E64" s="230">
        <v>6</v>
      </c>
      <c r="F64" s="230">
        <v>2038744</v>
      </c>
      <c r="G64" s="230">
        <v>5000</v>
      </c>
      <c r="H64" s="230">
        <v>422013</v>
      </c>
      <c r="I64" s="230">
        <v>0</v>
      </c>
      <c r="J64" s="230">
        <v>0</v>
      </c>
      <c r="K64" s="230">
        <v>612051</v>
      </c>
      <c r="L64" s="230">
        <v>0</v>
      </c>
      <c r="M64" s="230">
        <v>0</v>
      </c>
      <c r="N64" s="230">
        <v>0</v>
      </c>
      <c r="O64" s="230">
        <v>604696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90340</v>
      </c>
      <c r="AB64" s="230">
        <v>0</v>
      </c>
      <c r="AC64" s="230">
        <v>0</v>
      </c>
      <c r="AD64" s="230">
        <v>34248</v>
      </c>
      <c r="AE64" s="230">
        <v>0</v>
      </c>
      <c r="AF64" s="230">
        <v>20562</v>
      </c>
      <c r="AG64" s="230">
        <v>0</v>
      </c>
      <c r="AH64" s="230">
        <v>0</v>
      </c>
      <c r="AI64" s="230">
        <v>115927</v>
      </c>
      <c r="AJ64" s="230">
        <v>0</v>
      </c>
      <c r="AK64" s="230">
        <v>0</v>
      </c>
      <c r="AL64" s="230">
        <v>0</v>
      </c>
      <c r="AM64" s="230">
        <v>0</v>
      </c>
      <c r="AN64" s="230">
        <v>104483</v>
      </c>
      <c r="AO64" s="230">
        <v>29424</v>
      </c>
    </row>
    <row r="65" spans="3:41" x14ac:dyDescent="0.3">
      <c r="C65" s="230">
        <v>35</v>
      </c>
      <c r="D65" s="230">
        <v>8</v>
      </c>
      <c r="E65" s="230">
        <v>9</v>
      </c>
      <c r="F65" s="230">
        <v>18954</v>
      </c>
      <c r="G65" s="230">
        <v>0</v>
      </c>
      <c r="H65" s="230">
        <v>0</v>
      </c>
      <c r="I65" s="230">
        <v>0</v>
      </c>
      <c r="J65" s="230">
        <v>0</v>
      </c>
      <c r="K65" s="230">
        <v>6000</v>
      </c>
      <c r="L65" s="230">
        <v>0</v>
      </c>
      <c r="M65" s="230">
        <v>0</v>
      </c>
      <c r="N65" s="230">
        <v>0</v>
      </c>
      <c r="O65" s="230">
        <v>3000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1300</v>
      </c>
      <c r="AE65" s="230">
        <v>0</v>
      </c>
      <c r="AF65" s="230">
        <v>0</v>
      </c>
      <c r="AG65" s="230">
        <v>0</v>
      </c>
      <c r="AH65" s="230">
        <v>0</v>
      </c>
      <c r="AI65" s="230">
        <v>4150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4504</v>
      </c>
    </row>
    <row r="66" spans="3:41" x14ac:dyDescent="0.3">
      <c r="C66" s="230">
        <v>35</v>
      </c>
      <c r="D66" s="230">
        <v>8</v>
      </c>
      <c r="E66" s="230">
        <v>10</v>
      </c>
      <c r="F66" s="230">
        <v>41250</v>
      </c>
      <c r="G66" s="230">
        <v>0</v>
      </c>
      <c r="H66" s="230">
        <v>41250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0</v>
      </c>
      <c r="P66" s="230">
        <v>0</v>
      </c>
      <c r="Q66" s="230"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0</v>
      </c>
      <c r="AJ66" s="230">
        <v>0</v>
      </c>
      <c r="AK66" s="230">
        <v>0</v>
      </c>
      <c r="AL66" s="230">
        <v>0</v>
      </c>
      <c r="AM66" s="230">
        <v>0</v>
      </c>
      <c r="AN66" s="230">
        <v>0</v>
      </c>
      <c r="AO66" s="230">
        <v>0</v>
      </c>
    </row>
    <row r="67" spans="3:41" x14ac:dyDescent="0.3">
      <c r="C67" s="230">
        <v>35</v>
      </c>
      <c r="D67" s="230">
        <v>8</v>
      </c>
      <c r="E67" s="230">
        <v>11</v>
      </c>
      <c r="F67" s="230">
        <v>6007.8772546841901</v>
      </c>
      <c r="G67" s="230">
        <v>0</v>
      </c>
      <c r="H67" s="230">
        <v>2007.8772546841899</v>
      </c>
      <c r="I67" s="230">
        <v>0</v>
      </c>
      <c r="J67" s="230">
        <v>0</v>
      </c>
      <c r="K67" s="230">
        <v>4000</v>
      </c>
      <c r="L67" s="230">
        <v>0</v>
      </c>
      <c r="M67" s="230">
        <v>0</v>
      </c>
      <c r="N67" s="230">
        <v>0</v>
      </c>
      <c r="O67" s="230">
        <v>0</v>
      </c>
      <c r="P67" s="230">
        <v>0</v>
      </c>
      <c r="Q67" s="230">
        <v>0</v>
      </c>
      <c r="R67" s="230">
        <v>0</v>
      </c>
      <c r="S67" s="230">
        <v>0</v>
      </c>
      <c r="T67" s="230">
        <v>0</v>
      </c>
      <c r="U67" s="230">
        <v>0</v>
      </c>
      <c r="V67" s="230">
        <v>0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0</v>
      </c>
      <c r="AK67" s="230">
        <v>0</v>
      </c>
      <c r="AL67" s="230">
        <v>0</v>
      </c>
      <c r="AM67" s="230">
        <v>0</v>
      </c>
      <c r="AN67" s="230">
        <v>0</v>
      </c>
      <c r="AO67" s="230">
        <v>0</v>
      </c>
    </row>
    <row r="68" spans="3:41" x14ac:dyDescent="0.3">
      <c r="C68" s="230">
        <v>35</v>
      </c>
      <c r="D68" s="230">
        <v>9</v>
      </c>
      <c r="E68" s="230">
        <v>1</v>
      </c>
      <c r="F68" s="230">
        <v>73.75</v>
      </c>
      <c r="G68" s="230">
        <v>0</v>
      </c>
      <c r="H68" s="230">
        <v>7.1</v>
      </c>
      <c r="I68" s="230">
        <v>0</v>
      </c>
      <c r="J68" s="230">
        <v>0</v>
      </c>
      <c r="K68" s="230">
        <v>22.9</v>
      </c>
      <c r="L68" s="230">
        <v>0</v>
      </c>
      <c r="M68" s="230">
        <v>0</v>
      </c>
      <c r="N68" s="230">
        <v>0</v>
      </c>
      <c r="O68" s="230">
        <v>22</v>
      </c>
      <c r="P68" s="230">
        <v>0</v>
      </c>
      <c r="Q68" s="230">
        <v>0</v>
      </c>
      <c r="R68" s="230">
        <v>0</v>
      </c>
      <c r="S68" s="230">
        <v>0</v>
      </c>
      <c r="T68" s="230">
        <v>0</v>
      </c>
      <c r="U68" s="230">
        <v>0</v>
      </c>
      <c r="V68" s="230">
        <v>0</v>
      </c>
      <c r="W68" s="230">
        <v>0</v>
      </c>
      <c r="X68" s="230">
        <v>0</v>
      </c>
      <c r="Y68" s="230">
        <v>0</v>
      </c>
      <c r="Z68" s="230">
        <v>0</v>
      </c>
      <c r="AA68" s="230">
        <v>4</v>
      </c>
      <c r="AB68" s="230">
        <v>0</v>
      </c>
      <c r="AC68" s="230">
        <v>0</v>
      </c>
      <c r="AD68" s="230">
        <v>1.75</v>
      </c>
      <c r="AE68" s="230">
        <v>0</v>
      </c>
      <c r="AF68" s="230">
        <v>1</v>
      </c>
      <c r="AG68" s="230">
        <v>0</v>
      </c>
      <c r="AH68" s="230">
        <v>0</v>
      </c>
      <c r="AI68" s="230">
        <v>7</v>
      </c>
      <c r="AJ68" s="230">
        <v>0</v>
      </c>
      <c r="AK68" s="230">
        <v>0</v>
      </c>
      <c r="AL68" s="230">
        <v>0</v>
      </c>
      <c r="AM68" s="230">
        <v>0</v>
      </c>
      <c r="AN68" s="230">
        <v>5</v>
      </c>
      <c r="AO68" s="230">
        <v>3</v>
      </c>
    </row>
    <row r="69" spans="3:41" x14ac:dyDescent="0.3">
      <c r="C69" s="230">
        <v>35</v>
      </c>
      <c r="D69" s="230">
        <v>9</v>
      </c>
      <c r="E69" s="230">
        <v>2</v>
      </c>
      <c r="F69" s="230">
        <v>11086.4</v>
      </c>
      <c r="G69" s="230">
        <v>0</v>
      </c>
      <c r="H69" s="230">
        <v>1186</v>
      </c>
      <c r="I69" s="230">
        <v>0</v>
      </c>
      <c r="J69" s="230">
        <v>0</v>
      </c>
      <c r="K69" s="230">
        <v>3382.4</v>
      </c>
      <c r="L69" s="230">
        <v>0</v>
      </c>
      <c r="M69" s="230">
        <v>0</v>
      </c>
      <c r="N69" s="230">
        <v>0</v>
      </c>
      <c r="O69" s="230">
        <v>3168</v>
      </c>
      <c r="P69" s="230">
        <v>0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632</v>
      </c>
      <c r="AB69" s="230">
        <v>0</v>
      </c>
      <c r="AC69" s="230">
        <v>0</v>
      </c>
      <c r="AD69" s="230">
        <v>234</v>
      </c>
      <c r="AE69" s="230">
        <v>0</v>
      </c>
      <c r="AF69" s="230">
        <v>176</v>
      </c>
      <c r="AG69" s="230">
        <v>0</v>
      </c>
      <c r="AH69" s="230">
        <v>0</v>
      </c>
      <c r="AI69" s="230">
        <v>1152</v>
      </c>
      <c r="AJ69" s="230">
        <v>0</v>
      </c>
      <c r="AK69" s="230">
        <v>0</v>
      </c>
      <c r="AL69" s="230">
        <v>0</v>
      </c>
      <c r="AM69" s="230">
        <v>0</v>
      </c>
      <c r="AN69" s="230">
        <v>864</v>
      </c>
      <c r="AO69" s="230">
        <v>292</v>
      </c>
    </row>
    <row r="70" spans="3:41" x14ac:dyDescent="0.3">
      <c r="C70" s="230">
        <v>35</v>
      </c>
      <c r="D70" s="230">
        <v>9</v>
      </c>
      <c r="E70" s="230">
        <v>3</v>
      </c>
      <c r="F70" s="230">
        <v>8</v>
      </c>
      <c r="G70" s="230">
        <v>0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0</v>
      </c>
      <c r="Q70" s="230">
        <v>0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8</v>
      </c>
      <c r="AE70" s="230">
        <v>0</v>
      </c>
      <c r="AF70" s="230">
        <v>0</v>
      </c>
      <c r="AG70" s="230">
        <v>0</v>
      </c>
      <c r="AH70" s="230">
        <v>0</v>
      </c>
      <c r="AI70" s="230">
        <v>0</v>
      </c>
      <c r="AJ70" s="230">
        <v>0</v>
      </c>
      <c r="AK70" s="230">
        <v>0</v>
      </c>
      <c r="AL70" s="230">
        <v>0</v>
      </c>
      <c r="AM70" s="230">
        <v>0</v>
      </c>
      <c r="AN70" s="230">
        <v>0</v>
      </c>
      <c r="AO70" s="230">
        <v>0</v>
      </c>
    </row>
    <row r="71" spans="3:41" x14ac:dyDescent="0.3">
      <c r="C71" s="230">
        <v>35</v>
      </c>
      <c r="D71" s="230">
        <v>9</v>
      </c>
      <c r="E71" s="230">
        <v>4</v>
      </c>
      <c r="F71" s="230">
        <v>507</v>
      </c>
      <c r="G71" s="230">
        <v>0</v>
      </c>
      <c r="H71" s="230">
        <v>57</v>
      </c>
      <c r="I71" s="230">
        <v>0</v>
      </c>
      <c r="J71" s="230">
        <v>0</v>
      </c>
      <c r="K71" s="230">
        <v>84.5</v>
      </c>
      <c r="L71" s="230">
        <v>0</v>
      </c>
      <c r="M71" s="230">
        <v>0</v>
      </c>
      <c r="N71" s="230">
        <v>0</v>
      </c>
      <c r="O71" s="230">
        <v>325.5</v>
      </c>
      <c r="P71" s="230">
        <v>0</v>
      </c>
      <c r="Q71" s="230">
        <v>0</v>
      </c>
      <c r="R71" s="230">
        <v>0</v>
      </c>
      <c r="S71" s="230">
        <v>0</v>
      </c>
      <c r="T71" s="230">
        <v>0</v>
      </c>
      <c r="U71" s="230">
        <v>0</v>
      </c>
      <c r="V71" s="230">
        <v>0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8</v>
      </c>
      <c r="AG71" s="230">
        <v>0</v>
      </c>
      <c r="AH71" s="230">
        <v>0</v>
      </c>
      <c r="AI71" s="230">
        <v>24</v>
      </c>
      <c r="AJ71" s="230">
        <v>0</v>
      </c>
      <c r="AK71" s="230">
        <v>0</v>
      </c>
      <c r="AL71" s="230">
        <v>0</v>
      </c>
      <c r="AM71" s="230">
        <v>0</v>
      </c>
      <c r="AN71" s="230">
        <v>0</v>
      </c>
      <c r="AO71" s="230">
        <v>8</v>
      </c>
    </row>
    <row r="72" spans="3:41" x14ac:dyDescent="0.3">
      <c r="C72" s="230">
        <v>35</v>
      </c>
      <c r="D72" s="230">
        <v>9</v>
      </c>
      <c r="E72" s="230">
        <v>6</v>
      </c>
      <c r="F72" s="230">
        <v>2030825</v>
      </c>
      <c r="G72" s="230">
        <v>0</v>
      </c>
      <c r="H72" s="230">
        <v>417382</v>
      </c>
      <c r="I72" s="230">
        <v>0</v>
      </c>
      <c r="J72" s="230">
        <v>0</v>
      </c>
      <c r="K72" s="230">
        <v>617297</v>
      </c>
      <c r="L72" s="230">
        <v>0</v>
      </c>
      <c r="M72" s="230">
        <v>0</v>
      </c>
      <c r="N72" s="230">
        <v>0</v>
      </c>
      <c r="O72" s="230">
        <v>603563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0">
        <v>0</v>
      </c>
      <c r="W72" s="230">
        <v>0</v>
      </c>
      <c r="X72" s="230">
        <v>0</v>
      </c>
      <c r="Y72" s="230">
        <v>0</v>
      </c>
      <c r="Z72" s="230">
        <v>0</v>
      </c>
      <c r="AA72" s="230">
        <v>90438</v>
      </c>
      <c r="AB72" s="230">
        <v>0</v>
      </c>
      <c r="AC72" s="230">
        <v>0</v>
      </c>
      <c r="AD72" s="230">
        <v>26509</v>
      </c>
      <c r="AE72" s="230">
        <v>0</v>
      </c>
      <c r="AF72" s="230">
        <v>23038</v>
      </c>
      <c r="AG72" s="230">
        <v>0</v>
      </c>
      <c r="AH72" s="230">
        <v>0</v>
      </c>
      <c r="AI72" s="230">
        <v>120583</v>
      </c>
      <c r="AJ72" s="230">
        <v>0</v>
      </c>
      <c r="AK72" s="230">
        <v>0</v>
      </c>
      <c r="AL72" s="230">
        <v>0</v>
      </c>
      <c r="AM72" s="230">
        <v>0</v>
      </c>
      <c r="AN72" s="230">
        <v>105502</v>
      </c>
      <c r="AO72" s="230">
        <v>26513</v>
      </c>
    </row>
    <row r="73" spans="3:41" x14ac:dyDescent="0.3">
      <c r="C73" s="230">
        <v>35</v>
      </c>
      <c r="D73" s="230">
        <v>9</v>
      </c>
      <c r="E73" s="230">
        <v>9</v>
      </c>
      <c r="F73" s="230">
        <v>26100</v>
      </c>
      <c r="G73" s="230">
        <v>0</v>
      </c>
      <c r="H73" s="230">
        <v>0</v>
      </c>
      <c r="I73" s="230">
        <v>0</v>
      </c>
      <c r="J73" s="230">
        <v>0</v>
      </c>
      <c r="K73" s="230">
        <v>11500</v>
      </c>
      <c r="L73" s="230">
        <v>0</v>
      </c>
      <c r="M73" s="230">
        <v>0</v>
      </c>
      <c r="N73" s="230">
        <v>0</v>
      </c>
      <c r="O73" s="230">
        <v>7000</v>
      </c>
      <c r="P73" s="230">
        <v>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0">
        <v>0</v>
      </c>
      <c r="W73" s="230">
        <v>0</v>
      </c>
      <c r="X73" s="230">
        <v>0</v>
      </c>
      <c r="Y73" s="230">
        <v>0</v>
      </c>
      <c r="Z73" s="230">
        <v>0</v>
      </c>
      <c r="AA73" s="230">
        <v>0</v>
      </c>
      <c r="AB73" s="230">
        <v>0</v>
      </c>
      <c r="AC73" s="230">
        <v>0</v>
      </c>
      <c r="AD73" s="230">
        <v>1500</v>
      </c>
      <c r="AE73" s="230">
        <v>0</v>
      </c>
      <c r="AF73" s="230">
        <v>1100</v>
      </c>
      <c r="AG73" s="230">
        <v>0</v>
      </c>
      <c r="AH73" s="230">
        <v>0</v>
      </c>
      <c r="AI73" s="230">
        <v>5000</v>
      </c>
      <c r="AJ73" s="230">
        <v>0</v>
      </c>
      <c r="AK73" s="230">
        <v>0</v>
      </c>
      <c r="AL73" s="230">
        <v>0</v>
      </c>
      <c r="AM73" s="230">
        <v>0</v>
      </c>
      <c r="AN73" s="230">
        <v>0</v>
      </c>
      <c r="AO73" s="230">
        <v>0</v>
      </c>
    </row>
    <row r="74" spans="3:41" x14ac:dyDescent="0.3">
      <c r="C74" s="230">
        <v>35</v>
      </c>
      <c r="D74" s="230">
        <v>9</v>
      </c>
      <c r="E74" s="230">
        <v>11</v>
      </c>
      <c r="F74" s="230">
        <v>6007.8772546841901</v>
      </c>
      <c r="G74" s="230">
        <v>0</v>
      </c>
      <c r="H74" s="230">
        <v>2007.8772546841899</v>
      </c>
      <c r="I74" s="230">
        <v>0</v>
      </c>
      <c r="J74" s="230">
        <v>0</v>
      </c>
      <c r="K74" s="230">
        <v>4000</v>
      </c>
      <c r="L74" s="230">
        <v>0</v>
      </c>
      <c r="M74" s="230">
        <v>0</v>
      </c>
      <c r="N74" s="230">
        <v>0</v>
      </c>
      <c r="O74" s="230">
        <v>0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0</v>
      </c>
      <c r="AC74" s="230">
        <v>0</v>
      </c>
      <c r="AD74" s="230">
        <v>0</v>
      </c>
      <c r="AE74" s="230">
        <v>0</v>
      </c>
      <c r="AF74" s="230">
        <v>0</v>
      </c>
      <c r="AG74" s="230">
        <v>0</v>
      </c>
      <c r="AH74" s="230">
        <v>0</v>
      </c>
      <c r="AI74" s="230">
        <v>0</v>
      </c>
      <c r="AJ74" s="230">
        <v>0</v>
      </c>
      <c r="AK74" s="230">
        <v>0</v>
      </c>
      <c r="AL74" s="230">
        <v>0</v>
      </c>
      <c r="AM74" s="230">
        <v>0</v>
      </c>
      <c r="AN74" s="230">
        <v>0</v>
      </c>
      <c r="AO74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1518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11376112</v>
      </c>
      <c r="C3" s="222">
        <f t="shared" ref="C3:R3" si="0">SUBTOTAL(9,C6:C1048576)</f>
        <v>4</v>
      </c>
      <c r="D3" s="222">
        <f>SUBTOTAL(9,D6:D1048576)/2</f>
        <v>11600944</v>
      </c>
      <c r="E3" s="222">
        <f t="shared" si="0"/>
        <v>3.7746216631802163</v>
      </c>
      <c r="F3" s="222">
        <f>SUBTOTAL(9,F6:F1048576)/2</f>
        <v>11884516.33</v>
      </c>
      <c r="G3" s="223">
        <f>IF(B3&lt;&gt;0,F3/B3,"")</f>
        <v>1.0446905172874528</v>
      </c>
      <c r="H3" s="224">
        <f t="shared" si="0"/>
        <v>378060.79</v>
      </c>
      <c r="I3" s="222">
        <f t="shared" si="0"/>
        <v>1</v>
      </c>
      <c r="J3" s="222">
        <f t="shared" si="0"/>
        <v>275210</v>
      </c>
      <c r="K3" s="222">
        <f t="shared" si="0"/>
        <v>0.7279517137971383</v>
      </c>
      <c r="L3" s="222">
        <f t="shared" si="0"/>
        <v>276718</v>
      </c>
      <c r="M3" s="225">
        <f>IF(H3&lt;&gt;0,L3/H3,"")</f>
        <v>0.7319404903110952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282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1516</v>
      </c>
      <c r="B6" s="613">
        <v>900875</v>
      </c>
      <c r="C6" s="538">
        <v>1</v>
      </c>
      <c r="D6" s="613">
        <v>768649</v>
      </c>
      <c r="E6" s="538">
        <v>0.85322492021645624</v>
      </c>
      <c r="F6" s="613">
        <v>707620.33000000007</v>
      </c>
      <c r="G6" s="543">
        <v>0.78548114888303044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thickBot="1" x14ac:dyDescent="0.35">
      <c r="A7" s="615" t="s">
        <v>1517</v>
      </c>
      <c r="B7" s="614">
        <v>10475237</v>
      </c>
      <c r="C7" s="553">
        <v>1</v>
      </c>
      <c r="D7" s="614">
        <v>10832295</v>
      </c>
      <c r="E7" s="553">
        <v>1.034085911373652</v>
      </c>
      <c r="F7" s="614">
        <v>11176896</v>
      </c>
      <c r="G7" s="558">
        <v>1.0669826372424795</v>
      </c>
      <c r="H7" s="614">
        <v>378060.79</v>
      </c>
      <c r="I7" s="553">
        <v>1</v>
      </c>
      <c r="J7" s="614">
        <v>275210</v>
      </c>
      <c r="K7" s="553">
        <v>0.7279517137971383</v>
      </c>
      <c r="L7" s="614">
        <v>276718</v>
      </c>
      <c r="M7" s="558">
        <v>0.7319404903110952</v>
      </c>
      <c r="N7" s="614"/>
      <c r="O7" s="553"/>
      <c r="P7" s="614"/>
      <c r="Q7" s="553"/>
      <c r="R7" s="614"/>
      <c r="S7" s="559"/>
    </row>
    <row r="8" spans="1:19" ht="14.4" customHeight="1" thickBot="1" x14ac:dyDescent="0.35"/>
    <row r="9" spans="1:19" ht="14.4" customHeight="1" x14ac:dyDescent="0.3">
      <c r="A9" s="569" t="s">
        <v>1519</v>
      </c>
      <c r="B9" s="613">
        <v>900875</v>
      </c>
      <c r="C9" s="538">
        <v>1</v>
      </c>
      <c r="D9" s="613">
        <v>768649</v>
      </c>
      <c r="E9" s="538">
        <v>0.85322492021645624</v>
      </c>
      <c r="F9" s="613">
        <v>707620.33000000007</v>
      </c>
      <c r="G9" s="543">
        <v>0.78548114888303044</v>
      </c>
      <c r="H9" s="613"/>
      <c r="I9" s="538"/>
      <c r="J9" s="613"/>
      <c r="K9" s="538"/>
      <c r="L9" s="613"/>
      <c r="M9" s="543"/>
      <c r="N9" s="613"/>
      <c r="O9" s="538"/>
      <c r="P9" s="613"/>
      <c r="Q9" s="538"/>
      <c r="R9" s="613"/>
      <c r="S9" s="122"/>
    </row>
    <row r="10" spans="1:19" ht="14.4" customHeight="1" thickBot="1" x14ac:dyDescent="0.35">
      <c r="A10" s="615" t="s">
        <v>533</v>
      </c>
      <c r="B10" s="614">
        <v>10475237</v>
      </c>
      <c r="C10" s="553">
        <v>1</v>
      </c>
      <c r="D10" s="614">
        <v>10832295</v>
      </c>
      <c r="E10" s="553">
        <v>1.034085911373652</v>
      </c>
      <c r="F10" s="614">
        <v>11176896</v>
      </c>
      <c r="G10" s="558">
        <v>1.0669826372424795</v>
      </c>
      <c r="H10" s="614"/>
      <c r="I10" s="553"/>
      <c r="J10" s="614"/>
      <c r="K10" s="553"/>
      <c r="L10" s="614"/>
      <c r="M10" s="558"/>
      <c r="N10" s="614"/>
      <c r="O10" s="553"/>
      <c r="P10" s="614"/>
      <c r="Q10" s="553"/>
      <c r="R10" s="614"/>
      <c r="S10" s="559"/>
    </row>
    <row r="11" spans="1:19" ht="14.4" customHeight="1" x14ac:dyDescent="0.3">
      <c r="A11" s="515" t="s">
        <v>640</v>
      </c>
    </row>
    <row r="12" spans="1:19" ht="14.4" customHeight="1" x14ac:dyDescent="0.3">
      <c r="A12" s="516" t="s">
        <v>641</v>
      </c>
    </row>
    <row r="13" spans="1:19" ht="14.4" customHeight="1" x14ac:dyDescent="0.3">
      <c r="A13" s="515" t="s">
        <v>1520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1525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49042</v>
      </c>
      <c r="C3" s="315">
        <f t="shared" si="0"/>
        <v>50734</v>
      </c>
      <c r="D3" s="315">
        <f t="shared" si="0"/>
        <v>49782</v>
      </c>
      <c r="E3" s="224">
        <f t="shared" si="0"/>
        <v>11376112</v>
      </c>
      <c r="F3" s="222">
        <f t="shared" si="0"/>
        <v>11600944</v>
      </c>
      <c r="G3" s="316">
        <f t="shared" si="0"/>
        <v>11884516.33</v>
      </c>
    </row>
    <row r="4" spans="1:7" ht="14.4" customHeight="1" x14ac:dyDescent="0.3">
      <c r="A4" s="398" t="s">
        <v>136</v>
      </c>
      <c r="B4" s="399" t="s">
        <v>258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09"/>
      <c r="B5" s="610">
        <v>2013</v>
      </c>
      <c r="C5" s="611">
        <v>2014</v>
      </c>
      <c r="D5" s="611">
        <v>2015</v>
      </c>
      <c r="E5" s="610">
        <v>2013</v>
      </c>
      <c r="F5" s="611">
        <v>2014</v>
      </c>
      <c r="G5" s="616">
        <v>2015</v>
      </c>
    </row>
    <row r="6" spans="1:7" ht="14.4" customHeight="1" x14ac:dyDescent="0.3">
      <c r="A6" s="569" t="s">
        <v>1521</v>
      </c>
      <c r="B6" s="116">
        <v>48767</v>
      </c>
      <c r="C6" s="116">
        <v>50448</v>
      </c>
      <c r="D6" s="116">
        <v>49527</v>
      </c>
      <c r="E6" s="613">
        <v>10486282</v>
      </c>
      <c r="F6" s="613">
        <v>10844684</v>
      </c>
      <c r="G6" s="617">
        <v>11189495.33</v>
      </c>
    </row>
    <row r="7" spans="1:7" ht="14.4" customHeight="1" x14ac:dyDescent="0.3">
      <c r="A7" s="570" t="s">
        <v>647</v>
      </c>
      <c r="B7" s="562"/>
      <c r="C7" s="562">
        <v>3</v>
      </c>
      <c r="D7" s="562">
        <v>15</v>
      </c>
      <c r="E7" s="618"/>
      <c r="F7" s="618">
        <v>9068</v>
      </c>
      <c r="G7" s="619">
        <v>18732</v>
      </c>
    </row>
    <row r="8" spans="1:7" ht="14.4" customHeight="1" x14ac:dyDescent="0.3">
      <c r="A8" s="570" t="s">
        <v>643</v>
      </c>
      <c r="B8" s="562">
        <v>42</v>
      </c>
      <c r="C8" s="562">
        <v>40</v>
      </c>
      <c r="D8" s="562">
        <v>26</v>
      </c>
      <c r="E8" s="618">
        <v>19314</v>
      </c>
      <c r="F8" s="618">
        <v>82128</v>
      </c>
      <c r="G8" s="619">
        <v>46201</v>
      </c>
    </row>
    <row r="9" spans="1:7" ht="14.4" customHeight="1" x14ac:dyDescent="0.3">
      <c r="A9" s="570" t="s">
        <v>649</v>
      </c>
      <c r="B9" s="562"/>
      <c r="C9" s="562"/>
      <c r="D9" s="562">
        <v>2</v>
      </c>
      <c r="E9" s="618"/>
      <c r="F9" s="618"/>
      <c r="G9" s="619">
        <v>70</v>
      </c>
    </row>
    <row r="10" spans="1:7" ht="14.4" customHeight="1" x14ac:dyDescent="0.3">
      <c r="A10" s="570" t="s">
        <v>644</v>
      </c>
      <c r="B10" s="562">
        <v>6</v>
      </c>
      <c r="C10" s="562">
        <v>21</v>
      </c>
      <c r="D10" s="562">
        <v>8</v>
      </c>
      <c r="E10" s="618">
        <v>204</v>
      </c>
      <c r="F10" s="618">
        <v>726</v>
      </c>
      <c r="G10" s="619">
        <v>280</v>
      </c>
    </row>
    <row r="11" spans="1:7" ht="14.4" customHeight="1" x14ac:dyDescent="0.3">
      <c r="A11" s="570" t="s">
        <v>1522</v>
      </c>
      <c r="B11" s="562">
        <v>42</v>
      </c>
      <c r="C11" s="562"/>
      <c r="D11" s="562"/>
      <c r="E11" s="618">
        <v>136442</v>
      </c>
      <c r="F11" s="618"/>
      <c r="G11" s="619"/>
    </row>
    <row r="12" spans="1:7" ht="14.4" customHeight="1" x14ac:dyDescent="0.3">
      <c r="A12" s="570" t="s">
        <v>1523</v>
      </c>
      <c r="B12" s="562"/>
      <c r="C12" s="562">
        <v>7</v>
      </c>
      <c r="D12" s="562">
        <v>28</v>
      </c>
      <c r="E12" s="618"/>
      <c r="F12" s="618">
        <v>245</v>
      </c>
      <c r="G12" s="619">
        <v>980</v>
      </c>
    </row>
    <row r="13" spans="1:7" ht="14.4" customHeight="1" x14ac:dyDescent="0.3">
      <c r="A13" s="570" t="s">
        <v>646</v>
      </c>
      <c r="B13" s="562"/>
      <c r="C13" s="562">
        <v>3</v>
      </c>
      <c r="D13" s="562">
        <v>17</v>
      </c>
      <c r="E13" s="618"/>
      <c r="F13" s="618">
        <v>105</v>
      </c>
      <c r="G13" s="619">
        <v>595</v>
      </c>
    </row>
    <row r="14" spans="1:7" ht="14.4" customHeight="1" x14ac:dyDescent="0.3">
      <c r="A14" s="570" t="s">
        <v>645</v>
      </c>
      <c r="B14" s="562">
        <v>185</v>
      </c>
      <c r="C14" s="562">
        <v>212</v>
      </c>
      <c r="D14" s="562">
        <v>143</v>
      </c>
      <c r="E14" s="618">
        <v>733870</v>
      </c>
      <c r="F14" s="618">
        <v>663988</v>
      </c>
      <c r="G14" s="619">
        <v>564236</v>
      </c>
    </row>
    <row r="15" spans="1:7" ht="14.4" customHeight="1" thickBot="1" x14ac:dyDescent="0.35">
      <c r="A15" s="615" t="s">
        <v>1524</v>
      </c>
      <c r="B15" s="564"/>
      <c r="C15" s="564"/>
      <c r="D15" s="564">
        <v>16</v>
      </c>
      <c r="E15" s="614"/>
      <c r="F15" s="614"/>
      <c r="G15" s="620">
        <v>63927</v>
      </c>
    </row>
    <row r="16" spans="1:7" ht="14.4" customHeight="1" x14ac:dyDescent="0.3">
      <c r="A16" s="515" t="s">
        <v>640</v>
      </c>
    </row>
    <row r="17" spans="1:1" ht="14.4" customHeight="1" x14ac:dyDescent="0.3">
      <c r="A17" s="516" t="s">
        <v>641</v>
      </c>
    </row>
    <row r="18" spans="1:1" ht="14.4" customHeight="1" x14ac:dyDescent="0.3">
      <c r="A18" s="515" t="s">
        <v>1520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1606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49477</v>
      </c>
      <c r="G3" s="103">
        <f t="shared" si="0"/>
        <v>11754172.789999999</v>
      </c>
      <c r="H3" s="74"/>
      <c r="I3" s="74"/>
      <c r="J3" s="103">
        <f t="shared" si="0"/>
        <v>51111</v>
      </c>
      <c r="K3" s="103">
        <f t="shared" si="0"/>
        <v>11876154</v>
      </c>
      <c r="L3" s="74"/>
      <c r="M3" s="74"/>
      <c r="N3" s="103">
        <f t="shared" si="0"/>
        <v>50149</v>
      </c>
      <c r="O3" s="103">
        <f t="shared" si="0"/>
        <v>12161234.33</v>
      </c>
      <c r="P3" s="75">
        <f>IF(G3=0,0,O3/G3)</f>
        <v>1.0346312366912211</v>
      </c>
      <c r="Q3" s="104">
        <f>IF(N3=0,0,O3/N3)</f>
        <v>242.50203054896409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1"/>
      <c r="B5" s="622"/>
      <c r="C5" s="623"/>
      <c r="D5" s="624"/>
      <c r="E5" s="625"/>
      <c r="F5" s="626" t="s">
        <v>72</v>
      </c>
      <c r="G5" s="627" t="s">
        <v>14</v>
      </c>
      <c r="H5" s="628"/>
      <c r="I5" s="628"/>
      <c r="J5" s="626" t="s">
        <v>72</v>
      </c>
      <c r="K5" s="627" t="s">
        <v>14</v>
      </c>
      <c r="L5" s="628"/>
      <c r="M5" s="628"/>
      <c r="N5" s="626" t="s">
        <v>72</v>
      </c>
      <c r="O5" s="627" t="s">
        <v>14</v>
      </c>
      <c r="P5" s="629"/>
      <c r="Q5" s="630"/>
    </row>
    <row r="6" spans="1:17" ht="14.4" customHeight="1" x14ac:dyDescent="0.3">
      <c r="A6" s="537" t="s">
        <v>1526</v>
      </c>
      <c r="B6" s="538" t="s">
        <v>1519</v>
      </c>
      <c r="C6" s="538" t="s">
        <v>1527</v>
      </c>
      <c r="D6" s="538" t="s">
        <v>1528</v>
      </c>
      <c r="E6" s="538" t="s">
        <v>1529</v>
      </c>
      <c r="F6" s="116">
        <v>124</v>
      </c>
      <c r="G6" s="116">
        <v>4216</v>
      </c>
      <c r="H6" s="538">
        <v>1</v>
      </c>
      <c r="I6" s="538">
        <v>34</v>
      </c>
      <c r="J6" s="116">
        <v>161</v>
      </c>
      <c r="K6" s="116">
        <v>5573</v>
      </c>
      <c r="L6" s="538">
        <v>1.3218690702087286</v>
      </c>
      <c r="M6" s="538">
        <v>34.614906832298139</v>
      </c>
      <c r="N6" s="116">
        <v>139</v>
      </c>
      <c r="O6" s="116">
        <v>4865</v>
      </c>
      <c r="P6" s="543">
        <v>1.1539373814041747</v>
      </c>
      <c r="Q6" s="561">
        <v>35</v>
      </c>
    </row>
    <row r="7" spans="1:17" ht="14.4" customHeight="1" x14ac:dyDescent="0.3">
      <c r="A7" s="544" t="s">
        <v>1526</v>
      </c>
      <c r="B7" s="545" t="s">
        <v>1519</v>
      </c>
      <c r="C7" s="545" t="s">
        <v>1527</v>
      </c>
      <c r="D7" s="545" t="s">
        <v>1530</v>
      </c>
      <c r="E7" s="545" t="s">
        <v>1531</v>
      </c>
      <c r="F7" s="562">
        <v>17</v>
      </c>
      <c r="G7" s="562">
        <v>0</v>
      </c>
      <c r="H7" s="545"/>
      <c r="I7" s="545">
        <v>0</v>
      </c>
      <c r="J7" s="562">
        <v>15</v>
      </c>
      <c r="K7" s="562">
        <v>0</v>
      </c>
      <c r="L7" s="545"/>
      <c r="M7" s="545">
        <v>0</v>
      </c>
      <c r="N7" s="562">
        <v>29</v>
      </c>
      <c r="O7" s="562">
        <v>333.33</v>
      </c>
      <c r="P7" s="550"/>
      <c r="Q7" s="563">
        <v>11.494137931034482</v>
      </c>
    </row>
    <row r="8" spans="1:17" ht="14.4" customHeight="1" x14ac:dyDescent="0.3">
      <c r="A8" s="544" t="s">
        <v>1526</v>
      </c>
      <c r="B8" s="545" t="s">
        <v>1519</v>
      </c>
      <c r="C8" s="545" t="s">
        <v>1527</v>
      </c>
      <c r="D8" s="545" t="s">
        <v>1532</v>
      </c>
      <c r="E8" s="545" t="s">
        <v>1533</v>
      </c>
      <c r="F8" s="562">
        <v>115</v>
      </c>
      <c r="G8" s="562">
        <v>4025</v>
      </c>
      <c r="H8" s="545">
        <v>1</v>
      </c>
      <c r="I8" s="545">
        <v>35</v>
      </c>
      <c r="J8" s="562">
        <v>120</v>
      </c>
      <c r="K8" s="562">
        <v>4289</v>
      </c>
      <c r="L8" s="545">
        <v>1.0655900621118013</v>
      </c>
      <c r="M8" s="545">
        <v>35.741666666666667</v>
      </c>
      <c r="N8" s="562">
        <v>116</v>
      </c>
      <c r="O8" s="562">
        <v>4176</v>
      </c>
      <c r="P8" s="550">
        <v>1.0375155279503105</v>
      </c>
      <c r="Q8" s="563">
        <v>36</v>
      </c>
    </row>
    <row r="9" spans="1:17" ht="14.4" customHeight="1" x14ac:dyDescent="0.3">
      <c r="A9" s="544" t="s">
        <v>1526</v>
      </c>
      <c r="B9" s="545" t="s">
        <v>1519</v>
      </c>
      <c r="C9" s="545" t="s">
        <v>1527</v>
      </c>
      <c r="D9" s="545" t="s">
        <v>1534</v>
      </c>
      <c r="E9" s="545" t="s">
        <v>1535</v>
      </c>
      <c r="F9" s="562">
        <v>156</v>
      </c>
      <c r="G9" s="562">
        <v>7020</v>
      </c>
      <c r="H9" s="545">
        <v>1</v>
      </c>
      <c r="I9" s="545">
        <v>45</v>
      </c>
      <c r="J9" s="562">
        <v>180</v>
      </c>
      <c r="K9" s="562">
        <v>8100</v>
      </c>
      <c r="L9" s="545">
        <v>1.1538461538461537</v>
      </c>
      <c r="M9" s="545">
        <v>45</v>
      </c>
      <c r="N9" s="562">
        <v>182</v>
      </c>
      <c r="O9" s="562">
        <v>8190</v>
      </c>
      <c r="P9" s="550">
        <v>1.1666666666666667</v>
      </c>
      <c r="Q9" s="563">
        <v>45</v>
      </c>
    </row>
    <row r="10" spans="1:17" ht="14.4" customHeight="1" x14ac:dyDescent="0.3">
      <c r="A10" s="544" t="s">
        <v>1526</v>
      </c>
      <c r="B10" s="545" t="s">
        <v>1519</v>
      </c>
      <c r="C10" s="545" t="s">
        <v>1527</v>
      </c>
      <c r="D10" s="545" t="s">
        <v>1536</v>
      </c>
      <c r="E10" s="545" t="s">
        <v>1537</v>
      </c>
      <c r="F10" s="562">
        <v>98</v>
      </c>
      <c r="G10" s="562">
        <v>879746</v>
      </c>
      <c r="H10" s="545">
        <v>1</v>
      </c>
      <c r="I10" s="545">
        <v>8977</v>
      </c>
      <c r="J10" s="562">
        <v>83</v>
      </c>
      <c r="K10" s="562">
        <v>746267</v>
      </c>
      <c r="L10" s="545">
        <v>0.84827552498107406</v>
      </c>
      <c r="M10" s="545">
        <v>8991.1686746987943</v>
      </c>
      <c r="N10" s="562">
        <v>76</v>
      </c>
      <c r="O10" s="562">
        <v>684608</v>
      </c>
      <c r="P10" s="550">
        <v>0.77818824979028034</v>
      </c>
      <c r="Q10" s="563">
        <v>9008</v>
      </c>
    </row>
    <row r="11" spans="1:17" ht="14.4" customHeight="1" x14ac:dyDescent="0.3">
      <c r="A11" s="544" t="s">
        <v>1526</v>
      </c>
      <c r="B11" s="545" t="s">
        <v>1519</v>
      </c>
      <c r="C11" s="545" t="s">
        <v>1527</v>
      </c>
      <c r="D11" s="545" t="s">
        <v>1538</v>
      </c>
      <c r="E11" s="545" t="s">
        <v>1539</v>
      </c>
      <c r="F11" s="562"/>
      <c r="G11" s="562"/>
      <c r="H11" s="545"/>
      <c r="I11" s="545"/>
      <c r="J11" s="562"/>
      <c r="K11" s="562"/>
      <c r="L11" s="545"/>
      <c r="M11" s="545"/>
      <c r="N11" s="562">
        <v>3</v>
      </c>
      <c r="O11" s="562">
        <v>993</v>
      </c>
      <c r="P11" s="550"/>
      <c r="Q11" s="563">
        <v>331</v>
      </c>
    </row>
    <row r="12" spans="1:17" ht="14.4" customHeight="1" x14ac:dyDescent="0.3">
      <c r="A12" s="544" t="s">
        <v>1526</v>
      </c>
      <c r="B12" s="545" t="s">
        <v>1519</v>
      </c>
      <c r="C12" s="545" t="s">
        <v>1527</v>
      </c>
      <c r="D12" s="545" t="s">
        <v>1540</v>
      </c>
      <c r="E12" s="545" t="s">
        <v>1541</v>
      </c>
      <c r="F12" s="562">
        <v>36</v>
      </c>
      <c r="G12" s="562">
        <v>5868</v>
      </c>
      <c r="H12" s="545">
        <v>1</v>
      </c>
      <c r="I12" s="545">
        <v>163</v>
      </c>
      <c r="J12" s="562">
        <v>27</v>
      </c>
      <c r="K12" s="562">
        <v>4420</v>
      </c>
      <c r="L12" s="545">
        <v>0.75323790047716432</v>
      </c>
      <c r="M12" s="545">
        <v>163.7037037037037</v>
      </c>
      <c r="N12" s="562">
        <v>27</v>
      </c>
      <c r="O12" s="562">
        <v>4455</v>
      </c>
      <c r="P12" s="550">
        <v>0.75920245398773001</v>
      </c>
      <c r="Q12" s="563">
        <v>165</v>
      </c>
    </row>
    <row r="13" spans="1:17" ht="14.4" customHeight="1" x14ac:dyDescent="0.3">
      <c r="A13" s="544" t="s">
        <v>1542</v>
      </c>
      <c r="B13" s="545" t="s">
        <v>533</v>
      </c>
      <c r="C13" s="545" t="s">
        <v>1543</v>
      </c>
      <c r="D13" s="545" t="s">
        <v>1544</v>
      </c>
      <c r="E13" s="545" t="s">
        <v>1545</v>
      </c>
      <c r="F13" s="562">
        <v>435</v>
      </c>
      <c r="G13" s="562">
        <v>378060.79</v>
      </c>
      <c r="H13" s="545">
        <v>1</v>
      </c>
      <c r="I13" s="545">
        <v>869.10526436781606</v>
      </c>
      <c r="J13" s="562">
        <v>377</v>
      </c>
      <c r="K13" s="562">
        <v>275210</v>
      </c>
      <c r="L13" s="545">
        <v>0.7279517137971383</v>
      </c>
      <c r="M13" s="545">
        <v>730</v>
      </c>
      <c r="N13" s="562">
        <v>367</v>
      </c>
      <c r="O13" s="562">
        <v>276718</v>
      </c>
      <c r="P13" s="550">
        <v>0.7319404903110952</v>
      </c>
      <c r="Q13" s="563">
        <v>754</v>
      </c>
    </row>
    <row r="14" spans="1:17" ht="14.4" customHeight="1" x14ac:dyDescent="0.3">
      <c r="A14" s="544" t="s">
        <v>1542</v>
      </c>
      <c r="B14" s="545" t="s">
        <v>533</v>
      </c>
      <c r="C14" s="545" t="s">
        <v>1527</v>
      </c>
      <c r="D14" s="545" t="s">
        <v>1546</v>
      </c>
      <c r="E14" s="545" t="s">
        <v>1547</v>
      </c>
      <c r="F14" s="562">
        <v>1591</v>
      </c>
      <c r="G14" s="562">
        <v>322973</v>
      </c>
      <c r="H14" s="545">
        <v>1</v>
      </c>
      <c r="I14" s="545">
        <v>203</v>
      </c>
      <c r="J14" s="562">
        <v>2083</v>
      </c>
      <c r="K14" s="562">
        <v>422439</v>
      </c>
      <c r="L14" s="545">
        <v>1.3079700160694547</v>
      </c>
      <c r="M14" s="545">
        <v>202.8031685069611</v>
      </c>
      <c r="N14" s="562">
        <v>1853</v>
      </c>
      <c r="O14" s="562">
        <v>381718</v>
      </c>
      <c r="P14" s="550">
        <v>1.1818882692980528</v>
      </c>
      <c r="Q14" s="563">
        <v>206</v>
      </c>
    </row>
    <row r="15" spans="1:17" ht="14.4" customHeight="1" x14ac:dyDescent="0.3">
      <c r="A15" s="544" t="s">
        <v>1542</v>
      </c>
      <c r="B15" s="545" t="s">
        <v>533</v>
      </c>
      <c r="C15" s="545" t="s">
        <v>1527</v>
      </c>
      <c r="D15" s="545" t="s">
        <v>1548</v>
      </c>
      <c r="E15" s="545" t="s">
        <v>1547</v>
      </c>
      <c r="F15" s="562">
        <v>6</v>
      </c>
      <c r="G15" s="562">
        <v>504</v>
      </c>
      <c r="H15" s="545">
        <v>1</v>
      </c>
      <c r="I15" s="545">
        <v>84</v>
      </c>
      <c r="J15" s="562">
        <v>230</v>
      </c>
      <c r="K15" s="562">
        <v>19296</v>
      </c>
      <c r="L15" s="545">
        <v>38.285714285714285</v>
      </c>
      <c r="M15" s="545">
        <v>83.895652173913049</v>
      </c>
      <c r="N15" s="562">
        <v>250</v>
      </c>
      <c r="O15" s="562">
        <v>21250</v>
      </c>
      <c r="P15" s="550">
        <v>42.162698412698411</v>
      </c>
      <c r="Q15" s="563">
        <v>85</v>
      </c>
    </row>
    <row r="16" spans="1:17" ht="14.4" customHeight="1" x14ac:dyDescent="0.3">
      <c r="A16" s="544" t="s">
        <v>1542</v>
      </c>
      <c r="B16" s="545" t="s">
        <v>533</v>
      </c>
      <c r="C16" s="545" t="s">
        <v>1527</v>
      </c>
      <c r="D16" s="545" t="s">
        <v>1549</v>
      </c>
      <c r="E16" s="545" t="s">
        <v>1550</v>
      </c>
      <c r="F16" s="562">
        <v>9131</v>
      </c>
      <c r="G16" s="562">
        <v>2666252</v>
      </c>
      <c r="H16" s="545">
        <v>1</v>
      </c>
      <c r="I16" s="545">
        <v>292</v>
      </c>
      <c r="J16" s="562">
        <v>10709</v>
      </c>
      <c r="K16" s="562">
        <v>3072764</v>
      </c>
      <c r="L16" s="545">
        <v>1.1524657084176591</v>
      </c>
      <c r="M16" s="545">
        <v>286.93286021103745</v>
      </c>
      <c r="N16" s="562">
        <v>13045</v>
      </c>
      <c r="O16" s="562">
        <v>3848275</v>
      </c>
      <c r="P16" s="550">
        <v>1.4433275624359587</v>
      </c>
      <c r="Q16" s="563">
        <v>295</v>
      </c>
    </row>
    <row r="17" spans="1:17" ht="14.4" customHeight="1" x14ac:dyDescent="0.3">
      <c r="A17" s="544" t="s">
        <v>1542</v>
      </c>
      <c r="B17" s="545" t="s">
        <v>533</v>
      </c>
      <c r="C17" s="545" t="s">
        <v>1527</v>
      </c>
      <c r="D17" s="545" t="s">
        <v>1551</v>
      </c>
      <c r="E17" s="545" t="s">
        <v>1552</v>
      </c>
      <c r="F17" s="562">
        <v>292</v>
      </c>
      <c r="G17" s="562">
        <v>27156</v>
      </c>
      <c r="H17" s="545">
        <v>1</v>
      </c>
      <c r="I17" s="545">
        <v>93</v>
      </c>
      <c r="J17" s="562">
        <v>284</v>
      </c>
      <c r="K17" s="562">
        <v>26596</v>
      </c>
      <c r="L17" s="545">
        <v>0.97937840624539696</v>
      </c>
      <c r="M17" s="545">
        <v>93.647887323943664</v>
      </c>
      <c r="N17" s="562">
        <v>207</v>
      </c>
      <c r="O17" s="562">
        <v>19665</v>
      </c>
      <c r="P17" s="550">
        <v>0.72414935925762258</v>
      </c>
      <c r="Q17" s="563">
        <v>95</v>
      </c>
    </row>
    <row r="18" spans="1:17" ht="14.4" customHeight="1" x14ac:dyDescent="0.3">
      <c r="A18" s="544" t="s">
        <v>1542</v>
      </c>
      <c r="B18" s="545" t="s">
        <v>533</v>
      </c>
      <c r="C18" s="545" t="s">
        <v>1527</v>
      </c>
      <c r="D18" s="545" t="s">
        <v>1553</v>
      </c>
      <c r="E18" s="545" t="s">
        <v>1554</v>
      </c>
      <c r="F18" s="562">
        <v>38</v>
      </c>
      <c r="G18" s="562">
        <v>8360</v>
      </c>
      <c r="H18" s="545">
        <v>1</v>
      </c>
      <c r="I18" s="545">
        <v>220</v>
      </c>
      <c r="J18" s="562">
        <v>20</v>
      </c>
      <c r="K18" s="562">
        <v>4430</v>
      </c>
      <c r="L18" s="545">
        <v>0.52990430622009566</v>
      </c>
      <c r="M18" s="545">
        <v>221.5</v>
      </c>
      <c r="N18" s="562">
        <v>14</v>
      </c>
      <c r="O18" s="562">
        <v>3136</v>
      </c>
      <c r="P18" s="550">
        <v>0.37511961722488041</v>
      </c>
      <c r="Q18" s="563">
        <v>224</v>
      </c>
    </row>
    <row r="19" spans="1:17" ht="14.4" customHeight="1" x14ac:dyDescent="0.3">
      <c r="A19" s="544" t="s">
        <v>1542</v>
      </c>
      <c r="B19" s="545" t="s">
        <v>533</v>
      </c>
      <c r="C19" s="545" t="s">
        <v>1527</v>
      </c>
      <c r="D19" s="545" t="s">
        <v>1555</v>
      </c>
      <c r="E19" s="545" t="s">
        <v>1556</v>
      </c>
      <c r="F19" s="562">
        <v>2801</v>
      </c>
      <c r="G19" s="562">
        <v>375334</v>
      </c>
      <c r="H19" s="545">
        <v>1</v>
      </c>
      <c r="I19" s="545">
        <v>134</v>
      </c>
      <c r="J19" s="562">
        <v>2698</v>
      </c>
      <c r="K19" s="562">
        <v>361416</v>
      </c>
      <c r="L19" s="545">
        <v>0.96291836071339132</v>
      </c>
      <c r="M19" s="545">
        <v>133.95700518902891</v>
      </c>
      <c r="N19" s="562">
        <v>2360</v>
      </c>
      <c r="O19" s="562">
        <v>318600</v>
      </c>
      <c r="P19" s="550">
        <v>0.84884396297697517</v>
      </c>
      <c r="Q19" s="563">
        <v>135</v>
      </c>
    </row>
    <row r="20" spans="1:17" ht="14.4" customHeight="1" x14ac:dyDescent="0.3">
      <c r="A20" s="544" t="s">
        <v>1542</v>
      </c>
      <c r="B20" s="545" t="s">
        <v>533</v>
      </c>
      <c r="C20" s="545" t="s">
        <v>1527</v>
      </c>
      <c r="D20" s="545" t="s">
        <v>1557</v>
      </c>
      <c r="E20" s="545" t="s">
        <v>1556</v>
      </c>
      <c r="F20" s="562">
        <v>152</v>
      </c>
      <c r="G20" s="562">
        <v>26600</v>
      </c>
      <c r="H20" s="545">
        <v>1</v>
      </c>
      <c r="I20" s="545">
        <v>175</v>
      </c>
      <c r="J20" s="562">
        <v>199</v>
      </c>
      <c r="K20" s="562">
        <v>34739</v>
      </c>
      <c r="L20" s="545">
        <v>1.3059774436090226</v>
      </c>
      <c r="M20" s="545">
        <v>174.5678391959799</v>
      </c>
      <c r="N20" s="562">
        <v>217</v>
      </c>
      <c r="O20" s="562">
        <v>38626</v>
      </c>
      <c r="P20" s="550">
        <v>1.4521052631578948</v>
      </c>
      <c r="Q20" s="563">
        <v>178</v>
      </c>
    </row>
    <row r="21" spans="1:17" ht="14.4" customHeight="1" x14ac:dyDescent="0.3">
      <c r="A21" s="544" t="s">
        <v>1542</v>
      </c>
      <c r="B21" s="545" t="s">
        <v>533</v>
      </c>
      <c r="C21" s="545" t="s">
        <v>1527</v>
      </c>
      <c r="D21" s="545" t="s">
        <v>1558</v>
      </c>
      <c r="E21" s="545" t="s">
        <v>1559</v>
      </c>
      <c r="F21" s="562">
        <v>76</v>
      </c>
      <c r="G21" s="562">
        <v>46512</v>
      </c>
      <c r="H21" s="545">
        <v>1</v>
      </c>
      <c r="I21" s="545">
        <v>612</v>
      </c>
      <c r="J21" s="562">
        <v>66</v>
      </c>
      <c r="K21" s="562">
        <v>40632</v>
      </c>
      <c r="L21" s="545">
        <v>0.87358101135190913</v>
      </c>
      <c r="M21" s="545">
        <v>615.63636363636363</v>
      </c>
      <c r="N21" s="562">
        <v>61</v>
      </c>
      <c r="O21" s="562">
        <v>37820</v>
      </c>
      <c r="P21" s="550">
        <v>0.81312349501203995</v>
      </c>
      <c r="Q21" s="563">
        <v>620</v>
      </c>
    </row>
    <row r="22" spans="1:17" ht="14.4" customHeight="1" x14ac:dyDescent="0.3">
      <c r="A22" s="544" t="s">
        <v>1542</v>
      </c>
      <c r="B22" s="545" t="s">
        <v>533</v>
      </c>
      <c r="C22" s="545" t="s">
        <v>1527</v>
      </c>
      <c r="D22" s="545" t="s">
        <v>1560</v>
      </c>
      <c r="E22" s="545" t="s">
        <v>1561</v>
      </c>
      <c r="F22" s="562">
        <v>81</v>
      </c>
      <c r="G22" s="562">
        <v>47385</v>
      </c>
      <c r="H22" s="545">
        <v>1</v>
      </c>
      <c r="I22" s="545">
        <v>585</v>
      </c>
      <c r="J22" s="562">
        <v>129</v>
      </c>
      <c r="K22" s="562">
        <v>75969</v>
      </c>
      <c r="L22" s="545">
        <v>1.6032288698955366</v>
      </c>
      <c r="M22" s="545">
        <v>588.90697674418607</v>
      </c>
      <c r="N22" s="562">
        <v>96</v>
      </c>
      <c r="O22" s="562">
        <v>56928</v>
      </c>
      <c r="P22" s="550">
        <v>1.2013928458372902</v>
      </c>
      <c r="Q22" s="563">
        <v>593</v>
      </c>
    </row>
    <row r="23" spans="1:17" ht="14.4" customHeight="1" x14ac:dyDescent="0.3">
      <c r="A23" s="544" t="s">
        <v>1542</v>
      </c>
      <c r="B23" s="545" t="s">
        <v>533</v>
      </c>
      <c r="C23" s="545" t="s">
        <v>1527</v>
      </c>
      <c r="D23" s="545" t="s">
        <v>1562</v>
      </c>
      <c r="E23" s="545" t="s">
        <v>1563</v>
      </c>
      <c r="F23" s="562">
        <v>846</v>
      </c>
      <c r="G23" s="562">
        <v>134514</v>
      </c>
      <c r="H23" s="545">
        <v>1</v>
      </c>
      <c r="I23" s="545">
        <v>159</v>
      </c>
      <c r="J23" s="562">
        <v>963</v>
      </c>
      <c r="K23" s="562">
        <v>151856</v>
      </c>
      <c r="L23" s="545">
        <v>1.1289233834396419</v>
      </c>
      <c r="M23" s="545">
        <v>157.69055036344756</v>
      </c>
      <c r="N23" s="562">
        <v>994</v>
      </c>
      <c r="O23" s="562">
        <v>160034</v>
      </c>
      <c r="P23" s="550">
        <v>1.1897200291419481</v>
      </c>
      <c r="Q23" s="563">
        <v>161</v>
      </c>
    </row>
    <row r="24" spans="1:17" ht="14.4" customHeight="1" x14ac:dyDescent="0.3">
      <c r="A24" s="544" t="s">
        <v>1542</v>
      </c>
      <c r="B24" s="545" t="s">
        <v>533</v>
      </c>
      <c r="C24" s="545" t="s">
        <v>1527</v>
      </c>
      <c r="D24" s="545" t="s">
        <v>1564</v>
      </c>
      <c r="E24" s="545" t="s">
        <v>1565</v>
      </c>
      <c r="F24" s="562">
        <v>2557</v>
      </c>
      <c r="G24" s="562">
        <v>976774</v>
      </c>
      <c r="H24" s="545">
        <v>1</v>
      </c>
      <c r="I24" s="545">
        <v>382</v>
      </c>
      <c r="J24" s="562">
        <v>2155</v>
      </c>
      <c r="K24" s="562">
        <v>817703</v>
      </c>
      <c r="L24" s="545">
        <v>0.83714656614529048</v>
      </c>
      <c r="M24" s="545">
        <v>379.44454756380509</v>
      </c>
      <c r="N24" s="562">
        <v>2013</v>
      </c>
      <c r="O24" s="562">
        <v>770979</v>
      </c>
      <c r="P24" s="550">
        <v>0.78931155006173381</v>
      </c>
      <c r="Q24" s="563">
        <v>383</v>
      </c>
    </row>
    <row r="25" spans="1:17" ht="14.4" customHeight="1" x14ac:dyDescent="0.3">
      <c r="A25" s="544" t="s">
        <v>1542</v>
      </c>
      <c r="B25" s="545" t="s">
        <v>533</v>
      </c>
      <c r="C25" s="545" t="s">
        <v>1527</v>
      </c>
      <c r="D25" s="545" t="s">
        <v>1566</v>
      </c>
      <c r="E25" s="545" t="s">
        <v>1567</v>
      </c>
      <c r="F25" s="562">
        <v>7719</v>
      </c>
      <c r="G25" s="562">
        <v>123504</v>
      </c>
      <c r="H25" s="545">
        <v>1</v>
      </c>
      <c r="I25" s="545">
        <v>16</v>
      </c>
      <c r="J25" s="562">
        <v>7459</v>
      </c>
      <c r="K25" s="562">
        <v>118384</v>
      </c>
      <c r="L25" s="545">
        <v>0.95854385283067756</v>
      </c>
      <c r="M25" s="545">
        <v>15.871296420431694</v>
      </c>
      <c r="N25" s="562">
        <v>6646</v>
      </c>
      <c r="O25" s="562">
        <v>106336</v>
      </c>
      <c r="P25" s="550">
        <v>0.86099235652286565</v>
      </c>
      <c r="Q25" s="563">
        <v>16</v>
      </c>
    </row>
    <row r="26" spans="1:17" ht="14.4" customHeight="1" x14ac:dyDescent="0.3">
      <c r="A26" s="544" t="s">
        <v>1542</v>
      </c>
      <c r="B26" s="545" t="s">
        <v>533</v>
      </c>
      <c r="C26" s="545" t="s">
        <v>1527</v>
      </c>
      <c r="D26" s="545" t="s">
        <v>1568</v>
      </c>
      <c r="E26" s="545" t="s">
        <v>1569</v>
      </c>
      <c r="F26" s="562">
        <v>927</v>
      </c>
      <c r="G26" s="562">
        <v>242874</v>
      </c>
      <c r="H26" s="545">
        <v>1</v>
      </c>
      <c r="I26" s="545">
        <v>262</v>
      </c>
      <c r="J26" s="562">
        <v>1170</v>
      </c>
      <c r="K26" s="562">
        <v>306940</v>
      </c>
      <c r="L26" s="545">
        <v>1.263782866836302</v>
      </c>
      <c r="M26" s="545">
        <v>262.34188034188037</v>
      </c>
      <c r="N26" s="562">
        <v>989</v>
      </c>
      <c r="O26" s="562">
        <v>263074</v>
      </c>
      <c r="P26" s="550">
        <v>1.0831706975633455</v>
      </c>
      <c r="Q26" s="563">
        <v>266</v>
      </c>
    </row>
    <row r="27" spans="1:17" ht="14.4" customHeight="1" x14ac:dyDescent="0.3">
      <c r="A27" s="544" t="s">
        <v>1542</v>
      </c>
      <c r="B27" s="545" t="s">
        <v>533</v>
      </c>
      <c r="C27" s="545" t="s">
        <v>1527</v>
      </c>
      <c r="D27" s="545" t="s">
        <v>1570</v>
      </c>
      <c r="E27" s="545" t="s">
        <v>1571</v>
      </c>
      <c r="F27" s="562">
        <v>837</v>
      </c>
      <c r="G27" s="562">
        <v>118017</v>
      </c>
      <c r="H27" s="545">
        <v>1</v>
      </c>
      <c r="I27" s="545">
        <v>141</v>
      </c>
      <c r="J27" s="562">
        <v>1066</v>
      </c>
      <c r="K27" s="562">
        <v>149460</v>
      </c>
      <c r="L27" s="545">
        <v>1.2664277180406214</v>
      </c>
      <c r="M27" s="545">
        <v>140.20637898686678</v>
      </c>
      <c r="N27" s="562">
        <v>1068</v>
      </c>
      <c r="O27" s="562">
        <v>150588</v>
      </c>
      <c r="P27" s="550">
        <v>1.2759856630824373</v>
      </c>
      <c r="Q27" s="563">
        <v>141</v>
      </c>
    </row>
    <row r="28" spans="1:17" ht="14.4" customHeight="1" x14ac:dyDescent="0.3">
      <c r="A28" s="544" t="s">
        <v>1542</v>
      </c>
      <c r="B28" s="545" t="s">
        <v>533</v>
      </c>
      <c r="C28" s="545" t="s">
        <v>1527</v>
      </c>
      <c r="D28" s="545" t="s">
        <v>1572</v>
      </c>
      <c r="E28" s="545" t="s">
        <v>1571</v>
      </c>
      <c r="F28" s="562">
        <v>2796</v>
      </c>
      <c r="G28" s="562">
        <v>218088</v>
      </c>
      <c r="H28" s="545">
        <v>1</v>
      </c>
      <c r="I28" s="545">
        <v>78</v>
      </c>
      <c r="J28" s="562">
        <v>2701</v>
      </c>
      <c r="K28" s="562">
        <v>209586</v>
      </c>
      <c r="L28" s="545">
        <v>0.96101573676680974</v>
      </c>
      <c r="M28" s="545">
        <v>77.595705294335431</v>
      </c>
      <c r="N28" s="562">
        <v>2360</v>
      </c>
      <c r="O28" s="562">
        <v>184080</v>
      </c>
      <c r="P28" s="550">
        <v>0.84406294706723894</v>
      </c>
      <c r="Q28" s="563">
        <v>78</v>
      </c>
    </row>
    <row r="29" spans="1:17" ht="14.4" customHeight="1" x14ac:dyDescent="0.3">
      <c r="A29" s="544" t="s">
        <v>1542</v>
      </c>
      <c r="B29" s="545" t="s">
        <v>533</v>
      </c>
      <c r="C29" s="545" t="s">
        <v>1527</v>
      </c>
      <c r="D29" s="545" t="s">
        <v>1573</v>
      </c>
      <c r="E29" s="545" t="s">
        <v>1574</v>
      </c>
      <c r="F29" s="562">
        <v>838</v>
      </c>
      <c r="G29" s="562">
        <v>253914</v>
      </c>
      <c r="H29" s="545">
        <v>1</v>
      </c>
      <c r="I29" s="545">
        <v>303</v>
      </c>
      <c r="J29" s="562">
        <v>1068</v>
      </c>
      <c r="K29" s="562">
        <v>324099</v>
      </c>
      <c r="L29" s="545">
        <v>1.2764124861173469</v>
      </c>
      <c r="M29" s="545">
        <v>303.4634831460674</v>
      </c>
      <c r="N29" s="562">
        <v>1070</v>
      </c>
      <c r="O29" s="562">
        <v>328490</v>
      </c>
      <c r="P29" s="550">
        <v>1.2937057428893248</v>
      </c>
      <c r="Q29" s="563">
        <v>307</v>
      </c>
    </row>
    <row r="30" spans="1:17" ht="14.4" customHeight="1" x14ac:dyDescent="0.3">
      <c r="A30" s="544" t="s">
        <v>1542</v>
      </c>
      <c r="B30" s="545" t="s">
        <v>533</v>
      </c>
      <c r="C30" s="545" t="s">
        <v>1527</v>
      </c>
      <c r="D30" s="545" t="s">
        <v>1575</v>
      </c>
      <c r="E30" s="545" t="s">
        <v>1576</v>
      </c>
      <c r="F30" s="562">
        <v>3090</v>
      </c>
      <c r="G30" s="562">
        <v>1501740</v>
      </c>
      <c r="H30" s="545">
        <v>1</v>
      </c>
      <c r="I30" s="545">
        <v>486</v>
      </c>
      <c r="J30" s="562">
        <v>2881</v>
      </c>
      <c r="K30" s="562">
        <v>1392295</v>
      </c>
      <c r="L30" s="545">
        <v>0.92712120606762827</v>
      </c>
      <c r="M30" s="545">
        <v>483.2679625130163</v>
      </c>
      <c r="N30" s="562">
        <v>2541</v>
      </c>
      <c r="O30" s="562">
        <v>1237467</v>
      </c>
      <c r="P30" s="550">
        <v>0.82402213432418392</v>
      </c>
      <c r="Q30" s="563">
        <v>487</v>
      </c>
    </row>
    <row r="31" spans="1:17" ht="14.4" customHeight="1" x14ac:dyDescent="0.3">
      <c r="A31" s="544" t="s">
        <v>1542</v>
      </c>
      <c r="B31" s="545" t="s">
        <v>533</v>
      </c>
      <c r="C31" s="545" t="s">
        <v>1527</v>
      </c>
      <c r="D31" s="545" t="s">
        <v>1577</v>
      </c>
      <c r="E31" s="545" t="s">
        <v>1578</v>
      </c>
      <c r="F31" s="562">
        <v>2353</v>
      </c>
      <c r="G31" s="562">
        <v>376480</v>
      </c>
      <c r="H31" s="545">
        <v>1</v>
      </c>
      <c r="I31" s="545">
        <v>160</v>
      </c>
      <c r="J31" s="562">
        <v>2353</v>
      </c>
      <c r="K31" s="562">
        <v>375444</v>
      </c>
      <c r="L31" s="545">
        <v>0.99724819379515517</v>
      </c>
      <c r="M31" s="545">
        <v>159.55971100722482</v>
      </c>
      <c r="N31" s="562">
        <v>2052</v>
      </c>
      <c r="O31" s="562">
        <v>330372</v>
      </c>
      <c r="P31" s="550">
        <v>0.87752868678283047</v>
      </c>
      <c r="Q31" s="563">
        <v>161</v>
      </c>
    </row>
    <row r="32" spans="1:17" ht="14.4" customHeight="1" x14ac:dyDescent="0.3">
      <c r="A32" s="544" t="s">
        <v>1542</v>
      </c>
      <c r="B32" s="545" t="s">
        <v>533</v>
      </c>
      <c r="C32" s="545" t="s">
        <v>1527</v>
      </c>
      <c r="D32" s="545" t="s">
        <v>1579</v>
      </c>
      <c r="E32" s="545" t="s">
        <v>1580</v>
      </c>
      <c r="F32" s="562">
        <v>2857</v>
      </c>
      <c r="G32" s="562">
        <v>668538</v>
      </c>
      <c r="H32" s="545">
        <v>1</v>
      </c>
      <c r="I32" s="545">
        <v>234</v>
      </c>
      <c r="J32" s="562">
        <v>2650</v>
      </c>
      <c r="K32" s="562">
        <v>617114</v>
      </c>
      <c r="L32" s="545">
        <v>0.92307991467949468</v>
      </c>
      <c r="M32" s="545">
        <v>232.87320754716981</v>
      </c>
      <c r="N32" s="562">
        <v>2468</v>
      </c>
      <c r="O32" s="562">
        <v>579980</v>
      </c>
      <c r="P32" s="550">
        <v>0.86753482973293961</v>
      </c>
      <c r="Q32" s="563">
        <v>235</v>
      </c>
    </row>
    <row r="33" spans="1:17" ht="14.4" customHeight="1" x14ac:dyDescent="0.3">
      <c r="A33" s="544" t="s">
        <v>1542</v>
      </c>
      <c r="B33" s="545" t="s">
        <v>533</v>
      </c>
      <c r="C33" s="545" t="s">
        <v>1527</v>
      </c>
      <c r="D33" s="545" t="s">
        <v>1581</v>
      </c>
      <c r="E33" s="545" t="s">
        <v>1547</v>
      </c>
      <c r="F33" s="562">
        <v>2101</v>
      </c>
      <c r="G33" s="562">
        <v>147070</v>
      </c>
      <c r="H33" s="545">
        <v>1</v>
      </c>
      <c r="I33" s="545">
        <v>70</v>
      </c>
      <c r="J33" s="562">
        <v>2237</v>
      </c>
      <c r="K33" s="562">
        <v>157338</v>
      </c>
      <c r="L33" s="545">
        <v>1.0698170939008635</v>
      </c>
      <c r="M33" s="545">
        <v>70.334376396960209</v>
      </c>
      <c r="N33" s="562">
        <v>2334</v>
      </c>
      <c r="O33" s="562">
        <v>165714</v>
      </c>
      <c r="P33" s="550">
        <v>1.126769565513021</v>
      </c>
      <c r="Q33" s="563">
        <v>71</v>
      </c>
    </row>
    <row r="34" spans="1:17" ht="14.4" customHeight="1" x14ac:dyDescent="0.3">
      <c r="A34" s="544" t="s">
        <v>1542</v>
      </c>
      <c r="B34" s="545" t="s">
        <v>533</v>
      </c>
      <c r="C34" s="545" t="s">
        <v>1527</v>
      </c>
      <c r="D34" s="545" t="s">
        <v>1582</v>
      </c>
      <c r="E34" s="545" t="s">
        <v>1583</v>
      </c>
      <c r="F34" s="562">
        <v>1082</v>
      </c>
      <c r="G34" s="562">
        <v>77904</v>
      </c>
      <c r="H34" s="545">
        <v>1</v>
      </c>
      <c r="I34" s="545">
        <v>72</v>
      </c>
      <c r="J34" s="562">
        <v>1026</v>
      </c>
      <c r="K34" s="562">
        <v>74250</v>
      </c>
      <c r="L34" s="545">
        <v>0.95309611829944552</v>
      </c>
      <c r="M34" s="545">
        <v>72.368421052631575</v>
      </c>
      <c r="N34" s="562">
        <v>741</v>
      </c>
      <c r="O34" s="562">
        <v>54093</v>
      </c>
      <c r="P34" s="550">
        <v>0.69435459026494151</v>
      </c>
      <c r="Q34" s="563">
        <v>73</v>
      </c>
    </row>
    <row r="35" spans="1:17" ht="14.4" customHeight="1" x14ac:dyDescent="0.3">
      <c r="A35" s="544" t="s">
        <v>1542</v>
      </c>
      <c r="B35" s="545" t="s">
        <v>533</v>
      </c>
      <c r="C35" s="545" t="s">
        <v>1527</v>
      </c>
      <c r="D35" s="545" t="s">
        <v>1584</v>
      </c>
      <c r="E35" s="545" t="s">
        <v>1585</v>
      </c>
      <c r="F35" s="562">
        <v>4258</v>
      </c>
      <c r="G35" s="562">
        <v>1205014</v>
      </c>
      <c r="H35" s="545">
        <v>1</v>
      </c>
      <c r="I35" s="545">
        <v>283</v>
      </c>
      <c r="J35" s="562">
        <v>3914</v>
      </c>
      <c r="K35" s="562">
        <v>1098301</v>
      </c>
      <c r="L35" s="545">
        <v>0.91144252265948777</v>
      </c>
      <c r="M35" s="545">
        <v>280.60832907511497</v>
      </c>
      <c r="N35" s="562">
        <v>3641</v>
      </c>
      <c r="O35" s="562">
        <v>1034044</v>
      </c>
      <c r="P35" s="550">
        <v>0.85811783099615435</v>
      </c>
      <c r="Q35" s="563">
        <v>284</v>
      </c>
    </row>
    <row r="36" spans="1:17" ht="14.4" customHeight="1" x14ac:dyDescent="0.3">
      <c r="A36" s="544" t="s">
        <v>1542</v>
      </c>
      <c r="B36" s="545" t="s">
        <v>533</v>
      </c>
      <c r="C36" s="545" t="s">
        <v>1527</v>
      </c>
      <c r="D36" s="545" t="s">
        <v>1586</v>
      </c>
      <c r="E36" s="545" t="s">
        <v>1587</v>
      </c>
      <c r="F36" s="562">
        <v>208</v>
      </c>
      <c r="G36" s="562">
        <v>44928</v>
      </c>
      <c r="H36" s="545">
        <v>1</v>
      </c>
      <c r="I36" s="545">
        <v>216</v>
      </c>
      <c r="J36" s="562">
        <v>214</v>
      </c>
      <c r="K36" s="562">
        <v>46218</v>
      </c>
      <c r="L36" s="545">
        <v>1.0287126068376069</v>
      </c>
      <c r="M36" s="545">
        <v>215.97196261682242</v>
      </c>
      <c r="N36" s="562">
        <v>249</v>
      </c>
      <c r="O36" s="562">
        <v>54780</v>
      </c>
      <c r="P36" s="550">
        <v>1.219284188034188</v>
      </c>
      <c r="Q36" s="563">
        <v>220</v>
      </c>
    </row>
    <row r="37" spans="1:17" ht="14.4" customHeight="1" x14ac:dyDescent="0.3">
      <c r="A37" s="544" t="s">
        <v>1542</v>
      </c>
      <c r="B37" s="545" t="s">
        <v>533</v>
      </c>
      <c r="C37" s="545" t="s">
        <v>1527</v>
      </c>
      <c r="D37" s="545" t="s">
        <v>1588</v>
      </c>
      <c r="E37" s="545" t="s">
        <v>1589</v>
      </c>
      <c r="F37" s="562">
        <v>579</v>
      </c>
      <c r="G37" s="562">
        <v>688431</v>
      </c>
      <c r="H37" s="545">
        <v>1</v>
      </c>
      <c r="I37" s="545">
        <v>1189</v>
      </c>
      <c r="J37" s="562">
        <v>645</v>
      </c>
      <c r="K37" s="562">
        <v>763785</v>
      </c>
      <c r="L37" s="545">
        <v>1.1094575926999219</v>
      </c>
      <c r="M37" s="545">
        <v>1184.1627906976744</v>
      </c>
      <c r="N37" s="562">
        <v>713</v>
      </c>
      <c r="O37" s="562">
        <v>852035</v>
      </c>
      <c r="P37" s="550">
        <v>1.2376476364370577</v>
      </c>
      <c r="Q37" s="563">
        <v>1195</v>
      </c>
    </row>
    <row r="38" spans="1:17" ht="14.4" customHeight="1" x14ac:dyDescent="0.3">
      <c r="A38" s="544" t="s">
        <v>1542</v>
      </c>
      <c r="B38" s="545" t="s">
        <v>533</v>
      </c>
      <c r="C38" s="545" t="s">
        <v>1527</v>
      </c>
      <c r="D38" s="545" t="s">
        <v>1590</v>
      </c>
      <c r="E38" s="545" t="s">
        <v>1591</v>
      </c>
      <c r="F38" s="562">
        <v>683</v>
      </c>
      <c r="G38" s="562">
        <v>73764</v>
      </c>
      <c r="H38" s="545">
        <v>1</v>
      </c>
      <c r="I38" s="545">
        <v>108</v>
      </c>
      <c r="J38" s="562">
        <v>731</v>
      </c>
      <c r="K38" s="562">
        <v>78786</v>
      </c>
      <c r="L38" s="545">
        <v>1.0680819912152268</v>
      </c>
      <c r="M38" s="545">
        <v>107.77838577291382</v>
      </c>
      <c r="N38" s="562">
        <v>743</v>
      </c>
      <c r="O38" s="562">
        <v>81730</v>
      </c>
      <c r="P38" s="550">
        <v>1.1079930589447426</v>
      </c>
      <c r="Q38" s="563">
        <v>110</v>
      </c>
    </row>
    <row r="39" spans="1:17" ht="14.4" customHeight="1" x14ac:dyDescent="0.3">
      <c r="A39" s="544" t="s">
        <v>1542</v>
      </c>
      <c r="B39" s="545" t="s">
        <v>533</v>
      </c>
      <c r="C39" s="545" t="s">
        <v>1527</v>
      </c>
      <c r="D39" s="545" t="s">
        <v>1592</v>
      </c>
      <c r="E39" s="545" t="s">
        <v>1593</v>
      </c>
      <c r="F39" s="562">
        <v>68</v>
      </c>
      <c r="G39" s="562">
        <v>21692</v>
      </c>
      <c r="H39" s="545">
        <v>1</v>
      </c>
      <c r="I39" s="545">
        <v>319</v>
      </c>
      <c r="J39" s="562">
        <v>38</v>
      </c>
      <c r="K39" s="562">
        <v>12188</v>
      </c>
      <c r="L39" s="545">
        <v>0.56186612576064909</v>
      </c>
      <c r="M39" s="545">
        <v>320.73684210526318</v>
      </c>
      <c r="N39" s="562">
        <v>34</v>
      </c>
      <c r="O39" s="562">
        <v>10982</v>
      </c>
      <c r="P39" s="550">
        <v>0.50626959247648906</v>
      </c>
      <c r="Q39" s="563">
        <v>323</v>
      </c>
    </row>
    <row r="40" spans="1:17" ht="14.4" customHeight="1" x14ac:dyDescent="0.3">
      <c r="A40" s="544" t="s">
        <v>1542</v>
      </c>
      <c r="B40" s="545" t="s">
        <v>533</v>
      </c>
      <c r="C40" s="545" t="s">
        <v>1527</v>
      </c>
      <c r="D40" s="545" t="s">
        <v>1594</v>
      </c>
      <c r="E40" s="545" t="s">
        <v>1595</v>
      </c>
      <c r="F40" s="562">
        <v>435</v>
      </c>
      <c r="G40" s="562">
        <v>24360</v>
      </c>
      <c r="H40" s="545">
        <v>1</v>
      </c>
      <c r="I40" s="545">
        <v>56</v>
      </c>
      <c r="J40" s="562">
        <v>374</v>
      </c>
      <c r="K40" s="562">
        <v>20497</v>
      </c>
      <c r="L40" s="545">
        <v>0.8414203612479475</v>
      </c>
      <c r="M40" s="545">
        <v>54.804812834224599</v>
      </c>
      <c r="N40" s="562">
        <v>367</v>
      </c>
      <c r="O40" s="562">
        <v>20919</v>
      </c>
      <c r="P40" s="550">
        <v>0.85874384236453205</v>
      </c>
      <c r="Q40" s="563">
        <v>57</v>
      </c>
    </row>
    <row r="41" spans="1:17" ht="14.4" customHeight="1" x14ac:dyDescent="0.3">
      <c r="A41" s="544" t="s">
        <v>1542</v>
      </c>
      <c r="B41" s="545" t="s">
        <v>533</v>
      </c>
      <c r="C41" s="545" t="s">
        <v>1527</v>
      </c>
      <c r="D41" s="545" t="s">
        <v>1596</v>
      </c>
      <c r="E41" s="545" t="s">
        <v>1597</v>
      </c>
      <c r="F41" s="562">
        <v>25</v>
      </c>
      <c r="G41" s="562">
        <v>3600</v>
      </c>
      <c r="H41" s="545">
        <v>1</v>
      </c>
      <c r="I41" s="545">
        <v>144</v>
      </c>
      <c r="J41" s="562">
        <v>6</v>
      </c>
      <c r="K41" s="562">
        <v>577</v>
      </c>
      <c r="L41" s="545">
        <v>0.16027777777777777</v>
      </c>
      <c r="M41" s="545">
        <v>96.166666666666671</v>
      </c>
      <c r="N41" s="562">
        <v>7</v>
      </c>
      <c r="O41" s="562">
        <v>1022</v>
      </c>
      <c r="P41" s="550">
        <v>0.28388888888888891</v>
      </c>
      <c r="Q41" s="563">
        <v>146</v>
      </c>
    </row>
    <row r="42" spans="1:17" ht="14.4" customHeight="1" x14ac:dyDescent="0.3">
      <c r="A42" s="544" t="s">
        <v>1542</v>
      </c>
      <c r="B42" s="545" t="s">
        <v>533</v>
      </c>
      <c r="C42" s="545" t="s">
        <v>1527</v>
      </c>
      <c r="D42" s="545" t="s">
        <v>1598</v>
      </c>
      <c r="E42" s="545" t="s">
        <v>1599</v>
      </c>
      <c r="F42" s="562">
        <v>45</v>
      </c>
      <c r="G42" s="562">
        <v>45900</v>
      </c>
      <c r="H42" s="545">
        <v>1</v>
      </c>
      <c r="I42" s="545">
        <v>1020</v>
      </c>
      <c r="J42" s="562">
        <v>51</v>
      </c>
      <c r="K42" s="562">
        <v>50286</v>
      </c>
      <c r="L42" s="545">
        <v>1.0955555555555556</v>
      </c>
      <c r="M42" s="545">
        <v>986</v>
      </c>
      <c r="N42" s="562">
        <v>55</v>
      </c>
      <c r="O42" s="562">
        <v>56815</v>
      </c>
      <c r="P42" s="550">
        <v>1.2377995642701525</v>
      </c>
      <c r="Q42" s="563">
        <v>1033</v>
      </c>
    </row>
    <row r="43" spans="1:17" ht="14.4" customHeight="1" x14ac:dyDescent="0.3">
      <c r="A43" s="544" t="s">
        <v>1542</v>
      </c>
      <c r="B43" s="545" t="s">
        <v>533</v>
      </c>
      <c r="C43" s="545" t="s">
        <v>1527</v>
      </c>
      <c r="D43" s="545" t="s">
        <v>1600</v>
      </c>
      <c r="E43" s="545" t="s">
        <v>1601</v>
      </c>
      <c r="F43" s="562">
        <v>19</v>
      </c>
      <c r="G43" s="562">
        <v>5529</v>
      </c>
      <c r="H43" s="545">
        <v>1</v>
      </c>
      <c r="I43" s="545">
        <v>291</v>
      </c>
      <c r="J43" s="562">
        <v>23</v>
      </c>
      <c r="K43" s="562">
        <v>6723</v>
      </c>
      <c r="L43" s="545">
        <v>1.2159522517634291</v>
      </c>
      <c r="M43" s="545">
        <v>292.30434782608694</v>
      </c>
      <c r="N43" s="562">
        <v>20</v>
      </c>
      <c r="O43" s="562">
        <v>5880</v>
      </c>
      <c r="P43" s="550">
        <v>1.0634834508952795</v>
      </c>
      <c r="Q43" s="563">
        <v>294</v>
      </c>
    </row>
    <row r="44" spans="1:17" ht="14.4" customHeight="1" x14ac:dyDescent="0.3">
      <c r="A44" s="544" t="s">
        <v>1542</v>
      </c>
      <c r="B44" s="545" t="s">
        <v>533</v>
      </c>
      <c r="C44" s="545" t="s">
        <v>1527</v>
      </c>
      <c r="D44" s="545" t="s">
        <v>1602</v>
      </c>
      <c r="E44" s="545" t="s">
        <v>1603</v>
      </c>
      <c r="F44" s="562">
        <v>3</v>
      </c>
      <c r="G44" s="562">
        <v>78</v>
      </c>
      <c r="H44" s="545">
        <v>1</v>
      </c>
      <c r="I44" s="545">
        <v>26</v>
      </c>
      <c r="J44" s="562"/>
      <c r="K44" s="562"/>
      <c r="L44" s="545"/>
      <c r="M44" s="545"/>
      <c r="N44" s="562"/>
      <c r="O44" s="562"/>
      <c r="P44" s="550"/>
      <c r="Q44" s="563"/>
    </row>
    <row r="45" spans="1:17" ht="14.4" customHeight="1" thickBot="1" x14ac:dyDescent="0.35">
      <c r="A45" s="552" t="s">
        <v>1542</v>
      </c>
      <c r="B45" s="553" t="s">
        <v>533</v>
      </c>
      <c r="C45" s="553" t="s">
        <v>1527</v>
      </c>
      <c r="D45" s="553" t="s">
        <v>1604</v>
      </c>
      <c r="E45" s="553" t="s">
        <v>1605</v>
      </c>
      <c r="F45" s="564">
        <v>2</v>
      </c>
      <c r="G45" s="564">
        <v>1448</v>
      </c>
      <c r="H45" s="553">
        <v>1</v>
      </c>
      <c r="I45" s="553">
        <v>724</v>
      </c>
      <c r="J45" s="564">
        <v>5</v>
      </c>
      <c r="K45" s="564">
        <v>2184</v>
      </c>
      <c r="L45" s="553">
        <v>1.5082872928176796</v>
      </c>
      <c r="M45" s="553">
        <v>436.8</v>
      </c>
      <c r="N45" s="564">
        <v>2</v>
      </c>
      <c r="O45" s="564">
        <v>1464</v>
      </c>
      <c r="P45" s="558">
        <v>1.011049723756906</v>
      </c>
      <c r="Q45" s="565">
        <v>732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9850411</v>
      </c>
      <c r="C3" s="222">
        <f t="shared" ref="C3:R3" si="0">SUBTOTAL(9,C6:C1048576)</f>
        <v>25</v>
      </c>
      <c r="D3" s="222">
        <f t="shared" si="0"/>
        <v>10909226</v>
      </c>
      <c r="E3" s="222">
        <f t="shared" si="0"/>
        <v>26.586596273932905</v>
      </c>
      <c r="F3" s="222">
        <f t="shared" si="0"/>
        <v>11326443</v>
      </c>
      <c r="G3" s="225">
        <f>IF(B3&lt;&gt;0,F3/B3,"")</f>
        <v>1.1498447120632835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1607</v>
      </c>
      <c r="B6" s="613">
        <v>418933</v>
      </c>
      <c r="C6" s="538">
        <v>1</v>
      </c>
      <c r="D6" s="613">
        <v>406616</v>
      </c>
      <c r="E6" s="538">
        <v>0.97059911728128367</v>
      </c>
      <c r="F6" s="613">
        <v>569565</v>
      </c>
      <c r="G6" s="543">
        <v>1.3595610753986915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x14ac:dyDescent="0.3">
      <c r="A7" s="570" t="s">
        <v>1608</v>
      </c>
      <c r="B7" s="618">
        <v>652570</v>
      </c>
      <c r="C7" s="545">
        <v>1</v>
      </c>
      <c r="D7" s="618">
        <v>839939</v>
      </c>
      <c r="E7" s="545">
        <v>1.287124752900072</v>
      </c>
      <c r="F7" s="618">
        <v>864817</v>
      </c>
      <c r="G7" s="550">
        <v>1.3252478661293041</v>
      </c>
      <c r="H7" s="618"/>
      <c r="I7" s="545"/>
      <c r="J7" s="618"/>
      <c r="K7" s="545"/>
      <c r="L7" s="618"/>
      <c r="M7" s="550"/>
      <c r="N7" s="618"/>
      <c r="O7" s="545"/>
      <c r="P7" s="618"/>
      <c r="Q7" s="545"/>
      <c r="R7" s="618"/>
      <c r="S7" s="551"/>
    </row>
    <row r="8" spans="1:19" ht="14.4" customHeight="1" x14ac:dyDescent="0.3">
      <c r="A8" s="570" t="s">
        <v>1609</v>
      </c>
      <c r="B8" s="618">
        <v>348197</v>
      </c>
      <c r="C8" s="545">
        <v>1</v>
      </c>
      <c r="D8" s="618">
        <v>346912</v>
      </c>
      <c r="E8" s="545">
        <v>0.99630956039253638</v>
      </c>
      <c r="F8" s="618">
        <v>416257</v>
      </c>
      <c r="G8" s="550">
        <v>1.1954640620108732</v>
      </c>
      <c r="H8" s="618"/>
      <c r="I8" s="545"/>
      <c r="J8" s="618"/>
      <c r="K8" s="545"/>
      <c r="L8" s="618"/>
      <c r="M8" s="550"/>
      <c r="N8" s="618"/>
      <c r="O8" s="545"/>
      <c r="P8" s="618"/>
      <c r="Q8" s="545"/>
      <c r="R8" s="618"/>
      <c r="S8" s="551"/>
    </row>
    <row r="9" spans="1:19" ht="14.4" customHeight="1" x14ac:dyDescent="0.3">
      <c r="A9" s="570" t="s">
        <v>1610</v>
      </c>
      <c r="B9" s="618">
        <v>790065</v>
      </c>
      <c r="C9" s="545">
        <v>1</v>
      </c>
      <c r="D9" s="618">
        <v>970082</v>
      </c>
      <c r="E9" s="545">
        <v>1.2278508730294342</v>
      </c>
      <c r="F9" s="618">
        <v>763114</v>
      </c>
      <c r="G9" s="550">
        <v>0.96588761684165225</v>
      </c>
      <c r="H9" s="618"/>
      <c r="I9" s="545"/>
      <c r="J9" s="618"/>
      <c r="K9" s="545"/>
      <c r="L9" s="618"/>
      <c r="M9" s="550"/>
      <c r="N9" s="618"/>
      <c r="O9" s="545"/>
      <c r="P9" s="618"/>
      <c r="Q9" s="545"/>
      <c r="R9" s="618"/>
      <c r="S9" s="551"/>
    </row>
    <row r="10" spans="1:19" ht="14.4" customHeight="1" x14ac:dyDescent="0.3">
      <c r="A10" s="570" t="s">
        <v>1611</v>
      </c>
      <c r="B10" s="618">
        <v>409258</v>
      </c>
      <c r="C10" s="545">
        <v>1</v>
      </c>
      <c r="D10" s="618">
        <v>451194</v>
      </c>
      <c r="E10" s="545">
        <v>1.1024683695859336</v>
      </c>
      <c r="F10" s="618">
        <v>445851</v>
      </c>
      <c r="G10" s="550">
        <v>1.0894130352980271</v>
      </c>
      <c r="H10" s="618"/>
      <c r="I10" s="545"/>
      <c r="J10" s="618"/>
      <c r="K10" s="545"/>
      <c r="L10" s="618"/>
      <c r="M10" s="550"/>
      <c r="N10" s="618"/>
      <c r="O10" s="545"/>
      <c r="P10" s="618"/>
      <c r="Q10" s="545"/>
      <c r="R10" s="618"/>
      <c r="S10" s="551"/>
    </row>
    <row r="11" spans="1:19" ht="14.4" customHeight="1" x14ac:dyDescent="0.3">
      <c r="A11" s="570" t="s">
        <v>1612</v>
      </c>
      <c r="B11" s="618">
        <v>614007</v>
      </c>
      <c r="C11" s="545">
        <v>1</v>
      </c>
      <c r="D11" s="618">
        <v>648940</v>
      </c>
      <c r="E11" s="545">
        <v>1.0568934881849881</v>
      </c>
      <c r="F11" s="618">
        <v>689615</v>
      </c>
      <c r="G11" s="550">
        <v>1.1231386612856205</v>
      </c>
      <c r="H11" s="618"/>
      <c r="I11" s="545"/>
      <c r="J11" s="618"/>
      <c r="K11" s="545"/>
      <c r="L11" s="618"/>
      <c r="M11" s="550"/>
      <c r="N11" s="618"/>
      <c r="O11" s="545"/>
      <c r="P11" s="618"/>
      <c r="Q11" s="545"/>
      <c r="R11" s="618"/>
      <c r="S11" s="551"/>
    </row>
    <row r="12" spans="1:19" ht="14.4" customHeight="1" x14ac:dyDescent="0.3">
      <c r="A12" s="570" t="s">
        <v>1613</v>
      </c>
      <c r="B12" s="618">
        <v>341313</v>
      </c>
      <c r="C12" s="545">
        <v>1</v>
      </c>
      <c r="D12" s="618">
        <v>508763</v>
      </c>
      <c r="E12" s="545">
        <v>1.4906053973918367</v>
      </c>
      <c r="F12" s="618">
        <v>530562</v>
      </c>
      <c r="G12" s="550">
        <v>1.5544734598447758</v>
      </c>
      <c r="H12" s="618"/>
      <c r="I12" s="545"/>
      <c r="J12" s="618"/>
      <c r="K12" s="545"/>
      <c r="L12" s="618"/>
      <c r="M12" s="550"/>
      <c r="N12" s="618"/>
      <c r="O12" s="545"/>
      <c r="P12" s="618"/>
      <c r="Q12" s="545"/>
      <c r="R12" s="618"/>
      <c r="S12" s="551"/>
    </row>
    <row r="13" spans="1:19" ht="14.4" customHeight="1" x14ac:dyDescent="0.3">
      <c r="A13" s="570" t="s">
        <v>1614</v>
      </c>
      <c r="B13" s="618">
        <v>553026</v>
      </c>
      <c r="C13" s="545">
        <v>1</v>
      </c>
      <c r="D13" s="618">
        <v>529758</v>
      </c>
      <c r="E13" s="545">
        <v>0.95792602879430622</v>
      </c>
      <c r="F13" s="618">
        <v>412683</v>
      </c>
      <c r="G13" s="550">
        <v>0.7462271213288344</v>
      </c>
      <c r="H13" s="618"/>
      <c r="I13" s="545"/>
      <c r="J13" s="618"/>
      <c r="K13" s="545"/>
      <c r="L13" s="618"/>
      <c r="M13" s="550"/>
      <c r="N13" s="618"/>
      <c r="O13" s="545"/>
      <c r="P13" s="618"/>
      <c r="Q13" s="545"/>
      <c r="R13" s="618"/>
      <c r="S13" s="551"/>
    </row>
    <row r="14" spans="1:19" ht="14.4" customHeight="1" x14ac:dyDescent="0.3">
      <c r="A14" s="570" t="s">
        <v>1615</v>
      </c>
      <c r="B14" s="618">
        <v>1067570</v>
      </c>
      <c r="C14" s="545">
        <v>1</v>
      </c>
      <c r="D14" s="618">
        <v>1114744</v>
      </c>
      <c r="E14" s="545">
        <v>1.0441882031154865</v>
      </c>
      <c r="F14" s="618">
        <v>1069632</v>
      </c>
      <c r="G14" s="550">
        <v>1.0019314892700244</v>
      </c>
      <c r="H14" s="618"/>
      <c r="I14" s="545"/>
      <c r="J14" s="618"/>
      <c r="K14" s="545"/>
      <c r="L14" s="618"/>
      <c r="M14" s="550"/>
      <c r="N14" s="618"/>
      <c r="O14" s="545"/>
      <c r="P14" s="618"/>
      <c r="Q14" s="545"/>
      <c r="R14" s="618"/>
      <c r="S14" s="551"/>
    </row>
    <row r="15" spans="1:19" ht="14.4" customHeight="1" x14ac:dyDescent="0.3">
      <c r="A15" s="570" t="s">
        <v>1616</v>
      </c>
      <c r="B15" s="618">
        <v>221975</v>
      </c>
      <c r="C15" s="545">
        <v>1</v>
      </c>
      <c r="D15" s="618">
        <v>177318</v>
      </c>
      <c r="E15" s="545">
        <v>0.79881968690167815</v>
      </c>
      <c r="F15" s="618">
        <v>228742</v>
      </c>
      <c r="G15" s="550">
        <v>1.0304854150242144</v>
      </c>
      <c r="H15" s="618"/>
      <c r="I15" s="545"/>
      <c r="J15" s="618"/>
      <c r="K15" s="545"/>
      <c r="L15" s="618"/>
      <c r="M15" s="550"/>
      <c r="N15" s="618"/>
      <c r="O15" s="545"/>
      <c r="P15" s="618"/>
      <c r="Q15" s="545"/>
      <c r="R15" s="618"/>
      <c r="S15" s="551"/>
    </row>
    <row r="16" spans="1:19" ht="14.4" customHeight="1" x14ac:dyDescent="0.3">
      <c r="A16" s="570" t="s">
        <v>1617</v>
      </c>
      <c r="B16" s="618">
        <v>690511</v>
      </c>
      <c r="C16" s="545">
        <v>1</v>
      </c>
      <c r="D16" s="618">
        <v>791238</v>
      </c>
      <c r="E16" s="545">
        <v>1.145873128740889</v>
      </c>
      <c r="F16" s="618">
        <v>892351</v>
      </c>
      <c r="G16" s="550">
        <v>1.2923052637829087</v>
      </c>
      <c r="H16" s="618"/>
      <c r="I16" s="545"/>
      <c r="J16" s="618"/>
      <c r="K16" s="545"/>
      <c r="L16" s="618"/>
      <c r="M16" s="550"/>
      <c r="N16" s="618"/>
      <c r="O16" s="545"/>
      <c r="P16" s="618"/>
      <c r="Q16" s="545"/>
      <c r="R16" s="618"/>
      <c r="S16" s="551"/>
    </row>
    <row r="17" spans="1:19" ht="14.4" customHeight="1" x14ac:dyDescent="0.3">
      <c r="A17" s="570" t="s">
        <v>1618</v>
      </c>
      <c r="B17" s="618">
        <v>411767</v>
      </c>
      <c r="C17" s="545">
        <v>1</v>
      </c>
      <c r="D17" s="618">
        <v>396597</v>
      </c>
      <c r="E17" s="545">
        <v>0.9631587766868156</v>
      </c>
      <c r="F17" s="618">
        <v>428055</v>
      </c>
      <c r="G17" s="550">
        <v>1.0395563510431871</v>
      </c>
      <c r="H17" s="618"/>
      <c r="I17" s="545"/>
      <c r="J17" s="618"/>
      <c r="K17" s="545"/>
      <c r="L17" s="618"/>
      <c r="M17" s="550"/>
      <c r="N17" s="618"/>
      <c r="O17" s="545"/>
      <c r="P17" s="618"/>
      <c r="Q17" s="545"/>
      <c r="R17" s="618"/>
      <c r="S17" s="551"/>
    </row>
    <row r="18" spans="1:19" ht="14.4" customHeight="1" x14ac:dyDescent="0.3">
      <c r="A18" s="570" t="s">
        <v>1619</v>
      </c>
      <c r="B18" s="618">
        <v>57628</v>
      </c>
      <c r="C18" s="545">
        <v>1</v>
      </c>
      <c r="D18" s="618">
        <v>20340</v>
      </c>
      <c r="E18" s="545">
        <v>0.35295342541819946</v>
      </c>
      <c r="F18" s="618">
        <v>41279</v>
      </c>
      <c r="G18" s="550">
        <v>0.71630110363017974</v>
      </c>
      <c r="H18" s="618"/>
      <c r="I18" s="545"/>
      <c r="J18" s="618"/>
      <c r="K18" s="545"/>
      <c r="L18" s="618"/>
      <c r="M18" s="550"/>
      <c r="N18" s="618"/>
      <c r="O18" s="545"/>
      <c r="P18" s="618"/>
      <c r="Q18" s="545"/>
      <c r="R18" s="618"/>
      <c r="S18" s="551"/>
    </row>
    <row r="19" spans="1:19" ht="14.4" customHeight="1" x14ac:dyDescent="0.3">
      <c r="A19" s="570" t="s">
        <v>1620</v>
      </c>
      <c r="B19" s="618">
        <v>336</v>
      </c>
      <c r="C19" s="545">
        <v>1</v>
      </c>
      <c r="D19" s="618"/>
      <c r="E19" s="545"/>
      <c r="F19" s="618"/>
      <c r="G19" s="550"/>
      <c r="H19" s="618"/>
      <c r="I19" s="545"/>
      <c r="J19" s="618"/>
      <c r="K19" s="545"/>
      <c r="L19" s="618"/>
      <c r="M19" s="550"/>
      <c r="N19" s="618"/>
      <c r="O19" s="545"/>
      <c r="P19" s="618"/>
      <c r="Q19" s="545"/>
      <c r="R19" s="618"/>
      <c r="S19" s="551"/>
    </row>
    <row r="20" spans="1:19" ht="14.4" customHeight="1" x14ac:dyDescent="0.3">
      <c r="A20" s="570" t="s">
        <v>1621</v>
      </c>
      <c r="B20" s="618">
        <v>89380</v>
      </c>
      <c r="C20" s="545">
        <v>1</v>
      </c>
      <c r="D20" s="618">
        <v>88281</v>
      </c>
      <c r="E20" s="545">
        <v>0.98770418438129337</v>
      </c>
      <c r="F20" s="618">
        <v>141395</v>
      </c>
      <c r="G20" s="550">
        <v>1.5819534571492504</v>
      </c>
      <c r="H20" s="618"/>
      <c r="I20" s="545"/>
      <c r="J20" s="618"/>
      <c r="K20" s="545"/>
      <c r="L20" s="618"/>
      <c r="M20" s="550"/>
      <c r="N20" s="618"/>
      <c r="O20" s="545"/>
      <c r="P20" s="618"/>
      <c r="Q20" s="545"/>
      <c r="R20" s="618"/>
      <c r="S20" s="551"/>
    </row>
    <row r="21" spans="1:19" ht="14.4" customHeight="1" x14ac:dyDescent="0.3">
      <c r="A21" s="570" t="s">
        <v>1622</v>
      </c>
      <c r="B21" s="618">
        <v>57752</v>
      </c>
      <c r="C21" s="545">
        <v>1</v>
      </c>
      <c r="D21" s="618">
        <v>26627</v>
      </c>
      <c r="E21" s="545">
        <v>0.46105762570993214</v>
      </c>
      <c r="F21" s="618">
        <v>55112</v>
      </c>
      <c r="G21" s="550">
        <v>0.95428729740961349</v>
      </c>
      <c r="H21" s="618"/>
      <c r="I21" s="545"/>
      <c r="J21" s="618"/>
      <c r="K21" s="545"/>
      <c r="L21" s="618"/>
      <c r="M21" s="550"/>
      <c r="N21" s="618"/>
      <c r="O21" s="545"/>
      <c r="P21" s="618"/>
      <c r="Q21" s="545"/>
      <c r="R21" s="618"/>
      <c r="S21" s="551"/>
    </row>
    <row r="22" spans="1:19" ht="14.4" customHeight="1" x14ac:dyDescent="0.3">
      <c r="A22" s="570" t="s">
        <v>1623</v>
      </c>
      <c r="B22" s="618">
        <v>9759</v>
      </c>
      <c r="C22" s="545">
        <v>1</v>
      </c>
      <c r="D22" s="618">
        <v>13300</v>
      </c>
      <c r="E22" s="545">
        <v>1.3628445537452607</v>
      </c>
      <c r="F22" s="618">
        <v>8122</v>
      </c>
      <c r="G22" s="550">
        <v>0.83225740342248178</v>
      </c>
      <c r="H22" s="618"/>
      <c r="I22" s="545"/>
      <c r="J22" s="618"/>
      <c r="K22" s="545"/>
      <c r="L22" s="618"/>
      <c r="M22" s="550"/>
      <c r="N22" s="618"/>
      <c r="O22" s="545"/>
      <c r="P22" s="618"/>
      <c r="Q22" s="545"/>
      <c r="R22" s="618"/>
      <c r="S22" s="551"/>
    </row>
    <row r="23" spans="1:19" ht="14.4" customHeight="1" x14ac:dyDescent="0.3">
      <c r="A23" s="570" t="s">
        <v>1624</v>
      </c>
      <c r="B23" s="618">
        <v>333198</v>
      </c>
      <c r="C23" s="545">
        <v>1</v>
      </c>
      <c r="D23" s="618">
        <v>406730</v>
      </c>
      <c r="E23" s="545">
        <v>1.2206855983529312</v>
      </c>
      <c r="F23" s="618">
        <v>311779</v>
      </c>
      <c r="G23" s="550">
        <v>0.93571690106183114</v>
      </c>
      <c r="H23" s="618"/>
      <c r="I23" s="545"/>
      <c r="J23" s="618"/>
      <c r="K23" s="545"/>
      <c r="L23" s="618"/>
      <c r="M23" s="550"/>
      <c r="N23" s="618"/>
      <c r="O23" s="545"/>
      <c r="P23" s="618"/>
      <c r="Q23" s="545"/>
      <c r="R23" s="618"/>
      <c r="S23" s="551"/>
    </row>
    <row r="24" spans="1:19" ht="14.4" customHeight="1" x14ac:dyDescent="0.3">
      <c r="A24" s="570" t="s">
        <v>1625</v>
      </c>
      <c r="B24" s="618">
        <v>63757</v>
      </c>
      <c r="C24" s="545">
        <v>1</v>
      </c>
      <c r="D24" s="618">
        <v>28910</v>
      </c>
      <c r="E24" s="545">
        <v>0.45344040654359519</v>
      </c>
      <c r="F24" s="618">
        <v>19583</v>
      </c>
      <c r="G24" s="550">
        <v>0.30715058738648304</v>
      </c>
      <c r="H24" s="618"/>
      <c r="I24" s="545"/>
      <c r="J24" s="618"/>
      <c r="K24" s="545"/>
      <c r="L24" s="618"/>
      <c r="M24" s="550"/>
      <c r="N24" s="618"/>
      <c r="O24" s="545"/>
      <c r="P24" s="618"/>
      <c r="Q24" s="545"/>
      <c r="R24" s="618"/>
      <c r="S24" s="551"/>
    </row>
    <row r="25" spans="1:19" ht="14.4" customHeight="1" x14ac:dyDescent="0.3">
      <c r="A25" s="570" t="s">
        <v>1626</v>
      </c>
      <c r="B25" s="618">
        <v>4884</v>
      </c>
      <c r="C25" s="545">
        <v>1</v>
      </c>
      <c r="D25" s="618"/>
      <c r="E25" s="545"/>
      <c r="F25" s="618">
        <v>670</v>
      </c>
      <c r="G25" s="550">
        <v>0.13718263718263718</v>
      </c>
      <c r="H25" s="618"/>
      <c r="I25" s="545"/>
      <c r="J25" s="618"/>
      <c r="K25" s="545"/>
      <c r="L25" s="618"/>
      <c r="M25" s="550"/>
      <c r="N25" s="618"/>
      <c r="O25" s="545"/>
      <c r="P25" s="618"/>
      <c r="Q25" s="545"/>
      <c r="R25" s="618"/>
      <c r="S25" s="551"/>
    </row>
    <row r="26" spans="1:19" ht="14.4" customHeight="1" x14ac:dyDescent="0.3">
      <c r="A26" s="570" t="s">
        <v>1627</v>
      </c>
      <c r="B26" s="618">
        <v>12065</v>
      </c>
      <c r="C26" s="545">
        <v>1</v>
      </c>
      <c r="D26" s="618">
        <v>49867</v>
      </c>
      <c r="E26" s="545">
        <v>4.1331951927061752</v>
      </c>
      <c r="F26" s="618">
        <v>58929</v>
      </c>
      <c r="G26" s="550">
        <v>4.8842934106920843</v>
      </c>
      <c r="H26" s="618"/>
      <c r="I26" s="545"/>
      <c r="J26" s="618"/>
      <c r="K26" s="545"/>
      <c r="L26" s="618"/>
      <c r="M26" s="550"/>
      <c r="N26" s="618"/>
      <c r="O26" s="545"/>
      <c r="P26" s="618"/>
      <c r="Q26" s="545"/>
      <c r="R26" s="618"/>
      <c r="S26" s="551"/>
    </row>
    <row r="27" spans="1:19" ht="14.4" customHeight="1" x14ac:dyDescent="0.3">
      <c r="A27" s="570" t="s">
        <v>1628</v>
      </c>
      <c r="B27" s="618">
        <v>378766</v>
      </c>
      <c r="C27" s="545">
        <v>1</v>
      </c>
      <c r="D27" s="618">
        <v>467397</v>
      </c>
      <c r="E27" s="545">
        <v>1.2339993558027911</v>
      </c>
      <c r="F27" s="618">
        <v>437795</v>
      </c>
      <c r="G27" s="550">
        <v>1.1558455616396404</v>
      </c>
      <c r="H27" s="618"/>
      <c r="I27" s="545"/>
      <c r="J27" s="618"/>
      <c r="K27" s="545"/>
      <c r="L27" s="618"/>
      <c r="M27" s="550"/>
      <c r="N27" s="618"/>
      <c r="O27" s="545"/>
      <c r="P27" s="618"/>
      <c r="Q27" s="545"/>
      <c r="R27" s="618"/>
      <c r="S27" s="551"/>
    </row>
    <row r="28" spans="1:19" ht="14.4" customHeight="1" x14ac:dyDescent="0.3">
      <c r="A28" s="570" t="s">
        <v>1629</v>
      </c>
      <c r="B28" s="618">
        <v>1218041</v>
      </c>
      <c r="C28" s="545">
        <v>1</v>
      </c>
      <c r="D28" s="618">
        <v>1448628</v>
      </c>
      <c r="E28" s="545">
        <v>1.1893097194593614</v>
      </c>
      <c r="F28" s="618">
        <v>1632601</v>
      </c>
      <c r="G28" s="550">
        <v>1.3403497911810851</v>
      </c>
      <c r="H28" s="618"/>
      <c r="I28" s="545"/>
      <c r="J28" s="618"/>
      <c r="K28" s="545"/>
      <c r="L28" s="618"/>
      <c r="M28" s="550"/>
      <c r="N28" s="618"/>
      <c r="O28" s="545"/>
      <c r="P28" s="618"/>
      <c r="Q28" s="545"/>
      <c r="R28" s="618"/>
      <c r="S28" s="551"/>
    </row>
    <row r="29" spans="1:19" ht="14.4" customHeight="1" x14ac:dyDescent="0.3">
      <c r="A29" s="570" t="s">
        <v>1630</v>
      </c>
      <c r="B29" s="618">
        <v>696726</v>
      </c>
      <c r="C29" s="545">
        <v>1</v>
      </c>
      <c r="D29" s="618">
        <v>721470</v>
      </c>
      <c r="E29" s="545">
        <v>1.0355146786541625</v>
      </c>
      <c r="F29" s="618">
        <v>726566</v>
      </c>
      <c r="G29" s="550">
        <v>1.0428288882573638</v>
      </c>
      <c r="H29" s="618"/>
      <c r="I29" s="545"/>
      <c r="J29" s="618"/>
      <c r="K29" s="545"/>
      <c r="L29" s="618"/>
      <c r="M29" s="550"/>
      <c r="N29" s="618"/>
      <c r="O29" s="545"/>
      <c r="P29" s="618"/>
      <c r="Q29" s="545"/>
      <c r="R29" s="618"/>
      <c r="S29" s="551"/>
    </row>
    <row r="30" spans="1:19" ht="14.4" customHeight="1" thickBot="1" x14ac:dyDescent="0.35">
      <c r="A30" s="615" t="s">
        <v>1631</v>
      </c>
      <c r="B30" s="614">
        <v>408927</v>
      </c>
      <c r="C30" s="553">
        <v>1</v>
      </c>
      <c r="D30" s="614">
        <v>455575</v>
      </c>
      <c r="E30" s="553">
        <v>1.1140741501539395</v>
      </c>
      <c r="F30" s="614">
        <v>581368</v>
      </c>
      <c r="G30" s="558">
        <v>1.421691402132899</v>
      </c>
      <c r="H30" s="614"/>
      <c r="I30" s="553"/>
      <c r="J30" s="614"/>
      <c r="K30" s="553"/>
      <c r="L30" s="614"/>
      <c r="M30" s="558"/>
      <c r="N30" s="614"/>
      <c r="O30" s="553"/>
      <c r="P30" s="614"/>
      <c r="Q30" s="553"/>
      <c r="R30" s="614"/>
      <c r="S30" s="55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2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1661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64211</v>
      </c>
      <c r="G3" s="103">
        <f t="shared" si="0"/>
        <v>9850411</v>
      </c>
      <c r="H3" s="103"/>
      <c r="I3" s="103"/>
      <c r="J3" s="103">
        <f t="shared" si="0"/>
        <v>69252</v>
      </c>
      <c r="K3" s="103">
        <f t="shared" si="0"/>
        <v>10909226</v>
      </c>
      <c r="L3" s="103"/>
      <c r="M3" s="103"/>
      <c r="N3" s="103">
        <f t="shared" si="0"/>
        <v>70283</v>
      </c>
      <c r="O3" s="103">
        <f t="shared" si="0"/>
        <v>11326443</v>
      </c>
      <c r="P3" s="75">
        <f>IF(G3=0,0,O3/G3)</f>
        <v>1.1498447120632835</v>
      </c>
      <c r="Q3" s="104">
        <f>IF(N3=0,0,O3/N3)</f>
        <v>161.15480272612155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3"/>
      <c r="B5" s="621"/>
      <c r="C5" s="623"/>
      <c r="D5" s="631"/>
      <c r="E5" s="625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30"/>
    </row>
    <row r="6" spans="1:17" ht="14.4" customHeight="1" x14ac:dyDescent="0.3">
      <c r="A6" s="537" t="s">
        <v>1632</v>
      </c>
      <c r="B6" s="538" t="s">
        <v>1542</v>
      </c>
      <c r="C6" s="538" t="s">
        <v>1527</v>
      </c>
      <c r="D6" s="538" t="s">
        <v>1546</v>
      </c>
      <c r="E6" s="538" t="s">
        <v>1547</v>
      </c>
      <c r="F6" s="116">
        <v>244</v>
      </c>
      <c r="G6" s="116">
        <v>49532</v>
      </c>
      <c r="H6" s="116">
        <v>1</v>
      </c>
      <c r="I6" s="116">
        <v>203</v>
      </c>
      <c r="J6" s="116">
        <v>175</v>
      </c>
      <c r="K6" s="116">
        <v>35785</v>
      </c>
      <c r="L6" s="116">
        <v>0.72246224662844227</v>
      </c>
      <c r="M6" s="116">
        <v>204.48571428571429</v>
      </c>
      <c r="N6" s="116">
        <v>232</v>
      </c>
      <c r="O6" s="116">
        <v>47792</v>
      </c>
      <c r="P6" s="543">
        <v>0.96487119437939106</v>
      </c>
      <c r="Q6" s="561">
        <v>206</v>
      </c>
    </row>
    <row r="7" spans="1:17" ht="14.4" customHeight="1" x14ac:dyDescent="0.3">
      <c r="A7" s="544" t="s">
        <v>1632</v>
      </c>
      <c r="B7" s="545" t="s">
        <v>1542</v>
      </c>
      <c r="C7" s="545" t="s">
        <v>1527</v>
      </c>
      <c r="D7" s="545" t="s">
        <v>1548</v>
      </c>
      <c r="E7" s="545" t="s">
        <v>1547</v>
      </c>
      <c r="F7" s="562"/>
      <c r="G7" s="562"/>
      <c r="H7" s="562"/>
      <c r="I7" s="562"/>
      <c r="J7" s="562"/>
      <c r="K7" s="562"/>
      <c r="L7" s="562"/>
      <c r="M7" s="562"/>
      <c r="N7" s="562">
        <v>3</v>
      </c>
      <c r="O7" s="562">
        <v>255</v>
      </c>
      <c r="P7" s="550"/>
      <c r="Q7" s="563">
        <v>85</v>
      </c>
    </row>
    <row r="8" spans="1:17" ht="14.4" customHeight="1" x14ac:dyDescent="0.3">
      <c r="A8" s="544" t="s">
        <v>1632</v>
      </c>
      <c r="B8" s="545" t="s">
        <v>1542</v>
      </c>
      <c r="C8" s="545" t="s">
        <v>1527</v>
      </c>
      <c r="D8" s="545" t="s">
        <v>1549</v>
      </c>
      <c r="E8" s="545" t="s">
        <v>1550</v>
      </c>
      <c r="F8" s="562">
        <v>165</v>
      </c>
      <c r="G8" s="562">
        <v>48180</v>
      </c>
      <c r="H8" s="562">
        <v>1</v>
      </c>
      <c r="I8" s="562">
        <v>292</v>
      </c>
      <c r="J8" s="562">
        <v>76</v>
      </c>
      <c r="K8" s="562">
        <v>22272</v>
      </c>
      <c r="L8" s="562">
        <v>0.462266500622665</v>
      </c>
      <c r="M8" s="562">
        <v>293.05263157894734</v>
      </c>
      <c r="N8" s="562">
        <v>279</v>
      </c>
      <c r="O8" s="562">
        <v>82305</v>
      </c>
      <c r="P8" s="550">
        <v>1.7082814445828145</v>
      </c>
      <c r="Q8" s="563">
        <v>295</v>
      </c>
    </row>
    <row r="9" spans="1:17" ht="14.4" customHeight="1" x14ac:dyDescent="0.3">
      <c r="A9" s="544" t="s">
        <v>1632</v>
      </c>
      <c r="B9" s="545" t="s">
        <v>1542</v>
      </c>
      <c r="C9" s="545" t="s">
        <v>1527</v>
      </c>
      <c r="D9" s="545" t="s">
        <v>1551</v>
      </c>
      <c r="E9" s="545" t="s">
        <v>1552</v>
      </c>
      <c r="F9" s="562"/>
      <c r="G9" s="562"/>
      <c r="H9" s="562"/>
      <c r="I9" s="562"/>
      <c r="J9" s="562"/>
      <c r="K9" s="562"/>
      <c r="L9" s="562"/>
      <c r="M9" s="562"/>
      <c r="N9" s="562">
        <v>6</v>
      </c>
      <c r="O9" s="562">
        <v>570</v>
      </c>
      <c r="P9" s="550"/>
      <c r="Q9" s="563">
        <v>95</v>
      </c>
    </row>
    <row r="10" spans="1:17" ht="14.4" customHeight="1" x14ac:dyDescent="0.3">
      <c r="A10" s="544" t="s">
        <v>1632</v>
      </c>
      <c r="B10" s="545" t="s">
        <v>1542</v>
      </c>
      <c r="C10" s="545" t="s">
        <v>1527</v>
      </c>
      <c r="D10" s="545" t="s">
        <v>1555</v>
      </c>
      <c r="E10" s="545" t="s">
        <v>1556</v>
      </c>
      <c r="F10" s="562">
        <v>113</v>
      </c>
      <c r="G10" s="562">
        <v>15142</v>
      </c>
      <c r="H10" s="562">
        <v>1</v>
      </c>
      <c r="I10" s="562">
        <v>134</v>
      </c>
      <c r="J10" s="562">
        <v>131</v>
      </c>
      <c r="K10" s="562">
        <v>17650</v>
      </c>
      <c r="L10" s="562">
        <v>1.1656320169066174</v>
      </c>
      <c r="M10" s="562">
        <v>134.73282442748092</v>
      </c>
      <c r="N10" s="562">
        <v>133</v>
      </c>
      <c r="O10" s="562">
        <v>17955</v>
      </c>
      <c r="P10" s="550">
        <v>1.185774666490556</v>
      </c>
      <c r="Q10" s="563">
        <v>135</v>
      </c>
    </row>
    <row r="11" spans="1:17" ht="14.4" customHeight="1" x14ac:dyDescent="0.3">
      <c r="A11" s="544" t="s">
        <v>1632</v>
      </c>
      <c r="B11" s="545" t="s">
        <v>1542</v>
      </c>
      <c r="C11" s="545" t="s">
        <v>1527</v>
      </c>
      <c r="D11" s="545" t="s">
        <v>1557</v>
      </c>
      <c r="E11" s="545" t="s">
        <v>1556</v>
      </c>
      <c r="F11" s="562"/>
      <c r="G11" s="562"/>
      <c r="H11" s="562"/>
      <c r="I11" s="562"/>
      <c r="J11" s="562"/>
      <c r="K11" s="562"/>
      <c r="L11" s="562"/>
      <c r="M11" s="562"/>
      <c r="N11" s="562">
        <v>1</v>
      </c>
      <c r="O11" s="562">
        <v>178</v>
      </c>
      <c r="P11" s="550"/>
      <c r="Q11" s="563">
        <v>178</v>
      </c>
    </row>
    <row r="12" spans="1:17" ht="14.4" customHeight="1" x14ac:dyDescent="0.3">
      <c r="A12" s="544" t="s">
        <v>1632</v>
      </c>
      <c r="B12" s="545" t="s">
        <v>1542</v>
      </c>
      <c r="C12" s="545" t="s">
        <v>1527</v>
      </c>
      <c r="D12" s="545" t="s">
        <v>1558</v>
      </c>
      <c r="E12" s="545" t="s">
        <v>1559</v>
      </c>
      <c r="F12" s="562">
        <v>2</v>
      </c>
      <c r="G12" s="562">
        <v>1224</v>
      </c>
      <c r="H12" s="562">
        <v>1</v>
      </c>
      <c r="I12" s="562">
        <v>612</v>
      </c>
      <c r="J12" s="562">
        <v>1</v>
      </c>
      <c r="K12" s="562">
        <v>618</v>
      </c>
      <c r="L12" s="562">
        <v>0.50490196078431371</v>
      </c>
      <c r="M12" s="562">
        <v>618</v>
      </c>
      <c r="N12" s="562">
        <v>2</v>
      </c>
      <c r="O12" s="562">
        <v>1240</v>
      </c>
      <c r="P12" s="550">
        <v>1.0130718954248366</v>
      </c>
      <c r="Q12" s="563">
        <v>620</v>
      </c>
    </row>
    <row r="13" spans="1:17" ht="14.4" customHeight="1" x14ac:dyDescent="0.3">
      <c r="A13" s="544" t="s">
        <v>1632</v>
      </c>
      <c r="B13" s="545" t="s">
        <v>1542</v>
      </c>
      <c r="C13" s="545" t="s">
        <v>1527</v>
      </c>
      <c r="D13" s="545" t="s">
        <v>1562</v>
      </c>
      <c r="E13" s="545" t="s">
        <v>1563</v>
      </c>
      <c r="F13" s="562">
        <v>5</v>
      </c>
      <c r="G13" s="562">
        <v>795</v>
      </c>
      <c r="H13" s="562">
        <v>1</v>
      </c>
      <c r="I13" s="562">
        <v>159</v>
      </c>
      <c r="J13" s="562">
        <v>3</v>
      </c>
      <c r="K13" s="562">
        <v>479</v>
      </c>
      <c r="L13" s="562">
        <v>0.60251572327044023</v>
      </c>
      <c r="M13" s="562">
        <v>159.66666666666666</v>
      </c>
      <c r="N13" s="562">
        <v>12</v>
      </c>
      <c r="O13" s="562">
        <v>1932</v>
      </c>
      <c r="P13" s="550">
        <v>2.4301886792452829</v>
      </c>
      <c r="Q13" s="563">
        <v>161</v>
      </c>
    </row>
    <row r="14" spans="1:17" ht="14.4" customHeight="1" x14ac:dyDescent="0.3">
      <c r="A14" s="544" t="s">
        <v>1632</v>
      </c>
      <c r="B14" s="545" t="s">
        <v>1542</v>
      </c>
      <c r="C14" s="545" t="s">
        <v>1527</v>
      </c>
      <c r="D14" s="545" t="s">
        <v>1564</v>
      </c>
      <c r="E14" s="545" t="s">
        <v>1565</v>
      </c>
      <c r="F14" s="562">
        <v>148</v>
      </c>
      <c r="G14" s="562">
        <v>56536</v>
      </c>
      <c r="H14" s="562">
        <v>1</v>
      </c>
      <c r="I14" s="562">
        <v>382</v>
      </c>
      <c r="J14" s="562">
        <v>174</v>
      </c>
      <c r="K14" s="562">
        <v>66598</v>
      </c>
      <c r="L14" s="562">
        <v>1.1779750955143626</v>
      </c>
      <c r="M14" s="562">
        <v>382.74712643678163</v>
      </c>
      <c r="N14" s="562">
        <v>208</v>
      </c>
      <c r="O14" s="562">
        <v>79664</v>
      </c>
      <c r="P14" s="550">
        <v>1.4090844771473043</v>
      </c>
      <c r="Q14" s="563">
        <v>383</v>
      </c>
    </row>
    <row r="15" spans="1:17" ht="14.4" customHeight="1" x14ac:dyDescent="0.3">
      <c r="A15" s="544" t="s">
        <v>1632</v>
      </c>
      <c r="B15" s="545" t="s">
        <v>1542</v>
      </c>
      <c r="C15" s="545" t="s">
        <v>1527</v>
      </c>
      <c r="D15" s="545" t="s">
        <v>1566</v>
      </c>
      <c r="E15" s="545" t="s">
        <v>1567</v>
      </c>
      <c r="F15" s="562">
        <v>691</v>
      </c>
      <c r="G15" s="562">
        <v>11056</v>
      </c>
      <c r="H15" s="562">
        <v>1</v>
      </c>
      <c r="I15" s="562">
        <v>16</v>
      </c>
      <c r="J15" s="562">
        <v>801</v>
      </c>
      <c r="K15" s="562">
        <v>12816</v>
      </c>
      <c r="L15" s="562">
        <v>1.1591895803183792</v>
      </c>
      <c r="M15" s="562">
        <v>16</v>
      </c>
      <c r="N15" s="562">
        <v>885</v>
      </c>
      <c r="O15" s="562">
        <v>14160</v>
      </c>
      <c r="P15" s="550">
        <v>1.280752532561505</v>
      </c>
      <c r="Q15" s="563">
        <v>16</v>
      </c>
    </row>
    <row r="16" spans="1:17" ht="14.4" customHeight="1" x14ac:dyDescent="0.3">
      <c r="A16" s="544" t="s">
        <v>1632</v>
      </c>
      <c r="B16" s="545" t="s">
        <v>1542</v>
      </c>
      <c r="C16" s="545" t="s">
        <v>1527</v>
      </c>
      <c r="D16" s="545" t="s">
        <v>1568</v>
      </c>
      <c r="E16" s="545" t="s">
        <v>1569</v>
      </c>
      <c r="F16" s="562">
        <v>55</v>
      </c>
      <c r="G16" s="562">
        <v>14410</v>
      </c>
      <c r="H16" s="562">
        <v>1</v>
      </c>
      <c r="I16" s="562">
        <v>262</v>
      </c>
      <c r="J16" s="562">
        <v>46</v>
      </c>
      <c r="K16" s="562">
        <v>12145</v>
      </c>
      <c r="L16" s="562">
        <v>0.8428174878556558</v>
      </c>
      <c r="M16" s="562">
        <v>264.02173913043481</v>
      </c>
      <c r="N16" s="562">
        <v>44</v>
      </c>
      <c r="O16" s="562">
        <v>11704</v>
      </c>
      <c r="P16" s="550">
        <v>0.81221374045801531</v>
      </c>
      <c r="Q16" s="563">
        <v>266</v>
      </c>
    </row>
    <row r="17" spans="1:17" ht="14.4" customHeight="1" x14ac:dyDescent="0.3">
      <c r="A17" s="544" t="s">
        <v>1632</v>
      </c>
      <c r="B17" s="545" t="s">
        <v>1542</v>
      </c>
      <c r="C17" s="545" t="s">
        <v>1527</v>
      </c>
      <c r="D17" s="545" t="s">
        <v>1570</v>
      </c>
      <c r="E17" s="545" t="s">
        <v>1571</v>
      </c>
      <c r="F17" s="562">
        <v>57</v>
      </c>
      <c r="G17" s="562">
        <v>8037</v>
      </c>
      <c r="H17" s="562">
        <v>1</v>
      </c>
      <c r="I17" s="562">
        <v>141</v>
      </c>
      <c r="J17" s="562">
        <v>46</v>
      </c>
      <c r="K17" s="562">
        <v>6486</v>
      </c>
      <c r="L17" s="562">
        <v>0.80701754385964908</v>
      </c>
      <c r="M17" s="562">
        <v>141</v>
      </c>
      <c r="N17" s="562">
        <v>49</v>
      </c>
      <c r="O17" s="562">
        <v>6909</v>
      </c>
      <c r="P17" s="550">
        <v>0.85964912280701755</v>
      </c>
      <c r="Q17" s="563">
        <v>141</v>
      </c>
    </row>
    <row r="18" spans="1:17" ht="14.4" customHeight="1" x14ac:dyDescent="0.3">
      <c r="A18" s="544" t="s">
        <v>1632</v>
      </c>
      <c r="B18" s="545" t="s">
        <v>1542</v>
      </c>
      <c r="C18" s="545" t="s">
        <v>1527</v>
      </c>
      <c r="D18" s="545" t="s">
        <v>1572</v>
      </c>
      <c r="E18" s="545" t="s">
        <v>1571</v>
      </c>
      <c r="F18" s="562">
        <v>113</v>
      </c>
      <c r="G18" s="562">
        <v>8814</v>
      </c>
      <c r="H18" s="562">
        <v>1</v>
      </c>
      <c r="I18" s="562">
        <v>78</v>
      </c>
      <c r="J18" s="562">
        <v>131</v>
      </c>
      <c r="K18" s="562">
        <v>10218</v>
      </c>
      <c r="L18" s="562">
        <v>1.1592920353982301</v>
      </c>
      <c r="M18" s="562">
        <v>78</v>
      </c>
      <c r="N18" s="562">
        <v>133</v>
      </c>
      <c r="O18" s="562">
        <v>10374</v>
      </c>
      <c r="P18" s="550">
        <v>1.1769911504424779</v>
      </c>
      <c r="Q18" s="563">
        <v>78</v>
      </c>
    </row>
    <row r="19" spans="1:17" ht="14.4" customHeight="1" x14ac:dyDescent="0.3">
      <c r="A19" s="544" t="s">
        <v>1632</v>
      </c>
      <c r="B19" s="545" t="s">
        <v>1542</v>
      </c>
      <c r="C19" s="545" t="s">
        <v>1527</v>
      </c>
      <c r="D19" s="545" t="s">
        <v>1573</v>
      </c>
      <c r="E19" s="545" t="s">
        <v>1574</v>
      </c>
      <c r="F19" s="562">
        <v>57</v>
      </c>
      <c r="G19" s="562">
        <v>17271</v>
      </c>
      <c r="H19" s="562">
        <v>1</v>
      </c>
      <c r="I19" s="562">
        <v>303</v>
      </c>
      <c r="J19" s="562">
        <v>46</v>
      </c>
      <c r="K19" s="562">
        <v>14034</v>
      </c>
      <c r="L19" s="562">
        <v>0.81257599444154938</v>
      </c>
      <c r="M19" s="562">
        <v>305.08695652173913</v>
      </c>
      <c r="N19" s="562">
        <v>49</v>
      </c>
      <c r="O19" s="562">
        <v>15043</v>
      </c>
      <c r="P19" s="550">
        <v>0.87099762607839737</v>
      </c>
      <c r="Q19" s="563">
        <v>307</v>
      </c>
    </row>
    <row r="20" spans="1:17" ht="14.4" customHeight="1" x14ac:dyDescent="0.3">
      <c r="A20" s="544" t="s">
        <v>1632</v>
      </c>
      <c r="B20" s="545" t="s">
        <v>1542</v>
      </c>
      <c r="C20" s="545" t="s">
        <v>1527</v>
      </c>
      <c r="D20" s="545" t="s">
        <v>1575</v>
      </c>
      <c r="E20" s="545" t="s">
        <v>1576</v>
      </c>
      <c r="F20" s="562">
        <v>227</v>
      </c>
      <c r="G20" s="562">
        <v>110322</v>
      </c>
      <c r="H20" s="562">
        <v>1</v>
      </c>
      <c r="I20" s="562">
        <v>486</v>
      </c>
      <c r="J20" s="562">
        <v>255</v>
      </c>
      <c r="K20" s="562">
        <v>124113</v>
      </c>
      <c r="L20" s="562">
        <v>1.1250067982813945</v>
      </c>
      <c r="M20" s="562">
        <v>486.7176470588235</v>
      </c>
      <c r="N20" s="562">
        <v>362</v>
      </c>
      <c r="O20" s="562">
        <v>176294</v>
      </c>
      <c r="P20" s="550">
        <v>1.5979949602073928</v>
      </c>
      <c r="Q20" s="563">
        <v>487</v>
      </c>
    </row>
    <row r="21" spans="1:17" ht="14.4" customHeight="1" x14ac:dyDescent="0.3">
      <c r="A21" s="544" t="s">
        <v>1632</v>
      </c>
      <c r="B21" s="545" t="s">
        <v>1542</v>
      </c>
      <c r="C21" s="545" t="s">
        <v>1527</v>
      </c>
      <c r="D21" s="545" t="s">
        <v>1577</v>
      </c>
      <c r="E21" s="545" t="s">
        <v>1578</v>
      </c>
      <c r="F21" s="562">
        <v>298</v>
      </c>
      <c r="G21" s="562">
        <v>47680</v>
      </c>
      <c r="H21" s="562">
        <v>1</v>
      </c>
      <c r="I21" s="562">
        <v>160</v>
      </c>
      <c r="J21" s="562">
        <v>355</v>
      </c>
      <c r="K21" s="562">
        <v>57054</v>
      </c>
      <c r="L21" s="562">
        <v>1.1966023489932887</v>
      </c>
      <c r="M21" s="562">
        <v>160.71549295774648</v>
      </c>
      <c r="N21" s="562">
        <v>391</v>
      </c>
      <c r="O21" s="562">
        <v>62951</v>
      </c>
      <c r="P21" s="550">
        <v>1.3202810402684564</v>
      </c>
      <c r="Q21" s="563">
        <v>161</v>
      </c>
    </row>
    <row r="22" spans="1:17" ht="14.4" customHeight="1" x14ac:dyDescent="0.3">
      <c r="A22" s="544" t="s">
        <v>1632</v>
      </c>
      <c r="B22" s="545" t="s">
        <v>1542</v>
      </c>
      <c r="C22" s="545" t="s">
        <v>1527</v>
      </c>
      <c r="D22" s="545" t="s">
        <v>1581</v>
      </c>
      <c r="E22" s="545" t="s">
        <v>1547</v>
      </c>
      <c r="F22" s="562">
        <v>318</v>
      </c>
      <c r="G22" s="562">
        <v>22260</v>
      </c>
      <c r="H22" s="562">
        <v>1</v>
      </c>
      <c r="I22" s="562">
        <v>70</v>
      </c>
      <c r="J22" s="562">
        <v>354</v>
      </c>
      <c r="K22" s="562">
        <v>25046</v>
      </c>
      <c r="L22" s="562">
        <v>1.1251572327044026</v>
      </c>
      <c r="M22" s="562">
        <v>70.751412429378533</v>
      </c>
      <c r="N22" s="562">
        <v>420</v>
      </c>
      <c r="O22" s="562">
        <v>29820</v>
      </c>
      <c r="P22" s="550">
        <v>1.3396226415094339</v>
      </c>
      <c r="Q22" s="563">
        <v>71</v>
      </c>
    </row>
    <row r="23" spans="1:17" ht="14.4" customHeight="1" x14ac:dyDescent="0.3">
      <c r="A23" s="544" t="s">
        <v>1632</v>
      </c>
      <c r="B23" s="545" t="s">
        <v>1542</v>
      </c>
      <c r="C23" s="545" t="s">
        <v>1527</v>
      </c>
      <c r="D23" s="545" t="s">
        <v>1586</v>
      </c>
      <c r="E23" s="545" t="s">
        <v>1587</v>
      </c>
      <c r="F23" s="562"/>
      <c r="G23" s="562"/>
      <c r="H23" s="562"/>
      <c r="I23" s="562"/>
      <c r="J23" s="562"/>
      <c r="K23" s="562"/>
      <c r="L23" s="562"/>
      <c r="M23" s="562"/>
      <c r="N23" s="562">
        <v>3</v>
      </c>
      <c r="O23" s="562">
        <v>660</v>
      </c>
      <c r="P23" s="550"/>
      <c r="Q23" s="563">
        <v>220</v>
      </c>
    </row>
    <row r="24" spans="1:17" ht="14.4" customHeight="1" x14ac:dyDescent="0.3">
      <c r="A24" s="544" t="s">
        <v>1632</v>
      </c>
      <c r="B24" s="545" t="s">
        <v>1542</v>
      </c>
      <c r="C24" s="545" t="s">
        <v>1527</v>
      </c>
      <c r="D24" s="545" t="s">
        <v>1588</v>
      </c>
      <c r="E24" s="545" t="s">
        <v>1589</v>
      </c>
      <c r="F24" s="562">
        <v>6</v>
      </c>
      <c r="G24" s="562">
        <v>7134</v>
      </c>
      <c r="H24" s="562">
        <v>1</v>
      </c>
      <c r="I24" s="562">
        <v>1189</v>
      </c>
      <c r="J24" s="562">
        <v>1</v>
      </c>
      <c r="K24" s="562">
        <v>1193</v>
      </c>
      <c r="L24" s="562">
        <v>0.1672273619287917</v>
      </c>
      <c r="M24" s="562">
        <v>1193</v>
      </c>
      <c r="N24" s="562">
        <v>7</v>
      </c>
      <c r="O24" s="562">
        <v>8365</v>
      </c>
      <c r="P24" s="550">
        <v>1.1725539669189795</v>
      </c>
      <c r="Q24" s="563">
        <v>1195</v>
      </c>
    </row>
    <row r="25" spans="1:17" ht="14.4" customHeight="1" x14ac:dyDescent="0.3">
      <c r="A25" s="544" t="s">
        <v>1632</v>
      </c>
      <c r="B25" s="545" t="s">
        <v>1542</v>
      </c>
      <c r="C25" s="545" t="s">
        <v>1527</v>
      </c>
      <c r="D25" s="545" t="s">
        <v>1590</v>
      </c>
      <c r="E25" s="545" t="s">
        <v>1591</v>
      </c>
      <c r="F25" s="562">
        <v>5</v>
      </c>
      <c r="G25" s="562">
        <v>540</v>
      </c>
      <c r="H25" s="562">
        <v>1</v>
      </c>
      <c r="I25" s="562">
        <v>108</v>
      </c>
      <c r="J25" s="562">
        <v>1</v>
      </c>
      <c r="K25" s="562">
        <v>109</v>
      </c>
      <c r="L25" s="562">
        <v>0.20185185185185187</v>
      </c>
      <c r="M25" s="562">
        <v>109</v>
      </c>
      <c r="N25" s="562">
        <v>10</v>
      </c>
      <c r="O25" s="562">
        <v>1100</v>
      </c>
      <c r="P25" s="550">
        <v>2.0370370370370372</v>
      </c>
      <c r="Q25" s="563">
        <v>110</v>
      </c>
    </row>
    <row r="26" spans="1:17" ht="14.4" customHeight="1" x14ac:dyDescent="0.3">
      <c r="A26" s="544" t="s">
        <v>1632</v>
      </c>
      <c r="B26" s="545" t="s">
        <v>1542</v>
      </c>
      <c r="C26" s="545" t="s">
        <v>1527</v>
      </c>
      <c r="D26" s="545" t="s">
        <v>1600</v>
      </c>
      <c r="E26" s="545" t="s">
        <v>1601</v>
      </c>
      <c r="F26" s="562"/>
      <c r="G26" s="562"/>
      <c r="H26" s="562"/>
      <c r="I26" s="562"/>
      <c r="J26" s="562"/>
      <c r="K26" s="562"/>
      <c r="L26" s="562"/>
      <c r="M26" s="562"/>
      <c r="N26" s="562">
        <v>1</v>
      </c>
      <c r="O26" s="562">
        <v>294</v>
      </c>
      <c r="P26" s="550"/>
      <c r="Q26" s="563">
        <v>294</v>
      </c>
    </row>
    <row r="27" spans="1:17" ht="14.4" customHeight="1" x14ac:dyDescent="0.3">
      <c r="A27" s="544" t="s">
        <v>1633</v>
      </c>
      <c r="B27" s="545" t="s">
        <v>1542</v>
      </c>
      <c r="C27" s="545" t="s">
        <v>1527</v>
      </c>
      <c r="D27" s="545" t="s">
        <v>1546</v>
      </c>
      <c r="E27" s="545" t="s">
        <v>1547</v>
      </c>
      <c r="F27" s="562">
        <v>724</v>
      </c>
      <c r="G27" s="562">
        <v>146972</v>
      </c>
      <c r="H27" s="562">
        <v>1</v>
      </c>
      <c r="I27" s="562">
        <v>203</v>
      </c>
      <c r="J27" s="562">
        <v>889</v>
      </c>
      <c r="K27" s="562">
        <v>181733</v>
      </c>
      <c r="L27" s="562">
        <v>1.2365144381242685</v>
      </c>
      <c r="M27" s="562">
        <v>204.42407199100111</v>
      </c>
      <c r="N27" s="562">
        <v>793</v>
      </c>
      <c r="O27" s="562">
        <v>163358</v>
      </c>
      <c r="P27" s="550">
        <v>1.1114906240644475</v>
      </c>
      <c r="Q27" s="563">
        <v>206</v>
      </c>
    </row>
    <row r="28" spans="1:17" ht="14.4" customHeight="1" x14ac:dyDescent="0.3">
      <c r="A28" s="544" t="s">
        <v>1633</v>
      </c>
      <c r="B28" s="545" t="s">
        <v>1542</v>
      </c>
      <c r="C28" s="545" t="s">
        <v>1527</v>
      </c>
      <c r="D28" s="545" t="s">
        <v>1548</v>
      </c>
      <c r="E28" s="545" t="s">
        <v>1547</v>
      </c>
      <c r="F28" s="562"/>
      <c r="G28" s="562"/>
      <c r="H28" s="562"/>
      <c r="I28" s="562"/>
      <c r="J28" s="562">
        <v>6</v>
      </c>
      <c r="K28" s="562">
        <v>507</v>
      </c>
      <c r="L28" s="562"/>
      <c r="M28" s="562">
        <v>84.5</v>
      </c>
      <c r="N28" s="562">
        <v>13</v>
      </c>
      <c r="O28" s="562">
        <v>1105</v>
      </c>
      <c r="P28" s="550"/>
      <c r="Q28" s="563">
        <v>85</v>
      </c>
    </row>
    <row r="29" spans="1:17" ht="14.4" customHeight="1" x14ac:dyDescent="0.3">
      <c r="A29" s="544" t="s">
        <v>1633</v>
      </c>
      <c r="B29" s="545" t="s">
        <v>1542</v>
      </c>
      <c r="C29" s="545" t="s">
        <v>1527</v>
      </c>
      <c r="D29" s="545" t="s">
        <v>1549</v>
      </c>
      <c r="E29" s="545" t="s">
        <v>1550</v>
      </c>
      <c r="F29" s="562">
        <v>544</v>
      </c>
      <c r="G29" s="562">
        <v>158848</v>
      </c>
      <c r="H29" s="562">
        <v>1</v>
      </c>
      <c r="I29" s="562">
        <v>292</v>
      </c>
      <c r="J29" s="562">
        <v>941</v>
      </c>
      <c r="K29" s="562">
        <v>275962</v>
      </c>
      <c r="L29" s="562">
        <v>1.7372708501208702</v>
      </c>
      <c r="M29" s="562">
        <v>293.26461211477152</v>
      </c>
      <c r="N29" s="562">
        <v>1207</v>
      </c>
      <c r="O29" s="562">
        <v>356065</v>
      </c>
      <c r="P29" s="550">
        <v>2.2415453767123288</v>
      </c>
      <c r="Q29" s="563">
        <v>295</v>
      </c>
    </row>
    <row r="30" spans="1:17" ht="14.4" customHeight="1" x14ac:dyDescent="0.3">
      <c r="A30" s="544" t="s">
        <v>1633</v>
      </c>
      <c r="B30" s="545" t="s">
        <v>1542</v>
      </c>
      <c r="C30" s="545" t="s">
        <v>1527</v>
      </c>
      <c r="D30" s="545" t="s">
        <v>1551</v>
      </c>
      <c r="E30" s="545" t="s">
        <v>1552</v>
      </c>
      <c r="F30" s="562">
        <v>12</v>
      </c>
      <c r="G30" s="562">
        <v>1116</v>
      </c>
      <c r="H30" s="562">
        <v>1</v>
      </c>
      <c r="I30" s="562">
        <v>93</v>
      </c>
      <c r="J30" s="562">
        <v>23</v>
      </c>
      <c r="K30" s="562">
        <v>2159</v>
      </c>
      <c r="L30" s="562">
        <v>1.9345878136200716</v>
      </c>
      <c r="M30" s="562">
        <v>93.869565217391298</v>
      </c>
      <c r="N30" s="562">
        <v>7</v>
      </c>
      <c r="O30" s="562">
        <v>665</v>
      </c>
      <c r="P30" s="550">
        <v>0.59587813620071683</v>
      </c>
      <c r="Q30" s="563">
        <v>95</v>
      </c>
    </row>
    <row r="31" spans="1:17" ht="14.4" customHeight="1" x14ac:dyDescent="0.3">
      <c r="A31" s="544" t="s">
        <v>1633</v>
      </c>
      <c r="B31" s="545" t="s">
        <v>1542</v>
      </c>
      <c r="C31" s="545" t="s">
        <v>1527</v>
      </c>
      <c r="D31" s="545" t="s">
        <v>1553</v>
      </c>
      <c r="E31" s="545" t="s">
        <v>1554</v>
      </c>
      <c r="F31" s="562">
        <v>2</v>
      </c>
      <c r="G31" s="562">
        <v>440</v>
      </c>
      <c r="H31" s="562">
        <v>1</v>
      </c>
      <c r="I31" s="562">
        <v>220</v>
      </c>
      <c r="J31" s="562">
        <v>2</v>
      </c>
      <c r="K31" s="562">
        <v>446</v>
      </c>
      <c r="L31" s="562">
        <v>1.0136363636363637</v>
      </c>
      <c r="M31" s="562">
        <v>223</v>
      </c>
      <c r="N31" s="562">
        <v>2</v>
      </c>
      <c r="O31" s="562">
        <v>448</v>
      </c>
      <c r="P31" s="550">
        <v>1.0181818181818181</v>
      </c>
      <c r="Q31" s="563">
        <v>224</v>
      </c>
    </row>
    <row r="32" spans="1:17" ht="14.4" customHeight="1" x14ac:dyDescent="0.3">
      <c r="A32" s="544" t="s">
        <v>1633</v>
      </c>
      <c r="B32" s="545" t="s">
        <v>1542</v>
      </c>
      <c r="C32" s="545" t="s">
        <v>1527</v>
      </c>
      <c r="D32" s="545" t="s">
        <v>1555</v>
      </c>
      <c r="E32" s="545" t="s">
        <v>1556</v>
      </c>
      <c r="F32" s="562">
        <v>320</v>
      </c>
      <c r="G32" s="562">
        <v>42880</v>
      </c>
      <c r="H32" s="562">
        <v>1</v>
      </c>
      <c r="I32" s="562">
        <v>134</v>
      </c>
      <c r="J32" s="562">
        <v>303</v>
      </c>
      <c r="K32" s="562">
        <v>40811</v>
      </c>
      <c r="L32" s="562">
        <v>0.95174906716417906</v>
      </c>
      <c r="M32" s="562">
        <v>134.68976897689768</v>
      </c>
      <c r="N32" s="562">
        <v>235</v>
      </c>
      <c r="O32" s="562">
        <v>31725</v>
      </c>
      <c r="P32" s="550">
        <v>0.73985541044776115</v>
      </c>
      <c r="Q32" s="563">
        <v>135</v>
      </c>
    </row>
    <row r="33" spans="1:17" ht="14.4" customHeight="1" x14ac:dyDescent="0.3">
      <c r="A33" s="544" t="s">
        <v>1633</v>
      </c>
      <c r="B33" s="545" t="s">
        <v>1542</v>
      </c>
      <c r="C33" s="545" t="s">
        <v>1527</v>
      </c>
      <c r="D33" s="545" t="s">
        <v>1557</v>
      </c>
      <c r="E33" s="545" t="s">
        <v>1556</v>
      </c>
      <c r="F33" s="562">
        <v>3</v>
      </c>
      <c r="G33" s="562">
        <v>525</v>
      </c>
      <c r="H33" s="562">
        <v>1</v>
      </c>
      <c r="I33" s="562">
        <v>175</v>
      </c>
      <c r="J33" s="562">
        <v>3</v>
      </c>
      <c r="K33" s="562">
        <v>529</v>
      </c>
      <c r="L33" s="562">
        <v>1.0076190476190476</v>
      </c>
      <c r="M33" s="562">
        <v>176.33333333333334</v>
      </c>
      <c r="N33" s="562">
        <v>5</v>
      </c>
      <c r="O33" s="562">
        <v>890</v>
      </c>
      <c r="P33" s="550">
        <v>1.6952380952380952</v>
      </c>
      <c r="Q33" s="563">
        <v>178</v>
      </c>
    </row>
    <row r="34" spans="1:17" ht="14.4" customHeight="1" x14ac:dyDescent="0.3">
      <c r="A34" s="544" t="s">
        <v>1633</v>
      </c>
      <c r="B34" s="545" t="s">
        <v>1542</v>
      </c>
      <c r="C34" s="545" t="s">
        <v>1527</v>
      </c>
      <c r="D34" s="545" t="s">
        <v>1558</v>
      </c>
      <c r="E34" s="545" t="s">
        <v>1559</v>
      </c>
      <c r="F34" s="562">
        <v>2</v>
      </c>
      <c r="G34" s="562">
        <v>1224</v>
      </c>
      <c r="H34" s="562">
        <v>1</v>
      </c>
      <c r="I34" s="562">
        <v>612</v>
      </c>
      <c r="J34" s="562">
        <v>3</v>
      </c>
      <c r="K34" s="562">
        <v>1848</v>
      </c>
      <c r="L34" s="562">
        <v>1.5098039215686274</v>
      </c>
      <c r="M34" s="562">
        <v>616</v>
      </c>
      <c r="N34" s="562">
        <v>1</v>
      </c>
      <c r="O34" s="562">
        <v>620</v>
      </c>
      <c r="P34" s="550">
        <v>0.50653594771241828</v>
      </c>
      <c r="Q34" s="563">
        <v>620</v>
      </c>
    </row>
    <row r="35" spans="1:17" ht="14.4" customHeight="1" x14ac:dyDescent="0.3">
      <c r="A35" s="544" t="s">
        <v>1633</v>
      </c>
      <c r="B35" s="545" t="s">
        <v>1542</v>
      </c>
      <c r="C35" s="545" t="s">
        <v>1527</v>
      </c>
      <c r="D35" s="545" t="s">
        <v>1562</v>
      </c>
      <c r="E35" s="545" t="s">
        <v>1563</v>
      </c>
      <c r="F35" s="562">
        <v>30</v>
      </c>
      <c r="G35" s="562">
        <v>4770</v>
      </c>
      <c r="H35" s="562">
        <v>1</v>
      </c>
      <c r="I35" s="562">
        <v>159</v>
      </c>
      <c r="J35" s="562">
        <v>39</v>
      </c>
      <c r="K35" s="562">
        <v>6229</v>
      </c>
      <c r="L35" s="562">
        <v>1.3058700209643606</v>
      </c>
      <c r="M35" s="562">
        <v>159.71794871794873</v>
      </c>
      <c r="N35" s="562">
        <v>38</v>
      </c>
      <c r="O35" s="562">
        <v>6118</v>
      </c>
      <c r="P35" s="550">
        <v>1.2825995807127883</v>
      </c>
      <c r="Q35" s="563">
        <v>161</v>
      </c>
    </row>
    <row r="36" spans="1:17" ht="14.4" customHeight="1" x14ac:dyDescent="0.3">
      <c r="A36" s="544" t="s">
        <v>1633</v>
      </c>
      <c r="B36" s="545" t="s">
        <v>1542</v>
      </c>
      <c r="C36" s="545" t="s">
        <v>1527</v>
      </c>
      <c r="D36" s="545" t="s">
        <v>1564</v>
      </c>
      <c r="E36" s="545" t="s">
        <v>1565</v>
      </c>
      <c r="F36" s="562"/>
      <c r="G36" s="562"/>
      <c r="H36" s="562"/>
      <c r="I36" s="562"/>
      <c r="J36" s="562"/>
      <c r="K36" s="562"/>
      <c r="L36" s="562"/>
      <c r="M36" s="562"/>
      <c r="N36" s="562">
        <v>2</v>
      </c>
      <c r="O36" s="562">
        <v>766</v>
      </c>
      <c r="P36" s="550"/>
      <c r="Q36" s="563">
        <v>383</v>
      </c>
    </row>
    <row r="37" spans="1:17" ht="14.4" customHeight="1" x14ac:dyDescent="0.3">
      <c r="A37" s="544" t="s">
        <v>1633</v>
      </c>
      <c r="B37" s="545" t="s">
        <v>1542</v>
      </c>
      <c r="C37" s="545" t="s">
        <v>1527</v>
      </c>
      <c r="D37" s="545" t="s">
        <v>1566</v>
      </c>
      <c r="E37" s="545" t="s">
        <v>1567</v>
      </c>
      <c r="F37" s="562">
        <v>546</v>
      </c>
      <c r="G37" s="562">
        <v>8736</v>
      </c>
      <c r="H37" s="562">
        <v>1</v>
      </c>
      <c r="I37" s="562">
        <v>16</v>
      </c>
      <c r="J37" s="562">
        <v>547</v>
      </c>
      <c r="K37" s="562">
        <v>8752</v>
      </c>
      <c r="L37" s="562">
        <v>1.0018315018315018</v>
      </c>
      <c r="M37" s="562">
        <v>16</v>
      </c>
      <c r="N37" s="562">
        <v>494</v>
      </c>
      <c r="O37" s="562">
        <v>7904</v>
      </c>
      <c r="P37" s="550">
        <v>0.90476190476190477</v>
      </c>
      <c r="Q37" s="563">
        <v>16</v>
      </c>
    </row>
    <row r="38" spans="1:17" ht="14.4" customHeight="1" x14ac:dyDescent="0.3">
      <c r="A38" s="544" t="s">
        <v>1633</v>
      </c>
      <c r="B38" s="545" t="s">
        <v>1542</v>
      </c>
      <c r="C38" s="545" t="s">
        <v>1527</v>
      </c>
      <c r="D38" s="545" t="s">
        <v>1568</v>
      </c>
      <c r="E38" s="545" t="s">
        <v>1569</v>
      </c>
      <c r="F38" s="562">
        <v>191</v>
      </c>
      <c r="G38" s="562">
        <v>50042</v>
      </c>
      <c r="H38" s="562">
        <v>1</v>
      </c>
      <c r="I38" s="562">
        <v>262</v>
      </c>
      <c r="J38" s="562">
        <v>203</v>
      </c>
      <c r="K38" s="562">
        <v>53630</v>
      </c>
      <c r="L38" s="562">
        <v>1.0716997721913593</v>
      </c>
      <c r="M38" s="562">
        <v>264.18719211822662</v>
      </c>
      <c r="N38" s="562">
        <v>185</v>
      </c>
      <c r="O38" s="562">
        <v>49210</v>
      </c>
      <c r="P38" s="550">
        <v>0.98337396586867032</v>
      </c>
      <c r="Q38" s="563">
        <v>266</v>
      </c>
    </row>
    <row r="39" spans="1:17" ht="14.4" customHeight="1" x14ac:dyDescent="0.3">
      <c r="A39" s="544" t="s">
        <v>1633</v>
      </c>
      <c r="B39" s="545" t="s">
        <v>1542</v>
      </c>
      <c r="C39" s="545" t="s">
        <v>1527</v>
      </c>
      <c r="D39" s="545" t="s">
        <v>1570</v>
      </c>
      <c r="E39" s="545" t="s">
        <v>1571</v>
      </c>
      <c r="F39" s="562">
        <v>196</v>
      </c>
      <c r="G39" s="562">
        <v>27636</v>
      </c>
      <c r="H39" s="562">
        <v>1</v>
      </c>
      <c r="I39" s="562">
        <v>141</v>
      </c>
      <c r="J39" s="562">
        <v>226</v>
      </c>
      <c r="K39" s="562">
        <v>31866</v>
      </c>
      <c r="L39" s="562">
        <v>1.153061224489796</v>
      </c>
      <c r="M39" s="562">
        <v>141</v>
      </c>
      <c r="N39" s="562">
        <v>238</v>
      </c>
      <c r="O39" s="562">
        <v>33558</v>
      </c>
      <c r="P39" s="550">
        <v>1.2142857142857142</v>
      </c>
      <c r="Q39" s="563">
        <v>141</v>
      </c>
    </row>
    <row r="40" spans="1:17" ht="14.4" customHeight="1" x14ac:dyDescent="0.3">
      <c r="A40" s="544" t="s">
        <v>1633</v>
      </c>
      <c r="B40" s="545" t="s">
        <v>1542</v>
      </c>
      <c r="C40" s="545" t="s">
        <v>1527</v>
      </c>
      <c r="D40" s="545" t="s">
        <v>1572</v>
      </c>
      <c r="E40" s="545" t="s">
        <v>1571</v>
      </c>
      <c r="F40" s="562">
        <v>320</v>
      </c>
      <c r="G40" s="562">
        <v>24960</v>
      </c>
      <c r="H40" s="562">
        <v>1</v>
      </c>
      <c r="I40" s="562">
        <v>78</v>
      </c>
      <c r="J40" s="562">
        <v>303</v>
      </c>
      <c r="K40" s="562">
        <v>23634</v>
      </c>
      <c r="L40" s="562">
        <v>0.94687500000000002</v>
      </c>
      <c r="M40" s="562">
        <v>78</v>
      </c>
      <c r="N40" s="562">
        <v>235</v>
      </c>
      <c r="O40" s="562">
        <v>18330</v>
      </c>
      <c r="P40" s="550">
        <v>0.734375</v>
      </c>
      <c r="Q40" s="563">
        <v>78</v>
      </c>
    </row>
    <row r="41" spans="1:17" ht="14.4" customHeight="1" x14ac:dyDescent="0.3">
      <c r="A41" s="544" t="s">
        <v>1633</v>
      </c>
      <c r="B41" s="545" t="s">
        <v>1542</v>
      </c>
      <c r="C41" s="545" t="s">
        <v>1527</v>
      </c>
      <c r="D41" s="545" t="s">
        <v>1573</v>
      </c>
      <c r="E41" s="545" t="s">
        <v>1574</v>
      </c>
      <c r="F41" s="562">
        <v>196</v>
      </c>
      <c r="G41" s="562">
        <v>59388</v>
      </c>
      <c r="H41" s="562">
        <v>1</v>
      </c>
      <c r="I41" s="562">
        <v>303</v>
      </c>
      <c r="J41" s="562">
        <v>226</v>
      </c>
      <c r="K41" s="562">
        <v>68979</v>
      </c>
      <c r="L41" s="562">
        <v>1.1614972721761971</v>
      </c>
      <c r="M41" s="562">
        <v>305.21681415929203</v>
      </c>
      <c r="N41" s="562">
        <v>238</v>
      </c>
      <c r="O41" s="562">
        <v>73066</v>
      </c>
      <c r="P41" s="550">
        <v>1.2303158887317303</v>
      </c>
      <c r="Q41" s="563">
        <v>307</v>
      </c>
    </row>
    <row r="42" spans="1:17" ht="14.4" customHeight="1" x14ac:dyDescent="0.3">
      <c r="A42" s="544" t="s">
        <v>1633</v>
      </c>
      <c r="B42" s="545" t="s">
        <v>1542</v>
      </c>
      <c r="C42" s="545" t="s">
        <v>1527</v>
      </c>
      <c r="D42" s="545" t="s">
        <v>1575</v>
      </c>
      <c r="E42" s="545" t="s">
        <v>1576</v>
      </c>
      <c r="F42" s="562"/>
      <c r="G42" s="562"/>
      <c r="H42" s="562"/>
      <c r="I42" s="562"/>
      <c r="J42" s="562"/>
      <c r="K42" s="562"/>
      <c r="L42" s="562"/>
      <c r="M42" s="562"/>
      <c r="N42" s="562">
        <v>2</v>
      </c>
      <c r="O42" s="562">
        <v>974</v>
      </c>
      <c r="P42" s="550"/>
      <c r="Q42" s="563">
        <v>487</v>
      </c>
    </row>
    <row r="43" spans="1:17" ht="14.4" customHeight="1" x14ac:dyDescent="0.3">
      <c r="A43" s="544" t="s">
        <v>1633</v>
      </c>
      <c r="B43" s="545" t="s">
        <v>1542</v>
      </c>
      <c r="C43" s="545" t="s">
        <v>1527</v>
      </c>
      <c r="D43" s="545" t="s">
        <v>1577</v>
      </c>
      <c r="E43" s="545" t="s">
        <v>1578</v>
      </c>
      <c r="F43" s="562">
        <v>198</v>
      </c>
      <c r="G43" s="562">
        <v>31680</v>
      </c>
      <c r="H43" s="562">
        <v>1</v>
      </c>
      <c r="I43" s="562">
        <v>160</v>
      </c>
      <c r="J43" s="562">
        <v>184</v>
      </c>
      <c r="K43" s="562">
        <v>29563</v>
      </c>
      <c r="L43" s="562">
        <v>0.93317550505050506</v>
      </c>
      <c r="M43" s="562">
        <v>160.66847826086956</v>
      </c>
      <c r="N43" s="562">
        <v>131</v>
      </c>
      <c r="O43" s="562">
        <v>21091</v>
      </c>
      <c r="P43" s="550">
        <v>0.66575126262626261</v>
      </c>
      <c r="Q43" s="563">
        <v>161</v>
      </c>
    </row>
    <row r="44" spans="1:17" ht="14.4" customHeight="1" x14ac:dyDescent="0.3">
      <c r="A44" s="544" t="s">
        <v>1633</v>
      </c>
      <c r="B44" s="545" t="s">
        <v>1542</v>
      </c>
      <c r="C44" s="545" t="s">
        <v>1527</v>
      </c>
      <c r="D44" s="545" t="s">
        <v>1581</v>
      </c>
      <c r="E44" s="545" t="s">
        <v>1547</v>
      </c>
      <c r="F44" s="562">
        <v>918</v>
      </c>
      <c r="G44" s="562">
        <v>64260</v>
      </c>
      <c r="H44" s="562">
        <v>1</v>
      </c>
      <c r="I44" s="562">
        <v>70</v>
      </c>
      <c r="J44" s="562">
        <v>849</v>
      </c>
      <c r="K44" s="562">
        <v>60001</v>
      </c>
      <c r="L44" s="562">
        <v>0.93372237784002488</v>
      </c>
      <c r="M44" s="562">
        <v>70.67255594817432</v>
      </c>
      <c r="N44" s="562">
        <v>833</v>
      </c>
      <c r="O44" s="562">
        <v>59143</v>
      </c>
      <c r="P44" s="550">
        <v>0.92037037037037039</v>
      </c>
      <c r="Q44" s="563">
        <v>71</v>
      </c>
    </row>
    <row r="45" spans="1:17" ht="14.4" customHeight="1" x14ac:dyDescent="0.3">
      <c r="A45" s="544" t="s">
        <v>1633</v>
      </c>
      <c r="B45" s="545" t="s">
        <v>1542</v>
      </c>
      <c r="C45" s="545" t="s">
        <v>1527</v>
      </c>
      <c r="D45" s="545" t="s">
        <v>1586</v>
      </c>
      <c r="E45" s="545" t="s">
        <v>1587</v>
      </c>
      <c r="F45" s="562">
        <v>11</v>
      </c>
      <c r="G45" s="562">
        <v>2376</v>
      </c>
      <c r="H45" s="562">
        <v>1</v>
      </c>
      <c r="I45" s="562">
        <v>216</v>
      </c>
      <c r="J45" s="562">
        <v>5</v>
      </c>
      <c r="K45" s="562">
        <v>1086</v>
      </c>
      <c r="L45" s="562">
        <v>0.45707070707070707</v>
      </c>
      <c r="M45" s="562">
        <v>217.2</v>
      </c>
      <c r="N45" s="562">
        <v>15</v>
      </c>
      <c r="O45" s="562">
        <v>3300</v>
      </c>
      <c r="P45" s="550">
        <v>1.3888888888888888</v>
      </c>
      <c r="Q45" s="563">
        <v>220</v>
      </c>
    </row>
    <row r="46" spans="1:17" ht="14.4" customHeight="1" x14ac:dyDescent="0.3">
      <c r="A46" s="544" t="s">
        <v>1633</v>
      </c>
      <c r="B46" s="545" t="s">
        <v>1542</v>
      </c>
      <c r="C46" s="545" t="s">
        <v>1527</v>
      </c>
      <c r="D46" s="545" t="s">
        <v>1588</v>
      </c>
      <c r="E46" s="545" t="s">
        <v>1589</v>
      </c>
      <c r="F46" s="562">
        <v>19</v>
      </c>
      <c r="G46" s="562">
        <v>22591</v>
      </c>
      <c r="H46" s="562">
        <v>1</v>
      </c>
      <c r="I46" s="562">
        <v>1189</v>
      </c>
      <c r="J46" s="562">
        <v>39</v>
      </c>
      <c r="K46" s="562">
        <v>46467</v>
      </c>
      <c r="L46" s="562">
        <v>2.0568810588287372</v>
      </c>
      <c r="M46" s="562">
        <v>1191.4615384615386</v>
      </c>
      <c r="N46" s="562">
        <v>27</v>
      </c>
      <c r="O46" s="562">
        <v>32265</v>
      </c>
      <c r="P46" s="550">
        <v>1.4282236288787571</v>
      </c>
      <c r="Q46" s="563">
        <v>1195</v>
      </c>
    </row>
    <row r="47" spans="1:17" ht="14.4" customHeight="1" x14ac:dyDescent="0.3">
      <c r="A47" s="544" t="s">
        <v>1633</v>
      </c>
      <c r="B47" s="545" t="s">
        <v>1542</v>
      </c>
      <c r="C47" s="545" t="s">
        <v>1527</v>
      </c>
      <c r="D47" s="545" t="s">
        <v>1590</v>
      </c>
      <c r="E47" s="545" t="s">
        <v>1591</v>
      </c>
      <c r="F47" s="562">
        <v>21</v>
      </c>
      <c r="G47" s="562">
        <v>2268</v>
      </c>
      <c r="H47" s="562">
        <v>1</v>
      </c>
      <c r="I47" s="562">
        <v>108</v>
      </c>
      <c r="J47" s="562">
        <v>35</v>
      </c>
      <c r="K47" s="562">
        <v>3803</v>
      </c>
      <c r="L47" s="562">
        <v>1.6768077601410936</v>
      </c>
      <c r="M47" s="562">
        <v>108.65714285714286</v>
      </c>
      <c r="N47" s="562">
        <v>26</v>
      </c>
      <c r="O47" s="562">
        <v>2860</v>
      </c>
      <c r="P47" s="550">
        <v>1.2610229276895943</v>
      </c>
      <c r="Q47" s="563">
        <v>110</v>
      </c>
    </row>
    <row r="48" spans="1:17" ht="14.4" customHeight="1" x14ac:dyDescent="0.3">
      <c r="A48" s="544" t="s">
        <v>1633</v>
      </c>
      <c r="B48" s="545" t="s">
        <v>1542</v>
      </c>
      <c r="C48" s="545" t="s">
        <v>1527</v>
      </c>
      <c r="D48" s="545" t="s">
        <v>1592</v>
      </c>
      <c r="E48" s="545" t="s">
        <v>1593</v>
      </c>
      <c r="F48" s="562">
        <v>4</v>
      </c>
      <c r="G48" s="562">
        <v>1276</v>
      </c>
      <c r="H48" s="562">
        <v>1</v>
      </c>
      <c r="I48" s="562">
        <v>319</v>
      </c>
      <c r="J48" s="562">
        <v>1</v>
      </c>
      <c r="K48" s="562">
        <v>319</v>
      </c>
      <c r="L48" s="562">
        <v>0.25</v>
      </c>
      <c r="M48" s="562">
        <v>319</v>
      </c>
      <c r="N48" s="562">
        <v>1</v>
      </c>
      <c r="O48" s="562">
        <v>323</v>
      </c>
      <c r="P48" s="550">
        <v>0.25313479623824453</v>
      </c>
      <c r="Q48" s="563">
        <v>323</v>
      </c>
    </row>
    <row r="49" spans="1:17" ht="14.4" customHeight="1" x14ac:dyDescent="0.3">
      <c r="A49" s="544" t="s">
        <v>1633</v>
      </c>
      <c r="B49" s="545" t="s">
        <v>1542</v>
      </c>
      <c r="C49" s="545" t="s">
        <v>1527</v>
      </c>
      <c r="D49" s="545" t="s">
        <v>1598</v>
      </c>
      <c r="E49" s="545" t="s">
        <v>1599</v>
      </c>
      <c r="F49" s="562"/>
      <c r="G49" s="562"/>
      <c r="H49" s="562"/>
      <c r="I49" s="562"/>
      <c r="J49" s="562">
        <v>1</v>
      </c>
      <c r="K49" s="562">
        <v>1029</v>
      </c>
      <c r="L49" s="562"/>
      <c r="M49" s="562">
        <v>1029</v>
      </c>
      <c r="N49" s="562">
        <v>1</v>
      </c>
      <c r="O49" s="562">
        <v>1033</v>
      </c>
      <c r="P49" s="550"/>
      <c r="Q49" s="563">
        <v>1033</v>
      </c>
    </row>
    <row r="50" spans="1:17" ht="14.4" customHeight="1" x14ac:dyDescent="0.3">
      <c r="A50" s="544" t="s">
        <v>1633</v>
      </c>
      <c r="B50" s="545" t="s">
        <v>1542</v>
      </c>
      <c r="C50" s="545" t="s">
        <v>1527</v>
      </c>
      <c r="D50" s="545" t="s">
        <v>1600</v>
      </c>
      <c r="E50" s="545" t="s">
        <v>1601</v>
      </c>
      <c r="F50" s="562">
        <v>2</v>
      </c>
      <c r="G50" s="562">
        <v>582</v>
      </c>
      <c r="H50" s="562">
        <v>1</v>
      </c>
      <c r="I50" s="562">
        <v>291</v>
      </c>
      <c r="J50" s="562">
        <v>2</v>
      </c>
      <c r="K50" s="562">
        <v>586</v>
      </c>
      <c r="L50" s="562">
        <v>1.006872852233677</v>
      </c>
      <c r="M50" s="562">
        <v>293</v>
      </c>
      <c r="N50" s="562"/>
      <c r="O50" s="562"/>
      <c r="P50" s="550"/>
      <c r="Q50" s="563"/>
    </row>
    <row r="51" spans="1:17" ht="14.4" customHeight="1" x14ac:dyDescent="0.3">
      <c r="A51" s="544" t="s">
        <v>1634</v>
      </c>
      <c r="B51" s="545" t="s">
        <v>1542</v>
      </c>
      <c r="C51" s="545" t="s">
        <v>1527</v>
      </c>
      <c r="D51" s="545" t="s">
        <v>1546</v>
      </c>
      <c r="E51" s="545" t="s">
        <v>1547</v>
      </c>
      <c r="F51" s="562">
        <v>84</v>
      </c>
      <c r="G51" s="562">
        <v>17052</v>
      </c>
      <c r="H51" s="562">
        <v>1</v>
      </c>
      <c r="I51" s="562">
        <v>203</v>
      </c>
      <c r="J51" s="562">
        <v>116</v>
      </c>
      <c r="K51" s="562">
        <v>23692</v>
      </c>
      <c r="L51" s="562">
        <v>1.3893971381656112</v>
      </c>
      <c r="M51" s="562">
        <v>204.24137931034483</v>
      </c>
      <c r="N51" s="562">
        <v>172</v>
      </c>
      <c r="O51" s="562">
        <v>35432</v>
      </c>
      <c r="P51" s="550">
        <v>2.0778794276331221</v>
      </c>
      <c r="Q51" s="563">
        <v>206</v>
      </c>
    </row>
    <row r="52" spans="1:17" ht="14.4" customHeight="1" x14ac:dyDescent="0.3">
      <c r="A52" s="544" t="s">
        <v>1634</v>
      </c>
      <c r="B52" s="545" t="s">
        <v>1542</v>
      </c>
      <c r="C52" s="545" t="s">
        <v>1527</v>
      </c>
      <c r="D52" s="545" t="s">
        <v>1548</v>
      </c>
      <c r="E52" s="545" t="s">
        <v>1547</v>
      </c>
      <c r="F52" s="562"/>
      <c r="G52" s="562"/>
      <c r="H52" s="562"/>
      <c r="I52" s="562"/>
      <c r="J52" s="562">
        <v>10</v>
      </c>
      <c r="K52" s="562">
        <v>847</v>
      </c>
      <c r="L52" s="562"/>
      <c r="M52" s="562">
        <v>84.7</v>
      </c>
      <c r="N52" s="562">
        <v>12</v>
      </c>
      <c r="O52" s="562">
        <v>1020</v>
      </c>
      <c r="P52" s="550"/>
      <c r="Q52" s="563">
        <v>85</v>
      </c>
    </row>
    <row r="53" spans="1:17" ht="14.4" customHeight="1" x14ac:dyDescent="0.3">
      <c r="A53" s="544" t="s">
        <v>1634</v>
      </c>
      <c r="B53" s="545" t="s">
        <v>1542</v>
      </c>
      <c r="C53" s="545" t="s">
        <v>1527</v>
      </c>
      <c r="D53" s="545" t="s">
        <v>1549</v>
      </c>
      <c r="E53" s="545" t="s">
        <v>1550</v>
      </c>
      <c r="F53" s="562">
        <v>478</v>
      </c>
      <c r="G53" s="562">
        <v>139576</v>
      </c>
      <c r="H53" s="562">
        <v>1</v>
      </c>
      <c r="I53" s="562">
        <v>292</v>
      </c>
      <c r="J53" s="562">
        <v>484</v>
      </c>
      <c r="K53" s="562">
        <v>142140</v>
      </c>
      <c r="L53" s="562">
        <v>1.0183699203301426</v>
      </c>
      <c r="M53" s="562">
        <v>293.67768595041321</v>
      </c>
      <c r="N53" s="562">
        <v>608</v>
      </c>
      <c r="O53" s="562">
        <v>179360</v>
      </c>
      <c r="P53" s="550">
        <v>1.2850346764486731</v>
      </c>
      <c r="Q53" s="563">
        <v>295</v>
      </c>
    </row>
    <row r="54" spans="1:17" ht="14.4" customHeight="1" x14ac:dyDescent="0.3">
      <c r="A54" s="544" t="s">
        <v>1634</v>
      </c>
      <c r="B54" s="545" t="s">
        <v>1542</v>
      </c>
      <c r="C54" s="545" t="s">
        <v>1527</v>
      </c>
      <c r="D54" s="545" t="s">
        <v>1551</v>
      </c>
      <c r="E54" s="545" t="s">
        <v>1552</v>
      </c>
      <c r="F54" s="562">
        <v>24</v>
      </c>
      <c r="G54" s="562">
        <v>2232</v>
      </c>
      <c r="H54" s="562">
        <v>1</v>
      </c>
      <c r="I54" s="562">
        <v>93</v>
      </c>
      <c r="J54" s="562">
        <v>30</v>
      </c>
      <c r="K54" s="562">
        <v>2817</v>
      </c>
      <c r="L54" s="562">
        <v>1.2620967741935485</v>
      </c>
      <c r="M54" s="562">
        <v>93.9</v>
      </c>
      <c r="N54" s="562">
        <v>46</v>
      </c>
      <c r="O54" s="562">
        <v>4370</v>
      </c>
      <c r="P54" s="550">
        <v>1.9578853046594982</v>
      </c>
      <c r="Q54" s="563">
        <v>95</v>
      </c>
    </row>
    <row r="55" spans="1:17" ht="14.4" customHeight="1" x14ac:dyDescent="0.3">
      <c r="A55" s="544" t="s">
        <v>1634</v>
      </c>
      <c r="B55" s="545" t="s">
        <v>1542</v>
      </c>
      <c r="C55" s="545" t="s">
        <v>1527</v>
      </c>
      <c r="D55" s="545" t="s">
        <v>1553</v>
      </c>
      <c r="E55" s="545" t="s">
        <v>1554</v>
      </c>
      <c r="F55" s="562">
        <v>4</v>
      </c>
      <c r="G55" s="562">
        <v>880</v>
      </c>
      <c r="H55" s="562">
        <v>1</v>
      </c>
      <c r="I55" s="562">
        <v>220</v>
      </c>
      <c r="J55" s="562">
        <v>4</v>
      </c>
      <c r="K55" s="562">
        <v>892</v>
      </c>
      <c r="L55" s="562">
        <v>1.0136363636363637</v>
      </c>
      <c r="M55" s="562">
        <v>223</v>
      </c>
      <c r="N55" s="562">
        <v>2</v>
      </c>
      <c r="O55" s="562">
        <v>448</v>
      </c>
      <c r="P55" s="550">
        <v>0.50909090909090904</v>
      </c>
      <c r="Q55" s="563">
        <v>224</v>
      </c>
    </row>
    <row r="56" spans="1:17" ht="14.4" customHeight="1" x14ac:dyDescent="0.3">
      <c r="A56" s="544" t="s">
        <v>1634</v>
      </c>
      <c r="B56" s="545" t="s">
        <v>1542</v>
      </c>
      <c r="C56" s="545" t="s">
        <v>1527</v>
      </c>
      <c r="D56" s="545" t="s">
        <v>1555</v>
      </c>
      <c r="E56" s="545" t="s">
        <v>1556</v>
      </c>
      <c r="F56" s="562">
        <v>231</v>
      </c>
      <c r="G56" s="562">
        <v>30954</v>
      </c>
      <c r="H56" s="562">
        <v>1</v>
      </c>
      <c r="I56" s="562">
        <v>134</v>
      </c>
      <c r="J56" s="562">
        <v>217</v>
      </c>
      <c r="K56" s="562">
        <v>28952</v>
      </c>
      <c r="L56" s="562">
        <v>0.93532338308457708</v>
      </c>
      <c r="M56" s="562">
        <v>133.41935483870967</v>
      </c>
      <c r="N56" s="562">
        <v>220</v>
      </c>
      <c r="O56" s="562">
        <v>29700</v>
      </c>
      <c r="P56" s="550">
        <v>0.95948827292110872</v>
      </c>
      <c r="Q56" s="563">
        <v>135</v>
      </c>
    </row>
    <row r="57" spans="1:17" ht="14.4" customHeight="1" x14ac:dyDescent="0.3">
      <c r="A57" s="544" t="s">
        <v>1634</v>
      </c>
      <c r="B57" s="545" t="s">
        <v>1542</v>
      </c>
      <c r="C57" s="545" t="s">
        <v>1527</v>
      </c>
      <c r="D57" s="545" t="s">
        <v>1557</v>
      </c>
      <c r="E57" s="545" t="s">
        <v>1556</v>
      </c>
      <c r="F57" s="562">
        <v>9</v>
      </c>
      <c r="G57" s="562">
        <v>1575</v>
      </c>
      <c r="H57" s="562">
        <v>1</v>
      </c>
      <c r="I57" s="562">
        <v>175</v>
      </c>
      <c r="J57" s="562">
        <v>11</v>
      </c>
      <c r="K57" s="562">
        <v>1941</v>
      </c>
      <c r="L57" s="562">
        <v>1.2323809523809524</v>
      </c>
      <c r="M57" s="562">
        <v>176.45454545454547</v>
      </c>
      <c r="N57" s="562">
        <v>12</v>
      </c>
      <c r="O57" s="562">
        <v>2136</v>
      </c>
      <c r="P57" s="550">
        <v>1.3561904761904762</v>
      </c>
      <c r="Q57" s="563">
        <v>178</v>
      </c>
    </row>
    <row r="58" spans="1:17" ht="14.4" customHeight="1" x14ac:dyDescent="0.3">
      <c r="A58" s="544" t="s">
        <v>1634</v>
      </c>
      <c r="B58" s="545" t="s">
        <v>1542</v>
      </c>
      <c r="C58" s="545" t="s">
        <v>1527</v>
      </c>
      <c r="D58" s="545" t="s">
        <v>1558</v>
      </c>
      <c r="E58" s="545" t="s">
        <v>1559</v>
      </c>
      <c r="F58" s="562">
        <v>2</v>
      </c>
      <c r="G58" s="562">
        <v>1224</v>
      </c>
      <c r="H58" s="562">
        <v>1</v>
      </c>
      <c r="I58" s="562">
        <v>612</v>
      </c>
      <c r="J58" s="562">
        <v>1</v>
      </c>
      <c r="K58" s="562">
        <v>618</v>
      </c>
      <c r="L58" s="562">
        <v>0.50490196078431371</v>
      </c>
      <c r="M58" s="562">
        <v>618</v>
      </c>
      <c r="N58" s="562">
        <v>2</v>
      </c>
      <c r="O58" s="562">
        <v>1240</v>
      </c>
      <c r="P58" s="550">
        <v>1.0130718954248366</v>
      </c>
      <c r="Q58" s="563">
        <v>620</v>
      </c>
    </row>
    <row r="59" spans="1:17" ht="14.4" customHeight="1" x14ac:dyDescent="0.3">
      <c r="A59" s="544" t="s">
        <v>1634</v>
      </c>
      <c r="B59" s="545" t="s">
        <v>1542</v>
      </c>
      <c r="C59" s="545" t="s">
        <v>1527</v>
      </c>
      <c r="D59" s="545" t="s">
        <v>1560</v>
      </c>
      <c r="E59" s="545" t="s">
        <v>1561</v>
      </c>
      <c r="F59" s="562">
        <v>3</v>
      </c>
      <c r="G59" s="562">
        <v>1755</v>
      </c>
      <c r="H59" s="562">
        <v>1</v>
      </c>
      <c r="I59" s="562">
        <v>585</v>
      </c>
      <c r="J59" s="562">
        <v>3</v>
      </c>
      <c r="K59" s="562">
        <v>1773</v>
      </c>
      <c r="L59" s="562">
        <v>1.0102564102564102</v>
      </c>
      <c r="M59" s="562">
        <v>591</v>
      </c>
      <c r="N59" s="562">
        <v>7</v>
      </c>
      <c r="O59" s="562">
        <v>4151</v>
      </c>
      <c r="P59" s="550">
        <v>2.3652421652421651</v>
      </c>
      <c r="Q59" s="563">
        <v>593</v>
      </c>
    </row>
    <row r="60" spans="1:17" ht="14.4" customHeight="1" x14ac:dyDescent="0.3">
      <c r="A60" s="544" t="s">
        <v>1634</v>
      </c>
      <c r="B60" s="545" t="s">
        <v>1542</v>
      </c>
      <c r="C60" s="545" t="s">
        <v>1527</v>
      </c>
      <c r="D60" s="545" t="s">
        <v>1562</v>
      </c>
      <c r="E60" s="545" t="s">
        <v>1563</v>
      </c>
      <c r="F60" s="562">
        <v>38</v>
      </c>
      <c r="G60" s="562">
        <v>6042</v>
      </c>
      <c r="H60" s="562">
        <v>1</v>
      </c>
      <c r="I60" s="562">
        <v>159</v>
      </c>
      <c r="J60" s="562">
        <v>30</v>
      </c>
      <c r="K60" s="562">
        <v>4794</v>
      </c>
      <c r="L60" s="562">
        <v>0.7934458788480635</v>
      </c>
      <c r="M60" s="562">
        <v>159.80000000000001</v>
      </c>
      <c r="N60" s="562">
        <v>41</v>
      </c>
      <c r="O60" s="562">
        <v>6601</v>
      </c>
      <c r="P60" s="550">
        <v>1.0925190334326382</v>
      </c>
      <c r="Q60" s="563">
        <v>161</v>
      </c>
    </row>
    <row r="61" spans="1:17" ht="14.4" customHeight="1" x14ac:dyDescent="0.3">
      <c r="A61" s="544" t="s">
        <v>1634</v>
      </c>
      <c r="B61" s="545" t="s">
        <v>1542</v>
      </c>
      <c r="C61" s="545" t="s">
        <v>1527</v>
      </c>
      <c r="D61" s="545" t="s">
        <v>1564</v>
      </c>
      <c r="E61" s="545" t="s">
        <v>1565</v>
      </c>
      <c r="F61" s="562">
        <v>24</v>
      </c>
      <c r="G61" s="562">
        <v>9168</v>
      </c>
      <c r="H61" s="562">
        <v>1</v>
      </c>
      <c r="I61" s="562">
        <v>382</v>
      </c>
      <c r="J61" s="562">
        <v>12</v>
      </c>
      <c r="K61" s="562">
        <v>4589</v>
      </c>
      <c r="L61" s="562">
        <v>0.50054537521815012</v>
      </c>
      <c r="M61" s="562">
        <v>382.41666666666669</v>
      </c>
      <c r="N61" s="562">
        <v>1</v>
      </c>
      <c r="O61" s="562">
        <v>383</v>
      </c>
      <c r="P61" s="550">
        <v>4.1775741710296681E-2</v>
      </c>
      <c r="Q61" s="563">
        <v>383</v>
      </c>
    </row>
    <row r="62" spans="1:17" ht="14.4" customHeight="1" x14ac:dyDescent="0.3">
      <c r="A62" s="544" t="s">
        <v>1634</v>
      </c>
      <c r="B62" s="545" t="s">
        <v>1542</v>
      </c>
      <c r="C62" s="545" t="s">
        <v>1527</v>
      </c>
      <c r="D62" s="545" t="s">
        <v>1566</v>
      </c>
      <c r="E62" s="545" t="s">
        <v>1567</v>
      </c>
      <c r="F62" s="562">
        <v>332</v>
      </c>
      <c r="G62" s="562">
        <v>5312</v>
      </c>
      <c r="H62" s="562">
        <v>1</v>
      </c>
      <c r="I62" s="562">
        <v>16</v>
      </c>
      <c r="J62" s="562">
        <v>296</v>
      </c>
      <c r="K62" s="562">
        <v>4704</v>
      </c>
      <c r="L62" s="562">
        <v>0.88554216867469882</v>
      </c>
      <c r="M62" s="562">
        <v>15.891891891891891</v>
      </c>
      <c r="N62" s="562">
        <v>288</v>
      </c>
      <c r="O62" s="562">
        <v>4608</v>
      </c>
      <c r="P62" s="550">
        <v>0.86746987951807231</v>
      </c>
      <c r="Q62" s="563">
        <v>16</v>
      </c>
    </row>
    <row r="63" spans="1:17" ht="14.4" customHeight="1" x14ac:dyDescent="0.3">
      <c r="A63" s="544" t="s">
        <v>1634</v>
      </c>
      <c r="B63" s="545" t="s">
        <v>1542</v>
      </c>
      <c r="C63" s="545" t="s">
        <v>1527</v>
      </c>
      <c r="D63" s="545" t="s">
        <v>1568</v>
      </c>
      <c r="E63" s="545" t="s">
        <v>1569</v>
      </c>
      <c r="F63" s="562">
        <v>24</v>
      </c>
      <c r="G63" s="562">
        <v>6288</v>
      </c>
      <c r="H63" s="562">
        <v>1</v>
      </c>
      <c r="I63" s="562">
        <v>262</v>
      </c>
      <c r="J63" s="562">
        <v>35</v>
      </c>
      <c r="K63" s="562">
        <v>9245</v>
      </c>
      <c r="L63" s="562">
        <v>1.4702608142493638</v>
      </c>
      <c r="M63" s="562">
        <v>264.14285714285717</v>
      </c>
      <c r="N63" s="562">
        <v>40</v>
      </c>
      <c r="O63" s="562">
        <v>10640</v>
      </c>
      <c r="P63" s="550">
        <v>1.6921119592875318</v>
      </c>
      <c r="Q63" s="563">
        <v>266</v>
      </c>
    </row>
    <row r="64" spans="1:17" ht="14.4" customHeight="1" x14ac:dyDescent="0.3">
      <c r="A64" s="544" t="s">
        <v>1634</v>
      </c>
      <c r="B64" s="545" t="s">
        <v>1542</v>
      </c>
      <c r="C64" s="545" t="s">
        <v>1527</v>
      </c>
      <c r="D64" s="545" t="s">
        <v>1570</v>
      </c>
      <c r="E64" s="545" t="s">
        <v>1571</v>
      </c>
      <c r="F64" s="562">
        <v>24</v>
      </c>
      <c r="G64" s="562">
        <v>3384</v>
      </c>
      <c r="H64" s="562">
        <v>1</v>
      </c>
      <c r="I64" s="562">
        <v>141</v>
      </c>
      <c r="J64" s="562">
        <v>36</v>
      </c>
      <c r="K64" s="562">
        <v>5076</v>
      </c>
      <c r="L64" s="562">
        <v>1.5</v>
      </c>
      <c r="M64" s="562">
        <v>141</v>
      </c>
      <c r="N64" s="562">
        <v>45</v>
      </c>
      <c r="O64" s="562">
        <v>6345</v>
      </c>
      <c r="P64" s="550">
        <v>1.875</v>
      </c>
      <c r="Q64" s="563">
        <v>141</v>
      </c>
    </row>
    <row r="65" spans="1:17" ht="14.4" customHeight="1" x14ac:dyDescent="0.3">
      <c r="A65" s="544" t="s">
        <v>1634</v>
      </c>
      <c r="B65" s="545" t="s">
        <v>1542</v>
      </c>
      <c r="C65" s="545" t="s">
        <v>1527</v>
      </c>
      <c r="D65" s="545" t="s">
        <v>1572</v>
      </c>
      <c r="E65" s="545" t="s">
        <v>1571</v>
      </c>
      <c r="F65" s="562">
        <v>228</v>
      </c>
      <c r="G65" s="562">
        <v>17784</v>
      </c>
      <c r="H65" s="562">
        <v>1</v>
      </c>
      <c r="I65" s="562">
        <v>78</v>
      </c>
      <c r="J65" s="562">
        <v>217</v>
      </c>
      <c r="K65" s="562">
        <v>16770</v>
      </c>
      <c r="L65" s="562">
        <v>0.94298245614035092</v>
      </c>
      <c r="M65" s="562">
        <v>77.281105990783416</v>
      </c>
      <c r="N65" s="562">
        <v>217</v>
      </c>
      <c r="O65" s="562">
        <v>16926</v>
      </c>
      <c r="P65" s="550">
        <v>0.95175438596491224</v>
      </c>
      <c r="Q65" s="563">
        <v>78</v>
      </c>
    </row>
    <row r="66" spans="1:17" ht="14.4" customHeight="1" x14ac:dyDescent="0.3">
      <c r="A66" s="544" t="s">
        <v>1634</v>
      </c>
      <c r="B66" s="545" t="s">
        <v>1542</v>
      </c>
      <c r="C66" s="545" t="s">
        <v>1527</v>
      </c>
      <c r="D66" s="545" t="s">
        <v>1573</v>
      </c>
      <c r="E66" s="545" t="s">
        <v>1574</v>
      </c>
      <c r="F66" s="562">
        <v>24</v>
      </c>
      <c r="G66" s="562">
        <v>7272</v>
      </c>
      <c r="H66" s="562">
        <v>1</v>
      </c>
      <c r="I66" s="562">
        <v>303</v>
      </c>
      <c r="J66" s="562">
        <v>36</v>
      </c>
      <c r="K66" s="562">
        <v>10989</v>
      </c>
      <c r="L66" s="562">
        <v>1.511138613861386</v>
      </c>
      <c r="M66" s="562">
        <v>305.25</v>
      </c>
      <c r="N66" s="562">
        <v>45</v>
      </c>
      <c r="O66" s="562">
        <v>13815</v>
      </c>
      <c r="P66" s="550">
        <v>1.8997524752475248</v>
      </c>
      <c r="Q66" s="563">
        <v>307</v>
      </c>
    </row>
    <row r="67" spans="1:17" ht="14.4" customHeight="1" x14ac:dyDescent="0.3">
      <c r="A67" s="544" t="s">
        <v>1634</v>
      </c>
      <c r="B67" s="545" t="s">
        <v>1542</v>
      </c>
      <c r="C67" s="545" t="s">
        <v>1527</v>
      </c>
      <c r="D67" s="545" t="s">
        <v>1575</v>
      </c>
      <c r="E67" s="545" t="s">
        <v>1576</v>
      </c>
      <c r="F67" s="562">
        <v>24</v>
      </c>
      <c r="G67" s="562">
        <v>11664</v>
      </c>
      <c r="H67" s="562">
        <v>1</v>
      </c>
      <c r="I67" s="562">
        <v>486</v>
      </c>
      <c r="J67" s="562">
        <v>11</v>
      </c>
      <c r="K67" s="562">
        <v>5350</v>
      </c>
      <c r="L67" s="562">
        <v>0.45867626886145407</v>
      </c>
      <c r="M67" s="562">
        <v>486.36363636363637</v>
      </c>
      <c r="N67" s="562">
        <v>1</v>
      </c>
      <c r="O67" s="562">
        <v>487</v>
      </c>
      <c r="P67" s="550">
        <v>4.1752400548696847E-2</v>
      </c>
      <c r="Q67" s="563">
        <v>487</v>
      </c>
    </row>
    <row r="68" spans="1:17" ht="14.4" customHeight="1" x14ac:dyDescent="0.3">
      <c r="A68" s="544" t="s">
        <v>1634</v>
      </c>
      <c r="B68" s="545" t="s">
        <v>1542</v>
      </c>
      <c r="C68" s="545" t="s">
        <v>1527</v>
      </c>
      <c r="D68" s="545" t="s">
        <v>1577</v>
      </c>
      <c r="E68" s="545" t="s">
        <v>1578</v>
      </c>
      <c r="F68" s="562">
        <v>159</v>
      </c>
      <c r="G68" s="562">
        <v>25440</v>
      </c>
      <c r="H68" s="562">
        <v>1</v>
      </c>
      <c r="I68" s="562">
        <v>160</v>
      </c>
      <c r="J68" s="562">
        <v>158</v>
      </c>
      <c r="K68" s="562">
        <v>25386</v>
      </c>
      <c r="L68" s="562">
        <v>0.99787735849056602</v>
      </c>
      <c r="M68" s="562">
        <v>160.67088607594937</v>
      </c>
      <c r="N68" s="562">
        <v>129</v>
      </c>
      <c r="O68" s="562">
        <v>20769</v>
      </c>
      <c r="P68" s="550">
        <v>0.81639150943396221</v>
      </c>
      <c r="Q68" s="563">
        <v>161</v>
      </c>
    </row>
    <row r="69" spans="1:17" ht="14.4" customHeight="1" x14ac:dyDescent="0.3">
      <c r="A69" s="544" t="s">
        <v>1634</v>
      </c>
      <c r="B69" s="545" t="s">
        <v>1542</v>
      </c>
      <c r="C69" s="545" t="s">
        <v>1527</v>
      </c>
      <c r="D69" s="545" t="s">
        <v>1581</v>
      </c>
      <c r="E69" s="545" t="s">
        <v>1547</v>
      </c>
      <c r="F69" s="562">
        <v>419</v>
      </c>
      <c r="G69" s="562">
        <v>29330</v>
      </c>
      <c r="H69" s="562">
        <v>1</v>
      </c>
      <c r="I69" s="562">
        <v>70</v>
      </c>
      <c r="J69" s="562">
        <v>412</v>
      </c>
      <c r="K69" s="562">
        <v>28972</v>
      </c>
      <c r="L69" s="562">
        <v>0.98779406750767129</v>
      </c>
      <c r="M69" s="562">
        <v>70.320388349514559</v>
      </c>
      <c r="N69" s="562">
        <v>488</v>
      </c>
      <c r="O69" s="562">
        <v>34648</v>
      </c>
      <c r="P69" s="550">
        <v>1.1813160586430276</v>
      </c>
      <c r="Q69" s="563">
        <v>71</v>
      </c>
    </row>
    <row r="70" spans="1:17" ht="14.4" customHeight="1" x14ac:dyDescent="0.3">
      <c r="A70" s="544" t="s">
        <v>1634</v>
      </c>
      <c r="B70" s="545" t="s">
        <v>1542</v>
      </c>
      <c r="C70" s="545" t="s">
        <v>1527</v>
      </c>
      <c r="D70" s="545" t="s">
        <v>1586</v>
      </c>
      <c r="E70" s="545" t="s">
        <v>1587</v>
      </c>
      <c r="F70" s="562">
        <v>11</v>
      </c>
      <c r="G70" s="562">
        <v>2376</v>
      </c>
      <c r="H70" s="562">
        <v>1</v>
      </c>
      <c r="I70" s="562">
        <v>216</v>
      </c>
      <c r="J70" s="562">
        <v>11</v>
      </c>
      <c r="K70" s="562">
        <v>2400</v>
      </c>
      <c r="L70" s="562">
        <v>1.0101010101010102</v>
      </c>
      <c r="M70" s="562">
        <v>218.18181818181819</v>
      </c>
      <c r="N70" s="562">
        <v>12</v>
      </c>
      <c r="O70" s="562">
        <v>2640</v>
      </c>
      <c r="P70" s="550">
        <v>1.1111111111111112</v>
      </c>
      <c r="Q70" s="563">
        <v>220</v>
      </c>
    </row>
    <row r="71" spans="1:17" ht="14.4" customHeight="1" x14ac:dyDescent="0.3">
      <c r="A71" s="544" t="s">
        <v>1634</v>
      </c>
      <c r="B71" s="545" t="s">
        <v>1542</v>
      </c>
      <c r="C71" s="545" t="s">
        <v>1527</v>
      </c>
      <c r="D71" s="545" t="s">
        <v>1588</v>
      </c>
      <c r="E71" s="545" t="s">
        <v>1589</v>
      </c>
      <c r="F71" s="562">
        <v>17</v>
      </c>
      <c r="G71" s="562">
        <v>20213</v>
      </c>
      <c r="H71" s="562">
        <v>1</v>
      </c>
      <c r="I71" s="562">
        <v>1189</v>
      </c>
      <c r="J71" s="562">
        <v>14</v>
      </c>
      <c r="K71" s="562">
        <v>16690</v>
      </c>
      <c r="L71" s="562">
        <v>0.82570622866472076</v>
      </c>
      <c r="M71" s="562">
        <v>1192.1428571428571</v>
      </c>
      <c r="N71" s="562">
        <v>22</v>
      </c>
      <c r="O71" s="562">
        <v>26290</v>
      </c>
      <c r="P71" s="550">
        <v>1.3006480977588681</v>
      </c>
      <c r="Q71" s="563">
        <v>1195</v>
      </c>
    </row>
    <row r="72" spans="1:17" ht="14.4" customHeight="1" x14ac:dyDescent="0.3">
      <c r="A72" s="544" t="s">
        <v>1634</v>
      </c>
      <c r="B72" s="545" t="s">
        <v>1542</v>
      </c>
      <c r="C72" s="545" t="s">
        <v>1527</v>
      </c>
      <c r="D72" s="545" t="s">
        <v>1590</v>
      </c>
      <c r="E72" s="545" t="s">
        <v>1591</v>
      </c>
      <c r="F72" s="562">
        <v>31</v>
      </c>
      <c r="G72" s="562">
        <v>3348</v>
      </c>
      <c r="H72" s="562">
        <v>1</v>
      </c>
      <c r="I72" s="562">
        <v>108</v>
      </c>
      <c r="J72" s="562">
        <v>24</v>
      </c>
      <c r="K72" s="562">
        <v>2610</v>
      </c>
      <c r="L72" s="562">
        <v>0.77956989247311825</v>
      </c>
      <c r="M72" s="562">
        <v>108.75</v>
      </c>
      <c r="N72" s="562">
        <v>40</v>
      </c>
      <c r="O72" s="562">
        <v>4400</v>
      </c>
      <c r="P72" s="550">
        <v>1.3142174432497014</v>
      </c>
      <c r="Q72" s="563">
        <v>110</v>
      </c>
    </row>
    <row r="73" spans="1:17" ht="14.4" customHeight="1" x14ac:dyDescent="0.3">
      <c r="A73" s="544" t="s">
        <v>1634</v>
      </c>
      <c r="B73" s="545" t="s">
        <v>1542</v>
      </c>
      <c r="C73" s="545" t="s">
        <v>1527</v>
      </c>
      <c r="D73" s="545" t="s">
        <v>1592</v>
      </c>
      <c r="E73" s="545" t="s">
        <v>1593</v>
      </c>
      <c r="F73" s="562">
        <v>3</v>
      </c>
      <c r="G73" s="562">
        <v>957</v>
      </c>
      <c r="H73" s="562">
        <v>1</v>
      </c>
      <c r="I73" s="562">
        <v>319</v>
      </c>
      <c r="J73" s="562">
        <v>2</v>
      </c>
      <c r="K73" s="562">
        <v>644</v>
      </c>
      <c r="L73" s="562">
        <v>0.67293625914315569</v>
      </c>
      <c r="M73" s="562">
        <v>322</v>
      </c>
      <c r="N73" s="562">
        <v>3</v>
      </c>
      <c r="O73" s="562">
        <v>969</v>
      </c>
      <c r="P73" s="550">
        <v>1.0125391849529781</v>
      </c>
      <c r="Q73" s="563">
        <v>323</v>
      </c>
    </row>
    <row r="74" spans="1:17" ht="14.4" customHeight="1" x14ac:dyDescent="0.3">
      <c r="A74" s="544" t="s">
        <v>1634</v>
      </c>
      <c r="B74" s="545" t="s">
        <v>1542</v>
      </c>
      <c r="C74" s="545" t="s">
        <v>1527</v>
      </c>
      <c r="D74" s="545" t="s">
        <v>1598</v>
      </c>
      <c r="E74" s="545" t="s">
        <v>1599</v>
      </c>
      <c r="F74" s="562">
        <v>4</v>
      </c>
      <c r="G74" s="562">
        <v>4080</v>
      </c>
      <c r="H74" s="562">
        <v>1</v>
      </c>
      <c r="I74" s="562">
        <v>1020</v>
      </c>
      <c r="J74" s="562">
        <v>4</v>
      </c>
      <c r="K74" s="562">
        <v>4116</v>
      </c>
      <c r="L74" s="562">
        <v>1.0088235294117647</v>
      </c>
      <c r="M74" s="562">
        <v>1029</v>
      </c>
      <c r="N74" s="562">
        <v>8</v>
      </c>
      <c r="O74" s="562">
        <v>8264</v>
      </c>
      <c r="P74" s="550">
        <v>2.0254901960784313</v>
      </c>
      <c r="Q74" s="563">
        <v>1033</v>
      </c>
    </row>
    <row r="75" spans="1:17" ht="14.4" customHeight="1" x14ac:dyDescent="0.3">
      <c r="A75" s="544" t="s">
        <v>1634</v>
      </c>
      <c r="B75" s="545" t="s">
        <v>1542</v>
      </c>
      <c r="C75" s="545" t="s">
        <v>1527</v>
      </c>
      <c r="D75" s="545" t="s">
        <v>1600</v>
      </c>
      <c r="E75" s="545" t="s">
        <v>1601</v>
      </c>
      <c r="F75" s="562">
        <v>1</v>
      </c>
      <c r="G75" s="562">
        <v>291</v>
      </c>
      <c r="H75" s="562">
        <v>1</v>
      </c>
      <c r="I75" s="562">
        <v>291</v>
      </c>
      <c r="J75" s="562">
        <v>3</v>
      </c>
      <c r="K75" s="562">
        <v>879</v>
      </c>
      <c r="L75" s="562">
        <v>3.0206185567010309</v>
      </c>
      <c r="M75" s="562">
        <v>293</v>
      </c>
      <c r="N75" s="562">
        <v>2</v>
      </c>
      <c r="O75" s="562">
        <v>588</v>
      </c>
      <c r="P75" s="550">
        <v>2.0206185567010309</v>
      </c>
      <c r="Q75" s="563">
        <v>294</v>
      </c>
    </row>
    <row r="76" spans="1:17" ht="14.4" customHeight="1" x14ac:dyDescent="0.3">
      <c r="A76" s="544" t="s">
        <v>1634</v>
      </c>
      <c r="B76" s="545" t="s">
        <v>1542</v>
      </c>
      <c r="C76" s="545" t="s">
        <v>1527</v>
      </c>
      <c r="D76" s="545" t="s">
        <v>1602</v>
      </c>
      <c r="E76" s="545" t="s">
        <v>1603</v>
      </c>
      <c r="F76" s="562"/>
      <c r="G76" s="562"/>
      <c r="H76" s="562"/>
      <c r="I76" s="562"/>
      <c r="J76" s="562">
        <v>1</v>
      </c>
      <c r="K76" s="562">
        <v>26</v>
      </c>
      <c r="L76" s="562"/>
      <c r="M76" s="562">
        <v>26</v>
      </c>
      <c r="N76" s="562">
        <v>1</v>
      </c>
      <c r="O76" s="562">
        <v>27</v>
      </c>
      <c r="P76" s="550"/>
      <c r="Q76" s="563">
        <v>27</v>
      </c>
    </row>
    <row r="77" spans="1:17" ht="14.4" customHeight="1" x14ac:dyDescent="0.3">
      <c r="A77" s="544" t="s">
        <v>1635</v>
      </c>
      <c r="B77" s="545" t="s">
        <v>1542</v>
      </c>
      <c r="C77" s="545" t="s">
        <v>1527</v>
      </c>
      <c r="D77" s="545" t="s">
        <v>1546</v>
      </c>
      <c r="E77" s="545" t="s">
        <v>1547</v>
      </c>
      <c r="F77" s="562">
        <v>794</v>
      </c>
      <c r="G77" s="562">
        <v>161182</v>
      </c>
      <c r="H77" s="562">
        <v>1</v>
      </c>
      <c r="I77" s="562">
        <v>203</v>
      </c>
      <c r="J77" s="562">
        <v>768</v>
      </c>
      <c r="K77" s="562">
        <v>156880</v>
      </c>
      <c r="L77" s="562">
        <v>0.97330967477758057</v>
      </c>
      <c r="M77" s="562">
        <v>204.27083333333334</v>
      </c>
      <c r="N77" s="562">
        <v>623</v>
      </c>
      <c r="O77" s="562">
        <v>128338</v>
      </c>
      <c r="P77" s="550">
        <v>0.79623034830191952</v>
      </c>
      <c r="Q77" s="563">
        <v>206</v>
      </c>
    </row>
    <row r="78" spans="1:17" ht="14.4" customHeight="1" x14ac:dyDescent="0.3">
      <c r="A78" s="544" t="s">
        <v>1635</v>
      </c>
      <c r="B78" s="545" t="s">
        <v>1542</v>
      </c>
      <c r="C78" s="545" t="s">
        <v>1527</v>
      </c>
      <c r="D78" s="545" t="s">
        <v>1548</v>
      </c>
      <c r="E78" s="545" t="s">
        <v>1547</v>
      </c>
      <c r="F78" s="562"/>
      <c r="G78" s="562"/>
      <c r="H78" s="562"/>
      <c r="I78" s="562"/>
      <c r="J78" s="562"/>
      <c r="K78" s="562"/>
      <c r="L78" s="562"/>
      <c r="M78" s="562"/>
      <c r="N78" s="562">
        <v>1</v>
      </c>
      <c r="O78" s="562">
        <v>85</v>
      </c>
      <c r="P78" s="550"/>
      <c r="Q78" s="563">
        <v>85</v>
      </c>
    </row>
    <row r="79" spans="1:17" ht="14.4" customHeight="1" x14ac:dyDescent="0.3">
      <c r="A79" s="544" t="s">
        <v>1635</v>
      </c>
      <c r="B79" s="545" t="s">
        <v>1542</v>
      </c>
      <c r="C79" s="545" t="s">
        <v>1527</v>
      </c>
      <c r="D79" s="545" t="s">
        <v>1549</v>
      </c>
      <c r="E79" s="545" t="s">
        <v>1550</v>
      </c>
      <c r="F79" s="562">
        <v>529</v>
      </c>
      <c r="G79" s="562">
        <v>154468</v>
      </c>
      <c r="H79" s="562">
        <v>1</v>
      </c>
      <c r="I79" s="562">
        <v>292</v>
      </c>
      <c r="J79" s="562">
        <v>1019</v>
      </c>
      <c r="K79" s="562">
        <v>298822</v>
      </c>
      <c r="L79" s="562">
        <v>1.9345236553849341</v>
      </c>
      <c r="M79" s="562">
        <v>293.2502453385672</v>
      </c>
      <c r="N79" s="562">
        <v>589</v>
      </c>
      <c r="O79" s="562">
        <v>173755</v>
      </c>
      <c r="P79" s="550">
        <v>1.1248608125954891</v>
      </c>
      <c r="Q79" s="563">
        <v>295</v>
      </c>
    </row>
    <row r="80" spans="1:17" ht="14.4" customHeight="1" x14ac:dyDescent="0.3">
      <c r="A80" s="544" t="s">
        <v>1635</v>
      </c>
      <c r="B80" s="545" t="s">
        <v>1542</v>
      </c>
      <c r="C80" s="545" t="s">
        <v>1527</v>
      </c>
      <c r="D80" s="545" t="s">
        <v>1551</v>
      </c>
      <c r="E80" s="545" t="s">
        <v>1552</v>
      </c>
      <c r="F80" s="562">
        <v>21</v>
      </c>
      <c r="G80" s="562">
        <v>1953</v>
      </c>
      <c r="H80" s="562">
        <v>1</v>
      </c>
      <c r="I80" s="562">
        <v>93</v>
      </c>
      <c r="J80" s="562">
        <v>21</v>
      </c>
      <c r="K80" s="562">
        <v>1965</v>
      </c>
      <c r="L80" s="562">
        <v>1.0061443932411673</v>
      </c>
      <c r="M80" s="562">
        <v>93.571428571428569</v>
      </c>
      <c r="N80" s="562">
        <v>16</v>
      </c>
      <c r="O80" s="562">
        <v>1520</v>
      </c>
      <c r="P80" s="550">
        <v>0.77828981054787505</v>
      </c>
      <c r="Q80" s="563">
        <v>95</v>
      </c>
    </row>
    <row r="81" spans="1:17" ht="14.4" customHeight="1" x14ac:dyDescent="0.3">
      <c r="A81" s="544" t="s">
        <v>1635</v>
      </c>
      <c r="B81" s="545" t="s">
        <v>1542</v>
      </c>
      <c r="C81" s="545" t="s">
        <v>1527</v>
      </c>
      <c r="D81" s="545" t="s">
        <v>1555</v>
      </c>
      <c r="E81" s="545" t="s">
        <v>1556</v>
      </c>
      <c r="F81" s="562">
        <v>614</v>
      </c>
      <c r="G81" s="562">
        <v>82276</v>
      </c>
      <c r="H81" s="562">
        <v>1</v>
      </c>
      <c r="I81" s="562">
        <v>134</v>
      </c>
      <c r="J81" s="562">
        <v>662</v>
      </c>
      <c r="K81" s="562">
        <v>89154</v>
      </c>
      <c r="L81" s="562">
        <v>1.083596674607419</v>
      </c>
      <c r="M81" s="562">
        <v>134.67371601208458</v>
      </c>
      <c r="N81" s="562">
        <v>611</v>
      </c>
      <c r="O81" s="562">
        <v>82485</v>
      </c>
      <c r="P81" s="550">
        <v>1.0025402304438717</v>
      </c>
      <c r="Q81" s="563">
        <v>135</v>
      </c>
    </row>
    <row r="82" spans="1:17" ht="14.4" customHeight="1" x14ac:dyDescent="0.3">
      <c r="A82" s="544" t="s">
        <v>1635</v>
      </c>
      <c r="B82" s="545" t="s">
        <v>1542</v>
      </c>
      <c r="C82" s="545" t="s">
        <v>1527</v>
      </c>
      <c r="D82" s="545" t="s">
        <v>1557</v>
      </c>
      <c r="E82" s="545" t="s">
        <v>1556</v>
      </c>
      <c r="F82" s="562">
        <v>2</v>
      </c>
      <c r="G82" s="562">
        <v>350</v>
      </c>
      <c r="H82" s="562">
        <v>1</v>
      </c>
      <c r="I82" s="562">
        <v>175</v>
      </c>
      <c r="J82" s="562"/>
      <c r="K82" s="562"/>
      <c r="L82" s="562"/>
      <c r="M82" s="562"/>
      <c r="N82" s="562">
        <v>1</v>
      </c>
      <c r="O82" s="562">
        <v>178</v>
      </c>
      <c r="P82" s="550">
        <v>0.50857142857142856</v>
      </c>
      <c r="Q82" s="563">
        <v>178</v>
      </c>
    </row>
    <row r="83" spans="1:17" ht="14.4" customHeight="1" x14ac:dyDescent="0.3">
      <c r="A83" s="544" t="s">
        <v>1635</v>
      </c>
      <c r="B83" s="545" t="s">
        <v>1542</v>
      </c>
      <c r="C83" s="545" t="s">
        <v>1527</v>
      </c>
      <c r="D83" s="545" t="s">
        <v>1558</v>
      </c>
      <c r="E83" s="545" t="s">
        <v>1559</v>
      </c>
      <c r="F83" s="562">
        <v>1</v>
      </c>
      <c r="G83" s="562">
        <v>612</v>
      </c>
      <c r="H83" s="562">
        <v>1</v>
      </c>
      <c r="I83" s="562">
        <v>612</v>
      </c>
      <c r="J83" s="562">
        <v>1</v>
      </c>
      <c r="K83" s="562">
        <v>618</v>
      </c>
      <c r="L83" s="562">
        <v>1.0098039215686274</v>
      </c>
      <c r="M83" s="562">
        <v>618</v>
      </c>
      <c r="N83" s="562">
        <v>2</v>
      </c>
      <c r="O83" s="562">
        <v>1240</v>
      </c>
      <c r="P83" s="550">
        <v>2.0261437908496731</v>
      </c>
      <c r="Q83" s="563">
        <v>620</v>
      </c>
    </row>
    <row r="84" spans="1:17" ht="14.4" customHeight="1" x14ac:dyDescent="0.3">
      <c r="A84" s="544" t="s">
        <v>1635</v>
      </c>
      <c r="B84" s="545" t="s">
        <v>1542</v>
      </c>
      <c r="C84" s="545" t="s">
        <v>1527</v>
      </c>
      <c r="D84" s="545" t="s">
        <v>1562</v>
      </c>
      <c r="E84" s="545" t="s">
        <v>1563</v>
      </c>
      <c r="F84" s="562">
        <v>39</v>
      </c>
      <c r="G84" s="562">
        <v>6201</v>
      </c>
      <c r="H84" s="562">
        <v>1</v>
      </c>
      <c r="I84" s="562">
        <v>159</v>
      </c>
      <c r="J84" s="562">
        <v>43</v>
      </c>
      <c r="K84" s="562">
        <v>6862</v>
      </c>
      <c r="L84" s="562">
        <v>1.1065957103692954</v>
      </c>
      <c r="M84" s="562">
        <v>159.58139534883722</v>
      </c>
      <c r="N84" s="562">
        <v>27</v>
      </c>
      <c r="O84" s="562">
        <v>4347</v>
      </c>
      <c r="P84" s="550">
        <v>0.70101596516690856</v>
      </c>
      <c r="Q84" s="563">
        <v>161</v>
      </c>
    </row>
    <row r="85" spans="1:17" ht="14.4" customHeight="1" x14ac:dyDescent="0.3">
      <c r="A85" s="544" t="s">
        <v>1635</v>
      </c>
      <c r="B85" s="545" t="s">
        <v>1542</v>
      </c>
      <c r="C85" s="545" t="s">
        <v>1527</v>
      </c>
      <c r="D85" s="545" t="s">
        <v>1564</v>
      </c>
      <c r="E85" s="545" t="s">
        <v>1565</v>
      </c>
      <c r="F85" s="562">
        <v>1</v>
      </c>
      <c r="G85" s="562">
        <v>382</v>
      </c>
      <c r="H85" s="562">
        <v>1</v>
      </c>
      <c r="I85" s="562">
        <v>382</v>
      </c>
      <c r="J85" s="562">
        <v>1</v>
      </c>
      <c r="K85" s="562">
        <v>383</v>
      </c>
      <c r="L85" s="562">
        <v>1.0026178010471205</v>
      </c>
      <c r="M85" s="562">
        <v>383</v>
      </c>
      <c r="N85" s="562"/>
      <c r="O85" s="562"/>
      <c r="P85" s="550"/>
      <c r="Q85" s="563"/>
    </row>
    <row r="86" spans="1:17" ht="14.4" customHeight="1" x14ac:dyDescent="0.3">
      <c r="A86" s="544" t="s">
        <v>1635</v>
      </c>
      <c r="B86" s="545" t="s">
        <v>1542</v>
      </c>
      <c r="C86" s="545" t="s">
        <v>1527</v>
      </c>
      <c r="D86" s="545" t="s">
        <v>1566</v>
      </c>
      <c r="E86" s="545" t="s">
        <v>1567</v>
      </c>
      <c r="F86" s="562">
        <v>789</v>
      </c>
      <c r="G86" s="562">
        <v>12624</v>
      </c>
      <c r="H86" s="562">
        <v>1</v>
      </c>
      <c r="I86" s="562">
        <v>16</v>
      </c>
      <c r="J86" s="562">
        <v>833</v>
      </c>
      <c r="K86" s="562">
        <v>13328</v>
      </c>
      <c r="L86" s="562">
        <v>1.0557667934093791</v>
      </c>
      <c r="M86" s="562">
        <v>16</v>
      </c>
      <c r="N86" s="562">
        <v>757</v>
      </c>
      <c r="O86" s="562">
        <v>12112</v>
      </c>
      <c r="P86" s="550">
        <v>0.95944233206590623</v>
      </c>
      <c r="Q86" s="563">
        <v>16</v>
      </c>
    </row>
    <row r="87" spans="1:17" ht="14.4" customHeight="1" x14ac:dyDescent="0.3">
      <c r="A87" s="544" t="s">
        <v>1635</v>
      </c>
      <c r="B87" s="545" t="s">
        <v>1542</v>
      </c>
      <c r="C87" s="545" t="s">
        <v>1527</v>
      </c>
      <c r="D87" s="545" t="s">
        <v>1568</v>
      </c>
      <c r="E87" s="545" t="s">
        <v>1569</v>
      </c>
      <c r="F87" s="562">
        <v>141</v>
      </c>
      <c r="G87" s="562">
        <v>36942</v>
      </c>
      <c r="H87" s="562">
        <v>1</v>
      </c>
      <c r="I87" s="562">
        <v>262</v>
      </c>
      <c r="J87" s="562">
        <v>141</v>
      </c>
      <c r="K87" s="562">
        <v>37206</v>
      </c>
      <c r="L87" s="562">
        <v>1.0071463375020302</v>
      </c>
      <c r="M87" s="562">
        <v>263.87234042553189</v>
      </c>
      <c r="N87" s="562">
        <v>86</v>
      </c>
      <c r="O87" s="562">
        <v>22876</v>
      </c>
      <c r="P87" s="550">
        <v>0.61924097233501163</v>
      </c>
      <c r="Q87" s="563">
        <v>266</v>
      </c>
    </row>
    <row r="88" spans="1:17" ht="14.4" customHeight="1" x14ac:dyDescent="0.3">
      <c r="A88" s="544" t="s">
        <v>1635</v>
      </c>
      <c r="B88" s="545" t="s">
        <v>1542</v>
      </c>
      <c r="C88" s="545" t="s">
        <v>1527</v>
      </c>
      <c r="D88" s="545" t="s">
        <v>1570</v>
      </c>
      <c r="E88" s="545" t="s">
        <v>1571</v>
      </c>
      <c r="F88" s="562">
        <v>156</v>
      </c>
      <c r="G88" s="562">
        <v>21996</v>
      </c>
      <c r="H88" s="562">
        <v>1</v>
      </c>
      <c r="I88" s="562">
        <v>141</v>
      </c>
      <c r="J88" s="562">
        <v>159</v>
      </c>
      <c r="K88" s="562">
        <v>22419</v>
      </c>
      <c r="L88" s="562">
        <v>1.0192307692307692</v>
      </c>
      <c r="M88" s="562">
        <v>141</v>
      </c>
      <c r="N88" s="562">
        <v>137</v>
      </c>
      <c r="O88" s="562">
        <v>19317</v>
      </c>
      <c r="P88" s="550">
        <v>0.87820512820512819</v>
      </c>
      <c r="Q88" s="563">
        <v>141</v>
      </c>
    </row>
    <row r="89" spans="1:17" ht="14.4" customHeight="1" x14ac:dyDescent="0.3">
      <c r="A89" s="544" t="s">
        <v>1635</v>
      </c>
      <c r="B89" s="545" t="s">
        <v>1542</v>
      </c>
      <c r="C89" s="545" t="s">
        <v>1527</v>
      </c>
      <c r="D89" s="545" t="s">
        <v>1572</v>
      </c>
      <c r="E89" s="545" t="s">
        <v>1571</v>
      </c>
      <c r="F89" s="562">
        <v>607</v>
      </c>
      <c r="G89" s="562">
        <v>47346</v>
      </c>
      <c r="H89" s="562">
        <v>1</v>
      </c>
      <c r="I89" s="562">
        <v>78</v>
      </c>
      <c r="J89" s="562">
        <v>661</v>
      </c>
      <c r="K89" s="562">
        <v>51558</v>
      </c>
      <c r="L89" s="562">
        <v>1.0889621087314663</v>
      </c>
      <c r="M89" s="562">
        <v>78</v>
      </c>
      <c r="N89" s="562">
        <v>611</v>
      </c>
      <c r="O89" s="562">
        <v>47658</v>
      </c>
      <c r="P89" s="550">
        <v>1.0065897858319606</v>
      </c>
      <c r="Q89" s="563">
        <v>78</v>
      </c>
    </row>
    <row r="90" spans="1:17" ht="14.4" customHeight="1" x14ac:dyDescent="0.3">
      <c r="A90" s="544" t="s">
        <v>1635</v>
      </c>
      <c r="B90" s="545" t="s">
        <v>1542</v>
      </c>
      <c r="C90" s="545" t="s">
        <v>1527</v>
      </c>
      <c r="D90" s="545" t="s">
        <v>1573</v>
      </c>
      <c r="E90" s="545" t="s">
        <v>1574</v>
      </c>
      <c r="F90" s="562">
        <v>156</v>
      </c>
      <c r="G90" s="562">
        <v>47268</v>
      </c>
      <c r="H90" s="562">
        <v>1</v>
      </c>
      <c r="I90" s="562">
        <v>303</v>
      </c>
      <c r="J90" s="562">
        <v>159</v>
      </c>
      <c r="K90" s="562">
        <v>48486</v>
      </c>
      <c r="L90" s="562">
        <v>1.0257679614115258</v>
      </c>
      <c r="M90" s="562">
        <v>304.94339622641508</v>
      </c>
      <c r="N90" s="562">
        <v>137</v>
      </c>
      <c r="O90" s="562">
        <v>42059</v>
      </c>
      <c r="P90" s="550">
        <v>0.88979859524413984</v>
      </c>
      <c r="Q90" s="563">
        <v>307</v>
      </c>
    </row>
    <row r="91" spans="1:17" ht="14.4" customHeight="1" x14ac:dyDescent="0.3">
      <c r="A91" s="544" t="s">
        <v>1635</v>
      </c>
      <c r="B91" s="545" t="s">
        <v>1542</v>
      </c>
      <c r="C91" s="545" t="s">
        <v>1527</v>
      </c>
      <c r="D91" s="545" t="s">
        <v>1575</v>
      </c>
      <c r="E91" s="545" t="s">
        <v>1576</v>
      </c>
      <c r="F91" s="562">
        <v>1</v>
      </c>
      <c r="G91" s="562">
        <v>486</v>
      </c>
      <c r="H91" s="562">
        <v>1</v>
      </c>
      <c r="I91" s="562">
        <v>486</v>
      </c>
      <c r="J91" s="562">
        <v>1</v>
      </c>
      <c r="K91" s="562">
        <v>487</v>
      </c>
      <c r="L91" s="562">
        <v>1.0020576131687242</v>
      </c>
      <c r="M91" s="562">
        <v>487</v>
      </c>
      <c r="N91" s="562"/>
      <c r="O91" s="562"/>
      <c r="P91" s="550"/>
      <c r="Q91" s="563"/>
    </row>
    <row r="92" spans="1:17" ht="14.4" customHeight="1" x14ac:dyDescent="0.3">
      <c r="A92" s="544" t="s">
        <v>1635</v>
      </c>
      <c r="B92" s="545" t="s">
        <v>1542</v>
      </c>
      <c r="C92" s="545" t="s">
        <v>1527</v>
      </c>
      <c r="D92" s="545" t="s">
        <v>1577</v>
      </c>
      <c r="E92" s="545" t="s">
        <v>1578</v>
      </c>
      <c r="F92" s="562">
        <v>488</v>
      </c>
      <c r="G92" s="562">
        <v>78080</v>
      </c>
      <c r="H92" s="562">
        <v>1</v>
      </c>
      <c r="I92" s="562">
        <v>160</v>
      </c>
      <c r="J92" s="562">
        <v>517</v>
      </c>
      <c r="K92" s="562">
        <v>83071</v>
      </c>
      <c r="L92" s="562">
        <v>1.063921618852459</v>
      </c>
      <c r="M92" s="562">
        <v>160.67891682785299</v>
      </c>
      <c r="N92" s="562">
        <v>500</v>
      </c>
      <c r="O92" s="562">
        <v>80500</v>
      </c>
      <c r="P92" s="550">
        <v>1.0309938524590163</v>
      </c>
      <c r="Q92" s="563">
        <v>161</v>
      </c>
    </row>
    <row r="93" spans="1:17" ht="14.4" customHeight="1" x14ac:dyDescent="0.3">
      <c r="A93" s="544" t="s">
        <v>1635</v>
      </c>
      <c r="B93" s="545" t="s">
        <v>1542</v>
      </c>
      <c r="C93" s="545" t="s">
        <v>1527</v>
      </c>
      <c r="D93" s="545" t="s">
        <v>1581</v>
      </c>
      <c r="E93" s="545" t="s">
        <v>1547</v>
      </c>
      <c r="F93" s="562">
        <v>1436</v>
      </c>
      <c r="G93" s="562">
        <v>100520</v>
      </c>
      <c r="H93" s="562">
        <v>1</v>
      </c>
      <c r="I93" s="562">
        <v>70</v>
      </c>
      <c r="J93" s="562">
        <v>1706</v>
      </c>
      <c r="K93" s="562">
        <v>120568</v>
      </c>
      <c r="L93" s="562">
        <v>1.1994428969359332</v>
      </c>
      <c r="M93" s="562">
        <v>70.672919109026964</v>
      </c>
      <c r="N93" s="562">
        <v>1565</v>
      </c>
      <c r="O93" s="562">
        <v>111115</v>
      </c>
      <c r="P93" s="550">
        <v>1.1054019100676482</v>
      </c>
      <c r="Q93" s="563">
        <v>71</v>
      </c>
    </row>
    <row r="94" spans="1:17" ht="14.4" customHeight="1" x14ac:dyDescent="0.3">
      <c r="A94" s="544" t="s">
        <v>1635</v>
      </c>
      <c r="B94" s="545" t="s">
        <v>1542</v>
      </c>
      <c r="C94" s="545" t="s">
        <v>1527</v>
      </c>
      <c r="D94" s="545" t="s">
        <v>1586</v>
      </c>
      <c r="E94" s="545" t="s">
        <v>1587</v>
      </c>
      <c r="F94" s="562">
        <v>6</v>
      </c>
      <c r="G94" s="562">
        <v>1296</v>
      </c>
      <c r="H94" s="562">
        <v>1</v>
      </c>
      <c r="I94" s="562">
        <v>216</v>
      </c>
      <c r="J94" s="562"/>
      <c r="K94" s="562"/>
      <c r="L94" s="562"/>
      <c r="M94" s="562"/>
      <c r="N94" s="562">
        <v>1</v>
      </c>
      <c r="O94" s="562">
        <v>220</v>
      </c>
      <c r="P94" s="550">
        <v>0.16975308641975309</v>
      </c>
      <c r="Q94" s="563">
        <v>220</v>
      </c>
    </row>
    <row r="95" spans="1:17" ht="14.4" customHeight="1" x14ac:dyDescent="0.3">
      <c r="A95" s="544" t="s">
        <v>1635</v>
      </c>
      <c r="B95" s="545" t="s">
        <v>1542</v>
      </c>
      <c r="C95" s="545" t="s">
        <v>1527</v>
      </c>
      <c r="D95" s="545" t="s">
        <v>1588</v>
      </c>
      <c r="E95" s="545" t="s">
        <v>1589</v>
      </c>
      <c r="F95" s="562">
        <v>26</v>
      </c>
      <c r="G95" s="562">
        <v>30914</v>
      </c>
      <c r="H95" s="562">
        <v>1</v>
      </c>
      <c r="I95" s="562">
        <v>1189</v>
      </c>
      <c r="J95" s="562">
        <v>28</v>
      </c>
      <c r="K95" s="562">
        <v>33356</v>
      </c>
      <c r="L95" s="562">
        <v>1.0789933363524618</v>
      </c>
      <c r="M95" s="562">
        <v>1191.2857142857142</v>
      </c>
      <c r="N95" s="562">
        <v>27</v>
      </c>
      <c r="O95" s="562">
        <v>32265</v>
      </c>
      <c r="P95" s="550">
        <v>1.0437018826421687</v>
      </c>
      <c r="Q95" s="563">
        <v>1195</v>
      </c>
    </row>
    <row r="96" spans="1:17" ht="14.4" customHeight="1" x14ac:dyDescent="0.3">
      <c r="A96" s="544" t="s">
        <v>1635</v>
      </c>
      <c r="B96" s="545" t="s">
        <v>1542</v>
      </c>
      <c r="C96" s="545" t="s">
        <v>1527</v>
      </c>
      <c r="D96" s="545" t="s">
        <v>1590</v>
      </c>
      <c r="E96" s="545" t="s">
        <v>1591</v>
      </c>
      <c r="F96" s="562">
        <v>39</v>
      </c>
      <c r="G96" s="562">
        <v>4212</v>
      </c>
      <c r="H96" s="562">
        <v>1</v>
      </c>
      <c r="I96" s="562">
        <v>108</v>
      </c>
      <c r="J96" s="562">
        <v>37</v>
      </c>
      <c r="K96" s="562">
        <v>4013</v>
      </c>
      <c r="L96" s="562">
        <v>0.95275403608736942</v>
      </c>
      <c r="M96" s="562">
        <v>108.45945945945945</v>
      </c>
      <c r="N96" s="562">
        <v>25</v>
      </c>
      <c r="O96" s="562">
        <v>2750</v>
      </c>
      <c r="P96" s="550">
        <v>0.65289648622981955</v>
      </c>
      <c r="Q96" s="563">
        <v>110</v>
      </c>
    </row>
    <row r="97" spans="1:17" ht="14.4" customHeight="1" x14ac:dyDescent="0.3">
      <c r="A97" s="544" t="s">
        <v>1635</v>
      </c>
      <c r="B97" s="545" t="s">
        <v>1542</v>
      </c>
      <c r="C97" s="545" t="s">
        <v>1527</v>
      </c>
      <c r="D97" s="545" t="s">
        <v>1592</v>
      </c>
      <c r="E97" s="545" t="s">
        <v>1593</v>
      </c>
      <c r="F97" s="562">
        <v>3</v>
      </c>
      <c r="G97" s="562">
        <v>957</v>
      </c>
      <c r="H97" s="562">
        <v>1</v>
      </c>
      <c r="I97" s="562">
        <v>319</v>
      </c>
      <c r="J97" s="562">
        <v>1</v>
      </c>
      <c r="K97" s="562">
        <v>322</v>
      </c>
      <c r="L97" s="562">
        <v>0.33646812957157785</v>
      </c>
      <c r="M97" s="562">
        <v>322</v>
      </c>
      <c r="N97" s="562"/>
      <c r="O97" s="562"/>
      <c r="P97" s="550"/>
      <c r="Q97" s="563"/>
    </row>
    <row r="98" spans="1:17" ht="14.4" customHeight="1" x14ac:dyDescent="0.3">
      <c r="A98" s="544" t="s">
        <v>1635</v>
      </c>
      <c r="B98" s="545" t="s">
        <v>1542</v>
      </c>
      <c r="C98" s="545" t="s">
        <v>1527</v>
      </c>
      <c r="D98" s="545" t="s">
        <v>1600</v>
      </c>
      <c r="E98" s="545" t="s">
        <v>1601</v>
      </c>
      <c r="F98" s="562"/>
      <c r="G98" s="562"/>
      <c r="H98" s="562"/>
      <c r="I98" s="562"/>
      <c r="J98" s="562">
        <v>2</v>
      </c>
      <c r="K98" s="562">
        <v>584</v>
      </c>
      <c r="L98" s="562"/>
      <c r="M98" s="562">
        <v>292</v>
      </c>
      <c r="N98" s="562">
        <v>1</v>
      </c>
      <c r="O98" s="562">
        <v>294</v>
      </c>
      <c r="P98" s="550"/>
      <c r="Q98" s="563">
        <v>294</v>
      </c>
    </row>
    <row r="99" spans="1:17" ht="14.4" customHeight="1" x14ac:dyDescent="0.3">
      <c r="A99" s="544" t="s">
        <v>1636</v>
      </c>
      <c r="B99" s="545" t="s">
        <v>1542</v>
      </c>
      <c r="C99" s="545" t="s">
        <v>1527</v>
      </c>
      <c r="D99" s="545" t="s">
        <v>1546</v>
      </c>
      <c r="E99" s="545" t="s">
        <v>1547</v>
      </c>
      <c r="F99" s="562">
        <v>405</v>
      </c>
      <c r="G99" s="562">
        <v>82215</v>
      </c>
      <c r="H99" s="562">
        <v>1</v>
      </c>
      <c r="I99" s="562">
        <v>203</v>
      </c>
      <c r="J99" s="562">
        <v>414</v>
      </c>
      <c r="K99" s="562">
        <v>84256</v>
      </c>
      <c r="L99" s="562">
        <v>1.0248251535607857</v>
      </c>
      <c r="M99" s="562">
        <v>203.51690821256039</v>
      </c>
      <c r="N99" s="562">
        <v>385</v>
      </c>
      <c r="O99" s="562">
        <v>79310</v>
      </c>
      <c r="P99" s="550">
        <v>0.96466581524052786</v>
      </c>
      <c r="Q99" s="563">
        <v>206</v>
      </c>
    </row>
    <row r="100" spans="1:17" ht="14.4" customHeight="1" x14ac:dyDescent="0.3">
      <c r="A100" s="544" t="s">
        <v>1636</v>
      </c>
      <c r="B100" s="545" t="s">
        <v>1542</v>
      </c>
      <c r="C100" s="545" t="s">
        <v>1527</v>
      </c>
      <c r="D100" s="545" t="s">
        <v>1549</v>
      </c>
      <c r="E100" s="545" t="s">
        <v>1550</v>
      </c>
      <c r="F100" s="562">
        <v>425</v>
      </c>
      <c r="G100" s="562">
        <v>124100</v>
      </c>
      <c r="H100" s="562">
        <v>1</v>
      </c>
      <c r="I100" s="562">
        <v>292</v>
      </c>
      <c r="J100" s="562">
        <v>505</v>
      </c>
      <c r="K100" s="562">
        <v>148234</v>
      </c>
      <c r="L100" s="562">
        <v>1.1944721998388397</v>
      </c>
      <c r="M100" s="562">
        <v>293.53267326732674</v>
      </c>
      <c r="N100" s="562">
        <v>478</v>
      </c>
      <c r="O100" s="562">
        <v>141010</v>
      </c>
      <c r="P100" s="550">
        <v>1.1362610797743755</v>
      </c>
      <c r="Q100" s="563">
        <v>295</v>
      </c>
    </row>
    <row r="101" spans="1:17" ht="14.4" customHeight="1" x14ac:dyDescent="0.3">
      <c r="A101" s="544" t="s">
        <v>1636</v>
      </c>
      <c r="B101" s="545" t="s">
        <v>1542</v>
      </c>
      <c r="C101" s="545" t="s">
        <v>1527</v>
      </c>
      <c r="D101" s="545" t="s">
        <v>1551</v>
      </c>
      <c r="E101" s="545" t="s">
        <v>1552</v>
      </c>
      <c r="F101" s="562">
        <v>3</v>
      </c>
      <c r="G101" s="562">
        <v>279</v>
      </c>
      <c r="H101" s="562">
        <v>1</v>
      </c>
      <c r="I101" s="562">
        <v>93</v>
      </c>
      <c r="J101" s="562">
        <v>11</v>
      </c>
      <c r="K101" s="562">
        <v>1034</v>
      </c>
      <c r="L101" s="562">
        <v>3.7060931899641578</v>
      </c>
      <c r="M101" s="562">
        <v>94</v>
      </c>
      <c r="N101" s="562">
        <v>6</v>
      </c>
      <c r="O101" s="562">
        <v>570</v>
      </c>
      <c r="P101" s="550">
        <v>2.043010752688172</v>
      </c>
      <c r="Q101" s="563">
        <v>95</v>
      </c>
    </row>
    <row r="102" spans="1:17" ht="14.4" customHeight="1" x14ac:dyDescent="0.3">
      <c r="A102" s="544" t="s">
        <v>1636</v>
      </c>
      <c r="B102" s="545" t="s">
        <v>1542</v>
      </c>
      <c r="C102" s="545" t="s">
        <v>1527</v>
      </c>
      <c r="D102" s="545" t="s">
        <v>1555</v>
      </c>
      <c r="E102" s="545" t="s">
        <v>1556</v>
      </c>
      <c r="F102" s="562">
        <v>245</v>
      </c>
      <c r="G102" s="562">
        <v>32830</v>
      </c>
      <c r="H102" s="562">
        <v>1</v>
      </c>
      <c r="I102" s="562">
        <v>134</v>
      </c>
      <c r="J102" s="562">
        <v>232</v>
      </c>
      <c r="K102" s="562">
        <v>30980</v>
      </c>
      <c r="L102" s="562">
        <v>0.9436491014316174</v>
      </c>
      <c r="M102" s="562">
        <v>133.5344827586207</v>
      </c>
      <c r="N102" s="562">
        <v>257</v>
      </c>
      <c r="O102" s="562">
        <v>34695</v>
      </c>
      <c r="P102" s="550">
        <v>1.056807797745964</v>
      </c>
      <c r="Q102" s="563">
        <v>135</v>
      </c>
    </row>
    <row r="103" spans="1:17" ht="14.4" customHeight="1" x14ac:dyDescent="0.3">
      <c r="A103" s="544" t="s">
        <v>1636</v>
      </c>
      <c r="B103" s="545" t="s">
        <v>1542</v>
      </c>
      <c r="C103" s="545" t="s">
        <v>1527</v>
      </c>
      <c r="D103" s="545" t="s">
        <v>1558</v>
      </c>
      <c r="E103" s="545" t="s">
        <v>1559</v>
      </c>
      <c r="F103" s="562">
        <v>1</v>
      </c>
      <c r="G103" s="562">
        <v>612</v>
      </c>
      <c r="H103" s="562">
        <v>1</v>
      </c>
      <c r="I103" s="562">
        <v>612</v>
      </c>
      <c r="J103" s="562">
        <v>3</v>
      </c>
      <c r="K103" s="562">
        <v>1854</v>
      </c>
      <c r="L103" s="562">
        <v>3.0294117647058822</v>
      </c>
      <c r="M103" s="562">
        <v>618</v>
      </c>
      <c r="N103" s="562">
        <v>2</v>
      </c>
      <c r="O103" s="562">
        <v>1240</v>
      </c>
      <c r="P103" s="550">
        <v>2.0261437908496731</v>
      </c>
      <c r="Q103" s="563">
        <v>620</v>
      </c>
    </row>
    <row r="104" spans="1:17" ht="14.4" customHeight="1" x14ac:dyDescent="0.3">
      <c r="A104" s="544" t="s">
        <v>1636</v>
      </c>
      <c r="B104" s="545" t="s">
        <v>1542</v>
      </c>
      <c r="C104" s="545" t="s">
        <v>1527</v>
      </c>
      <c r="D104" s="545" t="s">
        <v>1562</v>
      </c>
      <c r="E104" s="545" t="s">
        <v>1563</v>
      </c>
      <c r="F104" s="562">
        <v>17</v>
      </c>
      <c r="G104" s="562">
        <v>2703</v>
      </c>
      <c r="H104" s="562">
        <v>1</v>
      </c>
      <c r="I104" s="562">
        <v>159</v>
      </c>
      <c r="J104" s="562">
        <v>21</v>
      </c>
      <c r="K104" s="562">
        <v>3353</v>
      </c>
      <c r="L104" s="562">
        <v>1.24047354790973</v>
      </c>
      <c r="M104" s="562">
        <v>159.66666666666666</v>
      </c>
      <c r="N104" s="562">
        <v>16</v>
      </c>
      <c r="O104" s="562">
        <v>2576</v>
      </c>
      <c r="P104" s="550">
        <v>0.95301516833148359</v>
      </c>
      <c r="Q104" s="563">
        <v>161</v>
      </c>
    </row>
    <row r="105" spans="1:17" ht="14.4" customHeight="1" x14ac:dyDescent="0.3">
      <c r="A105" s="544" t="s">
        <v>1636</v>
      </c>
      <c r="B105" s="545" t="s">
        <v>1542</v>
      </c>
      <c r="C105" s="545" t="s">
        <v>1527</v>
      </c>
      <c r="D105" s="545" t="s">
        <v>1564</v>
      </c>
      <c r="E105" s="545" t="s">
        <v>1565</v>
      </c>
      <c r="F105" s="562"/>
      <c r="G105" s="562"/>
      <c r="H105" s="562"/>
      <c r="I105" s="562"/>
      <c r="J105" s="562">
        <v>1</v>
      </c>
      <c r="K105" s="562">
        <v>383</v>
      </c>
      <c r="L105" s="562"/>
      <c r="M105" s="562">
        <v>383</v>
      </c>
      <c r="N105" s="562">
        <v>2</v>
      </c>
      <c r="O105" s="562">
        <v>766</v>
      </c>
      <c r="P105" s="550"/>
      <c r="Q105" s="563">
        <v>383</v>
      </c>
    </row>
    <row r="106" spans="1:17" ht="14.4" customHeight="1" x14ac:dyDescent="0.3">
      <c r="A106" s="544" t="s">
        <v>1636</v>
      </c>
      <c r="B106" s="545" t="s">
        <v>1542</v>
      </c>
      <c r="C106" s="545" t="s">
        <v>1527</v>
      </c>
      <c r="D106" s="545" t="s">
        <v>1566</v>
      </c>
      <c r="E106" s="545" t="s">
        <v>1567</v>
      </c>
      <c r="F106" s="562">
        <v>333</v>
      </c>
      <c r="G106" s="562">
        <v>5328</v>
      </c>
      <c r="H106" s="562">
        <v>1</v>
      </c>
      <c r="I106" s="562">
        <v>16</v>
      </c>
      <c r="J106" s="562">
        <v>334</v>
      </c>
      <c r="K106" s="562">
        <v>5312</v>
      </c>
      <c r="L106" s="562">
        <v>0.99699699699699695</v>
      </c>
      <c r="M106" s="562">
        <v>15.904191616766466</v>
      </c>
      <c r="N106" s="562">
        <v>369</v>
      </c>
      <c r="O106" s="562">
        <v>5904</v>
      </c>
      <c r="P106" s="550">
        <v>1.1081081081081081</v>
      </c>
      <c r="Q106" s="563">
        <v>16</v>
      </c>
    </row>
    <row r="107" spans="1:17" ht="14.4" customHeight="1" x14ac:dyDescent="0.3">
      <c r="A107" s="544" t="s">
        <v>1636</v>
      </c>
      <c r="B107" s="545" t="s">
        <v>1542</v>
      </c>
      <c r="C107" s="545" t="s">
        <v>1527</v>
      </c>
      <c r="D107" s="545" t="s">
        <v>1568</v>
      </c>
      <c r="E107" s="545" t="s">
        <v>1569</v>
      </c>
      <c r="F107" s="562">
        <v>65</v>
      </c>
      <c r="G107" s="562">
        <v>17030</v>
      </c>
      <c r="H107" s="562">
        <v>1</v>
      </c>
      <c r="I107" s="562">
        <v>262</v>
      </c>
      <c r="J107" s="562">
        <v>78</v>
      </c>
      <c r="K107" s="562">
        <v>20595</v>
      </c>
      <c r="L107" s="562">
        <v>1.2093364650616558</v>
      </c>
      <c r="M107" s="562">
        <v>264.03846153846155</v>
      </c>
      <c r="N107" s="562">
        <v>71</v>
      </c>
      <c r="O107" s="562">
        <v>18886</v>
      </c>
      <c r="P107" s="550">
        <v>1.1089841456253671</v>
      </c>
      <c r="Q107" s="563">
        <v>266</v>
      </c>
    </row>
    <row r="108" spans="1:17" ht="14.4" customHeight="1" x14ac:dyDescent="0.3">
      <c r="A108" s="544" t="s">
        <v>1636</v>
      </c>
      <c r="B108" s="545" t="s">
        <v>1542</v>
      </c>
      <c r="C108" s="545" t="s">
        <v>1527</v>
      </c>
      <c r="D108" s="545" t="s">
        <v>1570</v>
      </c>
      <c r="E108" s="545" t="s">
        <v>1571</v>
      </c>
      <c r="F108" s="562">
        <v>69</v>
      </c>
      <c r="G108" s="562">
        <v>9729</v>
      </c>
      <c r="H108" s="562">
        <v>1</v>
      </c>
      <c r="I108" s="562">
        <v>141</v>
      </c>
      <c r="J108" s="562">
        <v>79</v>
      </c>
      <c r="K108" s="562">
        <v>11139</v>
      </c>
      <c r="L108" s="562">
        <v>1.144927536231884</v>
      </c>
      <c r="M108" s="562">
        <v>141</v>
      </c>
      <c r="N108" s="562">
        <v>91</v>
      </c>
      <c r="O108" s="562">
        <v>12831</v>
      </c>
      <c r="P108" s="550">
        <v>1.318840579710145</v>
      </c>
      <c r="Q108" s="563">
        <v>141</v>
      </c>
    </row>
    <row r="109" spans="1:17" ht="14.4" customHeight="1" x14ac:dyDescent="0.3">
      <c r="A109" s="544" t="s">
        <v>1636</v>
      </c>
      <c r="B109" s="545" t="s">
        <v>1542</v>
      </c>
      <c r="C109" s="545" t="s">
        <v>1527</v>
      </c>
      <c r="D109" s="545" t="s">
        <v>1572</v>
      </c>
      <c r="E109" s="545" t="s">
        <v>1571</v>
      </c>
      <c r="F109" s="562">
        <v>245</v>
      </c>
      <c r="G109" s="562">
        <v>19110</v>
      </c>
      <c r="H109" s="562">
        <v>1</v>
      </c>
      <c r="I109" s="562">
        <v>78</v>
      </c>
      <c r="J109" s="562">
        <v>232</v>
      </c>
      <c r="K109" s="562">
        <v>17940</v>
      </c>
      <c r="L109" s="562">
        <v>0.93877551020408168</v>
      </c>
      <c r="M109" s="562">
        <v>77.327586206896555</v>
      </c>
      <c r="N109" s="562">
        <v>257</v>
      </c>
      <c r="O109" s="562">
        <v>20046</v>
      </c>
      <c r="P109" s="550">
        <v>1.0489795918367346</v>
      </c>
      <c r="Q109" s="563">
        <v>78</v>
      </c>
    </row>
    <row r="110" spans="1:17" ht="14.4" customHeight="1" x14ac:dyDescent="0.3">
      <c r="A110" s="544" t="s">
        <v>1636</v>
      </c>
      <c r="B110" s="545" t="s">
        <v>1542</v>
      </c>
      <c r="C110" s="545" t="s">
        <v>1527</v>
      </c>
      <c r="D110" s="545" t="s">
        <v>1573</v>
      </c>
      <c r="E110" s="545" t="s">
        <v>1574</v>
      </c>
      <c r="F110" s="562">
        <v>69</v>
      </c>
      <c r="G110" s="562">
        <v>20907</v>
      </c>
      <c r="H110" s="562">
        <v>1</v>
      </c>
      <c r="I110" s="562">
        <v>303</v>
      </c>
      <c r="J110" s="562">
        <v>79</v>
      </c>
      <c r="K110" s="562">
        <v>24099</v>
      </c>
      <c r="L110" s="562">
        <v>1.1526761371789354</v>
      </c>
      <c r="M110" s="562">
        <v>305.05063291139243</v>
      </c>
      <c r="N110" s="562">
        <v>91</v>
      </c>
      <c r="O110" s="562">
        <v>27937</v>
      </c>
      <c r="P110" s="550">
        <v>1.3362510164059884</v>
      </c>
      <c r="Q110" s="563">
        <v>307</v>
      </c>
    </row>
    <row r="111" spans="1:17" ht="14.4" customHeight="1" x14ac:dyDescent="0.3">
      <c r="A111" s="544" t="s">
        <v>1636</v>
      </c>
      <c r="B111" s="545" t="s">
        <v>1542</v>
      </c>
      <c r="C111" s="545" t="s">
        <v>1527</v>
      </c>
      <c r="D111" s="545" t="s">
        <v>1575</v>
      </c>
      <c r="E111" s="545" t="s">
        <v>1576</v>
      </c>
      <c r="F111" s="562"/>
      <c r="G111" s="562"/>
      <c r="H111" s="562"/>
      <c r="I111" s="562"/>
      <c r="J111" s="562">
        <v>2</v>
      </c>
      <c r="K111" s="562">
        <v>974</v>
      </c>
      <c r="L111" s="562"/>
      <c r="M111" s="562">
        <v>487</v>
      </c>
      <c r="N111" s="562">
        <v>2</v>
      </c>
      <c r="O111" s="562">
        <v>974</v>
      </c>
      <c r="P111" s="550"/>
      <c r="Q111" s="563">
        <v>487</v>
      </c>
    </row>
    <row r="112" spans="1:17" ht="14.4" customHeight="1" x14ac:dyDescent="0.3">
      <c r="A112" s="544" t="s">
        <v>1636</v>
      </c>
      <c r="B112" s="545" t="s">
        <v>1542</v>
      </c>
      <c r="C112" s="545" t="s">
        <v>1527</v>
      </c>
      <c r="D112" s="545" t="s">
        <v>1577</v>
      </c>
      <c r="E112" s="545" t="s">
        <v>1578</v>
      </c>
      <c r="F112" s="562">
        <v>215</v>
      </c>
      <c r="G112" s="562">
        <v>34400</v>
      </c>
      <c r="H112" s="562">
        <v>1</v>
      </c>
      <c r="I112" s="562">
        <v>160</v>
      </c>
      <c r="J112" s="562">
        <v>211</v>
      </c>
      <c r="K112" s="562">
        <v>33909</v>
      </c>
      <c r="L112" s="562">
        <v>0.98572674418604656</v>
      </c>
      <c r="M112" s="562">
        <v>160.70616113744074</v>
      </c>
      <c r="N112" s="562">
        <v>232</v>
      </c>
      <c r="O112" s="562">
        <v>37352</v>
      </c>
      <c r="P112" s="550">
        <v>1.0858139534883722</v>
      </c>
      <c r="Q112" s="563">
        <v>161</v>
      </c>
    </row>
    <row r="113" spans="1:17" ht="14.4" customHeight="1" x14ac:dyDescent="0.3">
      <c r="A113" s="544" t="s">
        <v>1636</v>
      </c>
      <c r="B113" s="545" t="s">
        <v>1542</v>
      </c>
      <c r="C113" s="545" t="s">
        <v>1527</v>
      </c>
      <c r="D113" s="545" t="s">
        <v>1581</v>
      </c>
      <c r="E113" s="545" t="s">
        <v>1547</v>
      </c>
      <c r="F113" s="562">
        <v>605</v>
      </c>
      <c r="G113" s="562">
        <v>42350</v>
      </c>
      <c r="H113" s="562">
        <v>1</v>
      </c>
      <c r="I113" s="562">
        <v>70</v>
      </c>
      <c r="J113" s="562">
        <v>561</v>
      </c>
      <c r="K113" s="562">
        <v>39662</v>
      </c>
      <c r="L113" s="562">
        <v>0.9365289256198347</v>
      </c>
      <c r="M113" s="562">
        <v>70.698752228163997</v>
      </c>
      <c r="N113" s="562">
        <v>614</v>
      </c>
      <c r="O113" s="562">
        <v>43594</v>
      </c>
      <c r="P113" s="550">
        <v>1.0293742621015349</v>
      </c>
      <c r="Q113" s="563">
        <v>71</v>
      </c>
    </row>
    <row r="114" spans="1:17" ht="14.4" customHeight="1" x14ac:dyDescent="0.3">
      <c r="A114" s="544" t="s">
        <v>1636</v>
      </c>
      <c r="B114" s="545" t="s">
        <v>1542</v>
      </c>
      <c r="C114" s="545" t="s">
        <v>1527</v>
      </c>
      <c r="D114" s="545" t="s">
        <v>1586</v>
      </c>
      <c r="E114" s="545" t="s">
        <v>1587</v>
      </c>
      <c r="F114" s="562"/>
      <c r="G114" s="562"/>
      <c r="H114" s="562"/>
      <c r="I114" s="562"/>
      <c r="J114" s="562"/>
      <c r="K114" s="562"/>
      <c r="L114" s="562"/>
      <c r="M114" s="562"/>
      <c r="N114" s="562">
        <v>1</v>
      </c>
      <c r="O114" s="562">
        <v>220</v>
      </c>
      <c r="P114" s="550"/>
      <c r="Q114" s="563">
        <v>220</v>
      </c>
    </row>
    <row r="115" spans="1:17" ht="14.4" customHeight="1" x14ac:dyDescent="0.3">
      <c r="A115" s="544" t="s">
        <v>1636</v>
      </c>
      <c r="B115" s="545" t="s">
        <v>1542</v>
      </c>
      <c r="C115" s="545" t="s">
        <v>1527</v>
      </c>
      <c r="D115" s="545" t="s">
        <v>1588</v>
      </c>
      <c r="E115" s="545" t="s">
        <v>1589</v>
      </c>
      <c r="F115" s="562">
        <v>13</v>
      </c>
      <c r="G115" s="562">
        <v>15457</v>
      </c>
      <c r="H115" s="562">
        <v>1</v>
      </c>
      <c r="I115" s="562">
        <v>1189</v>
      </c>
      <c r="J115" s="562">
        <v>21</v>
      </c>
      <c r="K115" s="562">
        <v>25033</v>
      </c>
      <c r="L115" s="562">
        <v>1.619525134243385</v>
      </c>
      <c r="M115" s="562">
        <v>1192.047619047619</v>
      </c>
      <c r="N115" s="562">
        <v>14</v>
      </c>
      <c r="O115" s="562">
        <v>16730</v>
      </c>
      <c r="P115" s="550">
        <v>1.0823575079252119</v>
      </c>
      <c r="Q115" s="563">
        <v>1195</v>
      </c>
    </row>
    <row r="116" spans="1:17" ht="14.4" customHeight="1" x14ac:dyDescent="0.3">
      <c r="A116" s="544" t="s">
        <v>1636</v>
      </c>
      <c r="B116" s="545" t="s">
        <v>1542</v>
      </c>
      <c r="C116" s="545" t="s">
        <v>1527</v>
      </c>
      <c r="D116" s="545" t="s">
        <v>1590</v>
      </c>
      <c r="E116" s="545" t="s">
        <v>1591</v>
      </c>
      <c r="F116" s="562">
        <v>11</v>
      </c>
      <c r="G116" s="562">
        <v>1188</v>
      </c>
      <c r="H116" s="562">
        <v>1</v>
      </c>
      <c r="I116" s="562">
        <v>108</v>
      </c>
      <c r="J116" s="562">
        <v>17</v>
      </c>
      <c r="K116" s="562">
        <v>1851</v>
      </c>
      <c r="L116" s="562">
        <v>1.5580808080808082</v>
      </c>
      <c r="M116" s="562">
        <v>108.88235294117646</v>
      </c>
      <c r="N116" s="562">
        <v>11</v>
      </c>
      <c r="O116" s="562">
        <v>1210</v>
      </c>
      <c r="P116" s="550">
        <v>1.0185185185185186</v>
      </c>
      <c r="Q116" s="563">
        <v>110</v>
      </c>
    </row>
    <row r="117" spans="1:17" ht="14.4" customHeight="1" x14ac:dyDescent="0.3">
      <c r="A117" s="544" t="s">
        <v>1636</v>
      </c>
      <c r="B117" s="545" t="s">
        <v>1542</v>
      </c>
      <c r="C117" s="545" t="s">
        <v>1527</v>
      </c>
      <c r="D117" s="545" t="s">
        <v>1598</v>
      </c>
      <c r="E117" s="545" t="s">
        <v>1599</v>
      </c>
      <c r="F117" s="562">
        <v>1</v>
      </c>
      <c r="G117" s="562">
        <v>1020</v>
      </c>
      <c r="H117" s="562">
        <v>1</v>
      </c>
      <c r="I117" s="562">
        <v>1020</v>
      </c>
      <c r="J117" s="562"/>
      <c r="K117" s="562"/>
      <c r="L117" s="562"/>
      <c r="M117" s="562"/>
      <c r="N117" s="562"/>
      <c r="O117" s="562"/>
      <c r="P117" s="550"/>
      <c r="Q117" s="563"/>
    </row>
    <row r="118" spans="1:17" ht="14.4" customHeight="1" x14ac:dyDescent="0.3">
      <c r="A118" s="544" t="s">
        <v>1636</v>
      </c>
      <c r="B118" s="545" t="s">
        <v>1542</v>
      </c>
      <c r="C118" s="545" t="s">
        <v>1527</v>
      </c>
      <c r="D118" s="545" t="s">
        <v>1600</v>
      </c>
      <c r="E118" s="545" t="s">
        <v>1601</v>
      </c>
      <c r="F118" s="562"/>
      <c r="G118" s="562"/>
      <c r="H118" s="562"/>
      <c r="I118" s="562"/>
      <c r="J118" s="562">
        <v>2</v>
      </c>
      <c r="K118" s="562">
        <v>586</v>
      </c>
      <c r="L118" s="562"/>
      <c r="M118" s="562">
        <v>293</v>
      </c>
      <c r="N118" s="562"/>
      <c r="O118" s="562"/>
      <c r="P118" s="550"/>
      <c r="Q118" s="563"/>
    </row>
    <row r="119" spans="1:17" ht="14.4" customHeight="1" x14ac:dyDescent="0.3">
      <c r="A119" s="544" t="s">
        <v>1637</v>
      </c>
      <c r="B119" s="545" t="s">
        <v>1542</v>
      </c>
      <c r="C119" s="545" t="s">
        <v>1527</v>
      </c>
      <c r="D119" s="545" t="s">
        <v>1546</v>
      </c>
      <c r="E119" s="545" t="s">
        <v>1547</v>
      </c>
      <c r="F119" s="562">
        <v>529</v>
      </c>
      <c r="G119" s="562">
        <v>107387</v>
      </c>
      <c r="H119" s="562">
        <v>1</v>
      </c>
      <c r="I119" s="562">
        <v>203</v>
      </c>
      <c r="J119" s="562">
        <v>611</v>
      </c>
      <c r="K119" s="562">
        <v>120801</v>
      </c>
      <c r="L119" s="562">
        <v>1.124912698930038</v>
      </c>
      <c r="M119" s="562">
        <v>197.71031096563013</v>
      </c>
      <c r="N119" s="562">
        <v>714</v>
      </c>
      <c r="O119" s="562">
        <v>147084</v>
      </c>
      <c r="P119" s="550">
        <v>1.3696629945896617</v>
      </c>
      <c r="Q119" s="563">
        <v>206</v>
      </c>
    </row>
    <row r="120" spans="1:17" ht="14.4" customHeight="1" x14ac:dyDescent="0.3">
      <c r="A120" s="544" t="s">
        <v>1637</v>
      </c>
      <c r="B120" s="545" t="s">
        <v>1542</v>
      </c>
      <c r="C120" s="545" t="s">
        <v>1527</v>
      </c>
      <c r="D120" s="545" t="s">
        <v>1548</v>
      </c>
      <c r="E120" s="545" t="s">
        <v>1547</v>
      </c>
      <c r="F120" s="562"/>
      <c r="G120" s="562"/>
      <c r="H120" s="562"/>
      <c r="I120" s="562"/>
      <c r="J120" s="562">
        <v>2</v>
      </c>
      <c r="K120" s="562">
        <v>168</v>
      </c>
      <c r="L120" s="562"/>
      <c r="M120" s="562">
        <v>84</v>
      </c>
      <c r="N120" s="562">
        <v>2</v>
      </c>
      <c r="O120" s="562">
        <v>170</v>
      </c>
      <c r="P120" s="550"/>
      <c r="Q120" s="563">
        <v>85</v>
      </c>
    </row>
    <row r="121" spans="1:17" ht="14.4" customHeight="1" x14ac:dyDescent="0.3">
      <c r="A121" s="544" t="s">
        <v>1637</v>
      </c>
      <c r="B121" s="545" t="s">
        <v>1542</v>
      </c>
      <c r="C121" s="545" t="s">
        <v>1527</v>
      </c>
      <c r="D121" s="545" t="s">
        <v>1549</v>
      </c>
      <c r="E121" s="545" t="s">
        <v>1550</v>
      </c>
      <c r="F121" s="562">
        <v>458</v>
      </c>
      <c r="G121" s="562">
        <v>133736</v>
      </c>
      <c r="H121" s="562">
        <v>1</v>
      </c>
      <c r="I121" s="562">
        <v>292</v>
      </c>
      <c r="J121" s="562">
        <v>487</v>
      </c>
      <c r="K121" s="562">
        <v>142872</v>
      </c>
      <c r="L121" s="562">
        <v>1.0683136926482024</v>
      </c>
      <c r="M121" s="562">
        <v>293.37166324435316</v>
      </c>
      <c r="N121" s="562">
        <v>496</v>
      </c>
      <c r="O121" s="562">
        <v>146320</v>
      </c>
      <c r="P121" s="550">
        <v>1.0940958305916133</v>
      </c>
      <c r="Q121" s="563">
        <v>295</v>
      </c>
    </row>
    <row r="122" spans="1:17" ht="14.4" customHeight="1" x14ac:dyDescent="0.3">
      <c r="A122" s="544" t="s">
        <v>1637</v>
      </c>
      <c r="B122" s="545" t="s">
        <v>1542</v>
      </c>
      <c r="C122" s="545" t="s">
        <v>1527</v>
      </c>
      <c r="D122" s="545" t="s">
        <v>1551</v>
      </c>
      <c r="E122" s="545" t="s">
        <v>1552</v>
      </c>
      <c r="F122" s="562">
        <v>9</v>
      </c>
      <c r="G122" s="562">
        <v>837</v>
      </c>
      <c r="H122" s="562">
        <v>1</v>
      </c>
      <c r="I122" s="562">
        <v>93</v>
      </c>
      <c r="J122" s="562">
        <v>6</v>
      </c>
      <c r="K122" s="562">
        <v>561</v>
      </c>
      <c r="L122" s="562">
        <v>0.67025089605734767</v>
      </c>
      <c r="M122" s="562">
        <v>93.5</v>
      </c>
      <c r="N122" s="562">
        <v>3</v>
      </c>
      <c r="O122" s="562">
        <v>285</v>
      </c>
      <c r="P122" s="550">
        <v>0.34050179211469533</v>
      </c>
      <c r="Q122" s="563">
        <v>95</v>
      </c>
    </row>
    <row r="123" spans="1:17" ht="14.4" customHeight="1" x14ac:dyDescent="0.3">
      <c r="A123" s="544" t="s">
        <v>1637</v>
      </c>
      <c r="B123" s="545" t="s">
        <v>1542</v>
      </c>
      <c r="C123" s="545" t="s">
        <v>1527</v>
      </c>
      <c r="D123" s="545" t="s">
        <v>1555</v>
      </c>
      <c r="E123" s="545" t="s">
        <v>1556</v>
      </c>
      <c r="F123" s="562">
        <v>444</v>
      </c>
      <c r="G123" s="562">
        <v>59496</v>
      </c>
      <c r="H123" s="562">
        <v>1</v>
      </c>
      <c r="I123" s="562">
        <v>134</v>
      </c>
      <c r="J123" s="562">
        <v>428</v>
      </c>
      <c r="K123" s="562">
        <v>57642</v>
      </c>
      <c r="L123" s="562">
        <v>0.96883824122630091</v>
      </c>
      <c r="M123" s="562">
        <v>134.67757009345794</v>
      </c>
      <c r="N123" s="562">
        <v>358</v>
      </c>
      <c r="O123" s="562">
        <v>48330</v>
      </c>
      <c r="P123" s="550">
        <v>0.81232351754739818</v>
      </c>
      <c r="Q123" s="563">
        <v>135</v>
      </c>
    </row>
    <row r="124" spans="1:17" ht="14.4" customHeight="1" x14ac:dyDescent="0.3">
      <c r="A124" s="544" t="s">
        <v>1637</v>
      </c>
      <c r="B124" s="545" t="s">
        <v>1542</v>
      </c>
      <c r="C124" s="545" t="s">
        <v>1527</v>
      </c>
      <c r="D124" s="545" t="s">
        <v>1557</v>
      </c>
      <c r="E124" s="545" t="s">
        <v>1556</v>
      </c>
      <c r="F124" s="562"/>
      <c r="G124" s="562"/>
      <c r="H124" s="562"/>
      <c r="I124" s="562"/>
      <c r="J124" s="562">
        <v>1</v>
      </c>
      <c r="K124" s="562">
        <v>175</v>
      </c>
      <c r="L124" s="562"/>
      <c r="M124" s="562">
        <v>175</v>
      </c>
      <c r="N124" s="562">
        <v>1</v>
      </c>
      <c r="O124" s="562">
        <v>178</v>
      </c>
      <c r="P124" s="550"/>
      <c r="Q124" s="563">
        <v>178</v>
      </c>
    </row>
    <row r="125" spans="1:17" ht="14.4" customHeight="1" x14ac:dyDescent="0.3">
      <c r="A125" s="544" t="s">
        <v>1637</v>
      </c>
      <c r="B125" s="545" t="s">
        <v>1542</v>
      </c>
      <c r="C125" s="545" t="s">
        <v>1527</v>
      </c>
      <c r="D125" s="545" t="s">
        <v>1558</v>
      </c>
      <c r="E125" s="545" t="s">
        <v>1559</v>
      </c>
      <c r="F125" s="562">
        <v>4</v>
      </c>
      <c r="G125" s="562">
        <v>2448</v>
      </c>
      <c r="H125" s="562">
        <v>1</v>
      </c>
      <c r="I125" s="562">
        <v>612</v>
      </c>
      <c r="J125" s="562">
        <v>2</v>
      </c>
      <c r="K125" s="562">
        <v>1224</v>
      </c>
      <c r="L125" s="562">
        <v>0.5</v>
      </c>
      <c r="M125" s="562">
        <v>612</v>
      </c>
      <c r="N125" s="562">
        <v>1</v>
      </c>
      <c r="O125" s="562">
        <v>620</v>
      </c>
      <c r="P125" s="550">
        <v>0.25326797385620914</v>
      </c>
      <c r="Q125" s="563">
        <v>620</v>
      </c>
    </row>
    <row r="126" spans="1:17" ht="14.4" customHeight="1" x14ac:dyDescent="0.3">
      <c r="A126" s="544" t="s">
        <v>1637</v>
      </c>
      <c r="B126" s="545" t="s">
        <v>1542</v>
      </c>
      <c r="C126" s="545" t="s">
        <v>1527</v>
      </c>
      <c r="D126" s="545" t="s">
        <v>1562</v>
      </c>
      <c r="E126" s="545" t="s">
        <v>1563</v>
      </c>
      <c r="F126" s="562">
        <v>21</v>
      </c>
      <c r="G126" s="562">
        <v>3339</v>
      </c>
      <c r="H126" s="562">
        <v>1</v>
      </c>
      <c r="I126" s="562">
        <v>159</v>
      </c>
      <c r="J126" s="562">
        <v>22</v>
      </c>
      <c r="K126" s="562">
        <v>3514</v>
      </c>
      <c r="L126" s="562">
        <v>1.0524109014675052</v>
      </c>
      <c r="M126" s="562">
        <v>159.72727272727272</v>
      </c>
      <c r="N126" s="562">
        <v>24</v>
      </c>
      <c r="O126" s="562">
        <v>3864</v>
      </c>
      <c r="P126" s="550">
        <v>1.1572327044025157</v>
      </c>
      <c r="Q126" s="563">
        <v>161</v>
      </c>
    </row>
    <row r="127" spans="1:17" ht="14.4" customHeight="1" x14ac:dyDescent="0.3">
      <c r="A127" s="544" t="s">
        <v>1637</v>
      </c>
      <c r="B127" s="545" t="s">
        <v>1542</v>
      </c>
      <c r="C127" s="545" t="s">
        <v>1527</v>
      </c>
      <c r="D127" s="545" t="s">
        <v>1564</v>
      </c>
      <c r="E127" s="545" t="s">
        <v>1565</v>
      </c>
      <c r="F127" s="562"/>
      <c r="G127" s="562"/>
      <c r="H127" s="562"/>
      <c r="I127" s="562"/>
      <c r="J127" s="562"/>
      <c r="K127" s="562"/>
      <c r="L127" s="562"/>
      <c r="M127" s="562"/>
      <c r="N127" s="562">
        <v>1</v>
      </c>
      <c r="O127" s="562">
        <v>383</v>
      </c>
      <c r="P127" s="550"/>
      <c r="Q127" s="563">
        <v>383</v>
      </c>
    </row>
    <row r="128" spans="1:17" ht="14.4" customHeight="1" x14ac:dyDescent="0.3">
      <c r="A128" s="544" t="s">
        <v>1637</v>
      </c>
      <c r="B128" s="545" t="s">
        <v>1542</v>
      </c>
      <c r="C128" s="545" t="s">
        <v>1527</v>
      </c>
      <c r="D128" s="545" t="s">
        <v>1566</v>
      </c>
      <c r="E128" s="545" t="s">
        <v>1567</v>
      </c>
      <c r="F128" s="562">
        <v>639</v>
      </c>
      <c r="G128" s="562">
        <v>10224</v>
      </c>
      <c r="H128" s="562">
        <v>1</v>
      </c>
      <c r="I128" s="562">
        <v>16</v>
      </c>
      <c r="J128" s="562">
        <v>619</v>
      </c>
      <c r="K128" s="562">
        <v>9840</v>
      </c>
      <c r="L128" s="562">
        <v>0.96244131455399062</v>
      </c>
      <c r="M128" s="562">
        <v>15.896607431340872</v>
      </c>
      <c r="N128" s="562">
        <v>613</v>
      </c>
      <c r="O128" s="562">
        <v>9808</v>
      </c>
      <c r="P128" s="550">
        <v>0.95931142410015646</v>
      </c>
      <c r="Q128" s="563">
        <v>16</v>
      </c>
    </row>
    <row r="129" spans="1:17" ht="14.4" customHeight="1" x14ac:dyDescent="0.3">
      <c r="A129" s="544" t="s">
        <v>1637</v>
      </c>
      <c r="B129" s="545" t="s">
        <v>1542</v>
      </c>
      <c r="C129" s="545" t="s">
        <v>1527</v>
      </c>
      <c r="D129" s="545" t="s">
        <v>1568</v>
      </c>
      <c r="E129" s="545" t="s">
        <v>1569</v>
      </c>
      <c r="F129" s="562">
        <v>172</v>
      </c>
      <c r="G129" s="562">
        <v>45064</v>
      </c>
      <c r="H129" s="562">
        <v>1</v>
      </c>
      <c r="I129" s="562">
        <v>262</v>
      </c>
      <c r="J129" s="562">
        <v>178</v>
      </c>
      <c r="K129" s="562">
        <v>45957</v>
      </c>
      <c r="L129" s="562">
        <v>1.0198162613172377</v>
      </c>
      <c r="M129" s="562">
        <v>258.18539325842698</v>
      </c>
      <c r="N129" s="562">
        <v>220</v>
      </c>
      <c r="O129" s="562">
        <v>58520</v>
      </c>
      <c r="P129" s="550">
        <v>1.2985975501508964</v>
      </c>
      <c r="Q129" s="563">
        <v>266</v>
      </c>
    </row>
    <row r="130" spans="1:17" ht="14.4" customHeight="1" x14ac:dyDescent="0.3">
      <c r="A130" s="544" t="s">
        <v>1637</v>
      </c>
      <c r="B130" s="545" t="s">
        <v>1542</v>
      </c>
      <c r="C130" s="545" t="s">
        <v>1527</v>
      </c>
      <c r="D130" s="545" t="s">
        <v>1570</v>
      </c>
      <c r="E130" s="545" t="s">
        <v>1571</v>
      </c>
      <c r="F130" s="562">
        <v>175</v>
      </c>
      <c r="G130" s="562">
        <v>24675</v>
      </c>
      <c r="H130" s="562">
        <v>1</v>
      </c>
      <c r="I130" s="562">
        <v>141</v>
      </c>
      <c r="J130" s="562">
        <v>184</v>
      </c>
      <c r="K130" s="562">
        <v>25380</v>
      </c>
      <c r="L130" s="562">
        <v>1.0285714285714285</v>
      </c>
      <c r="M130" s="562">
        <v>137.93478260869566</v>
      </c>
      <c r="N130" s="562">
        <v>247</v>
      </c>
      <c r="O130" s="562">
        <v>34827</v>
      </c>
      <c r="P130" s="550">
        <v>1.4114285714285715</v>
      </c>
      <c r="Q130" s="563">
        <v>141</v>
      </c>
    </row>
    <row r="131" spans="1:17" ht="14.4" customHeight="1" x14ac:dyDescent="0.3">
      <c r="A131" s="544" t="s">
        <v>1637</v>
      </c>
      <c r="B131" s="545" t="s">
        <v>1542</v>
      </c>
      <c r="C131" s="545" t="s">
        <v>1527</v>
      </c>
      <c r="D131" s="545" t="s">
        <v>1572</v>
      </c>
      <c r="E131" s="545" t="s">
        <v>1571</v>
      </c>
      <c r="F131" s="562">
        <v>444</v>
      </c>
      <c r="G131" s="562">
        <v>34632</v>
      </c>
      <c r="H131" s="562">
        <v>1</v>
      </c>
      <c r="I131" s="562">
        <v>78</v>
      </c>
      <c r="J131" s="562">
        <v>428</v>
      </c>
      <c r="K131" s="562">
        <v>33384</v>
      </c>
      <c r="L131" s="562">
        <v>0.963963963963964</v>
      </c>
      <c r="M131" s="562">
        <v>78</v>
      </c>
      <c r="N131" s="562">
        <v>358</v>
      </c>
      <c r="O131" s="562">
        <v>27924</v>
      </c>
      <c r="P131" s="550">
        <v>0.80630630630630629</v>
      </c>
      <c r="Q131" s="563">
        <v>78</v>
      </c>
    </row>
    <row r="132" spans="1:17" ht="14.4" customHeight="1" x14ac:dyDescent="0.3">
      <c r="A132" s="544" t="s">
        <v>1637</v>
      </c>
      <c r="B132" s="545" t="s">
        <v>1542</v>
      </c>
      <c r="C132" s="545" t="s">
        <v>1527</v>
      </c>
      <c r="D132" s="545" t="s">
        <v>1573</v>
      </c>
      <c r="E132" s="545" t="s">
        <v>1574</v>
      </c>
      <c r="F132" s="562">
        <v>175</v>
      </c>
      <c r="G132" s="562">
        <v>53025</v>
      </c>
      <c r="H132" s="562">
        <v>1</v>
      </c>
      <c r="I132" s="562">
        <v>303</v>
      </c>
      <c r="J132" s="562">
        <v>184</v>
      </c>
      <c r="K132" s="562">
        <v>54927</v>
      </c>
      <c r="L132" s="562">
        <v>1.0358698727015558</v>
      </c>
      <c r="M132" s="562">
        <v>298.51630434782606</v>
      </c>
      <c r="N132" s="562">
        <v>247</v>
      </c>
      <c r="O132" s="562">
        <v>75829</v>
      </c>
      <c r="P132" s="550">
        <v>1.4300612918434701</v>
      </c>
      <c r="Q132" s="563">
        <v>307</v>
      </c>
    </row>
    <row r="133" spans="1:17" ht="14.4" customHeight="1" x14ac:dyDescent="0.3">
      <c r="A133" s="544" t="s">
        <v>1637</v>
      </c>
      <c r="B133" s="545" t="s">
        <v>1542</v>
      </c>
      <c r="C133" s="545" t="s">
        <v>1527</v>
      </c>
      <c r="D133" s="545" t="s">
        <v>1575</v>
      </c>
      <c r="E133" s="545" t="s">
        <v>1576</v>
      </c>
      <c r="F133" s="562"/>
      <c r="G133" s="562"/>
      <c r="H133" s="562"/>
      <c r="I133" s="562"/>
      <c r="J133" s="562"/>
      <c r="K133" s="562"/>
      <c r="L133" s="562"/>
      <c r="M133" s="562"/>
      <c r="N133" s="562">
        <v>1</v>
      </c>
      <c r="O133" s="562">
        <v>487</v>
      </c>
      <c r="P133" s="550"/>
      <c r="Q133" s="563">
        <v>487</v>
      </c>
    </row>
    <row r="134" spans="1:17" ht="14.4" customHeight="1" x14ac:dyDescent="0.3">
      <c r="A134" s="544" t="s">
        <v>1637</v>
      </c>
      <c r="B134" s="545" t="s">
        <v>1542</v>
      </c>
      <c r="C134" s="545" t="s">
        <v>1527</v>
      </c>
      <c r="D134" s="545" t="s">
        <v>1577</v>
      </c>
      <c r="E134" s="545" t="s">
        <v>1578</v>
      </c>
      <c r="F134" s="562">
        <v>401</v>
      </c>
      <c r="G134" s="562">
        <v>64160</v>
      </c>
      <c r="H134" s="562">
        <v>1</v>
      </c>
      <c r="I134" s="562">
        <v>160</v>
      </c>
      <c r="J134" s="562">
        <v>379</v>
      </c>
      <c r="K134" s="562">
        <v>60891</v>
      </c>
      <c r="L134" s="562">
        <v>0.94904925187032418</v>
      </c>
      <c r="M134" s="562">
        <v>160.66226912928761</v>
      </c>
      <c r="N134" s="562">
        <v>325</v>
      </c>
      <c r="O134" s="562">
        <v>52325</v>
      </c>
      <c r="P134" s="550">
        <v>0.81553927680798</v>
      </c>
      <c r="Q134" s="563">
        <v>161</v>
      </c>
    </row>
    <row r="135" spans="1:17" ht="14.4" customHeight="1" x14ac:dyDescent="0.3">
      <c r="A135" s="544" t="s">
        <v>1637</v>
      </c>
      <c r="B135" s="545" t="s">
        <v>1542</v>
      </c>
      <c r="C135" s="545" t="s">
        <v>1527</v>
      </c>
      <c r="D135" s="545" t="s">
        <v>1581</v>
      </c>
      <c r="E135" s="545" t="s">
        <v>1547</v>
      </c>
      <c r="F135" s="562">
        <v>656</v>
      </c>
      <c r="G135" s="562">
        <v>45920</v>
      </c>
      <c r="H135" s="562">
        <v>1</v>
      </c>
      <c r="I135" s="562">
        <v>70</v>
      </c>
      <c r="J135" s="562">
        <v>689</v>
      </c>
      <c r="K135" s="562">
        <v>48701</v>
      </c>
      <c r="L135" s="562">
        <v>1.0605618466898954</v>
      </c>
      <c r="M135" s="562">
        <v>70.68359941944847</v>
      </c>
      <c r="N135" s="562">
        <v>593</v>
      </c>
      <c r="O135" s="562">
        <v>42103</v>
      </c>
      <c r="P135" s="550">
        <v>0.91687717770034838</v>
      </c>
      <c r="Q135" s="563">
        <v>71</v>
      </c>
    </row>
    <row r="136" spans="1:17" ht="14.4" customHeight="1" x14ac:dyDescent="0.3">
      <c r="A136" s="544" t="s">
        <v>1637</v>
      </c>
      <c r="B136" s="545" t="s">
        <v>1542</v>
      </c>
      <c r="C136" s="545" t="s">
        <v>1527</v>
      </c>
      <c r="D136" s="545" t="s">
        <v>1586</v>
      </c>
      <c r="E136" s="545" t="s">
        <v>1587</v>
      </c>
      <c r="F136" s="562"/>
      <c r="G136" s="562"/>
      <c r="H136" s="562"/>
      <c r="I136" s="562"/>
      <c r="J136" s="562">
        <v>3</v>
      </c>
      <c r="K136" s="562">
        <v>648</v>
      </c>
      <c r="L136" s="562"/>
      <c r="M136" s="562">
        <v>216</v>
      </c>
      <c r="N136" s="562">
        <v>2</v>
      </c>
      <c r="O136" s="562">
        <v>440</v>
      </c>
      <c r="P136" s="550"/>
      <c r="Q136" s="563">
        <v>220</v>
      </c>
    </row>
    <row r="137" spans="1:17" ht="14.4" customHeight="1" x14ac:dyDescent="0.3">
      <c r="A137" s="544" t="s">
        <v>1637</v>
      </c>
      <c r="B137" s="545" t="s">
        <v>1542</v>
      </c>
      <c r="C137" s="545" t="s">
        <v>1527</v>
      </c>
      <c r="D137" s="545" t="s">
        <v>1588</v>
      </c>
      <c r="E137" s="545" t="s">
        <v>1589</v>
      </c>
      <c r="F137" s="562">
        <v>22</v>
      </c>
      <c r="G137" s="562">
        <v>26158</v>
      </c>
      <c r="H137" s="562">
        <v>1</v>
      </c>
      <c r="I137" s="562">
        <v>1189</v>
      </c>
      <c r="J137" s="562">
        <v>32</v>
      </c>
      <c r="K137" s="562">
        <v>38128</v>
      </c>
      <c r="L137" s="562">
        <v>1.4576037923388638</v>
      </c>
      <c r="M137" s="562">
        <v>1191.5</v>
      </c>
      <c r="N137" s="562">
        <v>31</v>
      </c>
      <c r="O137" s="562">
        <v>37045</v>
      </c>
      <c r="P137" s="550">
        <v>1.4162015444605858</v>
      </c>
      <c r="Q137" s="563">
        <v>1195</v>
      </c>
    </row>
    <row r="138" spans="1:17" ht="14.4" customHeight="1" x14ac:dyDescent="0.3">
      <c r="A138" s="544" t="s">
        <v>1637</v>
      </c>
      <c r="B138" s="545" t="s">
        <v>1542</v>
      </c>
      <c r="C138" s="545" t="s">
        <v>1527</v>
      </c>
      <c r="D138" s="545" t="s">
        <v>1590</v>
      </c>
      <c r="E138" s="545" t="s">
        <v>1591</v>
      </c>
      <c r="F138" s="562">
        <v>21</v>
      </c>
      <c r="G138" s="562">
        <v>2268</v>
      </c>
      <c r="H138" s="562">
        <v>1</v>
      </c>
      <c r="I138" s="562">
        <v>108</v>
      </c>
      <c r="J138" s="562">
        <v>20</v>
      </c>
      <c r="K138" s="562">
        <v>2173</v>
      </c>
      <c r="L138" s="562">
        <v>0.95811287477954143</v>
      </c>
      <c r="M138" s="562">
        <v>108.65</v>
      </c>
      <c r="N138" s="562">
        <v>25</v>
      </c>
      <c r="O138" s="562">
        <v>2750</v>
      </c>
      <c r="P138" s="550">
        <v>1.2125220458553791</v>
      </c>
      <c r="Q138" s="563">
        <v>110</v>
      </c>
    </row>
    <row r="139" spans="1:17" ht="14.4" customHeight="1" x14ac:dyDescent="0.3">
      <c r="A139" s="544" t="s">
        <v>1637</v>
      </c>
      <c r="B139" s="545" t="s">
        <v>1542</v>
      </c>
      <c r="C139" s="545" t="s">
        <v>1527</v>
      </c>
      <c r="D139" s="545" t="s">
        <v>1592</v>
      </c>
      <c r="E139" s="545" t="s">
        <v>1593</v>
      </c>
      <c r="F139" s="562">
        <v>2</v>
      </c>
      <c r="G139" s="562">
        <v>638</v>
      </c>
      <c r="H139" s="562">
        <v>1</v>
      </c>
      <c r="I139" s="562">
        <v>319</v>
      </c>
      <c r="J139" s="562">
        <v>2</v>
      </c>
      <c r="K139" s="562">
        <v>641</v>
      </c>
      <c r="L139" s="562">
        <v>1.0047021943573669</v>
      </c>
      <c r="M139" s="562">
        <v>320.5</v>
      </c>
      <c r="N139" s="562">
        <v>1</v>
      </c>
      <c r="O139" s="562">
        <v>323</v>
      </c>
      <c r="P139" s="550">
        <v>0.50626959247648906</v>
      </c>
      <c r="Q139" s="563">
        <v>323</v>
      </c>
    </row>
    <row r="140" spans="1:17" ht="14.4" customHeight="1" x14ac:dyDescent="0.3">
      <c r="A140" s="544" t="s">
        <v>1637</v>
      </c>
      <c r="B140" s="545" t="s">
        <v>1542</v>
      </c>
      <c r="C140" s="545" t="s">
        <v>1527</v>
      </c>
      <c r="D140" s="545" t="s">
        <v>1598</v>
      </c>
      <c r="E140" s="545" t="s">
        <v>1599</v>
      </c>
      <c r="F140" s="562"/>
      <c r="G140" s="562"/>
      <c r="H140" s="562"/>
      <c r="I140" s="562"/>
      <c r="J140" s="562">
        <v>1</v>
      </c>
      <c r="K140" s="562">
        <v>1020</v>
      </c>
      <c r="L140" s="562"/>
      <c r="M140" s="562">
        <v>1020</v>
      </c>
      <c r="N140" s="562"/>
      <c r="O140" s="562"/>
      <c r="P140" s="550"/>
      <c r="Q140" s="563"/>
    </row>
    <row r="141" spans="1:17" ht="14.4" customHeight="1" x14ac:dyDescent="0.3">
      <c r="A141" s="544" t="s">
        <v>1637</v>
      </c>
      <c r="B141" s="545" t="s">
        <v>1542</v>
      </c>
      <c r="C141" s="545" t="s">
        <v>1527</v>
      </c>
      <c r="D141" s="545" t="s">
        <v>1600</v>
      </c>
      <c r="E141" s="545" t="s">
        <v>1601</v>
      </c>
      <c r="F141" s="562"/>
      <c r="G141" s="562"/>
      <c r="H141" s="562"/>
      <c r="I141" s="562"/>
      <c r="J141" s="562">
        <v>1</v>
      </c>
      <c r="K141" s="562">
        <v>293</v>
      </c>
      <c r="L141" s="562"/>
      <c r="M141" s="562">
        <v>293</v>
      </c>
      <c r="N141" s="562"/>
      <c r="O141" s="562"/>
      <c r="P141" s="550"/>
      <c r="Q141" s="563"/>
    </row>
    <row r="142" spans="1:17" ht="14.4" customHeight="1" x14ac:dyDescent="0.3">
      <c r="A142" s="544" t="s">
        <v>1638</v>
      </c>
      <c r="B142" s="545" t="s">
        <v>1542</v>
      </c>
      <c r="C142" s="545" t="s">
        <v>1527</v>
      </c>
      <c r="D142" s="545" t="s">
        <v>1546</v>
      </c>
      <c r="E142" s="545" t="s">
        <v>1547</v>
      </c>
      <c r="F142" s="562">
        <v>617</v>
      </c>
      <c r="G142" s="562">
        <v>125251</v>
      </c>
      <c r="H142" s="562">
        <v>1</v>
      </c>
      <c r="I142" s="562">
        <v>203</v>
      </c>
      <c r="J142" s="562">
        <v>860</v>
      </c>
      <c r="K142" s="562">
        <v>170012</v>
      </c>
      <c r="L142" s="562">
        <v>1.3573704002363254</v>
      </c>
      <c r="M142" s="562">
        <v>197.68837209302325</v>
      </c>
      <c r="N142" s="562">
        <v>855</v>
      </c>
      <c r="O142" s="562">
        <v>176130</v>
      </c>
      <c r="P142" s="550">
        <v>1.4062163176341906</v>
      </c>
      <c r="Q142" s="563">
        <v>206</v>
      </c>
    </row>
    <row r="143" spans="1:17" ht="14.4" customHeight="1" x14ac:dyDescent="0.3">
      <c r="A143" s="544" t="s">
        <v>1638</v>
      </c>
      <c r="B143" s="545" t="s">
        <v>1542</v>
      </c>
      <c r="C143" s="545" t="s">
        <v>1527</v>
      </c>
      <c r="D143" s="545" t="s">
        <v>1548</v>
      </c>
      <c r="E143" s="545" t="s">
        <v>1547</v>
      </c>
      <c r="F143" s="562"/>
      <c r="G143" s="562"/>
      <c r="H143" s="562"/>
      <c r="I143" s="562"/>
      <c r="J143" s="562">
        <v>1</v>
      </c>
      <c r="K143" s="562">
        <v>85</v>
      </c>
      <c r="L143" s="562"/>
      <c r="M143" s="562">
        <v>85</v>
      </c>
      <c r="N143" s="562">
        <v>1</v>
      </c>
      <c r="O143" s="562">
        <v>85</v>
      </c>
      <c r="P143" s="550"/>
      <c r="Q143" s="563">
        <v>85</v>
      </c>
    </row>
    <row r="144" spans="1:17" ht="14.4" customHeight="1" x14ac:dyDescent="0.3">
      <c r="A144" s="544" t="s">
        <v>1638</v>
      </c>
      <c r="B144" s="545" t="s">
        <v>1542</v>
      </c>
      <c r="C144" s="545" t="s">
        <v>1527</v>
      </c>
      <c r="D144" s="545" t="s">
        <v>1549</v>
      </c>
      <c r="E144" s="545" t="s">
        <v>1550</v>
      </c>
      <c r="F144" s="562">
        <v>208</v>
      </c>
      <c r="G144" s="562">
        <v>60736</v>
      </c>
      <c r="H144" s="562">
        <v>1</v>
      </c>
      <c r="I144" s="562">
        <v>292</v>
      </c>
      <c r="J144" s="562">
        <v>480</v>
      </c>
      <c r="K144" s="562">
        <v>140650</v>
      </c>
      <c r="L144" s="562">
        <v>2.3157600105374079</v>
      </c>
      <c r="M144" s="562">
        <v>293.02083333333331</v>
      </c>
      <c r="N144" s="562">
        <v>542</v>
      </c>
      <c r="O144" s="562">
        <v>159890</v>
      </c>
      <c r="P144" s="550">
        <v>2.632540832455216</v>
      </c>
      <c r="Q144" s="563">
        <v>295</v>
      </c>
    </row>
    <row r="145" spans="1:17" ht="14.4" customHeight="1" x14ac:dyDescent="0.3">
      <c r="A145" s="544" t="s">
        <v>1638</v>
      </c>
      <c r="B145" s="545" t="s">
        <v>1542</v>
      </c>
      <c r="C145" s="545" t="s">
        <v>1527</v>
      </c>
      <c r="D145" s="545" t="s">
        <v>1551</v>
      </c>
      <c r="E145" s="545" t="s">
        <v>1552</v>
      </c>
      <c r="F145" s="562">
        <v>15</v>
      </c>
      <c r="G145" s="562">
        <v>1395</v>
      </c>
      <c r="H145" s="562">
        <v>1</v>
      </c>
      <c r="I145" s="562">
        <v>93</v>
      </c>
      <c r="J145" s="562">
        <v>12</v>
      </c>
      <c r="K145" s="562">
        <v>1125</v>
      </c>
      <c r="L145" s="562">
        <v>0.80645161290322576</v>
      </c>
      <c r="M145" s="562">
        <v>93.75</v>
      </c>
      <c r="N145" s="562">
        <v>1</v>
      </c>
      <c r="O145" s="562">
        <v>95</v>
      </c>
      <c r="P145" s="550">
        <v>6.8100358422939072E-2</v>
      </c>
      <c r="Q145" s="563">
        <v>95</v>
      </c>
    </row>
    <row r="146" spans="1:17" ht="14.4" customHeight="1" x14ac:dyDescent="0.3">
      <c r="A146" s="544" t="s">
        <v>1638</v>
      </c>
      <c r="B146" s="545" t="s">
        <v>1542</v>
      </c>
      <c r="C146" s="545" t="s">
        <v>1527</v>
      </c>
      <c r="D146" s="545" t="s">
        <v>1553</v>
      </c>
      <c r="E146" s="545" t="s">
        <v>1554</v>
      </c>
      <c r="F146" s="562">
        <v>1</v>
      </c>
      <c r="G146" s="562">
        <v>220</v>
      </c>
      <c r="H146" s="562">
        <v>1</v>
      </c>
      <c r="I146" s="562">
        <v>220</v>
      </c>
      <c r="J146" s="562"/>
      <c r="K146" s="562"/>
      <c r="L146" s="562"/>
      <c r="M146" s="562"/>
      <c r="N146" s="562"/>
      <c r="O146" s="562"/>
      <c r="P146" s="550"/>
      <c r="Q146" s="563"/>
    </row>
    <row r="147" spans="1:17" ht="14.4" customHeight="1" x14ac:dyDescent="0.3">
      <c r="A147" s="544" t="s">
        <v>1638</v>
      </c>
      <c r="B147" s="545" t="s">
        <v>1542</v>
      </c>
      <c r="C147" s="545" t="s">
        <v>1527</v>
      </c>
      <c r="D147" s="545" t="s">
        <v>1555</v>
      </c>
      <c r="E147" s="545" t="s">
        <v>1556</v>
      </c>
      <c r="F147" s="562">
        <v>106</v>
      </c>
      <c r="G147" s="562">
        <v>14204</v>
      </c>
      <c r="H147" s="562">
        <v>1</v>
      </c>
      <c r="I147" s="562">
        <v>134</v>
      </c>
      <c r="J147" s="562">
        <v>148</v>
      </c>
      <c r="K147" s="562">
        <v>19673</v>
      </c>
      <c r="L147" s="562">
        <v>1.3850323852435933</v>
      </c>
      <c r="M147" s="562">
        <v>132.92567567567568</v>
      </c>
      <c r="N147" s="562">
        <v>149</v>
      </c>
      <c r="O147" s="562">
        <v>20115</v>
      </c>
      <c r="P147" s="550">
        <v>1.4161503801745987</v>
      </c>
      <c r="Q147" s="563">
        <v>135</v>
      </c>
    </row>
    <row r="148" spans="1:17" ht="14.4" customHeight="1" x14ac:dyDescent="0.3">
      <c r="A148" s="544" t="s">
        <v>1638</v>
      </c>
      <c r="B148" s="545" t="s">
        <v>1542</v>
      </c>
      <c r="C148" s="545" t="s">
        <v>1527</v>
      </c>
      <c r="D148" s="545" t="s">
        <v>1557</v>
      </c>
      <c r="E148" s="545" t="s">
        <v>1556</v>
      </c>
      <c r="F148" s="562"/>
      <c r="G148" s="562"/>
      <c r="H148" s="562"/>
      <c r="I148" s="562"/>
      <c r="J148" s="562">
        <v>2</v>
      </c>
      <c r="K148" s="562">
        <v>352</v>
      </c>
      <c r="L148" s="562"/>
      <c r="M148" s="562">
        <v>176</v>
      </c>
      <c r="N148" s="562">
        <v>1</v>
      </c>
      <c r="O148" s="562">
        <v>178</v>
      </c>
      <c r="P148" s="550"/>
      <c r="Q148" s="563">
        <v>178</v>
      </c>
    </row>
    <row r="149" spans="1:17" ht="14.4" customHeight="1" x14ac:dyDescent="0.3">
      <c r="A149" s="544" t="s">
        <v>1638</v>
      </c>
      <c r="B149" s="545" t="s">
        <v>1542</v>
      </c>
      <c r="C149" s="545" t="s">
        <v>1527</v>
      </c>
      <c r="D149" s="545" t="s">
        <v>1558</v>
      </c>
      <c r="E149" s="545" t="s">
        <v>1559</v>
      </c>
      <c r="F149" s="562">
        <v>1</v>
      </c>
      <c r="G149" s="562">
        <v>612</v>
      </c>
      <c r="H149" s="562">
        <v>1</v>
      </c>
      <c r="I149" s="562">
        <v>612</v>
      </c>
      <c r="J149" s="562"/>
      <c r="K149" s="562"/>
      <c r="L149" s="562"/>
      <c r="M149" s="562"/>
      <c r="N149" s="562">
        <v>2</v>
      </c>
      <c r="O149" s="562">
        <v>1240</v>
      </c>
      <c r="P149" s="550">
        <v>2.0261437908496731</v>
      </c>
      <c r="Q149" s="563">
        <v>620</v>
      </c>
    </row>
    <row r="150" spans="1:17" ht="14.4" customHeight="1" x14ac:dyDescent="0.3">
      <c r="A150" s="544" t="s">
        <v>1638</v>
      </c>
      <c r="B150" s="545" t="s">
        <v>1542</v>
      </c>
      <c r="C150" s="545" t="s">
        <v>1527</v>
      </c>
      <c r="D150" s="545" t="s">
        <v>1562</v>
      </c>
      <c r="E150" s="545" t="s">
        <v>1563</v>
      </c>
      <c r="F150" s="562">
        <v>8</v>
      </c>
      <c r="G150" s="562">
        <v>1272</v>
      </c>
      <c r="H150" s="562">
        <v>1</v>
      </c>
      <c r="I150" s="562">
        <v>159</v>
      </c>
      <c r="J150" s="562">
        <v>13</v>
      </c>
      <c r="K150" s="562">
        <v>2075</v>
      </c>
      <c r="L150" s="562">
        <v>1.6312893081761006</v>
      </c>
      <c r="M150" s="562">
        <v>159.61538461538461</v>
      </c>
      <c r="N150" s="562">
        <v>13</v>
      </c>
      <c r="O150" s="562">
        <v>2093</v>
      </c>
      <c r="P150" s="550">
        <v>1.645440251572327</v>
      </c>
      <c r="Q150" s="563">
        <v>161</v>
      </c>
    </row>
    <row r="151" spans="1:17" ht="14.4" customHeight="1" x14ac:dyDescent="0.3">
      <c r="A151" s="544" t="s">
        <v>1638</v>
      </c>
      <c r="B151" s="545" t="s">
        <v>1542</v>
      </c>
      <c r="C151" s="545" t="s">
        <v>1527</v>
      </c>
      <c r="D151" s="545" t="s">
        <v>1564</v>
      </c>
      <c r="E151" s="545" t="s">
        <v>1565</v>
      </c>
      <c r="F151" s="562">
        <v>18</v>
      </c>
      <c r="G151" s="562">
        <v>6876</v>
      </c>
      <c r="H151" s="562">
        <v>1</v>
      </c>
      <c r="I151" s="562">
        <v>382</v>
      </c>
      <c r="J151" s="562">
        <v>2</v>
      </c>
      <c r="K151" s="562">
        <v>764</v>
      </c>
      <c r="L151" s="562">
        <v>0.1111111111111111</v>
      </c>
      <c r="M151" s="562">
        <v>382</v>
      </c>
      <c r="N151" s="562"/>
      <c r="O151" s="562"/>
      <c r="P151" s="550"/>
      <c r="Q151" s="563"/>
    </row>
    <row r="152" spans="1:17" ht="14.4" customHeight="1" x14ac:dyDescent="0.3">
      <c r="A152" s="544" t="s">
        <v>1638</v>
      </c>
      <c r="B152" s="545" t="s">
        <v>1542</v>
      </c>
      <c r="C152" s="545" t="s">
        <v>1527</v>
      </c>
      <c r="D152" s="545" t="s">
        <v>1566</v>
      </c>
      <c r="E152" s="545" t="s">
        <v>1567</v>
      </c>
      <c r="F152" s="562">
        <v>265</v>
      </c>
      <c r="G152" s="562">
        <v>4240</v>
      </c>
      <c r="H152" s="562">
        <v>1</v>
      </c>
      <c r="I152" s="562">
        <v>16</v>
      </c>
      <c r="J152" s="562">
        <v>317</v>
      </c>
      <c r="K152" s="562">
        <v>4944</v>
      </c>
      <c r="L152" s="562">
        <v>1.1660377358490566</v>
      </c>
      <c r="M152" s="562">
        <v>15.59621451104101</v>
      </c>
      <c r="N152" s="562">
        <v>330</v>
      </c>
      <c r="O152" s="562">
        <v>5280</v>
      </c>
      <c r="P152" s="550">
        <v>1.2452830188679245</v>
      </c>
      <c r="Q152" s="563">
        <v>16</v>
      </c>
    </row>
    <row r="153" spans="1:17" ht="14.4" customHeight="1" x14ac:dyDescent="0.3">
      <c r="A153" s="544" t="s">
        <v>1638</v>
      </c>
      <c r="B153" s="545" t="s">
        <v>1542</v>
      </c>
      <c r="C153" s="545" t="s">
        <v>1527</v>
      </c>
      <c r="D153" s="545" t="s">
        <v>1568</v>
      </c>
      <c r="E153" s="545" t="s">
        <v>1569</v>
      </c>
      <c r="F153" s="562">
        <v>91</v>
      </c>
      <c r="G153" s="562">
        <v>23842</v>
      </c>
      <c r="H153" s="562">
        <v>1</v>
      </c>
      <c r="I153" s="562">
        <v>262</v>
      </c>
      <c r="J153" s="562">
        <v>129</v>
      </c>
      <c r="K153" s="562">
        <v>33541</v>
      </c>
      <c r="L153" s="562">
        <v>1.4068031205435785</v>
      </c>
      <c r="M153" s="562">
        <v>260.00775193798449</v>
      </c>
      <c r="N153" s="562">
        <v>85</v>
      </c>
      <c r="O153" s="562">
        <v>22610</v>
      </c>
      <c r="P153" s="550">
        <v>0.94832648267762776</v>
      </c>
      <c r="Q153" s="563">
        <v>266</v>
      </c>
    </row>
    <row r="154" spans="1:17" ht="14.4" customHeight="1" x14ac:dyDescent="0.3">
      <c r="A154" s="544" t="s">
        <v>1638</v>
      </c>
      <c r="B154" s="545" t="s">
        <v>1542</v>
      </c>
      <c r="C154" s="545" t="s">
        <v>1527</v>
      </c>
      <c r="D154" s="545" t="s">
        <v>1570</v>
      </c>
      <c r="E154" s="545" t="s">
        <v>1571</v>
      </c>
      <c r="F154" s="562">
        <v>110</v>
      </c>
      <c r="G154" s="562">
        <v>15510</v>
      </c>
      <c r="H154" s="562">
        <v>1</v>
      </c>
      <c r="I154" s="562">
        <v>141</v>
      </c>
      <c r="J154" s="562">
        <v>142</v>
      </c>
      <c r="K154" s="562">
        <v>19740</v>
      </c>
      <c r="L154" s="562">
        <v>1.2727272727272727</v>
      </c>
      <c r="M154" s="562">
        <v>139.01408450704224</v>
      </c>
      <c r="N154" s="562">
        <v>160</v>
      </c>
      <c r="O154" s="562">
        <v>22560</v>
      </c>
      <c r="P154" s="550">
        <v>1.4545454545454546</v>
      </c>
      <c r="Q154" s="563">
        <v>141</v>
      </c>
    </row>
    <row r="155" spans="1:17" ht="14.4" customHeight="1" x14ac:dyDescent="0.3">
      <c r="A155" s="544" t="s">
        <v>1638</v>
      </c>
      <c r="B155" s="545" t="s">
        <v>1542</v>
      </c>
      <c r="C155" s="545" t="s">
        <v>1527</v>
      </c>
      <c r="D155" s="545" t="s">
        <v>1572</v>
      </c>
      <c r="E155" s="545" t="s">
        <v>1571</v>
      </c>
      <c r="F155" s="562">
        <v>106</v>
      </c>
      <c r="G155" s="562">
        <v>8268</v>
      </c>
      <c r="H155" s="562">
        <v>1</v>
      </c>
      <c r="I155" s="562">
        <v>78</v>
      </c>
      <c r="J155" s="562">
        <v>149</v>
      </c>
      <c r="K155" s="562">
        <v>11466</v>
      </c>
      <c r="L155" s="562">
        <v>1.3867924528301887</v>
      </c>
      <c r="M155" s="562">
        <v>76.953020134228183</v>
      </c>
      <c r="N155" s="562">
        <v>149</v>
      </c>
      <c r="O155" s="562">
        <v>11622</v>
      </c>
      <c r="P155" s="550">
        <v>1.4056603773584906</v>
      </c>
      <c r="Q155" s="563">
        <v>78</v>
      </c>
    </row>
    <row r="156" spans="1:17" ht="14.4" customHeight="1" x14ac:dyDescent="0.3">
      <c r="A156" s="544" t="s">
        <v>1638</v>
      </c>
      <c r="B156" s="545" t="s">
        <v>1542</v>
      </c>
      <c r="C156" s="545" t="s">
        <v>1527</v>
      </c>
      <c r="D156" s="545" t="s">
        <v>1573</v>
      </c>
      <c r="E156" s="545" t="s">
        <v>1574</v>
      </c>
      <c r="F156" s="562">
        <v>109</v>
      </c>
      <c r="G156" s="562">
        <v>33027</v>
      </c>
      <c r="H156" s="562">
        <v>1</v>
      </c>
      <c r="I156" s="562">
        <v>303</v>
      </c>
      <c r="J156" s="562">
        <v>142</v>
      </c>
      <c r="K156" s="562">
        <v>42714</v>
      </c>
      <c r="L156" s="562">
        <v>1.2933054773367245</v>
      </c>
      <c r="M156" s="562">
        <v>300.80281690140845</v>
      </c>
      <c r="N156" s="562">
        <v>160</v>
      </c>
      <c r="O156" s="562">
        <v>49120</v>
      </c>
      <c r="P156" s="550">
        <v>1.4872679928543313</v>
      </c>
      <c r="Q156" s="563">
        <v>307</v>
      </c>
    </row>
    <row r="157" spans="1:17" ht="14.4" customHeight="1" x14ac:dyDescent="0.3">
      <c r="A157" s="544" t="s">
        <v>1638</v>
      </c>
      <c r="B157" s="545" t="s">
        <v>1542</v>
      </c>
      <c r="C157" s="545" t="s">
        <v>1527</v>
      </c>
      <c r="D157" s="545" t="s">
        <v>1575</v>
      </c>
      <c r="E157" s="545" t="s">
        <v>1576</v>
      </c>
      <c r="F157" s="562">
        <v>2</v>
      </c>
      <c r="G157" s="562">
        <v>972</v>
      </c>
      <c r="H157" s="562">
        <v>1</v>
      </c>
      <c r="I157" s="562">
        <v>486</v>
      </c>
      <c r="J157" s="562">
        <v>2</v>
      </c>
      <c r="K157" s="562">
        <v>972</v>
      </c>
      <c r="L157" s="562">
        <v>1</v>
      </c>
      <c r="M157" s="562">
        <v>486</v>
      </c>
      <c r="N157" s="562"/>
      <c r="O157" s="562"/>
      <c r="P157" s="550"/>
      <c r="Q157" s="563"/>
    </row>
    <row r="158" spans="1:17" ht="14.4" customHeight="1" x14ac:dyDescent="0.3">
      <c r="A158" s="544" t="s">
        <v>1638</v>
      </c>
      <c r="B158" s="545" t="s">
        <v>1542</v>
      </c>
      <c r="C158" s="545" t="s">
        <v>1527</v>
      </c>
      <c r="D158" s="545" t="s">
        <v>1577</v>
      </c>
      <c r="E158" s="545" t="s">
        <v>1578</v>
      </c>
      <c r="F158" s="562">
        <v>44</v>
      </c>
      <c r="G158" s="562">
        <v>7040</v>
      </c>
      <c r="H158" s="562">
        <v>1</v>
      </c>
      <c r="I158" s="562">
        <v>160</v>
      </c>
      <c r="J158" s="562">
        <v>59</v>
      </c>
      <c r="K158" s="562">
        <v>8839</v>
      </c>
      <c r="L158" s="562">
        <v>1.2555397727272728</v>
      </c>
      <c r="M158" s="562">
        <v>149.81355932203391</v>
      </c>
      <c r="N158" s="562">
        <v>36</v>
      </c>
      <c r="O158" s="562">
        <v>5796</v>
      </c>
      <c r="P158" s="550">
        <v>0.8232954545454545</v>
      </c>
      <c r="Q158" s="563">
        <v>161</v>
      </c>
    </row>
    <row r="159" spans="1:17" ht="14.4" customHeight="1" x14ac:dyDescent="0.3">
      <c r="A159" s="544" t="s">
        <v>1638</v>
      </c>
      <c r="B159" s="545" t="s">
        <v>1542</v>
      </c>
      <c r="C159" s="545" t="s">
        <v>1527</v>
      </c>
      <c r="D159" s="545" t="s">
        <v>1581</v>
      </c>
      <c r="E159" s="545" t="s">
        <v>1547</v>
      </c>
      <c r="F159" s="562">
        <v>324</v>
      </c>
      <c r="G159" s="562">
        <v>22680</v>
      </c>
      <c r="H159" s="562">
        <v>1</v>
      </c>
      <c r="I159" s="562">
        <v>70</v>
      </c>
      <c r="J159" s="562">
        <v>399</v>
      </c>
      <c r="K159" s="562">
        <v>28235</v>
      </c>
      <c r="L159" s="562">
        <v>1.2449294532627866</v>
      </c>
      <c r="M159" s="562">
        <v>70.764411027568926</v>
      </c>
      <c r="N159" s="562">
        <v>455</v>
      </c>
      <c r="O159" s="562">
        <v>32305</v>
      </c>
      <c r="P159" s="550">
        <v>1.4243827160493827</v>
      </c>
      <c r="Q159" s="563">
        <v>71</v>
      </c>
    </row>
    <row r="160" spans="1:17" ht="14.4" customHeight="1" x14ac:dyDescent="0.3">
      <c r="A160" s="544" t="s">
        <v>1638</v>
      </c>
      <c r="B160" s="545" t="s">
        <v>1542</v>
      </c>
      <c r="C160" s="545" t="s">
        <v>1527</v>
      </c>
      <c r="D160" s="545" t="s">
        <v>1586</v>
      </c>
      <c r="E160" s="545" t="s">
        <v>1587</v>
      </c>
      <c r="F160" s="562">
        <v>1</v>
      </c>
      <c r="G160" s="562">
        <v>216</v>
      </c>
      <c r="H160" s="562">
        <v>1</v>
      </c>
      <c r="I160" s="562">
        <v>216</v>
      </c>
      <c r="J160" s="562">
        <v>1</v>
      </c>
      <c r="K160" s="562">
        <v>219</v>
      </c>
      <c r="L160" s="562">
        <v>1.0138888888888888</v>
      </c>
      <c r="M160" s="562">
        <v>219</v>
      </c>
      <c r="N160" s="562">
        <v>1</v>
      </c>
      <c r="O160" s="562">
        <v>220</v>
      </c>
      <c r="P160" s="550">
        <v>1.0185185185185186</v>
      </c>
      <c r="Q160" s="563">
        <v>220</v>
      </c>
    </row>
    <row r="161" spans="1:17" ht="14.4" customHeight="1" x14ac:dyDescent="0.3">
      <c r="A161" s="544" t="s">
        <v>1638</v>
      </c>
      <c r="B161" s="545" t="s">
        <v>1542</v>
      </c>
      <c r="C161" s="545" t="s">
        <v>1527</v>
      </c>
      <c r="D161" s="545" t="s">
        <v>1588</v>
      </c>
      <c r="E161" s="545" t="s">
        <v>1589</v>
      </c>
      <c r="F161" s="562">
        <v>11</v>
      </c>
      <c r="G161" s="562">
        <v>13079</v>
      </c>
      <c r="H161" s="562">
        <v>1</v>
      </c>
      <c r="I161" s="562">
        <v>1189</v>
      </c>
      <c r="J161" s="562">
        <v>18</v>
      </c>
      <c r="K161" s="562">
        <v>21458</v>
      </c>
      <c r="L161" s="562">
        <v>1.6406453092744093</v>
      </c>
      <c r="M161" s="562">
        <v>1192.1111111111111</v>
      </c>
      <c r="N161" s="562">
        <v>16</v>
      </c>
      <c r="O161" s="562">
        <v>19120</v>
      </c>
      <c r="P161" s="550">
        <v>1.4618854652496369</v>
      </c>
      <c r="Q161" s="563">
        <v>1195</v>
      </c>
    </row>
    <row r="162" spans="1:17" ht="14.4" customHeight="1" x14ac:dyDescent="0.3">
      <c r="A162" s="544" t="s">
        <v>1638</v>
      </c>
      <c r="B162" s="545" t="s">
        <v>1542</v>
      </c>
      <c r="C162" s="545" t="s">
        <v>1527</v>
      </c>
      <c r="D162" s="545" t="s">
        <v>1590</v>
      </c>
      <c r="E162" s="545" t="s">
        <v>1591</v>
      </c>
      <c r="F162" s="562">
        <v>9</v>
      </c>
      <c r="G162" s="562">
        <v>972</v>
      </c>
      <c r="H162" s="562">
        <v>1</v>
      </c>
      <c r="I162" s="562">
        <v>108</v>
      </c>
      <c r="J162" s="562">
        <v>8</v>
      </c>
      <c r="K162" s="562">
        <v>870</v>
      </c>
      <c r="L162" s="562">
        <v>0.89506172839506171</v>
      </c>
      <c r="M162" s="562">
        <v>108.75</v>
      </c>
      <c r="N162" s="562">
        <v>13</v>
      </c>
      <c r="O162" s="562">
        <v>1430</v>
      </c>
      <c r="P162" s="550">
        <v>1.4711934156378601</v>
      </c>
      <c r="Q162" s="563">
        <v>110</v>
      </c>
    </row>
    <row r="163" spans="1:17" ht="14.4" customHeight="1" x14ac:dyDescent="0.3">
      <c r="A163" s="544" t="s">
        <v>1638</v>
      </c>
      <c r="B163" s="545" t="s">
        <v>1542</v>
      </c>
      <c r="C163" s="545" t="s">
        <v>1527</v>
      </c>
      <c r="D163" s="545" t="s">
        <v>1592</v>
      </c>
      <c r="E163" s="545" t="s">
        <v>1593</v>
      </c>
      <c r="F163" s="562">
        <v>1</v>
      </c>
      <c r="G163" s="562">
        <v>319</v>
      </c>
      <c r="H163" s="562">
        <v>1</v>
      </c>
      <c r="I163" s="562">
        <v>319</v>
      </c>
      <c r="J163" s="562"/>
      <c r="K163" s="562"/>
      <c r="L163" s="562"/>
      <c r="M163" s="562"/>
      <c r="N163" s="562">
        <v>2</v>
      </c>
      <c r="O163" s="562">
        <v>646</v>
      </c>
      <c r="P163" s="550">
        <v>2.0250783699059562</v>
      </c>
      <c r="Q163" s="563">
        <v>323</v>
      </c>
    </row>
    <row r="164" spans="1:17" ht="14.4" customHeight="1" x14ac:dyDescent="0.3">
      <c r="A164" s="544" t="s">
        <v>1638</v>
      </c>
      <c r="B164" s="545" t="s">
        <v>1542</v>
      </c>
      <c r="C164" s="545" t="s">
        <v>1527</v>
      </c>
      <c r="D164" s="545" t="s">
        <v>1598</v>
      </c>
      <c r="E164" s="545" t="s">
        <v>1599</v>
      </c>
      <c r="F164" s="562"/>
      <c r="G164" s="562"/>
      <c r="H164" s="562"/>
      <c r="I164" s="562"/>
      <c r="J164" s="562">
        <v>1</v>
      </c>
      <c r="K164" s="562">
        <v>1029</v>
      </c>
      <c r="L164" s="562"/>
      <c r="M164" s="562">
        <v>1029</v>
      </c>
      <c r="N164" s="562"/>
      <c r="O164" s="562"/>
      <c r="P164" s="550"/>
      <c r="Q164" s="563"/>
    </row>
    <row r="165" spans="1:17" ht="14.4" customHeight="1" x14ac:dyDescent="0.3">
      <c r="A165" s="544" t="s">
        <v>1638</v>
      </c>
      <c r="B165" s="545" t="s">
        <v>1542</v>
      </c>
      <c r="C165" s="545" t="s">
        <v>1527</v>
      </c>
      <c r="D165" s="545" t="s">
        <v>1600</v>
      </c>
      <c r="E165" s="545" t="s">
        <v>1601</v>
      </c>
      <c r="F165" s="562">
        <v>2</v>
      </c>
      <c r="G165" s="562">
        <v>582</v>
      </c>
      <c r="H165" s="562">
        <v>1</v>
      </c>
      <c r="I165" s="562">
        <v>291</v>
      </c>
      <c r="J165" s="562"/>
      <c r="K165" s="562"/>
      <c r="L165" s="562"/>
      <c r="M165" s="562"/>
      <c r="N165" s="562"/>
      <c r="O165" s="562"/>
      <c r="P165" s="550"/>
      <c r="Q165" s="563"/>
    </row>
    <row r="166" spans="1:17" ht="14.4" customHeight="1" x14ac:dyDescent="0.3">
      <c r="A166" s="544" t="s">
        <v>1638</v>
      </c>
      <c r="B166" s="545" t="s">
        <v>1542</v>
      </c>
      <c r="C166" s="545" t="s">
        <v>1527</v>
      </c>
      <c r="D166" s="545" t="s">
        <v>1602</v>
      </c>
      <c r="E166" s="545" t="s">
        <v>1603</v>
      </c>
      <c r="F166" s="562"/>
      <c r="G166" s="562"/>
      <c r="H166" s="562"/>
      <c r="I166" s="562"/>
      <c r="J166" s="562"/>
      <c r="K166" s="562"/>
      <c r="L166" s="562"/>
      <c r="M166" s="562"/>
      <c r="N166" s="562">
        <v>1</v>
      </c>
      <c r="O166" s="562">
        <v>27</v>
      </c>
      <c r="P166" s="550"/>
      <c r="Q166" s="563">
        <v>27</v>
      </c>
    </row>
    <row r="167" spans="1:17" ht="14.4" customHeight="1" x14ac:dyDescent="0.3">
      <c r="A167" s="544" t="s">
        <v>1639</v>
      </c>
      <c r="B167" s="545" t="s">
        <v>1542</v>
      </c>
      <c r="C167" s="545" t="s">
        <v>1527</v>
      </c>
      <c r="D167" s="545" t="s">
        <v>1546</v>
      </c>
      <c r="E167" s="545" t="s">
        <v>1547</v>
      </c>
      <c r="F167" s="562">
        <v>389</v>
      </c>
      <c r="G167" s="562">
        <v>78967</v>
      </c>
      <c r="H167" s="562">
        <v>1</v>
      </c>
      <c r="I167" s="562">
        <v>203</v>
      </c>
      <c r="J167" s="562">
        <v>275</v>
      </c>
      <c r="K167" s="562">
        <v>56237</v>
      </c>
      <c r="L167" s="562">
        <v>0.71215824331682853</v>
      </c>
      <c r="M167" s="562">
        <v>204.49818181818182</v>
      </c>
      <c r="N167" s="562">
        <v>468</v>
      </c>
      <c r="O167" s="562">
        <v>96408</v>
      </c>
      <c r="P167" s="550">
        <v>1.2208644117162866</v>
      </c>
      <c r="Q167" s="563">
        <v>206</v>
      </c>
    </row>
    <row r="168" spans="1:17" ht="14.4" customHeight="1" x14ac:dyDescent="0.3">
      <c r="A168" s="544" t="s">
        <v>1639</v>
      </c>
      <c r="B168" s="545" t="s">
        <v>1542</v>
      </c>
      <c r="C168" s="545" t="s">
        <v>1527</v>
      </c>
      <c r="D168" s="545" t="s">
        <v>1548</v>
      </c>
      <c r="E168" s="545" t="s">
        <v>1547</v>
      </c>
      <c r="F168" s="562"/>
      <c r="G168" s="562"/>
      <c r="H168" s="562"/>
      <c r="I168" s="562"/>
      <c r="J168" s="562">
        <v>22</v>
      </c>
      <c r="K168" s="562">
        <v>1848</v>
      </c>
      <c r="L168" s="562"/>
      <c r="M168" s="562">
        <v>84</v>
      </c>
      <c r="N168" s="562">
        <v>1</v>
      </c>
      <c r="O168" s="562">
        <v>85</v>
      </c>
      <c r="P168" s="550"/>
      <c r="Q168" s="563">
        <v>85</v>
      </c>
    </row>
    <row r="169" spans="1:17" ht="14.4" customHeight="1" x14ac:dyDescent="0.3">
      <c r="A169" s="544" t="s">
        <v>1639</v>
      </c>
      <c r="B169" s="545" t="s">
        <v>1542</v>
      </c>
      <c r="C169" s="545" t="s">
        <v>1527</v>
      </c>
      <c r="D169" s="545" t="s">
        <v>1549</v>
      </c>
      <c r="E169" s="545" t="s">
        <v>1550</v>
      </c>
      <c r="F169" s="562">
        <v>326</v>
      </c>
      <c r="G169" s="562">
        <v>95192</v>
      </c>
      <c r="H169" s="562">
        <v>1</v>
      </c>
      <c r="I169" s="562">
        <v>292</v>
      </c>
      <c r="J169" s="562">
        <v>598</v>
      </c>
      <c r="K169" s="562">
        <v>175740</v>
      </c>
      <c r="L169" s="562">
        <v>1.8461635431548871</v>
      </c>
      <c r="M169" s="562">
        <v>293.87959866220734</v>
      </c>
      <c r="N169" s="562">
        <v>237</v>
      </c>
      <c r="O169" s="562">
        <v>69915</v>
      </c>
      <c r="P169" s="550">
        <v>0.73446298008235988</v>
      </c>
      <c r="Q169" s="563">
        <v>295</v>
      </c>
    </row>
    <row r="170" spans="1:17" ht="14.4" customHeight="1" x14ac:dyDescent="0.3">
      <c r="A170" s="544" t="s">
        <v>1639</v>
      </c>
      <c r="B170" s="545" t="s">
        <v>1542</v>
      </c>
      <c r="C170" s="545" t="s">
        <v>1527</v>
      </c>
      <c r="D170" s="545" t="s">
        <v>1551</v>
      </c>
      <c r="E170" s="545" t="s">
        <v>1552</v>
      </c>
      <c r="F170" s="562">
        <v>4</v>
      </c>
      <c r="G170" s="562">
        <v>372</v>
      </c>
      <c r="H170" s="562">
        <v>1</v>
      </c>
      <c r="I170" s="562">
        <v>93</v>
      </c>
      <c r="J170" s="562">
        <v>7</v>
      </c>
      <c r="K170" s="562">
        <v>658</v>
      </c>
      <c r="L170" s="562">
        <v>1.7688172043010753</v>
      </c>
      <c r="M170" s="562">
        <v>94</v>
      </c>
      <c r="N170" s="562"/>
      <c r="O170" s="562"/>
      <c r="P170" s="550"/>
      <c r="Q170" s="563"/>
    </row>
    <row r="171" spans="1:17" ht="14.4" customHeight="1" x14ac:dyDescent="0.3">
      <c r="A171" s="544" t="s">
        <v>1639</v>
      </c>
      <c r="B171" s="545" t="s">
        <v>1542</v>
      </c>
      <c r="C171" s="545" t="s">
        <v>1527</v>
      </c>
      <c r="D171" s="545" t="s">
        <v>1555</v>
      </c>
      <c r="E171" s="545" t="s">
        <v>1556</v>
      </c>
      <c r="F171" s="562">
        <v>446</v>
      </c>
      <c r="G171" s="562">
        <v>59764</v>
      </c>
      <c r="H171" s="562">
        <v>1</v>
      </c>
      <c r="I171" s="562">
        <v>134</v>
      </c>
      <c r="J171" s="562">
        <v>359</v>
      </c>
      <c r="K171" s="562">
        <v>48078</v>
      </c>
      <c r="L171" s="562">
        <v>0.80446422595542466</v>
      </c>
      <c r="M171" s="562">
        <v>133.92200557103064</v>
      </c>
      <c r="N171" s="562">
        <v>239</v>
      </c>
      <c r="O171" s="562">
        <v>32265</v>
      </c>
      <c r="P171" s="550">
        <v>0.53987350244294219</v>
      </c>
      <c r="Q171" s="563">
        <v>135</v>
      </c>
    </row>
    <row r="172" spans="1:17" ht="14.4" customHeight="1" x14ac:dyDescent="0.3">
      <c r="A172" s="544" t="s">
        <v>1639</v>
      </c>
      <c r="B172" s="545" t="s">
        <v>1542</v>
      </c>
      <c r="C172" s="545" t="s">
        <v>1527</v>
      </c>
      <c r="D172" s="545" t="s">
        <v>1557</v>
      </c>
      <c r="E172" s="545" t="s">
        <v>1556</v>
      </c>
      <c r="F172" s="562"/>
      <c r="G172" s="562"/>
      <c r="H172" s="562"/>
      <c r="I172" s="562"/>
      <c r="J172" s="562">
        <v>1</v>
      </c>
      <c r="K172" s="562">
        <v>175</v>
      </c>
      <c r="L172" s="562"/>
      <c r="M172" s="562">
        <v>175</v>
      </c>
      <c r="N172" s="562">
        <v>1</v>
      </c>
      <c r="O172" s="562">
        <v>178</v>
      </c>
      <c r="P172" s="550"/>
      <c r="Q172" s="563">
        <v>178</v>
      </c>
    </row>
    <row r="173" spans="1:17" ht="14.4" customHeight="1" x14ac:dyDescent="0.3">
      <c r="A173" s="544" t="s">
        <v>1639</v>
      </c>
      <c r="B173" s="545" t="s">
        <v>1542</v>
      </c>
      <c r="C173" s="545" t="s">
        <v>1527</v>
      </c>
      <c r="D173" s="545" t="s">
        <v>1558</v>
      </c>
      <c r="E173" s="545" t="s">
        <v>1559</v>
      </c>
      <c r="F173" s="562">
        <v>2</v>
      </c>
      <c r="G173" s="562">
        <v>1224</v>
      </c>
      <c r="H173" s="562">
        <v>1</v>
      </c>
      <c r="I173" s="562">
        <v>612</v>
      </c>
      <c r="J173" s="562">
        <v>3</v>
      </c>
      <c r="K173" s="562">
        <v>1848</v>
      </c>
      <c r="L173" s="562">
        <v>1.5098039215686274</v>
      </c>
      <c r="M173" s="562">
        <v>616</v>
      </c>
      <c r="N173" s="562">
        <v>1</v>
      </c>
      <c r="O173" s="562">
        <v>620</v>
      </c>
      <c r="P173" s="550">
        <v>0.50653594771241828</v>
      </c>
      <c r="Q173" s="563">
        <v>620</v>
      </c>
    </row>
    <row r="174" spans="1:17" ht="14.4" customHeight="1" x14ac:dyDescent="0.3">
      <c r="A174" s="544" t="s">
        <v>1639</v>
      </c>
      <c r="B174" s="545" t="s">
        <v>1542</v>
      </c>
      <c r="C174" s="545" t="s">
        <v>1527</v>
      </c>
      <c r="D174" s="545" t="s">
        <v>1560</v>
      </c>
      <c r="E174" s="545" t="s">
        <v>1561</v>
      </c>
      <c r="F174" s="562">
        <v>2</v>
      </c>
      <c r="G174" s="562">
        <v>1170</v>
      </c>
      <c r="H174" s="562">
        <v>1</v>
      </c>
      <c r="I174" s="562">
        <v>585</v>
      </c>
      <c r="J174" s="562">
        <v>1</v>
      </c>
      <c r="K174" s="562">
        <v>585</v>
      </c>
      <c r="L174" s="562">
        <v>0.5</v>
      </c>
      <c r="M174" s="562">
        <v>585</v>
      </c>
      <c r="N174" s="562">
        <v>1</v>
      </c>
      <c r="O174" s="562">
        <v>593</v>
      </c>
      <c r="P174" s="550">
        <v>0.50683760683760681</v>
      </c>
      <c r="Q174" s="563">
        <v>593</v>
      </c>
    </row>
    <row r="175" spans="1:17" ht="14.4" customHeight="1" x14ac:dyDescent="0.3">
      <c r="A175" s="544" t="s">
        <v>1639</v>
      </c>
      <c r="B175" s="545" t="s">
        <v>1542</v>
      </c>
      <c r="C175" s="545" t="s">
        <v>1527</v>
      </c>
      <c r="D175" s="545" t="s">
        <v>1562</v>
      </c>
      <c r="E175" s="545" t="s">
        <v>1563</v>
      </c>
      <c r="F175" s="562">
        <v>80</v>
      </c>
      <c r="G175" s="562">
        <v>12720</v>
      </c>
      <c r="H175" s="562">
        <v>1</v>
      </c>
      <c r="I175" s="562">
        <v>159</v>
      </c>
      <c r="J175" s="562">
        <v>45</v>
      </c>
      <c r="K175" s="562">
        <v>7191</v>
      </c>
      <c r="L175" s="562">
        <v>0.56533018867924534</v>
      </c>
      <c r="M175" s="562">
        <v>159.80000000000001</v>
      </c>
      <c r="N175" s="562">
        <v>27</v>
      </c>
      <c r="O175" s="562">
        <v>4347</v>
      </c>
      <c r="P175" s="550">
        <v>0.34174528301886792</v>
      </c>
      <c r="Q175" s="563">
        <v>161</v>
      </c>
    </row>
    <row r="176" spans="1:17" ht="14.4" customHeight="1" x14ac:dyDescent="0.3">
      <c r="A176" s="544" t="s">
        <v>1639</v>
      </c>
      <c r="B176" s="545" t="s">
        <v>1542</v>
      </c>
      <c r="C176" s="545" t="s">
        <v>1527</v>
      </c>
      <c r="D176" s="545" t="s">
        <v>1564</v>
      </c>
      <c r="E176" s="545" t="s">
        <v>1565</v>
      </c>
      <c r="F176" s="562">
        <v>4</v>
      </c>
      <c r="G176" s="562">
        <v>1528</v>
      </c>
      <c r="H176" s="562">
        <v>1</v>
      </c>
      <c r="I176" s="562">
        <v>382</v>
      </c>
      <c r="J176" s="562">
        <v>6</v>
      </c>
      <c r="K176" s="562">
        <v>1529</v>
      </c>
      <c r="L176" s="562">
        <v>1.00065445026178</v>
      </c>
      <c r="M176" s="562">
        <v>254.83333333333334</v>
      </c>
      <c r="N176" s="562">
        <v>2</v>
      </c>
      <c r="O176" s="562">
        <v>766</v>
      </c>
      <c r="P176" s="550">
        <v>0.50130890052356025</v>
      </c>
      <c r="Q176" s="563">
        <v>383</v>
      </c>
    </row>
    <row r="177" spans="1:17" ht="14.4" customHeight="1" x14ac:dyDescent="0.3">
      <c r="A177" s="544" t="s">
        <v>1639</v>
      </c>
      <c r="B177" s="545" t="s">
        <v>1542</v>
      </c>
      <c r="C177" s="545" t="s">
        <v>1527</v>
      </c>
      <c r="D177" s="545" t="s">
        <v>1566</v>
      </c>
      <c r="E177" s="545" t="s">
        <v>1567</v>
      </c>
      <c r="F177" s="562">
        <v>647</v>
      </c>
      <c r="G177" s="562">
        <v>10352</v>
      </c>
      <c r="H177" s="562">
        <v>1</v>
      </c>
      <c r="I177" s="562">
        <v>16</v>
      </c>
      <c r="J177" s="562">
        <v>512</v>
      </c>
      <c r="K177" s="562">
        <v>8128</v>
      </c>
      <c r="L177" s="562">
        <v>0.78516228748068007</v>
      </c>
      <c r="M177" s="562">
        <v>15.875</v>
      </c>
      <c r="N177" s="562">
        <v>426</v>
      </c>
      <c r="O177" s="562">
        <v>6816</v>
      </c>
      <c r="P177" s="550">
        <v>0.65842349304482228</v>
      </c>
      <c r="Q177" s="563">
        <v>16</v>
      </c>
    </row>
    <row r="178" spans="1:17" ht="14.4" customHeight="1" x14ac:dyDescent="0.3">
      <c r="A178" s="544" t="s">
        <v>1639</v>
      </c>
      <c r="B178" s="545" t="s">
        <v>1542</v>
      </c>
      <c r="C178" s="545" t="s">
        <v>1527</v>
      </c>
      <c r="D178" s="545" t="s">
        <v>1568</v>
      </c>
      <c r="E178" s="545" t="s">
        <v>1569</v>
      </c>
      <c r="F178" s="562">
        <v>114</v>
      </c>
      <c r="G178" s="562">
        <v>29868</v>
      </c>
      <c r="H178" s="562">
        <v>1</v>
      </c>
      <c r="I178" s="562">
        <v>262</v>
      </c>
      <c r="J178" s="562">
        <v>80</v>
      </c>
      <c r="K178" s="562">
        <v>21134</v>
      </c>
      <c r="L178" s="562">
        <v>0.70758001874916299</v>
      </c>
      <c r="M178" s="562">
        <v>264.17500000000001</v>
      </c>
      <c r="N178" s="562">
        <v>116</v>
      </c>
      <c r="O178" s="562">
        <v>30856</v>
      </c>
      <c r="P178" s="550">
        <v>1.0330788804071247</v>
      </c>
      <c r="Q178" s="563">
        <v>266</v>
      </c>
    </row>
    <row r="179" spans="1:17" ht="14.4" customHeight="1" x14ac:dyDescent="0.3">
      <c r="A179" s="544" t="s">
        <v>1639</v>
      </c>
      <c r="B179" s="545" t="s">
        <v>1542</v>
      </c>
      <c r="C179" s="545" t="s">
        <v>1527</v>
      </c>
      <c r="D179" s="545" t="s">
        <v>1570</v>
      </c>
      <c r="E179" s="545" t="s">
        <v>1571</v>
      </c>
      <c r="F179" s="562">
        <v>122</v>
      </c>
      <c r="G179" s="562">
        <v>17202</v>
      </c>
      <c r="H179" s="562">
        <v>1</v>
      </c>
      <c r="I179" s="562">
        <v>141</v>
      </c>
      <c r="J179" s="562">
        <v>80</v>
      </c>
      <c r="K179" s="562">
        <v>11280</v>
      </c>
      <c r="L179" s="562">
        <v>0.65573770491803274</v>
      </c>
      <c r="M179" s="562">
        <v>141</v>
      </c>
      <c r="N179" s="562">
        <v>117</v>
      </c>
      <c r="O179" s="562">
        <v>16497</v>
      </c>
      <c r="P179" s="550">
        <v>0.95901639344262291</v>
      </c>
      <c r="Q179" s="563">
        <v>141</v>
      </c>
    </row>
    <row r="180" spans="1:17" ht="14.4" customHeight="1" x14ac:dyDescent="0.3">
      <c r="A180" s="544" t="s">
        <v>1639</v>
      </c>
      <c r="B180" s="545" t="s">
        <v>1542</v>
      </c>
      <c r="C180" s="545" t="s">
        <v>1527</v>
      </c>
      <c r="D180" s="545" t="s">
        <v>1572</v>
      </c>
      <c r="E180" s="545" t="s">
        <v>1571</v>
      </c>
      <c r="F180" s="562">
        <v>446</v>
      </c>
      <c r="G180" s="562">
        <v>34788</v>
      </c>
      <c r="H180" s="562">
        <v>1</v>
      </c>
      <c r="I180" s="562">
        <v>78</v>
      </c>
      <c r="J180" s="562">
        <v>360</v>
      </c>
      <c r="K180" s="562">
        <v>27924</v>
      </c>
      <c r="L180" s="562">
        <v>0.80269058295964124</v>
      </c>
      <c r="M180" s="562">
        <v>77.566666666666663</v>
      </c>
      <c r="N180" s="562">
        <v>240</v>
      </c>
      <c r="O180" s="562">
        <v>18720</v>
      </c>
      <c r="P180" s="550">
        <v>0.53811659192825112</v>
      </c>
      <c r="Q180" s="563">
        <v>78</v>
      </c>
    </row>
    <row r="181" spans="1:17" ht="14.4" customHeight="1" x14ac:dyDescent="0.3">
      <c r="A181" s="544" t="s">
        <v>1639</v>
      </c>
      <c r="B181" s="545" t="s">
        <v>1542</v>
      </c>
      <c r="C181" s="545" t="s">
        <v>1527</v>
      </c>
      <c r="D181" s="545" t="s">
        <v>1573</v>
      </c>
      <c r="E181" s="545" t="s">
        <v>1574</v>
      </c>
      <c r="F181" s="562">
        <v>122</v>
      </c>
      <c r="G181" s="562">
        <v>36966</v>
      </c>
      <c r="H181" s="562">
        <v>1</v>
      </c>
      <c r="I181" s="562">
        <v>303</v>
      </c>
      <c r="J181" s="562">
        <v>80</v>
      </c>
      <c r="K181" s="562">
        <v>24414</v>
      </c>
      <c r="L181" s="562">
        <v>0.66044473299788997</v>
      </c>
      <c r="M181" s="562">
        <v>305.17500000000001</v>
      </c>
      <c r="N181" s="562">
        <v>116</v>
      </c>
      <c r="O181" s="562">
        <v>35612</v>
      </c>
      <c r="P181" s="550">
        <v>0.96337174701076667</v>
      </c>
      <c r="Q181" s="563">
        <v>307</v>
      </c>
    </row>
    <row r="182" spans="1:17" ht="14.4" customHeight="1" x14ac:dyDescent="0.3">
      <c r="A182" s="544" t="s">
        <v>1639</v>
      </c>
      <c r="B182" s="545" t="s">
        <v>1542</v>
      </c>
      <c r="C182" s="545" t="s">
        <v>1527</v>
      </c>
      <c r="D182" s="545" t="s">
        <v>1575</v>
      </c>
      <c r="E182" s="545" t="s">
        <v>1576</v>
      </c>
      <c r="F182" s="562">
        <v>18</v>
      </c>
      <c r="G182" s="562">
        <v>8748</v>
      </c>
      <c r="H182" s="562">
        <v>1</v>
      </c>
      <c r="I182" s="562">
        <v>486</v>
      </c>
      <c r="J182" s="562">
        <v>17</v>
      </c>
      <c r="K182" s="562">
        <v>7300</v>
      </c>
      <c r="L182" s="562">
        <v>0.83447645176040242</v>
      </c>
      <c r="M182" s="562">
        <v>429.41176470588238</v>
      </c>
      <c r="N182" s="562">
        <v>12</v>
      </c>
      <c r="O182" s="562">
        <v>5844</v>
      </c>
      <c r="P182" s="550">
        <v>0.66803840877914955</v>
      </c>
      <c r="Q182" s="563">
        <v>487</v>
      </c>
    </row>
    <row r="183" spans="1:17" ht="14.4" customHeight="1" x14ac:dyDescent="0.3">
      <c r="A183" s="544" t="s">
        <v>1639</v>
      </c>
      <c r="B183" s="545" t="s">
        <v>1542</v>
      </c>
      <c r="C183" s="545" t="s">
        <v>1527</v>
      </c>
      <c r="D183" s="545" t="s">
        <v>1577</v>
      </c>
      <c r="E183" s="545" t="s">
        <v>1578</v>
      </c>
      <c r="F183" s="562">
        <v>272</v>
      </c>
      <c r="G183" s="562">
        <v>43520</v>
      </c>
      <c r="H183" s="562">
        <v>1</v>
      </c>
      <c r="I183" s="562">
        <v>160</v>
      </c>
      <c r="J183" s="562">
        <v>277</v>
      </c>
      <c r="K183" s="562">
        <v>44182</v>
      </c>
      <c r="L183" s="562">
        <v>1.0152113970588235</v>
      </c>
      <c r="M183" s="562">
        <v>159.50180505415162</v>
      </c>
      <c r="N183" s="562">
        <v>214</v>
      </c>
      <c r="O183" s="562">
        <v>34454</v>
      </c>
      <c r="P183" s="550">
        <v>0.7916819852941176</v>
      </c>
      <c r="Q183" s="563">
        <v>161</v>
      </c>
    </row>
    <row r="184" spans="1:17" ht="14.4" customHeight="1" x14ac:dyDescent="0.3">
      <c r="A184" s="544" t="s">
        <v>1639</v>
      </c>
      <c r="B184" s="545" t="s">
        <v>1542</v>
      </c>
      <c r="C184" s="545" t="s">
        <v>1527</v>
      </c>
      <c r="D184" s="545" t="s">
        <v>1581</v>
      </c>
      <c r="E184" s="545" t="s">
        <v>1547</v>
      </c>
      <c r="F184" s="562">
        <v>408</v>
      </c>
      <c r="G184" s="562">
        <v>28560</v>
      </c>
      <c r="H184" s="562">
        <v>1</v>
      </c>
      <c r="I184" s="562">
        <v>70</v>
      </c>
      <c r="J184" s="562">
        <v>467</v>
      </c>
      <c r="K184" s="562">
        <v>32995</v>
      </c>
      <c r="L184" s="562">
        <v>1.1552871148459383</v>
      </c>
      <c r="M184" s="562">
        <v>70.653104925053526</v>
      </c>
      <c r="N184" s="562">
        <v>381</v>
      </c>
      <c r="O184" s="562">
        <v>27051</v>
      </c>
      <c r="P184" s="550">
        <v>0.94716386554621845</v>
      </c>
      <c r="Q184" s="563">
        <v>71</v>
      </c>
    </row>
    <row r="185" spans="1:17" ht="14.4" customHeight="1" x14ac:dyDescent="0.3">
      <c r="A185" s="544" t="s">
        <v>1639</v>
      </c>
      <c r="B185" s="545" t="s">
        <v>1542</v>
      </c>
      <c r="C185" s="545" t="s">
        <v>1527</v>
      </c>
      <c r="D185" s="545" t="s">
        <v>1586</v>
      </c>
      <c r="E185" s="545" t="s">
        <v>1587</v>
      </c>
      <c r="F185" s="562">
        <v>3</v>
      </c>
      <c r="G185" s="562">
        <v>648</v>
      </c>
      <c r="H185" s="562">
        <v>1</v>
      </c>
      <c r="I185" s="562">
        <v>216</v>
      </c>
      <c r="J185" s="562"/>
      <c r="K185" s="562"/>
      <c r="L185" s="562"/>
      <c r="M185" s="562"/>
      <c r="N185" s="562">
        <v>1</v>
      </c>
      <c r="O185" s="562">
        <v>220</v>
      </c>
      <c r="P185" s="550">
        <v>0.33950617283950618</v>
      </c>
      <c r="Q185" s="563">
        <v>220</v>
      </c>
    </row>
    <row r="186" spans="1:17" ht="14.4" customHeight="1" x14ac:dyDescent="0.3">
      <c r="A186" s="544" t="s">
        <v>1639</v>
      </c>
      <c r="B186" s="545" t="s">
        <v>1542</v>
      </c>
      <c r="C186" s="545" t="s">
        <v>1527</v>
      </c>
      <c r="D186" s="545" t="s">
        <v>1588</v>
      </c>
      <c r="E186" s="545" t="s">
        <v>1589</v>
      </c>
      <c r="F186" s="562">
        <v>74</v>
      </c>
      <c r="G186" s="562">
        <v>87986</v>
      </c>
      <c r="H186" s="562">
        <v>1</v>
      </c>
      <c r="I186" s="562">
        <v>1189</v>
      </c>
      <c r="J186" s="562">
        <v>46</v>
      </c>
      <c r="K186" s="562">
        <v>54846</v>
      </c>
      <c r="L186" s="562">
        <v>0.62334916918600691</v>
      </c>
      <c r="M186" s="562">
        <v>1192.304347826087</v>
      </c>
      <c r="N186" s="562">
        <v>22</v>
      </c>
      <c r="O186" s="562">
        <v>26290</v>
      </c>
      <c r="P186" s="550">
        <v>0.29879753597163183</v>
      </c>
      <c r="Q186" s="563">
        <v>1195</v>
      </c>
    </row>
    <row r="187" spans="1:17" ht="14.4" customHeight="1" x14ac:dyDescent="0.3">
      <c r="A187" s="544" t="s">
        <v>1639</v>
      </c>
      <c r="B187" s="545" t="s">
        <v>1542</v>
      </c>
      <c r="C187" s="545" t="s">
        <v>1527</v>
      </c>
      <c r="D187" s="545" t="s">
        <v>1590</v>
      </c>
      <c r="E187" s="545" t="s">
        <v>1591</v>
      </c>
      <c r="F187" s="562">
        <v>29</v>
      </c>
      <c r="G187" s="562">
        <v>3132</v>
      </c>
      <c r="H187" s="562">
        <v>1</v>
      </c>
      <c r="I187" s="562">
        <v>108</v>
      </c>
      <c r="J187" s="562">
        <v>31</v>
      </c>
      <c r="K187" s="562">
        <v>3373</v>
      </c>
      <c r="L187" s="562">
        <v>1.0769476372924649</v>
      </c>
      <c r="M187" s="562">
        <v>108.80645161290323</v>
      </c>
      <c r="N187" s="562">
        <v>28</v>
      </c>
      <c r="O187" s="562">
        <v>3080</v>
      </c>
      <c r="P187" s="550">
        <v>0.98339719029374206</v>
      </c>
      <c r="Q187" s="563">
        <v>110</v>
      </c>
    </row>
    <row r="188" spans="1:17" ht="14.4" customHeight="1" x14ac:dyDescent="0.3">
      <c r="A188" s="544" t="s">
        <v>1639</v>
      </c>
      <c r="B188" s="545" t="s">
        <v>1542</v>
      </c>
      <c r="C188" s="545" t="s">
        <v>1527</v>
      </c>
      <c r="D188" s="545" t="s">
        <v>1592</v>
      </c>
      <c r="E188" s="545" t="s">
        <v>1593</v>
      </c>
      <c r="F188" s="562">
        <v>1</v>
      </c>
      <c r="G188" s="562">
        <v>319</v>
      </c>
      <c r="H188" s="562">
        <v>1</v>
      </c>
      <c r="I188" s="562">
        <v>319</v>
      </c>
      <c r="J188" s="562"/>
      <c r="K188" s="562"/>
      <c r="L188" s="562"/>
      <c r="M188" s="562"/>
      <c r="N188" s="562"/>
      <c r="O188" s="562"/>
      <c r="P188" s="550"/>
      <c r="Q188" s="563"/>
    </row>
    <row r="189" spans="1:17" ht="14.4" customHeight="1" x14ac:dyDescent="0.3">
      <c r="A189" s="544" t="s">
        <v>1639</v>
      </c>
      <c r="B189" s="545" t="s">
        <v>1542</v>
      </c>
      <c r="C189" s="545" t="s">
        <v>1527</v>
      </c>
      <c r="D189" s="545" t="s">
        <v>1598</v>
      </c>
      <c r="E189" s="545" t="s">
        <v>1599</v>
      </c>
      <c r="F189" s="562"/>
      <c r="G189" s="562"/>
      <c r="H189" s="562"/>
      <c r="I189" s="562"/>
      <c r="J189" s="562"/>
      <c r="K189" s="562"/>
      <c r="L189" s="562"/>
      <c r="M189" s="562"/>
      <c r="N189" s="562">
        <v>2</v>
      </c>
      <c r="O189" s="562">
        <v>2066</v>
      </c>
      <c r="P189" s="550"/>
      <c r="Q189" s="563">
        <v>1033</v>
      </c>
    </row>
    <row r="190" spans="1:17" ht="14.4" customHeight="1" x14ac:dyDescent="0.3">
      <c r="A190" s="544" t="s">
        <v>1639</v>
      </c>
      <c r="B190" s="545" t="s">
        <v>1542</v>
      </c>
      <c r="C190" s="545" t="s">
        <v>1527</v>
      </c>
      <c r="D190" s="545" t="s">
        <v>1600</v>
      </c>
      <c r="E190" s="545" t="s">
        <v>1601</v>
      </c>
      <c r="F190" s="562"/>
      <c r="G190" s="562"/>
      <c r="H190" s="562"/>
      <c r="I190" s="562"/>
      <c r="J190" s="562">
        <v>1</v>
      </c>
      <c r="K190" s="562">
        <v>293</v>
      </c>
      <c r="L190" s="562"/>
      <c r="M190" s="562">
        <v>293</v>
      </c>
      <c r="N190" s="562"/>
      <c r="O190" s="562"/>
      <c r="P190" s="550"/>
      <c r="Q190" s="563"/>
    </row>
    <row r="191" spans="1:17" ht="14.4" customHeight="1" x14ac:dyDescent="0.3">
      <c r="A191" s="544" t="s">
        <v>1640</v>
      </c>
      <c r="B191" s="545" t="s">
        <v>1542</v>
      </c>
      <c r="C191" s="545" t="s">
        <v>1527</v>
      </c>
      <c r="D191" s="545" t="s">
        <v>1546</v>
      </c>
      <c r="E191" s="545" t="s">
        <v>1547</v>
      </c>
      <c r="F191" s="562">
        <v>27</v>
      </c>
      <c r="G191" s="562">
        <v>5481</v>
      </c>
      <c r="H191" s="562">
        <v>1</v>
      </c>
      <c r="I191" s="562">
        <v>203</v>
      </c>
      <c r="J191" s="562">
        <v>16</v>
      </c>
      <c r="K191" s="562">
        <v>3270</v>
      </c>
      <c r="L191" s="562">
        <v>0.59660645867542417</v>
      </c>
      <c r="M191" s="562">
        <v>204.375</v>
      </c>
      <c r="N191" s="562">
        <v>23</v>
      </c>
      <c r="O191" s="562">
        <v>4738</v>
      </c>
      <c r="P191" s="550">
        <v>0.86444079547527819</v>
      </c>
      <c r="Q191" s="563">
        <v>206</v>
      </c>
    </row>
    <row r="192" spans="1:17" ht="14.4" customHeight="1" x14ac:dyDescent="0.3">
      <c r="A192" s="544" t="s">
        <v>1640</v>
      </c>
      <c r="B192" s="545" t="s">
        <v>1542</v>
      </c>
      <c r="C192" s="545" t="s">
        <v>1527</v>
      </c>
      <c r="D192" s="545" t="s">
        <v>1548</v>
      </c>
      <c r="E192" s="545" t="s">
        <v>1547</v>
      </c>
      <c r="F192" s="562"/>
      <c r="G192" s="562"/>
      <c r="H192" s="562"/>
      <c r="I192" s="562"/>
      <c r="J192" s="562">
        <v>3</v>
      </c>
      <c r="K192" s="562">
        <v>255</v>
      </c>
      <c r="L192" s="562"/>
      <c r="M192" s="562">
        <v>85</v>
      </c>
      <c r="N192" s="562">
        <v>3</v>
      </c>
      <c r="O192" s="562">
        <v>255</v>
      </c>
      <c r="P192" s="550"/>
      <c r="Q192" s="563">
        <v>85</v>
      </c>
    </row>
    <row r="193" spans="1:17" ht="14.4" customHeight="1" x14ac:dyDescent="0.3">
      <c r="A193" s="544" t="s">
        <v>1640</v>
      </c>
      <c r="B193" s="545" t="s">
        <v>1542</v>
      </c>
      <c r="C193" s="545" t="s">
        <v>1527</v>
      </c>
      <c r="D193" s="545" t="s">
        <v>1549</v>
      </c>
      <c r="E193" s="545" t="s">
        <v>1550</v>
      </c>
      <c r="F193" s="562">
        <v>51</v>
      </c>
      <c r="G193" s="562">
        <v>14892</v>
      </c>
      <c r="H193" s="562">
        <v>1</v>
      </c>
      <c r="I193" s="562">
        <v>292</v>
      </c>
      <c r="J193" s="562">
        <v>42</v>
      </c>
      <c r="K193" s="562">
        <v>12334</v>
      </c>
      <c r="L193" s="562">
        <v>0.82822992210582869</v>
      </c>
      <c r="M193" s="562">
        <v>293.66666666666669</v>
      </c>
      <c r="N193" s="562">
        <v>22</v>
      </c>
      <c r="O193" s="562">
        <v>6490</v>
      </c>
      <c r="P193" s="550">
        <v>0.43580445876980928</v>
      </c>
      <c r="Q193" s="563">
        <v>295</v>
      </c>
    </row>
    <row r="194" spans="1:17" ht="14.4" customHeight="1" x14ac:dyDescent="0.3">
      <c r="A194" s="544" t="s">
        <v>1640</v>
      </c>
      <c r="B194" s="545" t="s">
        <v>1542</v>
      </c>
      <c r="C194" s="545" t="s">
        <v>1527</v>
      </c>
      <c r="D194" s="545" t="s">
        <v>1551</v>
      </c>
      <c r="E194" s="545" t="s">
        <v>1552</v>
      </c>
      <c r="F194" s="562">
        <v>24</v>
      </c>
      <c r="G194" s="562">
        <v>2232</v>
      </c>
      <c r="H194" s="562">
        <v>1</v>
      </c>
      <c r="I194" s="562">
        <v>93</v>
      </c>
      <c r="J194" s="562">
        <v>11</v>
      </c>
      <c r="K194" s="562">
        <v>1034</v>
      </c>
      <c r="L194" s="562">
        <v>0.46326164874551973</v>
      </c>
      <c r="M194" s="562">
        <v>94</v>
      </c>
      <c r="N194" s="562">
        <v>15</v>
      </c>
      <c r="O194" s="562">
        <v>1425</v>
      </c>
      <c r="P194" s="550">
        <v>0.63844086021505375</v>
      </c>
      <c r="Q194" s="563">
        <v>95</v>
      </c>
    </row>
    <row r="195" spans="1:17" ht="14.4" customHeight="1" x14ac:dyDescent="0.3">
      <c r="A195" s="544" t="s">
        <v>1640</v>
      </c>
      <c r="B195" s="545" t="s">
        <v>1542</v>
      </c>
      <c r="C195" s="545" t="s">
        <v>1527</v>
      </c>
      <c r="D195" s="545" t="s">
        <v>1553</v>
      </c>
      <c r="E195" s="545" t="s">
        <v>1554</v>
      </c>
      <c r="F195" s="562">
        <v>5</v>
      </c>
      <c r="G195" s="562">
        <v>1100</v>
      </c>
      <c r="H195" s="562">
        <v>1</v>
      </c>
      <c r="I195" s="562">
        <v>220</v>
      </c>
      <c r="J195" s="562">
        <v>6</v>
      </c>
      <c r="K195" s="562">
        <v>1335</v>
      </c>
      <c r="L195" s="562">
        <v>1.2136363636363636</v>
      </c>
      <c r="M195" s="562">
        <v>222.5</v>
      </c>
      <c r="N195" s="562">
        <v>4</v>
      </c>
      <c r="O195" s="562">
        <v>896</v>
      </c>
      <c r="P195" s="550">
        <v>0.81454545454545457</v>
      </c>
      <c r="Q195" s="563">
        <v>224</v>
      </c>
    </row>
    <row r="196" spans="1:17" ht="14.4" customHeight="1" x14ac:dyDescent="0.3">
      <c r="A196" s="544" t="s">
        <v>1640</v>
      </c>
      <c r="B196" s="545" t="s">
        <v>1542</v>
      </c>
      <c r="C196" s="545" t="s">
        <v>1527</v>
      </c>
      <c r="D196" s="545" t="s">
        <v>1555</v>
      </c>
      <c r="E196" s="545" t="s">
        <v>1556</v>
      </c>
      <c r="F196" s="562">
        <v>26</v>
      </c>
      <c r="G196" s="562">
        <v>3484</v>
      </c>
      <c r="H196" s="562">
        <v>1</v>
      </c>
      <c r="I196" s="562">
        <v>134</v>
      </c>
      <c r="J196" s="562">
        <v>22</v>
      </c>
      <c r="K196" s="562">
        <v>2966</v>
      </c>
      <c r="L196" s="562">
        <v>0.85132032146957515</v>
      </c>
      <c r="M196" s="562">
        <v>134.81818181818181</v>
      </c>
      <c r="N196" s="562">
        <v>17</v>
      </c>
      <c r="O196" s="562">
        <v>2295</v>
      </c>
      <c r="P196" s="550">
        <v>0.65872560275545355</v>
      </c>
      <c r="Q196" s="563">
        <v>135</v>
      </c>
    </row>
    <row r="197" spans="1:17" ht="14.4" customHeight="1" x14ac:dyDescent="0.3">
      <c r="A197" s="544" t="s">
        <v>1640</v>
      </c>
      <c r="B197" s="545" t="s">
        <v>1542</v>
      </c>
      <c r="C197" s="545" t="s">
        <v>1527</v>
      </c>
      <c r="D197" s="545" t="s">
        <v>1641</v>
      </c>
      <c r="E197" s="545" t="s">
        <v>1642</v>
      </c>
      <c r="F197" s="562">
        <v>15</v>
      </c>
      <c r="G197" s="562">
        <v>4200</v>
      </c>
      <c r="H197" s="562">
        <v>1</v>
      </c>
      <c r="I197" s="562">
        <v>280</v>
      </c>
      <c r="J197" s="562">
        <v>11</v>
      </c>
      <c r="K197" s="562">
        <v>3110</v>
      </c>
      <c r="L197" s="562">
        <v>0.74047619047619051</v>
      </c>
      <c r="M197" s="562">
        <v>282.72727272727275</v>
      </c>
      <c r="N197" s="562">
        <v>7</v>
      </c>
      <c r="O197" s="562">
        <v>1995</v>
      </c>
      <c r="P197" s="550">
        <v>0.47499999999999998</v>
      </c>
      <c r="Q197" s="563">
        <v>285</v>
      </c>
    </row>
    <row r="198" spans="1:17" ht="14.4" customHeight="1" x14ac:dyDescent="0.3">
      <c r="A198" s="544" t="s">
        <v>1640</v>
      </c>
      <c r="B198" s="545" t="s">
        <v>1542</v>
      </c>
      <c r="C198" s="545" t="s">
        <v>1527</v>
      </c>
      <c r="D198" s="545" t="s">
        <v>1558</v>
      </c>
      <c r="E198" s="545" t="s">
        <v>1559</v>
      </c>
      <c r="F198" s="562">
        <v>1</v>
      </c>
      <c r="G198" s="562">
        <v>612</v>
      </c>
      <c r="H198" s="562">
        <v>1</v>
      </c>
      <c r="I198" s="562">
        <v>612</v>
      </c>
      <c r="J198" s="562"/>
      <c r="K198" s="562"/>
      <c r="L198" s="562"/>
      <c r="M198" s="562"/>
      <c r="N198" s="562"/>
      <c r="O198" s="562"/>
      <c r="P198" s="550"/>
      <c r="Q198" s="563"/>
    </row>
    <row r="199" spans="1:17" ht="14.4" customHeight="1" x14ac:dyDescent="0.3">
      <c r="A199" s="544" t="s">
        <v>1640</v>
      </c>
      <c r="B199" s="545" t="s">
        <v>1542</v>
      </c>
      <c r="C199" s="545" t="s">
        <v>1527</v>
      </c>
      <c r="D199" s="545" t="s">
        <v>1560</v>
      </c>
      <c r="E199" s="545" t="s">
        <v>1561</v>
      </c>
      <c r="F199" s="562"/>
      <c r="G199" s="562"/>
      <c r="H199" s="562"/>
      <c r="I199" s="562"/>
      <c r="J199" s="562"/>
      <c r="K199" s="562"/>
      <c r="L199" s="562"/>
      <c r="M199" s="562"/>
      <c r="N199" s="562">
        <v>3</v>
      </c>
      <c r="O199" s="562">
        <v>1779</v>
      </c>
      <c r="P199" s="550"/>
      <c r="Q199" s="563">
        <v>593</v>
      </c>
    </row>
    <row r="200" spans="1:17" ht="14.4" customHeight="1" x14ac:dyDescent="0.3">
      <c r="A200" s="544" t="s">
        <v>1640</v>
      </c>
      <c r="B200" s="545" t="s">
        <v>1542</v>
      </c>
      <c r="C200" s="545" t="s">
        <v>1527</v>
      </c>
      <c r="D200" s="545" t="s">
        <v>1562</v>
      </c>
      <c r="E200" s="545" t="s">
        <v>1563</v>
      </c>
      <c r="F200" s="562">
        <v>21</v>
      </c>
      <c r="G200" s="562">
        <v>3339</v>
      </c>
      <c r="H200" s="562">
        <v>1</v>
      </c>
      <c r="I200" s="562">
        <v>159</v>
      </c>
      <c r="J200" s="562">
        <v>24</v>
      </c>
      <c r="K200" s="562">
        <v>3834</v>
      </c>
      <c r="L200" s="562">
        <v>1.1482479784366577</v>
      </c>
      <c r="M200" s="562">
        <v>159.75</v>
      </c>
      <c r="N200" s="562">
        <v>14</v>
      </c>
      <c r="O200" s="562">
        <v>2254</v>
      </c>
      <c r="P200" s="550">
        <v>0.6750524109014675</v>
      </c>
      <c r="Q200" s="563">
        <v>161</v>
      </c>
    </row>
    <row r="201" spans="1:17" ht="14.4" customHeight="1" x14ac:dyDescent="0.3">
      <c r="A201" s="544" t="s">
        <v>1640</v>
      </c>
      <c r="B201" s="545" t="s">
        <v>1542</v>
      </c>
      <c r="C201" s="545" t="s">
        <v>1527</v>
      </c>
      <c r="D201" s="545" t="s">
        <v>1564</v>
      </c>
      <c r="E201" s="545" t="s">
        <v>1565</v>
      </c>
      <c r="F201" s="562"/>
      <c r="G201" s="562"/>
      <c r="H201" s="562"/>
      <c r="I201" s="562"/>
      <c r="J201" s="562">
        <v>1</v>
      </c>
      <c r="K201" s="562">
        <v>382</v>
      </c>
      <c r="L201" s="562"/>
      <c r="M201" s="562">
        <v>382</v>
      </c>
      <c r="N201" s="562">
        <v>1</v>
      </c>
      <c r="O201" s="562">
        <v>383</v>
      </c>
      <c r="P201" s="550"/>
      <c r="Q201" s="563">
        <v>383</v>
      </c>
    </row>
    <row r="202" spans="1:17" ht="14.4" customHeight="1" x14ac:dyDescent="0.3">
      <c r="A202" s="544" t="s">
        <v>1640</v>
      </c>
      <c r="B202" s="545" t="s">
        <v>1542</v>
      </c>
      <c r="C202" s="545" t="s">
        <v>1527</v>
      </c>
      <c r="D202" s="545" t="s">
        <v>1566</v>
      </c>
      <c r="E202" s="545" t="s">
        <v>1567</v>
      </c>
      <c r="F202" s="562">
        <v>1845</v>
      </c>
      <c r="G202" s="562">
        <v>29520</v>
      </c>
      <c r="H202" s="562">
        <v>1</v>
      </c>
      <c r="I202" s="562">
        <v>16</v>
      </c>
      <c r="J202" s="562">
        <v>1975</v>
      </c>
      <c r="K202" s="562">
        <v>30704</v>
      </c>
      <c r="L202" s="562">
        <v>1.0401084010840109</v>
      </c>
      <c r="M202" s="562">
        <v>15.546329113924051</v>
      </c>
      <c r="N202" s="562">
        <v>1839</v>
      </c>
      <c r="O202" s="562">
        <v>29424</v>
      </c>
      <c r="P202" s="550">
        <v>0.99674796747967476</v>
      </c>
      <c r="Q202" s="563">
        <v>16</v>
      </c>
    </row>
    <row r="203" spans="1:17" ht="14.4" customHeight="1" x14ac:dyDescent="0.3">
      <c r="A203" s="544" t="s">
        <v>1640</v>
      </c>
      <c r="B203" s="545" t="s">
        <v>1542</v>
      </c>
      <c r="C203" s="545" t="s">
        <v>1527</v>
      </c>
      <c r="D203" s="545" t="s">
        <v>1568</v>
      </c>
      <c r="E203" s="545" t="s">
        <v>1569</v>
      </c>
      <c r="F203" s="562"/>
      <c r="G203" s="562"/>
      <c r="H203" s="562"/>
      <c r="I203" s="562"/>
      <c r="J203" s="562">
        <v>1</v>
      </c>
      <c r="K203" s="562">
        <v>265</v>
      </c>
      <c r="L203" s="562"/>
      <c r="M203" s="562">
        <v>265</v>
      </c>
      <c r="N203" s="562">
        <v>3</v>
      </c>
      <c r="O203" s="562">
        <v>798</v>
      </c>
      <c r="P203" s="550"/>
      <c r="Q203" s="563">
        <v>266</v>
      </c>
    </row>
    <row r="204" spans="1:17" ht="14.4" customHeight="1" x14ac:dyDescent="0.3">
      <c r="A204" s="544" t="s">
        <v>1640</v>
      </c>
      <c r="B204" s="545" t="s">
        <v>1542</v>
      </c>
      <c r="C204" s="545" t="s">
        <v>1527</v>
      </c>
      <c r="D204" s="545" t="s">
        <v>1570</v>
      </c>
      <c r="E204" s="545" t="s">
        <v>1571</v>
      </c>
      <c r="F204" s="562"/>
      <c r="G204" s="562"/>
      <c r="H204" s="562"/>
      <c r="I204" s="562"/>
      <c r="J204" s="562">
        <v>1</v>
      </c>
      <c r="K204" s="562">
        <v>141</v>
      </c>
      <c r="L204" s="562"/>
      <c r="M204" s="562">
        <v>141</v>
      </c>
      <c r="N204" s="562">
        <v>3</v>
      </c>
      <c r="O204" s="562">
        <v>423</v>
      </c>
      <c r="P204" s="550"/>
      <c r="Q204" s="563">
        <v>141</v>
      </c>
    </row>
    <row r="205" spans="1:17" ht="14.4" customHeight="1" x14ac:dyDescent="0.3">
      <c r="A205" s="544" t="s">
        <v>1640</v>
      </c>
      <c r="B205" s="545" t="s">
        <v>1542</v>
      </c>
      <c r="C205" s="545" t="s">
        <v>1527</v>
      </c>
      <c r="D205" s="545" t="s">
        <v>1572</v>
      </c>
      <c r="E205" s="545" t="s">
        <v>1571</v>
      </c>
      <c r="F205" s="562">
        <v>26</v>
      </c>
      <c r="G205" s="562">
        <v>2028</v>
      </c>
      <c r="H205" s="562">
        <v>1</v>
      </c>
      <c r="I205" s="562">
        <v>78</v>
      </c>
      <c r="J205" s="562">
        <v>23</v>
      </c>
      <c r="K205" s="562">
        <v>1794</v>
      </c>
      <c r="L205" s="562">
        <v>0.88461538461538458</v>
      </c>
      <c r="M205" s="562">
        <v>78</v>
      </c>
      <c r="N205" s="562">
        <v>17</v>
      </c>
      <c r="O205" s="562">
        <v>1326</v>
      </c>
      <c r="P205" s="550">
        <v>0.65384615384615385</v>
      </c>
      <c r="Q205" s="563">
        <v>78</v>
      </c>
    </row>
    <row r="206" spans="1:17" ht="14.4" customHeight="1" x14ac:dyDescent="0.3">
      <c r="A206" s="544" t="s">
        <v>1640</v>
      </c>
      <c r="B206" s="545" t="s">
        <v>1542</v>
      </c>
      <c r="C206" s="545" t="s">
        <v>1527</v>
      </c>
      <c r="D206" s="545" t="s">
        <v>1573</v>
      </c>
      <c r="E206" s="545" t="s">
        <v>1574</v>
      </c>
      <c r="F206" s="562"/>
      <c r="G206" s="562"/>
      <c r="H206" s="562"/>
      <c r="I206" s="562"/>
      <c r="J206" s="562">
        <v>2</v>
      </c>
      <c r="K206" s="562">
        <v>609</v>
      </c>
      <c r="L206" s="562"/>
      <c r="M206" s="562">
        <v>304.5</v>
      </c>
      <c r="N206" s="562">
        <v>3</v>
      </c>
      <c r="O206" s="562">
        <v>921</v>
      </c>
      <c r="P206" s="550"/>
      <c r="Q206" s="563">
        <v>307</v>
      </c>
    </row>
    <row r="207" spans="1:17" ht="14.4" customHeight="1" x14ac:dyDescent="0.3">
      <c r="A207" s="544" t="s">
        <v>1640</v>
      </c>
      <c r="B207" s="545" t="s">
        <v>1542</v>
      </c>
      <c r="C207" s="545" t="s">
        <v>1527</v>
      </c>
      <c r="D207" s="545" t="s">
        <v>1575</v>
      </c>
      <c r="E207" s="545" t="s">
        <v>1576</v>
      </c>
      <c r="F207" s="562">
        <v>1688</v>
      </c>
      <c r="G207" s="562">
        <v>820368</v>
      </c>
      <c r="H207" s="562">
        <v>1</v>
      </c>
      <c r="I207" s="562">
        <v>486</v>
      </c>
      <c r="J207" s="562">
        <v>1864</v>
      </c>
      <c r="K207" s="562">
        <v>881948</v>
      </c>
      <c r="L207" s="562">
        <v>1.075063873773721</v>
      </c>
      <c r="M207" s="562">
        <v>473.1480686695279</v>
      </c>
      <c r="N207" s="562">
        <v>1714</v>
      </c>
      <c r="O207" s="562">
        <v>834718</v>
      </c>
      <c r="P207" s="550">
        <v>1.0174921498644511</v>
      </c>
      <c r="Q207" s="563">
        <v>487</v>
      </c>
    </row>
    <row r="208" spans="1:17" ht="14.4" customHeight="1" x14ac:dyDescent="0.3">
      <c r="A208" s="544" t="s">
        <v>1640</v>
      </c>
      <c r="B208" s="545" t="s">
        <v>1542</v>
      </c>
      <c r="C208" s="545" t="s">
        <v>1527</v>
      </c>
      <c r="D208" s="545" t="s">
        <v>1577</v>
      </c>
      <c r="E208" s="545" t="s">
        <v>1578</v>
      </c>
      <c r="F208" s="562">
        <v>34</v>
      </c>
      <c r="G208" s="562">
        <v>5440</v>
      </c>
      <c r="H208" s="562">
        <v>1</v>
      </c>
      <c r="I208" s="562">
        <v>160</v>
      </c>
      <c r="J208" s="562">
        <v>25</v>
      </c>
      <c r="K208" s="562">
        <v>4020</v>
      </c>
      <c r="L208" s="562">
        <v>0.73897058823529416</v>
      </c>
      <c r="M208" s="562">
        <v>160.80000000000001</v>
      </c>
      <c r="N208" s="562">
        <v>20</v>
      </c>
      <c r="O208" s="562">
        <v>3220</v>
      </c>
      <c r="P208" s="550">
        <v>0.59191176470588236</v>
      </c>
      <c r="Q208" s="563">
        <v>161</v>
      </c>
    </row>
    <row r="209" spans="1:17" ht="14.4" customHeight="1" x14ac:dyDescent="0.3">
      <c r="A209" s="544" t="s">
        <v>1640</v>
      </c>
      <c r="B209" s="545" t="s">
        <v>1542</v>
      </c>
      <c r="C209" s="545" t="s">
        <v>1527</v>
      </c>
      <c r="D209" s="545" t="s">
        <v>1581</v>
      </c>
      <c r="E209" s="545" t="s">
        <v>1547</v>
      </c>
      <c r="F209" s="562">
        <v>98</v>
      </c>
      <c r="G209" s="562">
        <v>6860</v>
      </c>
      <c r="H209" s="562">
        <v>1</v>
      </c>
      <c r="I209" s="562">
        <v>70</v>
      </c>
      <c r="J209" s="562">
        <v>73</v>
      </c>
      <c r="K209" s="562">
        <v>5018</v>
      </c>
      <c r="L209" s="562">
        <v>0.73148688046647226</v>
      </c>
      <c r="M209" s="562">
        <v>68.739726027397253</v>
      </c>
      <c r="N209" s="562">
        <v>89</v>
      </c>
      <c r="O209" s="562">
        <v>6319</v>
      </c>
      <c r="P209" s="550">
        <v>0.92113702623906701</v>
      </c>
      <c r="Q209" s="563">
        <v>71</v>
      </c>
    </row>
    <row r="210" spans="1:17" ht="14.4" customHeight="1" x14ac:dyDescent="0.3">
      <c r="A210" s="544" t="s">
        <v>1640</v>
      </c>
      <c r="B210" s="545" t="s">
        <v>1542</v>
      </c>
      <c r="C210" s="545" t="s">
        <v>1527</v>
      </c>
      <c r="D210" s="545" t="s">
        <v>1588</v>
      </c>
      <c r="E210" s="545" t="s">
        <v>1589</v>
      </c>
      <c r="F210" s="562">
        <v>8</v>
      </c>
      <c r="G210" s="562">
        <v>9512</v>
      </c>
      <c r="H210" s="562">
        <v>1</v>
      </c>
      <c r="I210" s="562">
        <v>1189</v>
      </c>
      <c r="J210" s="562">
        <v>6</v>
      </c>
      <c r="K210" s="562">
        <v>7150</v>
      </c>
      <c r="L210" s="562">
        <v>0.75168208578637508</v>
      </c>
      <c r="M210" s="562">
        <v>1191.6666666666667</v>
      </c>
      <c r="N210" s="562">
        <v>6</v>
      </c>
      <c r="O210" s="562">
        <v>7170</v>
      </c>
      <c r="P210" s="550">
        <v>0.75378469301934403</v>
      </c>
      <c r="Q210" s="563">
        <v>1195</v>
      </c>
    </row>
    <row r="211" spans="1:17" ht="14.4" customHeight="1" x14ac:dyDescent="0.3">
      <c r="A211" s="544" t="s">
        <v>1640</v>
      </c>
      <c r="B211" s="545" t="s">
        <v>1542</v>
      </c>
      <c r="C211" s="545" t="s">
        <v>1527</v>
      </c>
      <c r="D211" s="545" t="s">
        <v>1590</v>
      </c>
      <c r="E211" s="545" t="s">
        <v>1591</v>
      </c>
      <c r="F211" s="562">
        <v>336</v>
      </c>
      <c r="G211" s="562">
        <v>36288</v>
      </c>
      <c r="H211" s="562">
        <v>1</v>
      </c>
      <c r="I211" s="562">
        <v>108</v>
      </c>
      <c r="J211" s="562">
        <v>330</v>
      </c>
      <c r="K211" s="562">
        <v>35434</v>
      </c>
      <c r="L211" s="562">
        <v>0.97646604938271608</v>
      </c>
      <c r="M211" s="562">
        <v>107.37575757575758</v>
      </c>
      <c r="N211" s="562">
        <v>366</v>
      </c>
      <c r="O211" s="562">
        <v>40260</v>
      </c>
      <c r="P211" s="550">
        <v>1.1094576719576719</v>
      </c>
      <c r="Q211" s="563">
        <v>110</v>
      </c>
    </row>
    <row r="212" spans="1:17" ht="14.4" customHeight="1" x14ac:dyDescent="0.3">
      <c r="A212" s="544" t="s">
        <v>1640</v>
      </c>
      <c r="B212" s="545" t="s">
        <v>1542</v>
      </c>
      <c r="C212" s="545" t="s">
        <v>1527</v>
      </c>
      <c r="D212" s="545" t="s">
        <v>1592</v>
      </c>
      <c r="E212" s="545" t="s">
        <v>1593</v>
      </c>
      <c r="F212" s="562">
        <v>2</v>
      </c>
      <c r="G212" s="562">
        <v>638</v>
      </c>
      <c r="H212" s="562">
        <v>1</v>
      </c>
      <c r="I212" s="562">
        <v>319</v>
      </c>
      <c r="J212" s="562">
        <v>1</v>
      </c>
      <c r="K212" s="562">
        <v>322</v>
      </c>
      <c r="L212" s="562">
        <v>0.50470219435736674</v>
      </c>
      <c r="M212" s="562">
        <v>322</v>
      </c>
      <c r="N212" s="562">
        <v>1</v>
      </c>
      <c r="O212" s="562">
        <v>323</v>
      </c>
      <c r="P212" s="550">
        <v>0.50626959247648906</v>
      </c>
      <c r="Q212" s="563">
        <v>323</v>
      </c>
    </row>
    <row r="213" spans="1:17" ht="14.4" customHeight="1" x14ac:dyDescent="0.3">
      <c r="A213" s="544" t="s">
        <v>1640</v>
      </c>
      <c r="B213" s="545" t="s">
        <v>1542</v>
      </c>
      <c r="C213" s="545" t="s">
        <v>1527</v>
      </c>
      <c r="D213" s="545" t="s">
        <v>1596</v>
      </c>
      <c r="E213" s="545" t="s">
        <v>1597</v>
      </c>
      <c r="F213" s="562">
        <v>809</v>
      </c>
      <c r="G213" s="562">
        <v>116496</v>
      </c>
      <c r="H213" s="562">
        <v>1</v>
      </c>
      <c r="I213" s="562">
        <v>144</v>
      </c>
      <c r="J213" s="562">
        <v>833</v>
      </c>
      <c r="K213" s="562">
        <v>117647</v>
      </c>
      <c r="L213" s="562">
        <v>1.0098801675594011</v>
      </c>
      <c r="M213" s="562">
        <v>141.23289315726291</v>
      </c>
      <c r="N213" s="562">
        <v>819</v>
      </c>
      <c r="O213" s="562">
        <v>119574</v>
      </c>
      <c r="P213" s="550">
        <v>1.0264215080346106</v>
      </c>
      <c r="Q213" s="563">
        <v>146</v>
      </c>
    </row>
    <row r="214" spans="1:17" ht="14.4" customHeight="1" x14ac:dyDescent="0.3">
      <c r="A214" s="544" t="s">
        <v>1640</v>
      </c>
      <c r="B214" s="545" t="s">
        <v>1542</v>
      </c>
      <c r="C214" s="545" t="s">
        <v>1527</v>
      </c>
      <c r="D214" s="545" t="s">
        <v>1598</v>
      </c>
      <c r="E214" s="545" t="s">
        <v>1599</v>
      </c>
      <c r="F214" s="562">
        <v>1</v>
      </c>
      <c r="G214" s="562">
        <v>1020</v>
      </c>
      <c r="H214" s="562">
        <v>1</v>
      </c>
      <c r="I214" s="562">
        <v>1020</v>
      </c>
      <c r="J214" s="562"/>
      <c r="K214" s="562"/>
      <c r="L214" s="562"/>
      <c r="M214" s="562"/>
      <c r="N214" s="562"/>
      <c r="O214" s="562"/>
      <c r="P214" s="550"/>
      <c r="Q214" s="563"/>
    </row>
    <row r="215" spans="1:17" ht="14.4" customHeight="1" x14ac:dyDescent="0.3">
      <c r="A215" s="544" t="s">
        <v>1640</v>
      </c>
      <c r="B215" s="545" t="s">
        <v>1542</v>
      </c>
      <c r="C215" s="545" t="s">
        <v>1527</v>
      </c>
      <c r="D215" s="545" t="s">
        <v>1600</v>
      </c>
      <c r="E215" s="545" t="s">
        <v>1601</v>
      </c>
      <c r="F215" s="562">
        <v>4</v>
      </c>
      <c r="G215" s="562">
        <v>1164</v>
      </c>
      <c r="H215" s="562">
        <v>1</v>
      </c>
      <c r="I215" s="562">
        <v>291</v>
      </c>
      <c r="J215" s="562">
        <v>4</v>
      </c>
      <c r="K215" s="562">
        <v>1172</v>
      </c>
      <c r="L215" s="562">
        <v>1.006872852233677</v>
      </c>
      <c r="M215" s="562">
        <v>293</v>
      </c>
      <c r="N215" s="562">
        <v>9</v>
      </c>
      <c r="O215" s="562">
        <v>2646</v>
      </c>
      <c r="P215" s="550">
        <v>2.2731958762886597</v>
      </c>
      <c r="Q215" s="563">
        <v>294</v>
      </c>
    </row>
    <row r="216" spans="1:17" ht="14.4" customHeight="1" x14ac:dyDescent="0.3">
      <c r="A216" s="544" t="s">
        <v>1640</v>
      </c>
      <c r="B216" s="545" t="s">
        <v>1542</v>
      </c>
      <c r="C216" s="545" t="s">
        <v>1527</v>
      </c>
      <c r="D216" s="545" t="s">
        <v>1604</v>
      </c>
      <c r="E216" s="545" t="s">
        <v>1605</v>
      </c>
      <c r="F216" s="562">
        <v>4</v>
      </c>
      <c r="G216" s="562">
        <v>2896</v>
      </c>
      <c r="H216" s="562">
        <v>1</v>
      </c>
      <c r="I216" s="562">
        <v>724</v>
      </c>
      <c r="J216" s="562"/>
      <c r="K216" s="562"/>
      <c r="L216" s="562"/>
      <c r="M216" s="562"/>
      <c r="N216" s="562"/>
      <c r="O216" s="562"/>
      <c r="P216" s="550"/>
      <c r="Q216" s="563"/>
    </row>
    <row r="217" spans="1:17" ht="14.4" customHeight="1" x14ac:dyDescent="0.3">
      <c r="A217" s="544" t="s">
        <v>1643</v>
      </c>
      <c r="B217" s="545" t="s">
        <v>1526</v>
      </c>
      <c r="C217" s="545" t="s">
        <v>1527</v>
      </c>
      <c r="D217" s="545" t="s">
        <v>1536</v>
      </c>
      <c r="E217" s="545" t="s">
        <v>1537</v>
      </c>
      <c r="F217" s="562"/>
      <c r="G217" s="562"/>
      <c r="H217" s="562"/>
      <c r="I217" s="562"/>
      <c r="J217" s="562">
        <v>1</v>
      </c>
      <c r="K217" s="562">
        <v>8998</v>
      </c>
      <c r="L217" s="562"/>
      <c r="M217" s="562">
        <v>8998</v>
      </c>
      <c r="N217" s="562">
        <v>1</v>
      </c>
      <c r="O217" s="562">
        <v>9008</v>
      </c>
      <c r="P217" s="550"/>
      <c r="Q217" s="563">
        <v>9008</v>
      </c>
    </row>
    <row r="218" spans="1:17" ht="14.4" customHeight="1" x14ac:dyDescent="0.3">
      <c r="A218" s="544" t="s">
        <v>1643</v>
      </c>
      <c r="B218" s="545" t="s">
        <v>1526</v>
      </c>
      <c r="C218" s="545" t="s">
        <v>1527</v>
      </c>
      <c r="D218" s="545" t="s">
        <v>1540</v>
      </c>
      <c r="E218" s="545" t="s">
        <v>1541</v>
      </c>
      <c r="F218" s="562"/>
      <c r="G218" s="562"/>
      <c r="H218" s="562"/>
      <c r="I218" s="562"/>
      <c r="J218" s="562">
        <v>1</v>
      </c>
      <c r="K218" s="562">
        <v>164</v>
      </c>
      <c r="L218" s="562"/>
      <c r="M218" s="562">
        <v>164</v>
      </c>
      <c r="N218" s="562">
        <v>1</v>
      </c>
      <c r="O218" s="562">
        <v>165</v>
      </c>
      <c r="P218" s="550"/>
      <c r="Q218" s="563">
        <v>165</v>
      </c>
    </row>
    <row r="219" spans="1:17" ht="14.4" customHeight="1" x14ac:dyDescent="0.3">
      <c r="A219" s="544" t="s">
        <v>1643</v>
      </c>
      <c r="B219" s="545" t="s">
        <v>1542</v>
      </c>
      <c r="C219" s="545" t="s">
        <v>1527</v>
      </c>
      <c r="D219" s="545" t="s">
        <v>1546</v>
      </c>
      <c r="E219" s="545" t="s">
        <v>1547</v>
      </c>
      <c r="F219" s="562">
        <v>127</v>
      </c>
      <c r="G219" s="562">
        <v>25781</v>
      </c>
      <c r="H219" s="562">
        <v>1</v>
      </c>
      <c r="I219" s="562">
        <v>203</v>
      </c>
      <c r="J219" s="562">
        <v>96</v>
      </c>
      <c r="K219" s="562">
        <v>19614</v>
      </c>
      <c r="L219" s="562">
        <v>0.76079283193049141</v>
      </c>
      <c r="M219" s="562">
        <v>204.3125</v>
      </c>
      <c r="N219" s="562">
        <v>155</v>
      </c>
      <c r="O219" s="562">
        <v>31930</v>
      </c>
      <c r="P219" s="550">
        <v>1.2385089794810131</v>
      </c>
      <c r="Q219" s="563">
        <v>206</v>
      </c>
    </row>
    <row r="220" spans="1:17" ht="14.4" customHeight="1" x14ac:dyDescent="0.3">
      <c r="A220" s="544" t="s">
        <v>1643</v>
      </c>
      <c r="B220" s="545" t="s">
        <v>1542</v>
      </c>
      <c r="C220" s="545" t="s">
        <v>1527</v>
      </c>
      <c r="D220" s="545" t="s">
        <v>1548</v>
      </c>
      <c r="E220" s="545" t="s">
        <v>1547</v>
      </c>
      <c r="F220" s="562"/>
      <c r="G220" s="562"/>
      <c r="H220" s="562"/>
      <c r="I220" s="562"/>
      <c r="J220" s="562">
        <v>12</v>
      </c>
      <c r="K220" s="562">
        <v>1013</v>
      </c>
      <c r="L220" s="562"/>
      <c r="M220" s="562">
        <v>84.416666666666671</v>
      </c>
      <c r="N220" s="562">
        <v>9</v>
      </c>
      <c r="O220" s="562">
        <v>765</v>
      </c>
      <c r="P220" s="550"/>
      <c r="Q220" s="563">
        <v>85</v>
      </c>
    </row>
    <row r="221" spans="1:17" ht="14.4" customHeight="1" x14ac:dyDescent="0.3">
      <c r="A221" s="544" t="s">
        <v>1643</v>
      </c>
      <c r="B221" s="545" t="s">
        <v>1542</v>
      </c>
      <c r="C221" s="545" t="s">
        <v>1527</v>
      </c>
      <c r="D221" s="545" t="s">
        <v>1549</v>
      </c>
      <c r="E221" s="545" t="s">
        <v>1550</v>
      </c>
      <c r="F221" s="562">
        <v>150</v>
      </c>
      <c r="G221" s="562">
        <v>43800</v>
      </c>
      <c r="H221" s="562">
        <v>1</v>
      </c>
      <c r="I221" s="562">
        <v>292</v>
      </c>
      <c r="J221" s="562">
        <v>98</v>
      </c>
      <c r="K221" s="562">
        <v>28714</v>
      </c>
      <c r="L221" s="562">
        <v>0.65557077625570781</v>
      </c>
      <c r="M221" s="562">
        <v>293</v>
      </c>
      <c r="N221" s="562">
        <v>172</v>
      </c>
      <c r="O221" s="562">
        <v>50740</v>
      </c>
      <c r="P221" s="550">
        <v>1.1584474885844749</v>
      </c>
      <c r="Q221" s="563">
        <v>295</v>
      </c>
    </row>
    <row r="222" spans="1:17" ht="14.4" customHeight="1" x14ac:dyDescent="0.3">
      <c r="A222" s="544" t="s">
        <v>1643</v>
      </c>
      <c r="B222" s="545" t="s">
        <v>1542</v>
      </c>
      <c r="C222" s="545" t="s">
        <v>1527</v>
      </c>
      <c r="D222" s="545" t="s">
        <v>1551</v>
      </c>
      <c r="E222" s="545" t="s">
        <v>1552</v>
      </c>
      <c r="F222" s="562">
        <v>21</v>
      </c>
      <c r="G222" s="562">
        <v>1953</v>
      </c>
      <c r="H222" s="562">
        <v>1</v>
      </c>
      <c r="I222" s="562">
        <v>93</v>
      </c>
      <c r="J222" s="562">
        <v>3</v>
      </c>
      <c r="K222" s="562">
        <v>279</v>
      </c>
      <c r="L222" s="562">
        <v>0.14285714285714285</v>
      </c>
      <c r="M222" s="562">
        <v>93</v>
      </c>
      <c r="N222" s="562">
        <v>3</v>
      </c>
      <c r="O222" s="562">
        <v>285</v>
      </c>
      <c r="P222" s="550">
        <v>0.14592933947772657</v>
      </c>
      <c r="Q222" s="563">
        <v>95</v>
      </c>
    </row>
    <row r="223" spans="1:17" ht="14.4" customHeight="1" x14ac:dyDescent="0.3">
      <c r="A223" s="544" t="s">
        <v>1643</v>
      </c>
      <c r="B223" s="545" t="s">
        <v>1542</v>
      </c>
      <c r="C223" s="545" t="s">
        <v>1527</v>
      </c>
      <c r="D223" s="545" t="s">
        <v>1553</v>
      </c>
      <c r="E223" s="545" t="s">
        <v>1554</v>
      </c>
      <c r="F223" s="562">
        <v>5</v>
      </c>
      <c r="G223" s="562">
        <v>1100</v>
      </c>
      <c r="H223" s="562">
        <v>1</v>
      </c>
      <c r="I223" s="562">
        <v>220</v>
      </c>
      <c r="J223" s="562"/>
      <c r="K223" s="562"/>
      <c r="L223" s="562"/>
      <c r="M223" s="562"/>
      <c r="N223" s="562">
        <v>1</v>
      </c>
      <c r="O223" s="562">
        <v>224</v>
      </c>
      <c r="P223" s="550">
        <v>0.20363636363636364</v>
      </c>
      <c r="Q223" s="563">
        <v>224</v>
      </c>
    </row>
    <row r="224" spans="1:17" ht="14.4" customHeight="1" x14ac:dyDescent="0.3">
      <c r="A224" s="544" t="s">
        <v>1643</v>
      </c>
      <c r="B224" s="545" t="s">
        <v>1542</v>
      </c>
      <c r="C224" s="545" t="s">
        <v>1527</v>
      </c>
      <c r="D224" s="545" t="s">
        <v>1555</v>
      </c>
      <c r="E224" s="545" t="s">
        <v>1556</v>
      </c>
      <c r="F224" s="562">
        <v>147</v>
      </c>
      <c r="G224" s="562">
        <v>19698</v>
      </c>
      <c r="H224" s="562">
        <v>1</v>
      </c>
      <c r="I224" s="562">
        <v>134</v>
      </c>
      <c r="J224" s="562">
        <v>97</v>
      </c>
      <c r="K224" s="562">
        <v>13064</v>
      </c>
      <c r="L224" s="562">
        <v>0.66321453954716214</v>
      </c>
      <c r="M224" s="562">
        <v>134.68041237113403</v>
      </c>
      <c r="N224" s="562">
        <v>122</v>
      </c>
      <c r="O224" s="562">
        <v>16470</v>
      </c>
      <c r="P224" s="550">
        <v>0.83612549497410904</v>
      </c>
      <c r="Q224" s="563">
        <v>135</v>
      </c>
    </row>
    <row r="225" spans="1:17" ht="14.4" customHeight="1" x14ac:dyDescent="0.3">
      <c r="A225" s="544" t="s">
        <v>1643</v>
      </c>
      <c r="B225" s="545" t="s">
        <v>1542</v>
      </c>
      <c r="C225" s="545" t="s">
        <v>1527</v>
      </c>
      <c r="D225" s="545" t="s">
        <v>1557</v>
      </c>
      <c r="E225" s="545" t="s">
        <v>1556</v>
      </c>
      <c r="F225" s="562">
        <v>5</v>
      </c>
      <c r="G225" s="562">
        <v>875</v>
      </c>
      <c r="H225" s="562">
        <v>1</v>
      </c>
      <c r="I225" s="562">
        <v>175</v>
      </c>
      <c r="J225" s="562">
        <v>5</v>
      </c>
      <c r="K225" s="562">
        <v>879</v>
      </c>
      <c r="L225" s="562">
        <v>1.0045714285714287</v>
      </c>
      <c r="M225" s="562">
        <v>175.8</v>
      </c>
      <c r="N225" s="562">
        <v>6</v>
      </c>
      <c r="O225" s="562">
        <v>1068</v>
      </c>
      <c r="P225" s="550">
        <v>1.2205714285714286</v>
      </c>
      <c r="Q225" s="563">
        <v>178</v>
      </c>
    </row>
    <row r="226" spans="1:17" ht="14.4" customHeight="1" x14ac:dyDescent="0.3">
      <c r="A226" s="544" t="s">
        <v>1643</v>
      </c>
      <c r="B226" s="545" t="s">
        <v>1542</v>
      </c>
      <c r="C226" s="545" t="s">
        <v>1527</v>
      </c>
      <c r="D226" s="545" t="s">
        <v>1558</v>
      </c>
      <c r="E226" s="545" t="s">
        <v>1559</v>
      </c>
      <c r="F226" s="562">
        <v>2</v>
      </c>
      <c r="G226" s="562">
        <v>1224</v>
      </c>
      <c r="H226" s="562">
        <v>1</v>
      </c>
      <c r="I226" s="562">
        <v>612</v>
      </c>
      <c r="J226" s="562"/>
      <c r="K226" s="562"/>
      <c r="L226" s="562"/>
      <c r="M226" s="562"/>
      <c r="N226" s="562"/>
      <c r="O226" s="562"/>
      <c r="P226" s="550"/>
      <c r="Q226" s="563"/>
    </row>
    <row r="227" spans="1:17" ht="14.4" customHeight="1" x14ac:dyDescent="0.3">
      <c r="A227" s="544" t="s">
        <v>1643</v>
      </c>
      <c r="B227" s="545" t="s">
        <v>1542</v>
      </c>
      <c r="C227" s="545" t="s">
        <v>1527</v>
      </c>
      <c r="D227" s="545" t="s">
        <v>1560</v>
      </c>
      <c r="E227" s="545" t="s">
        <v>1561</v>
      </c>
      <c r="F227" s="562"/>
      <c r="G227" s="562"/>
      <c r="H227" s="562"/>
      <c r="I227" s="562"/>
      <c r="J227" s="562">
        <v>1</v>
      </c>
      <c r="K227" s="562">
        <v>591</v>
      </c>
      <c r="L227" s="562"/>
      <c r="M227" s="562">
        <v>591</v>
      </c>
      <c r="N227" s="562">
        <v>1</v>
      </c>
      <c r="O227" s="562">
        <v>593</v>
      </c>
      <c r="P227" s="550"/>
      <c r="Q227" s="563">
        <v>593</v>
      </c>
    </row>
    <row r="228" spans="1:17" ht="14.4" customHeight="1" x14ac:dyDescent="0.3">
      <c r="A228" s="544" t="s">
        <v>1643</v>
      </c>
      <c r="B228" s="545" t="s">
        <v>1542</v>
      </c>
      <c r="C228" s="545" t="s">
        <v>1527</v>
      </c>
      <c r="D228" s="545" t="s">
        <v>1562</v>
      </c>
      <c r="E228" s="545" t="s">
        <v>1563</v>
      </c>
      <c r="F228" s="562">
        <v>11</v>
      </c>
      <c r="G228" s="562">
        <v>1749</v>
      </c>
      <c r="H228" s="562">
        <v>1</v>
      </c>
      <c r="I228" s="562">
        <v>159</v>
      </c>
      <c r="J228" s="562">
        <v>9</v>
      </c>
      <c r="K228" s="562">
        <v>1438</v>
      </c>
      <c r="L228" s="562">
        <v>0.82218410520297314</v>
      </c>
      <c r="M228" s="562">
        <v>159.77777777777777</v>
      </c>
      <c r="N228" s="562">
        <v>17</v>
      </c>
      <c r="O228" s="562">
        <v>2737</v>
      </c>
      <c r="P228" s="550">
        <v>1.5648942252715838</v>
      </c>
      <c r="Q228" s="563">
        <v>161</v>
      </c>
    </row>
    <row r="229" spans="1:17" ht="14.4" customHeight="1" x14ac:dyDescent="0.3">
      <c r="A229" s="544" t="s">
        <v>1643</v>
      </c>
      <c r="B229" s="545" t="s">
        <v>1542</v>
      </c>
      <c r="C229" s="545" t="s">
        <v>1527</v>
      </c>
      <c r="D229" s="545" t="s">
        <v>1564</v>
      </c>
      <c r="E229" s="545" t="s">
        <v>1565</v>
      </c>
      <c r="F229" s="562">
        <v>4</v>
      </c>
      <c r="G229" s="562">
        <v>1528</v>
      </c>
      <c r="H229" s="562">
        <v>1</v>
      </c>
      <c r="I229" s="562">
        <v>382</v>
      </c>
      <c r="J229" s="562">
        <v>3</v>
      </c>
      <c r="K229" s="562">
        <v>383</v>
      </c>
      <c r="L229" s="562">
        <v>0.25065445026178013</v>
      </c>
      <c r="M229" s="562">
        <v>127.66666666666667</v>
      </c>
      <c r="N229" s="562">
        <v>2</v>
      </c>
      <c r="O229" s="562">
        <v>766</v>
      </c>
      <c r="P229" s="550">
        <v>0.50130890052356025</v>
      </c>
      <c r="Q229" s="563">
        <v>383</v>
      </c>
    </row>
    <row r="230" spans="1:17" ht="14.4" customHeight="1" x14ac:dyDescent="0.3">
      <c r="A230" s="544" t="s">
        <v>1643</v>
      </c>
      <c r="B230" s="545" t="s">
        <v>1542</v>
      </c>
      <c r="C230" s="545" t="s">
        <v>1527</v>
      </c>
      <c r="D230" s="545" t="s">
        <v>1566</v>
      </c>
      <c r="E230" s="545" t="s">
        <v>1567</v>
      </c>
      <c r="F230" s="562">
        <v>328</v>
      </c>
      <c r="G230" s="562">
        <v>5248</v>
      </c>
      <c r="H230" s="562">
        <v>1</v>
      </c>
      <c r="I230" s="562">
        <v>16</v>
      </c>
      <c r="J230" s="562">
        <v>246</v>
      </c>
      <c r="K230" s="562">
        <v>3904</v>
      </c>
      <c r="L230" s="562">
        <v>0.74390243902439024</v>
      </c>
      <c r="M230" s="562">
        <v>15.869918699186991</v>
      </c>
      <c r="N230" s="562">
        <v>288</v>
      </c>
      <c r="O230" s="562">
        <v>4608</v>
      </c>
      <c r="P230" s="550">
        <v>0.87804878048780488</v>
      </c>
      <c r="Q230" s="563">
        <v>16</v>
      </c>
    </row>
    <row r="231" spans="1:17" ht="14.4" customHeight="1" x14ac:dyDescent="0.3">
      <c r="A231" s="544" t="s">
        <v>1643</v>
      </c>
      <c r="B231" s="545" t="s">
        <v>1542</v>
      </c>
      <c r="C231" s="545" t="s">
        <v>1527</v>
      </c>
      <c r="D231" s="545" t="s">
        <v>1568</v>
      </c>
      <c r="E231" s="545" t="s">
        <v>1569</v>
      </c>
      <c r="F231" s="562">
        <v>78</v>
      </c>
      <c r="G231" s="562">
        <v>20436</v>
      </c>
      <c r="H231" s="562">
        <v>1</v>
      </c>
      <c r="I231" s="562">
        <v>262</v>
      </c>
      <c r="J231" s="562">
        <v>63</v>
      </c>
      <c r="K231" s="562">
        <v>16638</v>
      </c>
      <c r="L231" s="562">
        <v>0.81415149735760428</v>
      </c>
      <c r="M231" s="562">
        <v>264.09523809523807</v>
      </c>
      <c r="N231" s="562">
        <v>62</v>
      </c>
      <c r="O231" s="562">
        <v>16492</v>
      </c>
      <c r="P231" s="550">
        <v>0.8070072421217459</v>
      </c>
      <c r="Q231" s="563">
        <v>266</v>
      </c>
    </row>
    <row r="232" spans="1:17" ht="14.4" customHeight="1" x14ac:dyDescent="0.3">
      <c r="A232" s="544" t="s">
        <v>1643</v>
      </c>
      <c r="B232" s="545" t="s">
        <v>1542</v>
      </c>
      <c r="C232" s="545" t="s">
        <v>1527</v>
      </c>
      <c r="D232" s="545" t="s">
        <v>1570</v>
      </c>
      <c r="E232" s="545" t="s">
        <v>1571</v>
      </c>
      <c r="F232" s="562">
        <v>81</v>
      </c>
      <c r="G232" s="562">
        <v>11421</v>
      </c>
      <c r="H232" s="562">
        <v>1</v>
      </c>
      <c r="I232" s="562">
        <v>141</v>
      </c>
      <c r="J232" s="562">
        <v>60</v>
      </c>
      <c r="K232" s="562">
        <v>8460</v>
      </c>
      <c r="L232" s="562">
        <v>0.7407407407407407</v>
      </c>
      <c r="M232" s="562">
        <v>141</v>
      </c>
      <c r="N232" s="562">
        <v>89</v>
      </c>
      <c r="O232" s="562">
        <v>12549</v>
      </c>
      <c r="P232" s="550">
        <v>1.0987654320987654</v>
      </c>
      <c r="Q232" s="563">
        <v>141</v>
      </c>
    </row>
    <row r="233" spans="1:17" ht="14.4" customHeight="1" x14ac:dyDescent="0.3">
      <c r="A233" s="544" t="s">
        <v>1643</v>
      </c>
      <c r="B233" s="545" t="s">
        <v>1542</v>
      </c>
      <c r="C233" s="545" t="s">
        <v>1527</v>
      </c>
      <c r="D233" s="545" t="s">
        <v>1572</v>
      </c>
      <c r="E233" s="545" t="s">
        <v>1571</v>
      </c>
      <c r="F233" s="562">
        <v>145</v>
      </c>
      <c r="G233" s="562">
        <v>11310</v>
      </c>
      <c r="H233" s="562">
        <v>1</v>
      </c>
      <c r="I233" s="562">
        <v>78</v>
      </c>
      <c r="J233" s="562">
        <v>97</v>
      </c>
      <c r="K233" s="562">
        <v>7566</v>
      </c>
      <c r="L233" s="562">
        <v>0.66896551724137931</v>
      </c>
      <c r="M233" s="562">
        <v>78</v>
      </c>
      <c r="N233" s="562">
        <v>121</v>
      </c>
      <c r="O233" s="562">
        <v>9438</v>
      </c>
      <c r="P233" s="550">
        <v>0.83448275862068966</v>
      </c>
      <c r="Q233" s="563">
        <v>78</v>
      </c>
    </row>
    <row r="234" spans="1:17" ht="14.4" customHeight="1" x14ac:dyDescent="0.3">
      <c r="A234" s="544" t="s">
        <v>1643</v>
      </c>
      <c r="B234" s="545" t="s">
        <v>1542</v>
      </c>
      <c r="C234" s="545" t="s">
        <v>1527</v>
      </c>
      <c r="D234" s="545" t="s">
        <v>1573</v>
      </c>
      <c r="E234" s="545" t="s">
        <v>1574</v>
      </c>
      <c r="F234" s="562">
        <v>81</v>
      </c>
      <c r="G234" s="562">
        <v>24543</v>
      </c>
      <c r="H234" s="562">
        <v>1</v>
      </c>
      <c r="I234" s="562">
        <v>303</v>
      </c>
      <c r="J234" s="562">
        <v>59</v>
      </c>
      <c r="K234" s="562">
        <v>17994</v>
      </c>
      <c r="L234" s="562">
        <v>0.73316220510939978</v>
      </c>
      <c r="M234" s="562">
        <v>304.9830508474576</v>
      </c>
      <c r="N234" s="562">
        <v>88</v>
      </c>
      <c r="O234" s="562">
        <v>27016</v>
      </c>
      <c r="P234" s="550">
        <v>1.1007619280446563</v>
      </c>
      <c r="Q234" s="563">
        <v>307</v>
      </c>
    </row>
    <row r="235" spans="1:17" ht="14.4" customHeight="1" x14ac:dyDescent="0.3">
      <c r="A235" s="544" t="s">
        <v>1643</v>
      </c>
      <c r="B235" s="545" t="s">
        <v>1542</v>
      </c>
      <c r="C235" s="545" t="s">
        <v>1527</v>
      </c>
      <c r="D235" s="545" t="s">
        <v>1575</v>
      </c>
      <c r="E235" s="545" t="s">
        <v>1576</v>
      </c>
      <c r="F235" s="562">
        <v>4</v>
      </c>
      <c r="G235" s="562">
        <v>1944</v>
      </c>
      <c r="H235" s="562">
        <v>1</v>
      </c>
      <c r="I235" s="562">
        <v>486</v>
      </c>
      <c r="J235" s="562"/>
      <c r="K235" s="562"/>
      <c r="L235" s="562"/>
      <c r="M235" s="562"/>
      <c r="N235" s="562">
        <v>2</v>
      </c>
      <c r="O235" s="562">
        <v>974</v>
      </c>
      <c r="P235" s="550">
        <v>0.50102880658436211</v>
      </c>
      <c r="Q235" s="563">
        <v>487</v>
      </c>
    </row>
    <row r="236" spans="1:17" ht="14.4" customHeight="1" x14ac:dyDescent="0.3">
      <c r="A236" s="544" t="s">
        <v>1643</v>
      </c>
      <c r="B236" s="545" t="s">
        <v>1542</v>
      </c>
      <c r="C236" s="545" t="s">
        <v>1527</v>
      </c>
      <c r="D236" s="545" t="s">
        <v>1577</v>
      </c>
      <c r="E236" s="545" t="s">
        <v>1578</v>
      </c>
      <c r="F236" s="562">
        <v>111</v>
      </c>
      <c r="G236" s="562">
        <v>17760</v>
      </c>
      <c r="H236" s="562">
        <v>1</v>
      </c>
      <c r="I236" s="562">
        <v>160</v>
      </c>
      <c r="J236" s="562">
        <v>88</v>
      </c>
      <c r="K236" s="562">
        <v>14138</v>
      </c>
      <c r="L236" s="562">
        <v>0.79605855855855856</v>
      </c>
      <c r="M236" s="562">
        <v>160.65909090909091</v>
      </c>
      <c r="N236" s="562">
        <v>83</v>
      </c>
      <c r="O236" s="562">
        <v>13363</v>
      </c>
      <c r="P236" s="550">
        <v>0.75242117117117113</v>
      </c>
      <c r="Q236" s="563">
        <v>161</v>
      </c>
    </row>
    <row r="237" spans="1:17" ht="14.4" customHeight="1" x14ac:dyDescent="0.3">
      <c r="A237" s="544" t="s">
        <v>1643</v>
      </c>
      <c r="B237" s="545" t="s">
        <v>1542</v>
      </c>
      <c r="C237" s="545" t="s">
        <v>1527</v>
      </c>
      <c r="D237" s="545" t="s">
        <v>1581</v>
      </c>
      <c r="E237" s="545" t="s">
        <v>1547</v>
      </c>
      <c r="F237" s="562">
        <v>184</v>
      </c>
      <c r="G237" s="562">
        <v>12880</v>
      </c>
      <c r="H237" s="562">
        <v>1</v>
      </c>
      <c r="I237" s="562">
        <v>70</v>
      </c>
      <c r="J237" s="562">
        <v>173</v>
      </c>
      <c r="K237" s="562">
        <v>12232</v>
      </c>
      <c r="L237" s="562">
        <v>0.94968944099378882</v>
      </c>
      <c r="M237" s="562">
        <v>70.705202312138724</v>
      </c>
      <c r="N237" s="562">
        <v>179</v>
      </c>
      <c r="O237" s="562">
        <v>12709</v>
      </c>
      <c r="P237" s="550">
        <v>0.986723602484472</v>
      </c>
      <c r="Q237" s="563">
        <v>71</v>
      </c>
    </row>
    <row r="238" spans="1:17" ht="14.4" customHeight="1" x14ac:dyDescent="0.3">
      <c r="A238" s="544" t="s">
        <v>1643</v>
      </c>
      <c r="B238" s="545" t="s">
        <v>1542</v>
      </c>
      <c r="C238" s="545" t="s">
        <v>1527</v>
      </c>
      <c r="D238" s="545" t="s">
        <v>1586</v>
      </c>
      <c r="E238" s="545" t="s">
        <v>1587</v>
      </c>
      <c r="F238" s="562">
        <v>7</v>
      </c>
      <c r="G238" s="562">
        <v>1512</v>
      </c>
      <c r="H238" s="562">
        <v>1</v>
      </c>
      <c r="I238" s="562">
        <v>216</v>
      </c>
      <c r="J238" s="562">
        <v>13</v>
      </c>
      <c r="K238" s="562">
        <v>2820</v>
      </c>
      <c r="L238" s="562">
        <v>1.8650793650793651</v>
      </c>
      <c r="M238" s="562">
        <v>216.92307692307693</v>
      </c>
      <c r="N238" s="562">
        <v>12</v>
      </c>
      <c r="O238" s="562">
        <v>2640</v>
      </c>
      <c r="P238" s="550">
        <v>1.746031746031746</v>
      </c>
      <c r="Q238" s="563">
        <v>220</v>
      </c>
    </row>
    <row r="239" spans="1:17" ht="14.4" customHeight="1" x14ac:dyDescent="0.3">
      <c r="A239" s="544" t="s">
        <v>1643</v>
      </c>
      <c r="B239" s="545" t="s">
        <v>1542</v>
      </c>
      <c r="C239" s="545" t="s">
        <v>1527</v>
      </c>
      <c r="D239" s="545" t="s">
        <v>1588</v>
      </c>
      <c r="E239" s="545" t="s">
        <v>1589</v>
      </c>
      <c r="F239" s="562">
        <v>6</v>
      </c>
      <c r="G239" s="562">
        <v>7134</v>
      </c>
      <c r="H239" s="562">
        <v>1</v>
      </c>
      <c r="I239" s="562">
        <v>1189</v>
      </c>
      <c r="J239" s="562">
        <v>6</v>
      </c>
      <c r="K239" s="562">
        <v>7142</v>
      </c>
      <c r="L239" s="562">
        <v>1.00112139052425</v>
      </c>
      <c r="M239" s="562">
        <v>1190.3333333333333</v>
      </c>
      <c r="N239" s="562">
        <v>6</v>
      </c>
      <c r="O239" s="562">
        <v>7170</v>
      </c>
      <c r="P239" s="550">
        <v>1.0050462573591252</v>
      </c>
      <c r="Q239" s="563">
        <v>1195</v>
      </c>
    </row>
    <row r="240" spans="1:17" ht="14.4" customHeight="1" x14ac:dyDescent="0.3">
      <c r="A240" s="544" t="s">
        <v>1643</v>
      </c>
      <c r="B240" s="545" t="s">
        <v>1542</v>
      </c>
      <c r="C240" s="545" t="s">
        <v>1527</v>
      </c>
      <c r="D240" s="545" t="s">
        <v>1590</v>
      </c>
      <c r="E240" s="545" t="s">
        <v>1591</v>
      </c>
      <c r="F240" s="562">
        <v>50</v>
      </c>
      <c r="G240" s="562">
        <v>5400</v>
      </c>
      <c r="H240" s="562">
        <v>1</v>
      </c>
      <c r="I240" s="562">
        <v>108</v>
      </c>
      <c r="J240" s="562">
        <v>48</v>
      </c>
      <c r="K240" s="562">
        <v>5215</v>
      </c>
      <c r="L240" s="562">
        <v>0.96574074074074079</v>
      </c>
      <c r="M240" s="562">
        <v>108.64583333333333</v>
      </c>
      <c r="N240" s="562">
        <v>33</v>
      </c>
      <c r="O240" s="562">
        <v>3630</v>
      </c>
      <c r="P240" s="550">
        <v>0.67222222222222228</v>
      </c>
      <c r="Q240" s="563">
        <v>110</v>
      </c>
    </row>
    <row r="241" spans="1:17" ht="14.4" customHeight="1" x14ac:dyDescent="0.3">
      <c r="A241" s="544" t="s">
        <v>1643</v>
      </c>
      <c r="B241" s="545" t="s">
        <v>1542</v>
      </c>
      <c r="C241" s="545" t="s">
        <v>1527</v>
      </c>
      <c r="D241" s="545" t="s">
        <v>1592</v>
      </c>
      <c r="E241" s="545" t="s">
        <v>1593</v>
      </c>
      <c r="F241" s="562">
        <v>2</v>
      </c>
      <c r="G241" s="562">
        <v>638</v>
      </c>
      <c r="H241" s="562">
        <v>1</v>
      </c>
      <c r="I241" s="562">
        <v>319</v>
      </c>
      <c r="J241" s="562">
        <v>4</v>
      </c>
      <c r="K241" s="562">
        <v>1279</v>
      </c>
      <c r="L241" s="562">
        <v>2.0047021943573666</v>
      </c>
      <c r="M241" s="562">
        <v>319.75</v>
      </c>
      <c r="N241" s="562">
        <v>1</v>
      </c>
      <c r="O241" s="562">
        <v>323</v>
      </c>
      <c r="P241" s="550">
        <v>0.50626959247648906</v>
      </c>
      <c r="Q241" s="563">
        <v>323</v>
      </c>
    </row>
    <row r="242" spans="1:17" ht="14.4" customHeight="1" x14ac:dyDescent="0.3">
      <c r="A242" s="544" t="s">
        <v>1643</v>
      </c>
      <c r="B242" s="545" t="s">
        <v>1542</v>
      </c>
      <c r="C242" s="545" t="s">
        <v>1527</v>
      </c>
      <c r="D242" s="545" t="s">
        <v>1596</v>
      </c>
      <c r="E242" s="545" t="s">
        <v>1597</v>
      </c>
      <c r="F242" s="562">
        <v>22</v>
      </c>
      <c r="G242" s="562">
        <v>3168</v>
      </c>
      <c r="H242" s="562">
        <v>1</v>
      </c>
      <c r="I242" s="562">
        <v>144</v>
      </c>
      <c r="J242" s="562">
        <v>24</v>
      </c>
      <c r="K242" s="562">
        <v>3471</v>
      </c>
      <c r="L242" s="562">
        <v>1.0956439393939394</v>
      </c>
      <c r="M242" s="562">
        <v>144.625</v>
      </c>
      <c r="N242" s="562">
        <v>12</v>
      </c>
      <c r="O242" s="562">
        <v>1752</v>
      </c>
      <c r="P242" s="550">
        <v>0.55303030303030298</v>
      </c>
      <c r="Q242" s="563">
        <v>146</v>
      </c>
    </row>
    <row r="243" spans="1:17" ht="14.4" customHeight="1" x14ac:dyDescent="0.3">
      <c r="A243" s="544" t="s">
        <v>1643</v>
      </c>
      <c r="B243" s="545" t="s">
        <v>1542</v>
      </c>
      <c r="C243" s="545" t="s">
        <v>1527</v>
      </c>
      <c r="D243" s="545" t="s">
        <v>1598</v>
      </c>
      <c r="E243" s="545" t="s">
        <v>1599</v>
      </c>
      <c r="F243" s="562"/>
      <c r="G243" s="562"/>
      <c r="H243" s="562"/>
      <c r="I243" s="562"/>
      <c r="J243" s="562">
        <v>1</v>
      </c>
      <c r="K243" s="562">
        <v>1029</v>
      </c>
      <c r="L243" s="562"/>
      <c r="M243" s="562">
        <v>1029</v>
      </c>
      <c r="N243" s="562">
        <v>1</v>
      </c>
      <c r="O243" s="562">
        <v>1033</v>
      </c>
      <c r="P243" s="550"/>
      <c r="Q243" s="563">
        <v>1033</v>
      </c>
    </row>
    <row r="244" spans="1:17" ht="14.4" customHeight="1" x14ac:dyDescent="0.3">
      <c r="A244" s="544" t="s">
        <v>1643</v>
      </c>
      <c r="B244" s="545" t="s">
        <v>1542</v>
      </c>
      <c r="C244" s="545" t="s">
        <v>1527</v>
      </c>
      <c r="D244" s="545" t="s">
        <v>1600</v>
      </c>
      <c r="E244" s="545" t="s">
        <v>1601</v>
      </c>
      <c r="F244" s="562">
        <v>3</v>
      </c>
      <c r="G244" s="562">
        <v>873</v>
      </c>
      <c r="H244" s="562">
        <v>1</v>
      </c>
      <c r="I244" s="562">
        <v>291</v>
      </c>
      <c r="J244" s="562">
        <v>1</v>
      </c>
      <c r="K244" s="562">
        <v>293</v>
      </c>
      <c r="L244" s="562">
        <v>0.3356242840778923</v>
      </c>
      <c r="M244" s="562">
        <v>293</v>
      </c>
      <c r="N244" s="562">
        <v>1</v>
      </c>
      <c r="O244" s="562">
        <v>294</v>
      </c>
      <c r="P244" s="550">
        <v>0.33676975945017185</v>
      </c>
      <c r="Q244" s="563">
        <v>294</v>
      </c>
    </row>
    <row r="245" spans="1:17" ht="14.4" customHeight="1" x14ac:dyDescent="0.3">
      <c r="A245" s="544" t="s">
        <v>1644</v>
      </c>
      <c r="B245" s="545" t="s">
        <v>1542</v>
      </c>
      <c r="C245" s="545" t="s">
        <v>1527</v>
      </c>
      <c r="D245" s="545" t="s">
        <v>1546</v>
      </c>
      <c r="E245" s="545" t="s">
        <v>1547</v>
      </c>
      <c r="F245" s="562">
        <v>186</v>
      </c>
      <c r="G245" s="562">
        <v>37758</v>
      </c>
      <c r="H245" s="562">
        <v>1</v>
      </c>
      <c r="I245" s="562">
        <v>203</v>
      </c>
      <c r="J245" s="562">
        <v>133</v>
      </c>
      <c r="K245" s="562">
        <v>27185</v>
      </c>
      <c r="L245" s="562">
        <v>0.71997987181524448</v>
      </c>
      <c r="M245" s="562">
        <v>204.3984962406015</v>
      </c>
      <c r="N245" s="562">
        <v>265</v>
      </c>
      <c r="O245" s="562">
        <v>54590</v>
      </c>
      <c r="P245" s="550">
        <v>1.4457863234281476</v>
      </c>
      <c r="Q245" s="563">
        <v>206</v>
      </c>
    </row>
    <row r="246" spans="1:17" ht="14.4" customHeight="1" x14ac:dyDescent="0.3">
      <c r="A246" s="544" t="s">
        <v>1644</v>
      </c>
      <c r="B246" s="545" t="s">
        <v>1542</v>
      </c>
      <c r="C246" s="545" t="s">
        <v>1527</v>
      </c>
      <c r="D246" s="545" t="s">
        <v>1548</v>
      </c>
      <c r="E246" s="545" t="s">
        <v>1547</v>
      </c>
      <c r="F246" s="562"/>
      <c r="G246" s="562"/>
      <c r="H246" s="562"/>
      <c r="I246" s="562"/>
      <c r="J246" s="562">
        <v>3</v>
      </c>
      <c r="K246" s="562">
        <v>252</v>
      </c>
      <c r="L246" s="562"/>
      <c r="M246" s="562">
        <v>84</v>
      </c>
      <c r="N246" s="562">
        <v>3</v>
      </c>
      <c r="O246" s="562">
        <v>255</v>
      </c>
      <c r="P246" s="550"/>
      <c r="Q246" s="563">
        <v>85</v>
      </c>
    </row>
    <row r="247" spans="1:17" ht="14.4" customHeight="1" x14ac:dyDescent="0.3">
      <c r="A247" s="544" t="s">
        <v>1644</v>
      </c>
      <c r="B247" s="545" t="s">
        <v>1542</v>
      </c>
      <c r="C247" s="545" t="s">
        <v>1527</v>
      </c>
      <c r="D247" s="545" t="s">
        <v>1549</v>
      </c>
      <c r="E247" s="545" t="s">
        <v>1550</v>
      </c>
      <c r="F247" s="562">
        <v>606</v>
      </c>
      <c r="G247" s="562">
        <v>176952</v>
      </c>
      <c r="H247" s="562">
        <v>1</v>
      </c>
      <c r="I247" s="562">
        <v>292</v>
      </c>
      <c r="J247" s="562">
        <v>898</v>
      </c>
      <c r="K247" s="562">
        <v>263678</v>
      </c>
      <c r="L247" s="562">
        <v>1.490110312401103</v>
      </c>
      <c r="M247" s="562">
        <v>293.62806236080178</v>
      </c>
      <c r="N247" s="562">
        <v>1011</v>
      </c>
      <c r="O247" s="562">
        <v>298245</v>
      </c>
      <c r="P247" s="550">
        <v>1.6854570731045708</v>
      </c>
      <c r="Q247" s="563">
        <v>295</v>
      </c>
    </row>
    <row r="248" spans="1:17" ht="14.4" customHeight="1" x14ac:dyDescent="0.3">
      <c r="A248" s="544" t="s">
        <v>1644</v>
      </c>
      <c r="B248" s="545" t="s">
        <v>1542</v>
      </c>
      <c r="C248" s="545" t="s">
        <v>1527</v>
      </c>
      <c r="D248" s="545" t="s">
        <v>1551</v>
      </c>
      <c r="E248" s="545" t="s">
        <v>1552</v>
      </c>
      <c r="F248" s="562">
        <v>8</v>
      </c>
      <c r="G248" s="562">
        <v>744</v>
      </c>
      <c r="H248" s="562">
        <v>1</v>
      </c>
      <c r="I248" s="562">
        <v>93</v>
      </c>
      <c r="J248" s="562">
        <v>13</v>
      </c>
      <c r="K248" s="562">
        <v>1222</v>
      </c>
      <c r="L248" s="562">
        <v>1.64247311827957</v>
      </c>
      <c r="M248" s="562">
        <v>94</v>
      </c>
      <c r="N248" s="562">
        <v>11</v>
      </c>
      <c r="O248" s="562">
        <v>1045</v>
      </c>
      <c r="P248" s="550">
        <v>1.4045698924731183</v>
      </c>
      <c r="Q248" s="563">
        <v>95</v>
      </c>
    </row>
    <row r="249" spans="1:17" ht="14.4" customHeight="1" x14ac:dyDescent="0.3">
      <c r="A249" s="544" t="s">
        <v>1644</v>
      </c>
      <c r="B249" s="545" t="s">
        <v>1542</v>
      </c>
      <c r="C249" s="545" t="s">
        <v>1527</v>
      </c>
      <c r="D249" s="545" t="s">
        <v>1553</v>
      </c>
      <c r="E249" s="545" t="s">
        <v>1554</v>
      </c>
      <c r="F249" s="562"/>
      <c r="G249" s="562"/>
      <c r="H249" s="562"/>
      <c r="I249" s="562"/>
      <c r="J249" s="562">
        <v>1</v>
      </c>
      <c r="K249" s="562">
        <v>220</v>
      </c>
      <c r="L249" s="562"/>
      <c r="M249" s="562">
        <v>220</v>
      </c>
      <c r="N249" s="562">
        <v>1</v>
      </c>
      <c r="O249" s="562">
        <v>224</v>
      </c>
      <c r="P249" s="550"/>
      <c r="Q249" s="563">
        <v>224</v>
      </c>
    </row>
    <row r="250" spans="1:17" ht="14.4" customHeight="1" x14ac:dyDescent="0.3">
      <c r="A250" s="544" t="s">
        <v>1644</v>
      </c>
      <c r="B250" s="545" t="s">
        <v>1542</v>
      </c>
      <c r="C250" s="545" t="s">
        <v>1527</v>
      </c>
      <c r="D250" s="545" t="s">
        <v>1555</v>
      </c>
      <c r="E250" s="545" t="s">
        <v>1556</v>
      </c>
      <c r="F250" s="562">
        <v>636</v>
      </c>
      <c r="G250" s="562">
        <v>85224</v>
      </c>
      <c r="H250" s="562">
        <v>1</v>
      </c>
      <c r="I250" s="562">
        <v>134</v>
      </c>
      <c r="J250" s="562">
        <v>650</v>
      </c>
      <c r="K250" s="562">
        <v>87516</v>
      </c>
      <c r="L250" s="562">
        <v>1.0268938327231765</v>
      </c>
      <c r="M250" s="562">
        <v>134.63999999999999</v>
      </c>
      <c r="N250" s="562">
        <v>675</v>
      </c>
      <c r="O250" s="562">
        <v>91125</v>
      </c>
      <c r="P250" s="550">
        <v>1.0692410588566601</v>
      </c>
      <c r="Q250" s="563">
        <v>135</v>
      </c>
    </row>
    <row r="251" spans="1:17" ht="14.4" customHeight="1" x14ac:dyDescent="0.3">
      <c r="A251" s="544" t="s">
        <v>1644</v>
      </c>
      <c r="B251" s="545" t="s">
        <v>1542</v>
      </c>
      <c r="C251" s="545" t="s">
        <v>1527</v>
      </c>
      <c r="D251" s="545" t="s">
        <v>1557</v>
      </c>
      <c r="E251" s="545" t="s">
        <v>1556</v>
      </c>
      <c r="F251" s="562">
        <v>2</v>
      </c>
      <c r="G251" s="562">
        <v>350</v>
      </c>
      <c r="H251" s="562">
        <v>1</v>
      </c>
      <c r="I251" s="562">
        <v>175</v>
      </c>
      <c r="J251" s="562">
        <v>1</v>
      </c>
      <c r="K251" s="562">
        <v>175</v>
      </c>
      <c r="L251" s="562">
        <v>0.5</v>
      </c>
      <c r="M251" s="562">
        <v>175</v>
      </c>
      <c r="N251" s="562">
        <v>1</v>
      </c>
      <c r="O251" s="562">
        <v>178</v>
      </c>
      <c r="P251" s="550">
        <v>0.50857142857142856</v>
      </c>
      <c r="Q251" s="563">
        <v>178</v>
      </c>
    </row>
    <row r="252" spans="1:17" ht="14.4" customHeight="1" x14ac:dyDescent="0.3">
      <c r="A252" s="544" t="s">
        <v>1644</v>
      </c>
      <c r="B252" s="545" t="s">
        <v>1542</v>
      </c>
      <c r="C252" s="545" t="s">
        <v>1527</v>
      </c>
      <c r="D252" s="545" t="s">
        <v>1558</v>
      </c>
      <c r="E252" s="545" t="s">
        <v>1559</v>
      </c>
      <c r="F252" s="562">
        <v>3</v>
      </c>
      <c r="G252" s="562">
        <v>1836</v>
      </c>
      <c r="H252" s="562">
        <v>1</v>
      </c>
      <c r="I252" s="562">
        <v>612</v>
      </c>
      <c r="J252" s="562">
        <v>4</v>
      </c>
      <c r="K252" s="562">
        <v>2466</v>
      </c>
      <c r="L252" s="562">
        <v>1.3431372549019607</v>
      </c>
      <c r="M252" s="562">
        <v>616.5</v>
      </c>
      <c r="N252" s="562">
        <v>4</v>
      </c>
      <c r="O252" s="562">
        <v>2480</v>
      </c>
      <c r="P252" s="550">
        <v>1.3507625272331154</v>
      </c>
      <c r="Q252" s="563">
        <v>620</v>
      </c>
    </row>
    <row r="253" spans="1:17" ht="14.4" customHeight="1" x14ac:dyDescent="0.3">
      <c r="A253" s="544" t="s">
        <v>1644</v>
      </c>
      <c r="B253" s="545" t="s">
        <v>1542</v>
      </c>
      <c r="C253" s="545" t="s">
        <v>1527</v>
      </c>
      <c r="D253" s="545" t="s">
        <v>1562</v>
      </c>
      <c r="E253" s="545" t="s">
        <v>1563</v>
      </c>
      <c r="F253" s="562">
        <v>25</v>
      </c>
      <c r="G253" s="562">
        <v>3975</v>
      </c>
      <c r="H253" s="562">
        <v>1</v>
      </c>
      <c r="I253" s="562">
        <v>159</v>
      </c>
      <c r="J253" s="562">
        <v>36</v>
      </c>
      <c r="K253" s="562">
        <v>5752</v>
      </c>
      <c r="L253" s="562">
        <v>1.4470440251572327</v>
      </c>
      <c r="M253" s="562">
        <v>159.77777777777777</v>
      </c>
      <c r="N253" s="562">
        <v>38</v>
      </c>
      <c r="O253" s="562">
        <v>6118</v>
      </c>
      <c r="P253" s="550">
        <v>1.5391194968553459</v>
      </c>
      <c r="Q253" s="563">
        <v>161</v>
      </c>
    </row>
    <row r="254" spans="1:17" ht="14.4" customHeight="1" x14ac:dyDescent="0.3">
      <c r="A254" s="544" t="s">
        <v>1644</v>
      </c>
      <c r="B254" s="545" t="s">
        <v>1542</v>
      </c>
      <c r="C254" s="545" t="s">
        <v>1527</v>
      </c>
      <c r="D254" s="545" t="s">
        <v>1564</v>
      </c>
      <c r="E254" s="545" t="s">
        <v>1565</v>
      </c>
      <c r="F254" s="562">
        <v>56</v>
      </c>
      <c r="G254" s="562">
        <v>21392</v>
      </c>
      <c r="H254" s="562">
        <v>1</v>
      </c>
      <c r="I254" s="562">
        <v>382</v>
      </c>
      <c r="J254" s="562">
        <v>47</v>
      </c>
      <c r="K254" s="562">
        <v>17974</v>
      </c>
      <c r="L254" s="562">
        <v>0.84022064323111445</v>
      </c>
      <c r="M254" s="562">
        <v>382.42553191489361</v>
      </c>
      <c r="N254" s="562">
        <v>52</v>
      </c>
      <c r="O254" s="562">
        <v>19916</v>
      </c>
      <c r="P254" s="550">
        <v>0.93100224382946895</v>
      </c>
      <c r="Q254" s="563">
        <v>383</v>
      </c>
    </row>
    <row r="255" spans="1:17" ht="14.4" customHeight="1" x14ac:dyDescent="0.3">
      <c r="A255" s="544" t="s">
        <v>1644</v>
      </c>
      <c r="B255" s="545" t="s">
        <v>1542</v>
      </c>
      <c r="C255" s="545" t="s">
        <v>1527</v>
      </c>
      <c r="D255" s="545" t="s">
        <v>1566</v>
      </c>
      <c r="E255" s="545" t="s">
        <v>1567</v>
      </c>
      <c r="F255" s="562">
        <v>781</v>
      </c>
      <c r="G255" s="562">
        <v>12496</v>
      </c>
      <c r="H255" s="562">
        <v>1</v>
      </c>
      <c r="I255" s="562">
        <v>16</v>
      </c>
      <c r="J255" s="562">
        <v>762</v>
      </c>
      <c r="K255" s="562">
        <v>12192</v>
      </c>
      <c r="L255" s="562">
        <v>0.97567221510883484</v>
      </c>
      <c r="M255" s="562">
        <v>16</v>
      </c>
      <c r="N255" s="562">
        <v>832</v>
      </c>
      <c r="O255" s="562">
        <v>13312</v>
      </c>
      <c r="P255" s="550">
        <v>1.0653008962868118</v>
      </c>
      <c r="Q255" s="563">
        <v>16</v>
      </c>
    </row>
    <row r="256" spans="1:17" ht="14.4" customHeight="1" x14ac:dyDescent="0.3">
      <c r="A256" s="544" t="s">
        <v>1644</v>
      </c>
      <c r="B256" s="545" t="s">
        <v>1542</v>
      </c>
      <c r="C256" s="545" t="s">
        <v>1527</v>
      </c>
      <c r="D256" s="545" t="s">
        <v>1568</v>
      </c>
      <c r="E256" s="545" t="s">
        <v>1569</v>
      </c>
      <c r="F256" s="562">
        <v>43</v>
      </c>
      <c r="G256" s="562">
        <v>11266</v>
      </c>
      <c r="H256" s="562">
        <v>1</v>
      </c>
      <c r="I256" s="562">
        <v>262</v>
      </c>
      <c r="J256" s="562">
        <v>32</v>
      </c>
      <c r="K256" s="562">
        <v>8462</v>
      </c>
      <c r="L256" s="562">
        <v>0.75110953310846795</v>
      </c>
      <c r="M256" s="562">
        <v>264.4375</v>
      </c>
      <c r="N256" s="562">
        <v>50</v>
      </c>
      <c r="O256" s="562">
        <v>13300</v>
      </c>
      <c r="P256" s="550">
        <v>1.1805432274099059</v>
      </c>
      <c r="Q256" s="563">
        <v>266</v>
      </c>
    </row>
    <row r="257" spans="1:17" ht="14.4" customHeight="1" x14ac:dyDescent="0.3">
      <c r="A257" s="544" t="s">
        <v>1644</v>
      </c>
      <c r="B257" s="545" t="s">
        <v>1542</v>
      </c>
      <c r="C257" s="545" t="s">
        <v>1527</v>
      </c>
      <c r="D257" s="545" t="s">
        <v>1570</v>
      </c>
      <c r="E257" s="545" t="s">
        <v>1571</v>
      </c>
      <c r="F257" s="562">
        <v>47</v>
      </c>
      <c r="G257" s="562">
        <v>6627</v>
      </c>
      <c r="H257" s="562">
        <v>1</v>
      </c>
      <c r="I257" s="562">
        <v>141</v>
      </c>
      <c r="J257" s="562">
        <v>30</v>
      </c>
      <c r="K257" s="562">
        <v>4230</v>
      </c>
      <c r="L257" s="562">
        <v>0.63829787234042556</v>
      </c>
      <c r="M257" s="562">
        <v>141</v>
      </c>
      <c r="N257" s="562">
        <v>65</v>
      </c>
      <c r="O257" s="562">
        <v>9165</v>
      </c>
      <c r="P257" s="550">
        <v>1.3829787234042554</v>
      </c>
      <c r="Q257" s="563">
        <v>141</v>
      </c>
    </row>
    <row r="258" spans="1:17" ht="14.4" customHeight="1" x14ac:dyDescent="0.3">
      <c r="A258" s="544" t="s">
        <v>1644</v>
      </c>
      <c r="B258" s="545" t="s">
        <v>1542</v>
      </c>
      <c r="C258" s="545" t="s">
        <v>1527</v>
      </c>
      <c r="D258" s="545" t="s">
        <v>1572</v>
      </c>
      <c r="E258" s="545" t="s">
        <v>1571</v>
      </c>
      <c r="F258" s="562">
        <v>637</v>
      </c>
      <c r="G258" s="562">
        <v>49686</v>
      </c>
      <c r="H258" s="562">
        <v>1</v>
      </c>
      <c r="I258" s="562">
        <v>78</v>
      </c>
      <c r="J258" s="562">
        <v>650</v>
      </c>
      <c r="K258" s="562">
        <v>50700</v>
      </c>
      <c r="L258" s="562">
        <v>1.0204081632653061</v>
      </c>
      <c r="M258" s="562">
        <v>78</v>
      </c>
      <c r="N258" s="562">
        <v>675</v>
      </c>
      <c r="O258" s="562">
        <v>52650</v>
      </c>
      <c r="P258" s="550">
        <v>1.0596546310832025</v>
      </c>
      <c r="Q258" s="563">
        <v>78</v>
      </c>
    </row>
    <row r="259" spans="1:17" ht="14.4" customHeight="1" x14ac:dyDescent="0.3">
      <c r="A259" s="544" t="s">
        <v>1644</v>
      </c>
      <c r="B259" s="545" t="s">
        <v>1542</v>
      </c>
      <c r="C259" s="545" t="s">
        <v>1527</v>
      </c>
      <c r="D259" s="545" t="s">
        <v>1573</v>
      </c>
      <c r="E259" s="545" t="s">
        <v>1574</v>
      </c>
      <c r="F259" s="562">
        <v>47</v>
      </c>
      <c r="G259" s="562">
        <v>14241</v>
      </c>
      <c r="H259" s="562">
        <v>1</v>
      </c>
      <c r="I259" s="562">
        <v>303</v>
      </c>
      <c r="J259" s="562">
        <v>30</v>
      </c>
      <c r="K259" s="562">
        <v>9162</v>
      </c>
      <c r="L259" s="562">
        <v>0.64335369707183487</v>
      </c>
      <c r="M259" s="562">
        <v>305.39999999999998</v>
      </c>
      <c r="N259" s="562">
        <v>65</v>
      </c>
      <c r="O259" s="562">
        <v>19955</v>
      </c>
      <c r="P259" s="550">
        <v>1.4012358682676778</v>
      </c>
      <c r="Q259" s="563">
        <v>307</v>
      </c>
    </row>
    <row r="260" spans="1:17" ht="14.4" customHeight="1" x14ac:dyDescent="0.3">
      <c r="A260" s="544" t="s">
        <v>1644</v>
      </c>
      <c r="B260" s="545" t="s">
        <v>1542</v>
      </c>
      <c r="C260" s="545" t="s">
        <v>1527</v>
      </c>
      <c r="D260" s="545" t="s">
        <v>1575</v>
      </c>
      <c r="E260" s="545" t="s">
        <v>1576</v>
      </c>
      <c r="F260" s="562">
        <v>57</v>
      </c>
      <c r="G260" s="562">
        <v>27702</v>
      </c>
      <c r="H260" s="562">
        <v>1</v>
      </c>
      <c r="I260" s="562">
        <v>486</v>
      </c>
      <c r="J260" s="562">
        <v>47</v>
      </c>
      <c r="K260" s="562">
        <v>22862</v>
      </c>
      <c r="L260" s="562">
        <v>0.82528337304165766</v>
      </c>
      <c r="M260" s="562">
        <v>486.42553191489361</v>
      </c>
      <c r="N260" s="562">
        <v>52</v>
      </c>
      <c r="O260" s="562">
        <v>25324</v>
      </c>
      <c r="P260" s="550">
        <v>0.91415782253988886</v>
      </c>
      <c r="Q260" s="563">
        <v>487</v>
      </c>
    </row>
    <row r="261" spans="1:17" ht="14.4" customHeight="1" x14ac:dyDescent="0.3">
      <c r="A261" s="544" t="s">
        <v>1644</v>
      </c>
      <c r="B261" s="545" t="s">
        <v>1542</v>
      </c>
      <c r="C261" s="545" t="s">
        <v>1527</v>
      </c>
      <c r="D261" s="545" t="s">
        <v>1577</v>
      </c>
      <c r="E261" s="545" t="s">
        <v>1578</v>
      </c>
      <c r="F261" s="562">
        <v>556</v>
      </c>
      <c r="G261" s="562">
        <v>88960</v>
      </c>
      <c r="H261" s="562">
        <v>1</v>
      </c>
      <c r="I261" s="562">
        <v>160</v>
      </c>
      <c r="J261" s="562">
        <v>586</v>
      </c>
      <c r="K261" s="562">
        <v>94137</v>
      </c>
      <c r="L261" s="562">
        <v>1.0581946942446043</v>
      </c>
      <c r="M261" s="562">
        <v>160.6433447098976</v>
      </c>
      <c r="N261" s="562">
        <v>595</v>
      </c>
      <c r="O261" s="562">
        <v>95795</v>
      </c>
      <c r="P261" s="550">
        <v>1.0768322841726619</v>
      </c>
      <c r="Q261" s="563">
        <v>161</v>
      </c>
    </row>
    <row r="262" spans="1:17" ht="14.4" customHeight="1" x14ac:dyDescent="0.3">
      <c r="A262" s="544" t="s">
        <v>1644</v>
      </c>
      <c r="B262" s="545" t="s">
        <v>1542</v>
      </c>
      <c r="C262" s="545" t="s">
        <v>1527</v>
      </c>
      <c r="D262" s="545" t="s">
        <v>1581</v>
      </c>
      <c r="E262" s="545" t="s">
        <v>1547</v>
      </c>
      <c r="F262" s="562">
        <v>1753</v>
      </c>
      <c r="G262" s="562">
        <v>122710</v>
      </c>
      <c r="H262" s="562">
        <v>1</v>
      </c>
      <c r="I262" s="562">
        <v>70</v>
      </c>
      <c r="J262" s="562">
        <v>1870</v>
      </c>
      <c r="K262" s="562">
        <v>132120</v>
      </c>
      <c r="L262" s="562">
        <v>1.0766848667590254</v>
      </c>
      <c r="M262" s="562">
        <v>70.652406417112303</v>
      </c>
      <c r="N262" s="562">
        <v>1889</v>
      </c>
      <c r="O262" s="562">
        <v>134119</v>
      </c>
      <c r="P262" s="550">
        <v>1.0929753076358895</v>
      </c>
      <c r="Q262" s="563">
        <v>71</v>
      </c>
    </row>
    <row r="263" spans="1:17" ht="14.4" customHeight="1" x14ac:dyDescent="0.3">
      <c r="A263" s="544" t="s">
        <v>1644</v>
      </c>
      <c r="B263" s="545" t="s">
        <v>1542</v>
      </c>
      <c r="C263" s="545" t="s">
        <v>1527</v>
      </c>
      <c r="D263" s="545" t="s">
        <v>1586</v>
      </c>
      <c r="E263" s="545" t="s">
        <v>1587</v>
      </c>
      <c r="F263" s="562">
        <v>6</v>
      </c>
      <c r="G263" s="562">
        <v>1296</v>
      </c>
      <c r="H263" s="562">
        <v>1</v>
      </c>
      <c r="I263" s="562">
        <v>216</v>
      </c>
      <c r="J263" s="562">
        <v>3</v>
      </c>
      <c r="K263" s="562">
        <v>648</v>
      </c>
      <c r="L263" s="562">
        <v>0.5</v>
      </c>
      <c r="M263" s="562">
        <v>216</v>
      </c>
      <c r="N263" s="562">
        <v>3</v>
      </c>
      <c r="O263" s="562">
        <v>660</v>
      </c>
      <c r="P263" s="550">
        <v>0.5092592592592593</v>
      </c>
      <c r="Q263" s="563">
        <v>220</v>
      </c>
    </row>
    <row r="264" spans="1:17" ht="14.4" customHeight="1" x14ac:dyDescent="0.3">
      <c r="A264" s="544" t="s">
        <v>1644</v>
      </c>
      <c r="B264" s="545" t="s">
        <v>1542</v>
      </c>
      <c r="C264" s="545" t="s">
        <v>1527</v>
      </c>
      <c r="D264" s="545" t="s">
        <v>1588</v>
      </c>
      <c r="E264" s="545" t="s">
        <v>1589</v>
      </c>
      <c r="F264" s="562">
        <v>20</v>
      </c>
      <c r="G264" s="562">
        <v>23780</v>
      </c>
      <c r="H264" s="562">
        <v>1</v>
      </c>
      <c r="I264" s="562">
        <v>1189</v>
      </c>
      <c r="J264" s="562">
        <v>39</v>
      </c>
      <c r="K264" s="562">
        <v>46487</v>
      </c>
      <c r="L264" s="562">
        <v>1.9548780487804878</v>
      </c>
      <c r="M264" s="562">
        <v>1191.9743589743589</v>
      </c>
      <c r="N264" s="562">
        <v>41</v>
      </c>
      <c r="O264" s="562">
        <v>48995</v>
      </c>
      <c r="P264" s="550">
        <v>2.0603448275862069</v>
      </c>
      <c r="Q264" s="563">
        <v>1195</v>
      </c>
    </row>
    <row r="265" spans="1:17" ht="14.4" customHeight="1" x14ac:dyDescent="0.3">
      <c r="A265" s="544" t="s">
        <v>1644</v>
      </c>
      <c r="B265" s="545" t="s">
        <v>1542</v>
      </c>
      <c r="C265" s="545" t="s">
        <v>1527</v>
      </c>
      <c r="D265" s="545" t="s">
        <v>1590</v>
      </c>
      <c r="E265" s="545" t="s">
        <v>1591</v>
      </c>
      <c r="F265" s="562">
        <v>21</v>
      </c>
      <c r="G265" s="562">
        <v>2268</v>
      </c>
      <c r="H265" s="562">
        <v>1</v>
      </c>
      <c r="I265" s="562">
        <v>108</v>
      </c>
      <c r="J265" s="562">
        <v>32</v>
      </c>
      <c r="K265" s="562">
        <v>3479</v>
      </c>
      <c r="L265" s="562">
        <v>1.5339506172839505</v>
      </c>
      <c r="M265" s="562">
        <v>108.71875</v>
      </c>
      <c r="N265" s="562">
        <v>36</v>
      </c>
      <c r="O265" s="562">
        <v>3960</v>
      </c>
      <c r="P265" s="550">
        <v>1.746031746031746</v>
      </c>
      <c r="Q265" s="563">
        <v>110</v>
      </c>
    </row>
    <row r="266" spans="1:17" ht="14.4" customHeight="1" x14ac:dyDescent="0.3">
      <c r="A266" s="544" t="s">
        <v>1644</v>
      </c>
      <c r="B266" s="545" t="s">
        <v>1542</v>
      </c>
      <c r="C266" s="545" t="s">
        <v>1527</v>
      </c>
      <c r="D266" s="545" t="s">
        <v>1592</v>
      </c>
      <c r="E266" s="545" t="s">
        <v>1593</v>
      </c>
      <c r="F266" s="562">
        <v>3</v>
      </c>
      <c r="G266" s="562">
        <v>957</v>
      </c>
      <c r="H266" s="562">
        <v>1</v>
      </c>
      <c r="I266" s="562">
        <v>319</v>
      </c>
      <c r="J266" s="562">
        <v>1</v>
      </c>
      <c r="K266" s="562">
        <v>319</v>
      </c>
      <c r="L266" s="562">
        <v>0.33333333333333331</v>
      </c>
      <c r="M266" s="562">
        <v>319</v>
      </c>
      <c r="N266" s="562">
        <v>2</v>
      </c>
      <c r="O266" s="562">
        <v>646</v>
      </c>
      <c r="P266" s="550">
        <v>0.67502612330198541</v>
      </c>
      <c r="Q266" s="563">
        <v>323</v>
      </c>
    </row>
    <row r="267" spans="1:17" ht="14.4" customHeight="1" x14ac:dyDescent="0.3">
      <c r="A267" s="544" t="s">
        <v>1644</v>
      </c>
      <c r="B267" s="545" t="s">
        <v>1542</v>
      </c>
      <c r="C267" s="545" t="s">
        <v>1527</v>
      </c>
      <c r="D267" s="545" t="s">
        <v>1600</v>
      </c>
      <c r="E267" s="545" t="s">
        <v>1601</v>
      </c>
      <c r="F267" s="562">
        <v>1</v>
      </c>
      <c r="G267" s="562">
        <v>291</v>
      </c>
      <c r="H267" s="562">
        <v>1</v>
      </c>
      <c r="I267" s="562">
        <v>291</v>
      </c>
      <c r="J267" s="562"/>
      <c r="K267" s="562"/>
      <c r="L267" s="562"/>
      <c r="M267" s="562"/>
      <c r="N267" s="562">
        <v>1</v>
      </c>
      <c r="O267" s="562">
        <v>294</v>
      </c>
      <c r="P267" s="550">
        <v>1.0103092783505154</v>
      </c>
      <c r="Q267" s="563">
        <v>294</v>
      </c>
    </row>
    <row r="268" spans="1:17" ht="14.4" customHeight="1" x14ac:dyDescent="0.3">
      <c r="A268" s="544" t="s">
        <v>1645</v>
      </c>
      <c r="B268" s="545" t="s">
        <v>1542</v>
      </c>
      <c r="C268" s="545" t="s">
        <v>1527</v>
      </c>
      <c r="D268" s="545" t="s">
        <v>1546</v>
      </c>
      <c r="E268" s="545" t="s">
        <v>1547</v>
      </c>
      <c r="F268" s="562">
        <v>256</v>
      </c>
      <c r="G268" s="562">
        <v>51968</v>
      </c>
      <c r="H268" s="562">
        <v>1</v>
      </c>
      <c r="I268" s="562">
        <v>203</v>
      </c>
      <c r="J268" s="562">
        <v>177</v>
      </c>
      <c r="K268" s="562">
        <v>36195</v>
      </c>
      <c r="L268" s="562">
        <v>0.69648629926108374</v>
      </c>
      <c r="M268" s="562">
        <v>204.4915254237288</v>
      </c>
      <c r="N268" s="562">
        <v>213</v>
      </c>
      <c r="O268" s="562">
        <v>43878</v>
      </c>
      <c r="P268" s="550">
        <v>0.84432727832512311</v>
      </c>
      <c r="Q268" s="563">
        <v>206</v>
      </c>
    </row>
    <row r="269" spans="1:17" ht="14.4" customHeight="1" x14ac:dyDescent="0.3">
      <c r="A269" s="544" t="s">
        <v>1645</v>
      </c>
      <c r="B269" s="545" t="s">
        <v>1542</v>
      </c>
      <c r="C269" s="545" t="s">
        <v>1527</v>
      </c>
      <c r="D269" s="545" t="s">
        <v>1548</v>
      </c>
      <c r="E269" s="545" t="s">
        <v>1547</v>
      </c>
      <c r="F269" s="562"/>
      <c r="G269" s="562"/>
      <c r="H269" s="562"/>
      <c r="I269" s="562"/>
      <c r="J269" s="562">
        <v>2</v>
      </c>
      <c r="K269" s="562">
        <v>170</v>
      </c>
      <c r="L269" s="562"/>
      <c r="M269" s="562">
        <v>85</v>
      </c>
      <c r="N269" s="562">
        <v>1</v>
      </c>
      <c r="O269" s="562">
        <v>85</v>
      </c>
      <c r="P269" s="550"/>
      <c r="Q269" s="563">
        <v>85</v>
      </c>
    </row>
    <row r="270" spans="1:17" ht="14.4" customHeight="1" x14ac:dyDescent="0.3">
      <c r="A270" s="544" t="s">
        <v>1645</v>
      </c>
      <c r="B270" s="545" t="s">
        <v>1542</v>
      </c>
      <c r="C270" s="545" t="s">
        <v>1527</v>
      </c>
      <c r="D270" s="545" t="s">
        <v>1549</v>
      </c>
      <c r="E270" s="545" t="s">
        <v>1550</v>
      </c>
      <c r="F270" s="562">
        <v>257</v>
      </c>
      <c r="G270" s="562">
        <v>75044</v>
      </c>
      <c r="H270" s="562">
        <v>1</v>
      </c>
      <c r="I270" s="562">
        <v>292</v>
      </c>
      <c r="J270" s="562">
        <v>281</v>
      </c>
      <c r="K270" s="562">
        <v>82474</v>
      </c>
      <c r="L270" s="562">
        <v>1.0990085816321091</v>
      </c>
      <c r="M270" s="562">
        <v>293.5017793594306</v>
      </c>
      <c r="N270" s="562">
        <v>244</v>
      </c>
      <c r="O270" s="562">
        <v>71980</v>
      </c>
      <c r="P270" s="550">
        <v>0.95917061990299024</v>
      </c>
      <c r="Q270" s="563">
        <v>295</v>
      </c>
    </row>
    <row r="271" spans="1:17" ht="14.4" customHeight="1" x14ac:dyDescent="0.3">
      <c r="A271" s="544" t="s">
        <v>1645</v>
      </c>
      <c r="B271" s="545" t="s">
        <v>1542</v>
      </c>
      <c r="C271" s="545" t="s">
        <v>1527</v>
      </c>
      <c r="D271" s="545" t="s">
        <v>1551</v>
      </c>
      <c r="E271" s="545" t="s">
        <v>1552</v>
      </c>
      <c r="F271" s="562">
        <v>4</v>
      </c>
      <c r="G271" s="562">
        <v>372</v>
      </c>
      <c r="H271" s="562">
        <v>1</v>
      </c>
      <c r="I271" s="562">
        <v>93</v>
      </c>
      <c r="J271" s="562"/>
      <c r="K271" s="562"/>
      <c r="L271" s="562"/>
      <c r="M271" s="562"/>
      <c r="N271" s="562"/>
      <c r="O271" s="562"/>
      <c r="P271" s="550"/>
      <c r="Q271" s="563"/>
    </row>
    <row r="272" spans="1:17" ht="14.4" customHeight="1" x14ac:dyDescent="0.3">
      <c r="A272" s="544" t="s">
        <v>1645</v>
      </c>
      <c r="B272" s="545" t="s">
        <v>1542</v>
      </c>
      <c r="C272" s="545" t="s">
        <v>1527</v>
      </c>
      <c r="D272" s="545" t="s">
        <v>1555</v>
      </c>
      <c r="E272" s="545" t="s">
        <v>1556</v>
      </c>
      <c r="F272" s="562">
        <v>438</v>
      </c>
      <c r="G272" s="562">
        <v>58692</v>
      </c>
      <c r="H272" s="562">
        <v>1</v>
      </c>
      <c r="I272" s="562">
        <v>134</v>
      </c>
      <c r="J272" s="562">
        <v>440</v>
      </c>
      <c r="K272" s="562">
        <v>59256</v>
      </c>
      <c r="L272" s="562">
        <v>1.0096094868125127</v>
      </c>
      <c r="M272" s="562">
        <v>134.67272727272729</v>
      </c>
      <c r="N272" s="562">
        <v>491</v>
      </c>
      <c r="O272" s="562">
        <v>66285</v>
      </c>
      <c r="P272" s="550">
        <v>1.129370271928031</v>
      </c>
      <c r="Q272" s="563">
        <v>135</v>
      </c>
    </row>
    <row r="273" spans="1:17" ht="14.4" customHeight="1" x14ac:dyDescent="0.3">
      <c r="A273" s="544" t="s">
        <v>1645</v>
      </c>
      <c r="B273" s="545" t="s">
        <v>1542</v>
      </c>
      <c r="C273" s="545" t="s">
        <v>1527</v>
      </c>
      <c r="D273" s="545" t="s">
        <v>1557</v>
      </c>
      <c r="E273" s="545" t="s">
        <v>1556</v>
      </c>
      <c r="F273" s="562"/>
      <c r="G273" s="562"/>
      <c r="H273" s="562"/>
      <c r="I273" s="562"/>
      <c r="J273" s="562">
        <v>1</v>
      </c>
      <c r="K273" s="562">
        <v>177</v>
      </c>
      <c r="L273" s="562"/>
      <c r="M273" s="562">
        <v>177</v>
      </c>
      <c r="N273" s="562"/>
      <c r="O273" s="562"/>
      <c r="P273" s="550"/>
      <c r="Q273" s="563"/>
    </row>
    <row r="274" spans="1:17" ht="14.4" customHeight="1" x14ac:dyDescent="0.3">
      <c r="A274" s="544" t="s">
        <v>1645</v>
      </c>
      <c r="B274" s="545" t="s">
        <v>1542</v>
      </c>
      <c r="C274" s="545" t="s">
        <v>1527</v>
      </c>
      <c r="D274" s="545" t="s">
        <v>1558</v>
      </c>
      <c r="E274" s="545" t="s">
        <v>1559</v>
      </c>
      <c r="F274" s="562">
        <v>1</v>
      </c>
      <c r="G274" s="562">
        <v>612</v>
      </c>
      <c r="H274" s="562">
        <v>1</v>
      </c>
      <c r="I274" s="562">
        <v>612</v>
      </c>
      <c r="J274" s="562"/>
      <c r="K274" s="562"/>
      <c r="L274" s="562"/>
      <c r="M274" s="562"/>
      <c r="N274" s="562">
        <v>2</v>
      </c>
      <c r="O274" s="562">
        <v>1240</v>
      </c>
      <c r="P274" s="550">
        <v>2.0261437908496731</v>
      </c>
      <c r="Q274" s="563">
        <v>620</v>
      </c>
    </row>
    <row r="275" spans="1:17" ht="14.4" customHeight="1" x14ac:dyDescent="0.3">
      <c r="A275" s="544" t="s">
        <v>1645</v>
      </c>
      <c r="B275" s="545" t="s">
        <v>1542</v>
      </c>
      <c r="C275" s="545" t="s">
        <v>1527</v>
      </c>
      <c r="D275" s="545" t="s">
        <v>1562</v>
      </c>
      <c r="E275" s="545" t="s">
        <v>1563</v>
      </c>
      <c r="F275" s="562">
        <v>11</v>
      </c>
      <c r="G275" s="562">
        <v>1749</v>
      </c>
      <c r="H275" s="562">
        <v>1</v>
      </c>
      <c r="I275" s="562">
        <v>159</v>
      </c>
      <c r="J275" s="562">
        <v>13</v>
      </c>
      <c r="K275" s="562">
        <v>2076</v>
      </c>
      <c r="L275" s="562">
        <v>1.1869639794168096</v>
      </c>
      <c r="M275" s="562">
        <v>159.69230769230768</v>
      </c>
      <c r="N275" s="562">
        <v>11</v>
      </c>
      <c r="O275" s="562">
        <v>1771</v>
      </c>
      <c r="P275" s="550">
        <v>1.0125786163522013</v>
      </c>
      <c r="Q275" s="563">
        <v>161</v>
      </c>
    </row>
    <row r="276" spans="1:17" ht="14.4" customHeight="1" x14ac:dyDescent="0.3">
      <c r="A276" s="544" t="s">
        <v>1645</v>
      </c>
      <c r="B276" s="545" t="s">
        <v>1542</v>
      </c>
      <c r="C276" s="545" t="s">
        <v>1527</v>
      </c>
      <c r="D276" s="545" t="s">
        <v>1564</v>
      </c>
      <c r="E276" s="545" t="s">
        <v>1565</v>
      </c>
      <c r="F276" s="562">
        <v>4</v>
      </c>
      <c r="G276" s="562">
        <v>1528</v>
      </c>
      <c r="H276" s="562">
        <v>1</v>
      </c>
      <c r="I276" s="562">
        <v>382</v>
      </c>
      <c r="J276" s="562">
        <v>5</v>
      </c>
      <c r="K276" s="562">
        <v>1913</v>
      </c>
      <c r="L276" s="562">
        <v>1.2519633507853403</v>
      </c>
      <c r="M276" s="562">
        <v>382.6</v>
      </c>
      <c r="N276" s="562">
        <v>7</v>
      </c>
      <c r="O276" s="562">
        <v>2681</v>
      </c>
      <c r="P276" s="550">
        <v>1.7545811518324608</v>
      </c>
      <c r="Q276" s="563">
        <v>383</v>
      </c>
    </row>
    <row r="277" spans="1:17" ht="14.4" customHeight="1" x14ac:dyDescent="0.3">
      <c r="A277" s="544" t="s">
        <v>1645</v>
      </c>
      <c r="B277" s="545" t="s">
        <v>1542</v>
      </c>
      <c r="C277" s="545" t="s">
        <v>1527</v>
      </c>
      <c r="D277" s="545" t="s">
        <v>1566</v>
      </c>
      <c r="E277" s="545" t="s">
        <v>1567</v>
      </c>
      <c r="F277" s="562">
        <v>499</v>
      </c>
      <c r="G277" s="562">
        <v>7984</v>
      </c>
      <c r="H277" s="562">
        <v>1</v>
      </c>
      <c r="I277" s="562">
        <v>16</v>
      </c>
      <c r="J277" s="562">
        <v>485</v>
      </c>
      <c r="K277" s="562">
        <v>7760</v>
      </c>
      <c r="L277" s="562">
        <v>0.97194388777555107</v>
      </c>
      <c r="M277" s="562">
        <v>16</v>
      </c>
      <c r="N277" s="562">
        <v>542</v>
      </c>
      <c r="O277" s="562">
        <v>8672</v>
      </c>
      <c r="P277" s="550">
        <v>1.0861723446893787</v>
      </c>
      <c r="Q277" s="563">
        <v>16</v>
      </c>
    </row>
    <row r="278" spans="1:17" ht="14.4" customHeight="1" x14ac:dyDescent="0.3">
      <c r="A278" s="544" t="s">
        <v>1645</v>
      </c>
      <c r="B278" s="545" t="s">
        <v>1542</v>
      </c>
      <c r="C278" s="545" t="s">
        <v>1527</v>
      </c>
      <c r="D278" s="545" t="s">
        <v>1568</v>
      </c>
      <c r="E278" s="545" t="s">
        <v>1569</v>
      </c>
      <c r="F278" s="562">
        <v>40</v>
      </c>
      <c r="G278" s="562">
        <v>10480</v>
      </c>
      <c r="H278" s="562">
        <v>1</v>
      </c>
      <c r="I278" s="562">
        <v>262</v>
      </c>
      <c r="J278" s="562">
        <v>31</v>
      </c>
      <c r="K278" s="562">
        <v>8194</v>
      </c>
      <c r="L278" s="562">
        <v>0.78187022900763359</v>
      </c>
      <c r="M278" s="562">
        <v>264.32258064516128</v>
      </c>
      <c r="N278" s="562">
        <v>27</v>
      </c>
      <c r="O278" s="562">
        <v>7182</v>
      </c>
      <c r="P278" s="550">
        <v>0.68530534351145034</v>
      </c>
      <c r="Q278" s="563">
        <v>266</v>
      </c>
    </row>
    <row r="279" spans="1:17" ht="14.4" customHeight="1" x14ac:dyDescent="0.3">
      <c r="A279" s="544" t="s">
        <v>1645</v>
      </c>
      <c r="B279" s="545" t="s">
        <v>1542</v>
      </c>
      <c r="C279" s="545" t="s">
        <v>1527</v>
      </c>
      <c r="D279" s="545" t="s">
        <v>1570</v>
      </c>
      <c r="E279" s="545" t="s">
        <v>1571</v>
      </c>
      <c r="F279" s="562">
        <v>50</v>
      </c>
      <c r="G279" s="562">
        <v>7050</v>
      </c>
      <c r="H279" s="562">
        <v>1</v>
      </c>
      <c r="I279" s="562">
        <v>141</v>
      </c>
      <c r="J279" s="562">
        <v>36</v>
      </c>
      <c r="K279" s="562">
        <v>5076</v>
      </c>
      <c r="L279" s="562">
        <v>0.72</v>
      </c>
      <c r="M279" s="562">
        <v>141</v>
      </c>
      <c r="N279" s="562">
        <v>43</v>
      </c>
      <c r="O279" s="562">
        <v>6063</v>
      </c>
      <c r="P279" s="550">
        <v>0.86</v>
      </c>
      <c r="Q279" s="563">
        <v>141</v>
      </c>
    </row>
    <row r="280" spans="1:17" ht="14.4" customHeight="1" x14ac:dyDescent="0.3">
      <c r="A280" s="544" t="s">
        <v>1645</v>
      </c>
      <c r="B280" s="545" t="s">
        <v>1542</v>
      </c>
      <c r="C280" s="545" t="s">
        <v>1527</v>
      </c>
      <c r="D280" s="545" t="s">
        <v>1572</v>
      </c>
      <c r="E280" s="545" t="s">
        <v>1571</v>
      </c>
      <c r="F280" s="562">
        <v>438</v>
      </c>
      <c r="G280" s="562">
        <v>34164</v>
      </c>
      <c r="H280" s="562">
        <v>1</v>
      </c>
      <c r="I280" s="562">
        <v>78</v>
      </c>
      <c r="J280" s="562">
        <v>440</v>
      </c>
      <c r="K280" s="562">
        <v>34320</v>
      </c>
      <c r="L280" s="562">
        <v>1.004566210045662</v>
      </c>
      <c r="M280" s="562">
        <v>78</v>
      </c>
      <c r="N280" s="562">
        <v>491</v>
      </c>
      <c r="O280" s="562">
        <v>38298</v>
      </c>
      <c r="P280" s="550">
        <v>1.1210045662100456</v>
      </c>
      <c r="Q280" s="563">
        <v>78</v>
      </c>
    </row>
    <row r="281" spans="1:17" ht="14.4" customHeight="1" x14ac:dyDescent="0.3">
      <c r="A281" s="544" t="s">
        <v>1645</v>
      </c>
      <c r="B281" s="545" t="s">
        <v>1542</v>
      </c>
      <c r="C281" s="545" t="s">
        <v>1527</v>
      </c>
      <c r="D281" s="545" t="s">
        <v>1573</v>
      </c>
      <c r="E281" s="545" t="s">
        <v>1574</v>
      </c>
      <c r="F281" s="562">
        <v>50</v>
      </c>
      <c r="G281" s="562">
        <v>15150</v>
      </c>
      <c r="H281" s="562">
        <v>1</v>
      </c>
      <c r="I281" s="562">
        <v>303</v>
      </c>
      <c r="J281" s="562">
        <v>36</v>
      </c>
      <c r="K281" s="562">
        <v>10983</v>
      </c>
      <c r="L281" s="562">
        <v>0.72495049504950493</v>
      </c>
      <c r="M281" s="562">
        <v>305.08333333333331</v>
      </c>
      <c r="N281" s="562">
        <v>43</v>
      </c>
      <c r="O281" s="562">
        <v>13201</v>
      </c>
      <c r="P281" s="550">
        <v>0.87135313531353131</v>
      </c>
      <c r="Q281" s="563">
        <v>307</v>
      </c>
    </row>
    <row r="282" spans="1:17" ht="14.4" customHeight="1" x14ac:dyDescent="0.3">
      <c r="A282" s="544" t="s">
        <v>1645</v>
      </c>
      <c r="B282" s="545" t="s">
        <v>1542</v>
      </c>
      <c r="C282" s="545" t="s">
        <v>1527</v>
      </c>
      <c r="D282" s="545" t="s">
        <v>1575</v>
      </c>
      <c r="E282" s="545" t="s">
        <v>1576</v>
      </c>
      <c r="F282" s="562">
        <v>4</v>
      </c>
      <c r="G282" s="562">
        <v>1944</v>
      </c>
      <c r="H282" s="562">
        <v>1</v>
      </c>
      <c r="I282" s="562">
        <v>486</v>
      </c>
      <c r="J282" s="562">
        <v>5</v>
      </c>
      <c r="K282" s="562">
        <v>2433</v>
      </c>
      <c r="L282" s="562">
        <v>1.2515432098765431</v>
      </c>
      <c r="M282" s="562">
        <v>486.6</v>
      </c>
      <c r="N282" s="562">
        <v>7</v>
      </c>
      <c r="O282" s="562">
        <v>3409</v>
      </c>
      <c r="P282" s="550">
        <v>1.7536008230452675</v>
      </c>
      <c r="Q282" s="563">
        <v>487</v>
      </c>
    </row>
    <row r="283" spans="1:17" ht="14.4" customHeight="1" x14ac:dyDescent="0.3">
      <c r="A283" s="544" t="s">
        <v>1645</v>
      </c>
      <c r="B283" s="545" t="s">
        <v>1542</v>
      </c>
      <c r="C283" s="545" t="s">
        <v>1527</v>
      </c>
      <c r="D283" s="545" t="s">
        <v>1577</v>
      </c>
      <c r="E283" s="545" t="s">
        <v>1578</v>
      </c>
      <c r="F283" s="562">
        <v>411</v>
      </c>
      <c r="G283" s="562">
        <v>65760</v>
      </c>
      <c r="H283" s="562">
        <v>1</v>
      </c>
      <c r="I283" s="562">
        <v>160</v>
      </c>
      <c r="J283" s="562">
        <v>406</v>
      </c>
      <c r="K283" s="562">
        <v>65231</v>
      </c>
      <c r="L283" s="562">
        <v>0.99195559610705597</v>
      </c>
      <c r="M283" s="562">
        <v>160.66748768472905</v>
      </c>
      <c r="N283" s="562">
        <v>440</v>
      </c>
      <c r="O283" s="562">
        <v>70840</v>
      </c>
      <c r="P283" s="550">
        <v>1.0772506082725062</v>
      </c>
      <c r="Q283" s="563">
        <v>161</v>
      </c>
    </row>
    <row r="284" spans="1:17" ht="14.4" customHeight="1" x14ac:dyDescent="0.3">
      <c r="A284" s="544" t="s">
        <v>1645</v>
      </c>
      <c r="B284" s="545" t="s">
        <v>1542</v>
      </c>
      <c r="C284" s="545" t="s">
        <v>1527</v>
      </c>
      <c r="D284" s="545" t="s">
        <v>1581</v>
      </c>
      <c r="E284" s="545" t="s">
        <v>1547</v>
      </c>
      <c r="F284" s="562">
        <v>926</v>
      </c>
      <c r="G284" s="562">
        <v>64820</v>
      </c>
      <c r="H284" s="562">
        <v>1</v>
      </c>
      <c r="I284" s="562">
        <v>70</v>
      </c>
      <c r="J284" s="562">
        <v>919</v>
      </c>
      <c r="K284" s="562">
        <v>64948</v>
      </c>
      <c r="L284" s="562">
        <v>1.0019746991669238</v>
      </c>
      <c r="M284" s="562">
        <v>70.672470076169745</v>
      </c>
      <c r="N284" s="562">
        <v>1062</v>
      </c>
      <c r="O284" s="562">
        <v>75402</v>
      </c>
      <c r="P284" s="550">
        <v>1.1632520826905277</v>
      </c>
      <c r="Q284" s="563">
        <v>71</v>
      </c>
    </row>
    <row r="285" spans="1:17" ht="14.4" customHeight="1" x14ac:dyDescent="0.3">
      <c r="A285" s="544" t="s">
        <v>1645</v>
      </c>
      <c r="B285" s="545" t="s">
        <v>1542</v>
      </c>
      <c r="C285" s="545" t="s">
        <v>1527</v>
      </c>
      <c r="D285" s="545" t="s">
        <v>1586</v>
      </c>
      <c r="E285" s="545" t="s">
        <v>1587</v>
      </c>
      <c r="F285" s="562"/>
      <c r="G285" s="562"/>
      <c r="H285" s="562"/>
      <c r="I285" s="562"/>
      <c r="J285" s="562">
        <v>3</v>
      </c>
      <c r="K285" s="562">
        <v>657</v>
      </c>
      <c r="L285" s="562"/>
      <c r="M285" s="562">
        <v>219</v>
      </c>
      <c r="N285" s="562"/>
      <c r="O285" s="562"/>
      <c r="P285" s="550"/>
      <c r="Q285" s="563"/>
    </row>
    <row r="286" spans="1:17" ht="14.4" customHeight="1" x14ac:dyDescent="0.3">
      <c r="A286" s="544" t="s">
        <v>1645</v>
      </c>
      <c r="B286" s="545" t="s">
        <v>1542</v>
      </c>
      <c r="C286" s="545" t="s">
        <v>1527</v>
      </c>
      <c r="D286" s="545" t="s">
        <v>1588</v>
      </c>
      <c r="E286" s="545" t="s">
        <v>1589</v>
      </c>
      <c r="F286" s="562">
        <v>11</v>
      </c>
      <c r="G286" s="562">
        <v>13079</v>
      </c>
      <c r="H286" s="562">
        <v>1</v>
      </c>
      <c r="I286" s="562">
        <v>1189</v>
      </c>
      <c r="J286" s="562">
        <v>11</v>
      </c>
      <c r="K286" s="562">
        <v>13107</v>
      </c>
      <c r="L286" s="562">
        <v>1.0021408364553865</v>
      </c>
      <c r="M286" s="562">
        <v>1191.5454545454545</v>
      </c>
      <c r="N286" s="562">
        <v>13</v>
      </c>
      <c r="O286" s="562">
        <v>15535</v>
      </c>
      <c r="P286" s="550">
        <v>1.1877819405153298</v>
      </c>
      <c r="Q286" s="563">
        <v>1195</v>
      </c>
    </row>
    <row r="287" spans="1:17" ht="14.4" customHeight="1" x14ac:dyDescent="0.3">
      <c r="A287" s="544" t="s">
        <v>1645</v>
      </c>
      <c r="B287" s="545" t="s">
        <v>1542</v>
      </c>
      <c r="C287" s="545" t="s">
        <v>1527</v>
      </c>
      <c r="D287" s="545" t="s">
        <v>1590</v>
      </c>
      <c r="E287" s="545" t="s">
        <v>1591</v>
      </c>
      <c r="F287" s="562">
        <v>10</v>
      </c>
      <c r="G287" s="562">
        <v>1080</v>
      </c>
      <c r="H287" s="562">
        <v>1</v>
      </c>
      <c r="I287" s="562">
        <v>108</v>
      </c>
      <c r="J287" s="562">
        <v>12</v>
      </c>
      <c r="K287" s="562">
        <v>1305</v>
      </c>
      <c r="L287" s="562">
        <v>1.2083333333333333</v>
      </c>
      <c r="M287" s="562">
        <v>108.75</v>
      </c>
      <c r="N287" s="562">
        <v>11</v>
      </c>
      <c r="O287" s="562">
        <v>1210</v>
      </c>
      <c r="P287" s="550">
        <v>1.1203703703703705</v>
      </c>
      <c r="Q287" s="563">
        <v>110</v>
      </c>
    </row>
    <row r="288" spans="1:17" ht="14.4" customHeight="1" x14ac:dyDescent="0.3">
      <c r="A288" s="544" t="s">
        <v>1645</v>
      </c>
      <c r="B288" s="545" t="s">
        <v>1542</v>
      </c>
      <c r="C288" s="545" t="s">
        <v>1527</v>
      </c>
      <c r="D288" s="545" t="s">
        <v>1592</v>
      </c>
      <c r="E288" s="545" t="s">
        <v>1593</v>
      </c>
      <c r="F288" s="562"/>
      <c r="G288" s="562"/>
      <c r="H288" s="562"/>
      <c r="I288" s="562"/>
      <c r="J288" s="562">
        <v>1</v>
      </c>
      <c r="K288" s="562">
        <v>322</v>
      </c>
      <c r="L288" s="562"/>
      <c r="M288" s="562">
        <v>322</v>
      </c>
      <c r="N288" s="562">
        <v>1</v>
      </c>
      <c r="O288" s="562">
        <v>323</v>
      </c>
      <c r="P288" s="550"/>
      <c r="Q288" s="563">
        <v>323</v>
      </c>
    </row>
    <row r="289" spans="1:17" ht="14.4" customHeight="1" x14ac:dyDescent="0.3">
      <c r="A289" s="544" t="s">
        <v>1645</v>
      </c>
      <c r="B289" s="545" t="s">
        <v>1542</v>
      </c>
      <c r="C289" s="545" t="s">
        <v>1527</v>
      </c>
      <c r="D289" s="545" t="s">
        <v>1600</v>
      </c>
      <c r="E289" s="545" t="s">
        <v>1601</v>
      </c>
      <c r="F289" s="562">
        <v>1</v>
      </c>
      <c r="G289" s="562">
        <v>291</v>
      </c>
      <c r="H289" s="562">
        <v>1</v>
      </c>
      <c r="I289" s="562">
        <v>291</v>
      </c>
      <c r="J289" s="562"/>
      <c r="K289" s="562"/>
      <c r="L289" s="562"/>
      <c r="M289" s="562"/>
      <c r="N289" s="562"/>
      <c r="O289" s="562"/>
      <c r="P289" s="550"/>
      <c r="Q289" s="563"/>
    </row>
    <row r="290" spans="1:17" ht="14.4" customHeight="1" x14ac:dyDescent="0.3">
      <c r="A290" s="544" t="s">
        <v>1646</v>
      </c>
      <c r="B290" s="545" t="s">
        <v>1542</v>
      </c>
      <c r="C290" s="545" t="s">
        <v>1527</v>
      </c>
      <c r="D290" s="545" t="s">
        <v>1546</v>
      </c>
      <c r="E290" s="545" t="s">
        <v>1547</v>
      </c>
      <c r="F290" s="562">
        <v>42</v>
      </c>
      <c r="G290" s="562">
        <v>8526</v>
      </c>
      <c r="H290" s="562">
        <v>1</v>
      </c>
      <c r="I290" s="562">
        <v>203</v>
      </c>
      <c r="J290" s="562">
        <v>21</v>
      </c>
      <c r="K290" s="562">
        <v>4297</v>
      </c>
      <c r="L290" s="562">
        <v>0.50398780201735871</v>
      </c>
      <c r="M290" s="562">
        <v>204.61904761904762</v>
      </c>
      <c r="N290" s="562">
        <v>27</v>
      </c>
      <c r="O290" s="562">
        <v>5562</v>
      </c>
      <c r="P290" s="550">
        <v>0.65235749472202675</v>
      </c>
      <c r="Q290" s="563">
        <v>206</v>
      </c>
    </row>
    <row r="291" spans="1:17" ht="14.4" customHeight="1" x14ac:dyDescent="0.3">
      <c r="A291" s="544" t="s">
        <v>1646</v>
      </c>
      <c r="B291" s="545" t="s">
        <v>1542</v>
      </c>
      <c r="C291" s="545" t="s">
        <v>1527</v>
      </c>
      <c r="D291" s="545" t="s">
        <v>1548</v>
      </c>
      <c r="E291" s="545" t="s">
        <v>1547</v>
      </c>
      <c r="F291" s="562"/>
      <c r="G291" s="562"/>
      <c r="H291" s="562"/>
      <c r="I291" s="562"/>
      <c r="J291" s="562">
        <v>3</v>
      </c>
      <c r="K291" s="562">
        <v>255</v>
      </c>
      <c r="L291" s="562"/>
      <c r="M291" s="562">
        <v>85</v>
      </c>
      <c r="N291" s="562"/>
      <c r="O291" s="562"/>
      <c r="P291" s="550"/>
      <c r="Q291" s="563"/>
    </row>
    <row r="292" spans="1:17" ht="14.4" customHeight="1" x14ac:dyDescent="0.3">
      <c r="A292" s="544" t="s">
        <v>1646</v>
      </c>
      <c r="B292" s="545" t="s">
        <v>1542</v>
      </c>
      <c r="C292" s="545" t="s">
        <v>1527</v>
      </c>
      <c r="D292" s="545" t="s">
        <v>1549</v>
      </c>
      <c r="E292" s="545" t="s">
        <v>1550</v>
      </c>
      <c r="F292" s="562">
        <v>82</v>
      </c>
      <c r="G292" s="562">
        <v>23944</v>
      </c>
      <c r="H292" s="562">
        <v>1</v>
      </c>
      <c r="I292" s="562">
        <v>292</v>
      </c>
      <c r="J292" s="562"/>
      <c r="K292" s="562"/>
      <c r="L292" s="562"/>
      <c r="M292" s="562"/>
      <c r="N292" s="562">
        <v>50</v>
      </c>
      <c r="O292" s="562">
        <v>14750</v>
      </c>
      <c r="P292" s="550">
        <v>0.61602071500167055</v>
      </c>
      <c r="Q292" s="563">
        <v>295</v>
      </c>
    </row>
    <row r="293" spans="1:17" ht="14.4" customHeight="1" x14ac:dyDescent="0.3">
      <c r="A293" s="544" t="s">
        <v>1646</v>
      </c>
      <c r="B293" s="545" t="s">
        <v>1542</v>
      </c>
      <c r="C293" s="545" t="s">
        <v>1527</v>
      </c>
      <c r="D293" s="545" t="s">
        <v>1555</v>
      </c>
      <c r="E293" s="545" t="s">
        <v>1556</v>
      </c>
      <c r="F293" s="562">
        <v>25</v>
      </c>
      <c r="G293" s="562">
        <v>3350</v>
      </c>
      <c r="H293" s="562">
        <v>1</v>
      </c>
      <c r="I293" s="562">
        <v>134</v>
      </c>
      <c r="J293" s="562">
        <v>12</v>
      </c>
      <c r="K293" s="562">
        <v>1617</v>
      </c>
      <c r="L293" s="562">
        <v>0.48268656716417913</v>
      </c>
      <c r="M293" s="562">
        <v>134.75</v>
      </c>
      <c r="N293" s="562">
        <v>33</v>
      </c>
      <c r="O293" s="562">
        <v>4455</v>
      </c>
      <c r="P293" s="550">
        <v>1.3298507462686566</v>
      </c>
      <c r="Q293" s="563">
        <v>135</v>
      </c>
    </row>
    <row r="294" spans="1:17" ht="14.4" customHeight="1" x14ac:dyDescent="0.3">
      <c r="A294" s="544" t="s">
        <v>1646</v>
      </c>
      <c r="B294" s="545" t="s">
        <v>1542</v>
      </c>
      <c r="C294" s="545" t="s">
        <v>1527</v>
      </c>
      <c r="D294" s="545" t="s">
        <v>1557</v>
      </c>
      <c r="E294" s="545" t="s">
        <v>1556</v>
      </c>
      <c r="F294" s="562">
        <v>1</v>
      </c>
      <c r="G294" s="562">
        <v>175</v>
      </c>
      <c r="H294" s="562">
        <v>1</v>
      </c>
      <c r="I294" s="562">
        <v>175</v>
      </c>
      <c r="J294" s="562">
        <v>1</v>
      </c>
      <c r="K294" s="562">
        <v>177</v>
      </c>
      <c r="L294" s="562">
        <v>1.0114285714285713</v>
      </c>
      <c r="M294" s="562">
        <v>177</v>
      </c>
      <c r="N294" s="562"/>
      <c r="O294" s="562"/>
      <c r="P294" s="550"/>
      <c r="Q294" s="563"/>
    </row>
    <row r="295" spans="1:17" ht="14.4" customHeight="1" x14ac:dyDescent="0.3">
      <c r="A295" s="544" t="s">
        <v>1646</v>
      </c>
      <c r="B295" s="545" t="s">
        <v>1542</v>
      </c>
      <c r="C295" s="545" t="s">
        <v>1527</v>
      </c>
      <c r="D295" s="545" t="s">
        <v>1562</v>
      </c>
      <c r="E295" s="545" t="s">
        <v>1563</v>
      </c>
      <c r="F295" s="562">
        <v>4</v>
      </c>
      <c r="G295" s="562">
        <v>636</v>
      </c>
      <c r="H295" s="562">
        <v>1</v>
      </c>
      <c r="I295" s="562">
        <v>159</v>
      </c>
      <c r="J295" s="562"/>
      <c r="K295" s="562"/>
      <c r="L295" s="562"/>
      <c r="M295" s="562"/>
      <c r="N295" s="562">
        <v>1</v>
      </c>
      <c r="O295" s="562">
        <v>161</v>
      </c>
      <c r="P295" s="550">
        <v>0.25314465408805031</v>
      </c>
      <c r="Q295" s="563">
        <v>161</v>
      </c>
    </row>
    <row r="296" spans="1:17" ht="14.4" customHeight="1" x14ac:dyDescent="0.3">
      <c r="A296" s="544" t="s">
        <v>1646</v>
      </c>
      <c r="B296" s="545" t="s">
        <v>1542</v>
      </c>
      <c r="C296" s="545" t="s">
        <v>1527</v>
      </c>
      <c r="D296" s="545" t="s">
        <v>1566</v>
      </c>
      <c r="E296" s="545" t="s">
        <v>1567</v>
      </c>
      <c r="F296" s="562">
        <v>42</v>
      </c>
      <c r="G296" s="562">
        <v>672</v>
      </c>
      <c r="H296" s="562">
        <v>1</v>
      </c>
      <c r="I296" s="562">
        <v>16</v>
      </c>
      <c r="J296" s="562">
        <v>26</v>
      </c>
      <c r="K296" s="562">
        <v>416</v>
      </c>
      <c r="L296" s="562">
        <v>0.61904761904761907</v>
      </c>
      <c r="M296" s="562">
        <v>16</v>
      </c>
      <c r="N296" s="562">
        <v>41</v>
      </c>
      <c r="O296" s="562">
        <v>656</v>
      </c>
      <c r="P296" s="550">
        <v>0.97619047619047616</v>
      </c>
      <c r="Q296" s="563">
        <v>16</v>
      </c>
    </row>
    <row r="297" spans="1:17" ht="14.4" customHeight="1" x14ac:dyDescent="0.3">
      <c r="A297" s="544" t="s">
        <v>1646</v>
      </c>
      <c r="B297" s="545" t="s">
        <v>1542</v>
      </c>
      <c r="C297" s="545" t="s">
        <v>1527</v>
      </c>
      <c r="D297" s="545" t="s">
        <v>1568</v>
      </c>
      <c r="E297" s="545" t="s">
        <v>1569</v>
      </c>
      <c r="F297" s="562">
        <v>12</v>
      </c>
      <c r="G297" s="562">
        <v>3144</v>
      </c>
      <c r="H297" s="562">
        <v>1</v>
      </c>
      <c r="I297" s="562">
        <v>262</v>
      </c>
      <c r="J297" s="562">
        <v>10</v>
      </c>
      <c r="K297" s="562">
        <v>2644</v>
      </c>
      <c r="L297" s="562">
        <v>0.84096692111959293</v>
      </c>
      <c r="M297" s="562">
        <v>264.39999999999998</v>
      </c>
      <c r="N297" s="562">
        <v>5</v>
      </c>
      <c r="O297" s="562">
        <v>1330</v>
      </c>
      <c r="P297" s="550">
        <v>0.42302798982188294</v>
      </c>
      <c r="Q297" s="563">
        <v>266</v>
      </c>
    </row>
    <row r="298" spans="1:17" ht="14.4" customHeight="1" x14ac:dyDescent="0.3">
      <c r="A298" s="544" t="s">
        <v>1646</v>
      </c>
      <c r="B298" s="545" t="s">
        <v>1542</v>
      </c>
      <c r="C298" s="545" t="s">
        <v>1527</v>
      </c>
      <c r="D298" s="545" t="s">
        <v>1570</v>
      </c>
      <c r="E298" s="545" t="s">
        <v>1571</v>
      </c>
      <c r="F298" s="562">
        <v>12</v>
      </c>
      <c r="G298" s="562">
        <v>1692</v>
      </c>
      <c r="H298" s="562">
        <v>1</v>
      </c>
      <c r="I298" s="562">
        <v>141</v>
      </c>
      <c r="J298" s="562">
        <v>10</v>
      </c>
      <c r="K298" s="562">
        <v>1410</v>
      </c>
      <c r="L298" s="562">
        <v>0.83333333333333337</v>
      </c>
      <c r="M298" s="562">
        <v>141</v>
      </c>
      <c r="N298" s="562">
        <v>6</v>
      </c>
      <c r="O298" s="562">
        <v>846</v>
      </c>
      <c r="P298" s="550">
        <v>0.5</v>
      </c>
      <c r="Q298" s="563">
        <v>141</v>
      </c>
    </row>
    <row r="299" spans="1:17" ht="14.4" customHeight="1" x14ac:dyDescent="0.3">
      <c r="A299" s="544" t="s">
        <v>1646</v>
      </c>
      <c r="B299" s="545" t="s">
        <v>1542</v>
      </c>
      <c r="C299" s="545" t="s">
        <v>1527</v>
      </c>
      <c r="D299" s="545" t="s">
        <v>1572</v>
      </c>
      <c r="E299" s="545" t="s">
        <v>1571</v>
      </c>
      <c r="F299" s="562">
        <v>25</v>
      </c>
      <c r="G299" s="562">
        <v>1950</v>
      </c>
      <c r="H299" s="562">
        <v>1</v>
      </c>
      <c r="I299" s="562">
        <v>78</v>
      </c>
      <c r="J299" s="562">
        <v>12</v>
      </c>
      <c r="K299" s="562">
        <v>936</v>
      </c>
      <c r="L299" s="562">
        <v>0.48</v>
      </c>
      <c r="M299" s="562">
        <v>78</v>
      </c>
      <c r="N299" s="562">
        <v>32</v>
      </c>
      <c r="O299" s="562">
        <v>2496</v>
      </c>
      <c r="P299" s="550">
        <v>1.28</v>
      </c>
      <c r="Q299" s="563">
        <v>78</v>
      </c>
    </row>
    <row r="300" spans="1:17" ht="14.4" customHeight="1" x14ac:dyDescent="0.3">
      <c r="A300" s="544" t="s">
        <v>1646</v>
      </c>
      <c r="B300" s="545" t="s">
        <v>1542</v>
      </c>
      <c r="C300" s="545" t="s">
        <v>1527</v>
      </c>
      <c r="D300" s="545" t="s">
        <v>1573</v>
      </c>
      <c r="E300" s="545" t="s">
        <v>1574</v>
      </c>
      <c r="F300" s="562">
        <v>12</v>
      </c>
      <c r="G300" s="562">
        <v>3636</v>
      </c>
      <c r="H300" s="562">
        <v>1</v>
      </c>
      <c r="I300" s="562">
        <v>303</v>
      </c>
      <c r="J300" s="562">
        <v>10</v>
      </c>
      <c r="K300" s="562">
        <v>3054</v>
      </c>
      <c r="L300" s="562">
        <v>0.83993399339933994</v>
      </c>
      <c r="M300" s="562">
        <v>305.39999999999998</v>
      </c>
      <c r="N300" s="562">
        <v>6</v>
      </c>
      <c r="O300" s="562">
        <v>1842</v>
      </c>
      <c r="P300" s="550">
        <v>0.50660066006600657</v>
      </c>
      <c r="Q300" s="563">
        <v>307</v>
      </c>
    </row>
    <row r="301" spans="1:17" ht="14.4" customHeight="1" x14ac:dyDescent="0.3">
      <c r="A301" s="544" t="s">
        <v>1646</v>
      </c>
      <c r="B301" s="545" t="s">
        <v>1542</v>
      </c>
      <c r="C301" s="545" t="s">
        <v>1527</v>
      </c>
      <c r="D301" s="545" t="s">
        <v>1577</v>
      </c>
      <c r="E301" s="545" t="s">
        <v>1578</v>
      </c>
      <c r="F301" s="562">
        <v>23</v>
      </c>
      <c r="G301" s="562">
        <v>3680</v>
      </c>
      <c r="H301" s="562">
        <v>1</v>
      </c>
      <c r="I301" s="562">
        <v>160</v>
      </c>
      <c r="J301" s="562">
        <v>14</v>
      </c>
      <c r="K301" s="562">
        <v>2250</v>
      </c>
      <c r="L301" s="562">
        <v>0.61141304347826086</v>
      </c>
      <c r="M301" s="562">
        <v>160.71428571428572</v>
      </c>
      <c r="N301" s="562">
        <v>29</v>
      </c>
      <c r="O301" s="562">
        <v>4669</v>
      </c>
      <c r="P301" s="550">
        <v>1.26875</v>
      </c>
      <c r="Q301" s="563">
        <v>161</v>
      </c>
    </row>
    <row r="302" spans="1:17" ht="14.4" customHeight="1" x14ac:dyDescent="0.3">
      <c r="A302" s="544" t="s">
        <v>1646</v>
      </c>
      <c r="B302" s="545" t="s">
        <v>1542</v>
      </c>
      <c r="C302" s="545" t="s">
        <v>1527</v>
      </c>
      <c r="D302" s="545" t="s">
        <v>1581</v>
      </c>
      <c r="E302" s="545" t="s">
        <v>1547</v>
      </c>
      <c r="F302" s="562">
        <v>45</v>
      </c>
      <c r="G302" s="562">
        <v>3150</v>
      </c>
      <c r="H302" s="562">
        <v>1</v>
      </c>
      <c r="I302" s="562">
        <v>70</v>
      </c>
      <c r="J302" s="562">
        <v>31</v>
      </c>
      <c r="K302" s="562">
        <v>2196</v>
      </c>
      <c r="L302" s="562">
        <v>0.69714285714285718</v>
      </c>
      <c r="M302" s="562">
        <v>70.838709677419359</v>
      </c>
      <c r="N302" s="562">
        <v>62</v>
      </c>
      <c r="O302" s="562">
        <v>4402</v>
      </c>
      <c r="P302" s="550">
        <v>1.3974603174603175</v>
      </c>
      <c r="Q302" s="563">
        <v>71</v>
      </c>
    </row>
    <row r="303" spans="1:17" ht="14.4" customHeight="1" x14ac:dyDescent="0.3">
      <c r="A303" s="544" t="s">
        <v>1646</v>
      </c>
      <c r="B303" s="545" t="s">
        <v>1542</v>
      </c>
      <c r="C303" s="545" t="s">
        <v>1527</v>
      </c>
      <c r="D303" s="545" t="s">
        <v>1586</v>
      </c>
      <c r="E303" s="545" t="s">
        <v>1587</v>
      </c>
      <c r="F303" s="562">
        <v>3</v>
      </c>
      <c r="G303" s="562">
        <v>648</v>
      </c>
      <c r="H303" s="562">
        <v>1</v>
      </c>
      <c r="I303" s="562">
        <v>216</v>
      </c>
      <c r="J303" s="562">
        <v>3</v>
      </c>
      <c r="K303" s="562">
        <v>657</v>
      </c>
      <c r="L303" s="562">
        <v>1.0138888888888888</v>
      </c>
      <c r="M303" s="562">
        <v>219</v>
      </c>
      <c r="N303" s="562"/>
      <c r="O303" s="562"/>
      <c r="P303" s="550"/>
      <c r="Q303" s="563"/>
    </row>
    <row r="304" spans="1:17" ht="14.4" customHeight="1" x14ac:dyDescent="0.3">
      <c r="A304" s="544" t="s">
        <v>1646</v>
      </c>
      <c r="B304" s="545" t="s">
        <v>1542</v>
      </c>
      <c r="C304" s="545" t="s">
        <v>1527</v>
      </c>
      <c r="D304" s="545" t="s">
        <v>1588</v>
      </c>
      <c r="E304" s="545" t="s">
        <v>1589</v>
      </c>
      <c r="F304" s="562">
        <v>1</v>
      </c>
      <c r="G304" s="562">
        <v>1189</v>
      </c>
      <c r="H304" s="562">
        <v>1</v>
      </c>
      <c r="I304" s="562">
        <v>1189</v>
      </c>
      <c r="J304" s="562"/>
      <c r="K304" s="562"/>
      <c r="L304" s="562"/>
      <c r="M304" s="562"/>
      <c r="N304" s="562"/>
      <c r="O304" s="562"/>
      <c r="P304" s="550"/>
      <c r="Q304" s="563"/>
    </row>
    <row r="305" spans="1:17" ht="14.4" customHeight="1" x14ac:dyDescent="0.3">
      <c r="A305" s="544" t="s">
        <v>1646</v>
      </c>
      <c r="B305" s="545" t="s">
        <v>1542</v>
      </c>
      <c r="C305" s="545" t="s">
        <v>1527</v>
      </c>
      <c r="D305" s="545" t="s">
        <v>1590</v>
      </c>
      <c r="E305" s="545" t="s">
        <v>1591</v>
      </c>
      <c r="F305" s="562">
        <v>2</v>
      </c>
      <c r="G305" s="562">
        <v>216</v>
      </c>
      <c r="H305" s="562">
        <v>1</v>
      </c>
      <c r="I305" s="562">
        <v>108</v>
      </c>
      <c r="J305" s="562">
        <v>1</v>
      </c>
      <c r="K305" s="562">
        <v>109</v>
      </c>
      <c r="L305" s="562">
        <v>0.50462962962962965</v>
      </c>
      <c r="M305" s="562">
        <v>109</v>
      </c>
      <c r="N305" s="562">
        <v>1</v>
      </c>
      <c r="O305" s="562">
        <v>110</v>
      </c>
      <c r="P305" s="550">
        <v>0.5092592592592593</v>
      </c>
      <c r="Q305" s="563">
        <v>110</v>
      </c>
    </row>
    <row r="306" spans="1:17" ht="14.4" customHeight="1" x14ac:dyDescent="0.3">
      <c r="A306" s="544" t="s">
        <v>1646</v>
      </c>
      <c r="B306" s="545" t="s">
        <v>1542</v>
      </c>
      <c r="C306" s="545" t="s">
        <v>1527</v>
      </c>
      <c r="D306" s="545" t="s">
        <v>1592</v>
      </c>
      <c r="E306" s="545" t="s">
        <v>1593</v>
      </c>
      <c r="F306" s="562"/>
      <c r="G306" s="562"/>
      <c r="H306" s="562"/>
      <c r="I306" s="562"/>
      <c r="J306" s="562">
        <v>1</v>
      </c>
      <c r="K306" s="562">
        <v>322</v>
      </c>
      <c r="L306" s="562"/>
      <c r="M306" s="562">
        <v>322</v>
      </c>
      <c r="N306" s="562"/>
      <c r="O306" s="562"/>
      <c r="P306" s="550"/>
      <c r="Q306" s="563"/>
    </row>
    <row r="307" spans="1:17" ht="14.4" customHeight="1" x14ac:dyDescent="0.3">
      <c r="A307" s="544" t="s">
        <v>1646</v>
      </c>
      <c r="B307" s="545" t="s">
        <v>1542</v>
      </c>
      <c r="C307" s="545" t="s">
        <v>1527</v>
      </c>
      <c r="D307" s="545" t="s">
        <v>1598</v>
      </c>
      <c r="E307" s="545" t="s">
        <v>1599</v>
      </c>
      <c r="F307" s="562">
        <v>1</v>
      </c>
      <c r="G307" s="562">
        <v>1020</v>
      </c>
      <c r="H307" s="562">
        <v>1</v>
      </c>
      <c r="I307" s="562">
        <v>1020</v>
      </c>
      <c r="J307" s="562"/>
      <c r="K307" s="562"/>
      <c r="L307" s="562"/>
      <c r="M307" s="562"/>
      <c r="N307" s="562"/>
      <c r="O307" s="562"/>
      <c r="P307" s="550"/>
      <c r="Q307" s="563"/>
    </row>
    <row r="308" spans="1:17" ht="14.4" customHeight="1" x14ac:dyDescent="0.3">
      <c r="A308" s="544" t="s">
        <v>1647</v>
      </c>
      <c r="B308" s="545" t="s">
        <v>1542</v>
      </c>
      <c r="C308" s="545" t="s">
        <v>1527</v>
      </c>
      <c r="D308" s="545" t="s">
        <v>1566</v>
      </c>
      <c r="E308" s="545" t="s">
        <v>1567</v>
      </c>
      <c r="F308" s="562">
        <v>1</v>
      </c>
      <c r="G308" s="562">
        <v>16</v>
      </c>
      <c r="H308" s="562">
        <v>1</v>
      </c>
      <c r="I308" s="562">
        <v>16</v>
      </c>
      <c r="J308" s="562"/>
      <c r="K308" s="562"/>
      <c r="L308" s="562"/>
      <c r="M308" s="562"/>
      <c r="N308" s="562"/>
      <c r="O308" s="562"/>
      <c r="P308" s="550"/>
      <c r="Q308" s="563"/>
    </row>
    <row r="309" spans="1:17" ht="14.4" customHeight="1" x14ac:dyDescent="0.3">
      <c r="A309" s="544" t="s">
        <v>1647</v>
      </c>
      <c r="B309" s="545" t="s">
        <v>1542</v>
      </c>
      <c r="C309" s="545" t="s">
        <v>1527</v>
      </c>
      <c r="D309" s="545" t="s">
        <v>1577</v>
      </c>
      <c r="E309" s="545" t="s">
        <v>1578</v>
      </c>
      <c r="F309" s="562">
        <v>2</v>
      </c>
      <c r="G309" s="562">
        <v>320</v>
      </c>
      <c r="H309" s="562">
        <v>1</v>
      </c>
      <c r="I309" s="562">
        <v>160</v>
      </c>
      <c r="J309" s="562"/>
      <c r="K309" s="562"/>
      <c r="L309" s="562"/>
      <c r="M309" s="562"/>
      <c r="N309" s="562"/>
      <c r="O309" s="562"/>
      <c r="P309" s="550"/>
      <c r="Q309" s="563"/>
    </row>
    <row r="310" spans="1:17" ht="14.4" customHeight="1" x14ac:dyDescent="0.3">
      <c r="A310" s="544" t="s">
        <v>1648</v>
      </c>
      <c r="B310" s="545" t="s">
        <v>1542</v>
      </c>
      <c r="C310" s="545" t="s">
        <v>1527</v>
      </c>
      <c r="D310" s="545" t="s">
        <v>1546</v>
      </c>
      <c r="E310" s="545" t="s">
        <v>1547</v>
      </c>
      <c r="F310" s="562">
        <v>52</v>
      </c>
      <c r="G310" s="562">
        <v>10556</v>
      </c>
      <c r="H310" s="562">
        <v>1</v>
      </c>
      <c r="I310" s="562">
        <v>203</v>
      </c>
      <c r="J310" s="562">
        <v>32</v>
      </c>
      <c r="K310" s="562">
        <v>6528</v>
      </c>
      <c r="L310" s="562">
        <v>0.61841606669192872</v>
      </c>
      <c r="M310" s="562">
        <v>204</v>
      </c>
      <c r="N310" s="562">
        <v>41</v>
      </c>
      <c r="O310" s="562">
        <v>8446</v>
      </c>
      <c r="P310" s="550">
        <v>0.80011367942402423</v>
      </c>
      <c r="Q310" s="563">
        <v>206</v>
      </c>
    </row>
    <row r="311" spans="1:17" ht="14.4" customHeight="1" x14ac:dyDescent="0.3">
      <c r="A311" s="544" t="s">
        <v>1648</v>
      </c>
      <c r="B311" s="545" t="s">
        <v>1542</v>
      </c>
      <c r="C311" s="545" t="s">
        <v>1527</v>
      </c>
      <c r="D311" s="545" t="s">
        <v>1549</v>
      </c>
      <c r="E311" s="545" t="s">
        <v>1550</v>
      </c>
      <c r="F311" s="562">
        <v>43</v>
      </c>
      <c r="G311" s="562">
        <v>12556</v>
      </c>
      <c r="H311" s="562">
        <v>1</v>
      </c>
      <c r="I311" s="562">
        <v>292</v>
      </c>
      <c r="J311" s="562">
        <v>65</v>
      </c>
      <c r="K311" s="562">
        <v>19078</v>
      </c>
      <c r="L311" s="562">
        <v>1.5194329404268876</v>
      </c>
      <c r="M311" s="562">
        <v>293.50769230769231</v>
      </c>
      <c r="N311" s="562">
        <v>164</v>
      </c>
      <c r="O311" s="562">
        <v>48380</v>
      </c>
      <c r="P311" s="550">
        <v>3.8531379420197513</v>
      </c>
      <c r="Q311" s="563">
        <v>295</v>
      </c>
    </row>
    <row r="312" spans="1:17" ht="14.4" customHeight="1" x14ac:dyDescent="0.3">
      <c r="A312" s="544" t="s">
        <v>1648</v>
      </c>
      <c r="B312" s="545" t="s">
        <v>1542</v>
      </c>
      <c r="C312" s="545" t="s">
        <v>1527</v>
      </c>
      <c r="D312" s="545" t="s">
        <v>1551</v>
      </c>
      <c r="E312" s="545" t="s">
        <v>1552</v>
      </c>
      <c r="F312" s="562">
        <v>3</v>
      </c>
      <c r="G312" s="562">
        <v>279</v>
      </c>
      <c r="H312" s="562">
        <v>1</v>
      </c>
      <c r="I312" s="562">
        <v>93</v>
      </c>
      <c r="J312" s="562">
        <v>6</v>
      </c>
      <c r="K312" s="562">
        <v>561</v>
      </c>
      <c r="L312" s="562">
        <v>2.010752688172043</v>
      </c>
      <c r="M312" s="562">
        <v>93.5</v>
      </c>
      <c r="N312" s="562">
        <v>4</v>
      </c>
      <c r="O312" s="562">
        <v>380</v>
      </c>
      <c r="P312" s="550">
        <v>1.3620071684587813</v>
      </c>
      <c r="Q312" s="563">
        <v>95</v>
      </c>
    </row>
    <row r="313" spans="1:17" ht="14.4" customHeight="1" x14ac:dyDescent="0.3">
      <c r="A313" s="544" t="s">
        <v>1648</v>
      </c>
      <c r="B313" s="545" t="s">
        <v>1542</v>
      </c>
      <c r="C313" s="545" t="s">
        <v>1527</v>
      </c>
      <c r="D313" s="545" t="s">
        <v>1553</v>
      </c>
      <c r="E313" s="545" t="s">
        <v>1554</v>
      </c>
      <c r="F313" s="562"/>
      <c r="G313" s="562"/>
      <c r="H313" s="562"/>
      <c r="I313" s="562"/>
      <c r="J313" s="562">
        <v>1</v>
      </c>
      <c r="K313" s="562">
        <v>223</v>
      </c>
      <c r="L313" s="562"/>
      <c r="M313" s="562">
        <v>223</v>
      </c>
      <c r="N313" s="562">
        <v>1</v>
      </c>
      <c r="O313" s="562">
        <v>224</v>
      </c>
      <c r="P313" s="550"/>
      <c r="Q313" s="563">
        <v>224</v>
      </c>
    </row>
    <row r="314" spans="1:17" ht="14.4" customHeight="1" x14ac:dyDescent="0.3">
      <c r="A314" s="544" t="s">
        <v>1648</v>
      </c>
      <c r="B314" s="545" t="s">
        <v>1542</v>
      </c>
      <c r="C314" s="545" t="s">
        <v>1527</v>
      </c>
      <c r="D314" s="545" t="s">
        <v>1555</v>
      </c>
      <c r="E314" s="545" t="s">
        <v>1556</v>
      </c>
      <c r="F314" s="562">
        <v>76</v>
      </c>
      <c r="G314" s="562">
        <v>10184</v>
      </c>
      <c r="H314" s="562">
        <v>1</v>
      </c>
      <c r="I314" s="562">
        <v>134</v>
      </c>
      <c r="J314" s="562">
        <v>60</v>
      </c>
      <c r="K314" s="562">
        <v>8079</v>
      </c>
      <c r="L314" s="562">
        <v>0.7933032207384132</v>
      </c>
      <c r="M314" s="562">
        <v>134.65</v>
      </c>
      <c r="N314" s="562">
        <v>95</v>
      </c>
      <c r="O314" s="562">
        <v>12825</v>
      </c>
      <c r="P314" s="550">
        <v>1.2593283582089552</v>
      </c>
      <c r="Q314" s="563">
        <v>135</v>
      </c>
    </row>
    <row r="315" spans="1:17" ht="14.4" customHeight="1" x14ac:dyDescent="0.3">
      <c r="A315" s="544" t="s">
        <v>1648</v>
      </c>
      <c r="B315" s="545" t="s">
        <v>1542</v>
      </c>
      <c r="C315" s="545" t="s">
        <v>1527</v>
      </c>
      <c r="D315" s="545" t="s">
        <v>1558</v>
      </c>
      <c r="E315" s="545" t="s">
        <v>1559</v>
      </c>
      <c r="F315" s="562">
        <v>1</v>
      </c>
      <c r="G315" s="562">
        <v>612</v>
      </c>
      <c r="H315" s="562">
        <v>1</v>
      </c>
      <c r="I315" s="562">
        <v>612</v>
      </c>
      <c r="J315" s="562">
        <v>1</v>
      </c>
      <c r="K315" s="562">
        <v>618</v>
      </c>
      <c r="L315" s="562">
        <v>1.0098039215686274</v>
      </c>
      <c r="M315" s="562">
        <v>618</v>
      </c>
      <c r="N315" s="562">
        <v>1</v>
      </c>
      <c r="O315" s="562">
        <v>620</v>
      </c>
      <c r="P315" s="550">
        <v>1.0130718954248366</v>
      </c>
      <c r="Q315" s="563">
        <v>620</v>
      </c>
    </row>
    <row r="316" spans="1:17" ht="14.4" customHeight="1" x14ac:dyDescent="0.3">
      <c r="A316" s="544" t="s">
        <v>1648</v>
      </c>
      <c r="B316" s="545" t="s">
        <v>1542</v>
      </c>
      <c r="C316" s="545" t="s">
        <v>1527</v>
      </c>
      <c r="D316" s="545" t="s">
        <v>1562</v>
      </c>
      <c r="E316" s="545" t="s">
        <v>1563</v>
      </c>
      <c r="F316" s="562">
        <v>2</v>
      </c>
      <c r="G316" s="562">
        <v>318</v>
      </c>
      <c r="H316" s="562">
        <v>1</v>
      </c>
      <c r="I316" s="562">
        <v>159</v>
      </c>
      <c r="J316" s="562">
        <v>3</v>
      </c>
      <c r="K316" s="562">
        <v>479</v>
      </c>
      <c r="L316" s="562">
        <v>1.5062893081761006</v>
      </c>
      <c r="M316" s="562">
        <v>159.66666666666666</v>
      </c>
      <c r="N316" s="562">
        <v>7</v>
      </c>
      <c r="O316" s="562">
        <v>1127</v>
      </c>
      <c r="P316" s="550">
        <v>3.5440251572327046</v>
      </c>
      <c r="Q316" s="563">
        <v>161</v>
      </c>
    </row>
    <row r="317" spans="1:17" ht="14.4" customHeight="1" x14ac:dyDescent="0.3">
      <c r="A317" s="544" t="s">
        <v>1648</v>
      </c>
      <c r="B317" s="545" t="s">
        <v>1542</v>
      </c>
      <c r="C317" s="545" t="s">
        <v>1527</v>
      </c>
      <c r="D317" s="545" t="s">
        <v>1564</v>
      </c>
      <c r="E317" s="545" t="s">
        <v>1565</v>
      </c>
      <c r="F317" s="562"/>
      <c r="G317" s="562"/>
      <c r="H317" s="562"/>
      <c r="I317" s="562"/>
      <c r="J317" s="562"/>
      <c r="K317" s="562"/>
      <c r="L317" s="562"/>
      <c r="M317" s="562"/>
      <c r="N317" s="562">
        <v>2</v>
      </c>
      <c r="O317" s="562">
        <v>766</v>
      </c>
      <c r="P317" s="550"/>
      <c r="Q317" s="563">
        <v>383</v>
      </c>
    </row>
    <row r="318" spans="1:17" ht="14.4" customHeight="1" x14ac:dyDescent="0.3">
      <c r="A318" s="544" t="s">
        <v>1648</v>
      </c>
      <c r="B318" s="545" t="s">
        <v>1542</v>
      </c>
      <c r="C318" s="545" t="s">
        <v>1527</v>
      </c>
      <c r="D318" s="545" t="s">
        <v>1566</v>
      </c>
      <c r="E318" s="545" t="s">
        <v>1567</v>
      </c>
      <c r="F318" s="562">
        <v>205</v>
      </c>
      <c r="G318" s="562">
        <v>3280</v>
      </c>
      <c r="H318" s="562">
        <v>1</v>
      </c>
      <c r="I318" s="562">
        <v>16</v>
      </c>
      <c r="J318" s="562">
        <v>179</v>
      </c>
      <c r="K318" s="562">
        <v>2864</v>
      </c>
      <c r="L318" s="562">
        <v>0.87317073170731707</v>
      </c>
      <c r="M318" s="562">
        <v>16</v>
      </c>
      <c r="N318" s="562">
        <v>175</v>
      </c>
      <c r="O318" s="562">
        <v>2800</v>
      </c>
      <c r="P318" s="550">
        <v>0.85365853658536583</v>
      </c>
      <c r="Q318" s="563">
        <v>16</v>
      </c>
    </row>
    <row r="319" spans="1:17" ht="14.4" customHeight="1" x14ac:dyDescent="0.3">
      <c r="A319" s="544" t="s">
        <v>1648</v>
      </c>
      <c r="B319" s="545" t="s">
        <v>1542</v>
      </c>
      <c r="C319" s="545" t="s">
        <v>1527</v>
      </c>
      <c r="D319" s="545" t="s">
        <v>1568</v>
      </c>
      <c r="E319" s="545" t="s">
        <v>1569</v>
      </c>
      <c r="F319" s="562">
        <v>10</v>
      </c>
      <c r="G319" s="562">
        <v>2620</v>
      </c>
      <c r="H319" s="562">
        <v>1</v>
      </c>
      <c r="I319" s="562">
        <v>262</v>
      </c>
      <c r="J319" s="562">
        <v>11</v>
      </c>
      <c r="K319" s="562">
        <v>2900</v>
      </c>
      <c r="L319" s="562">
        <v>1.1068702290076335</v>
      </c>
      <c r="M319" s="562">
        <v>263.63636363636363</v>
      </c>
      <c r="N319" s="562">
        <v>11</v>
      </c>
      <c r="O319" s="562">
        <v>2926</v>
      </c>
      <c r="P319" s="550">
        <v>1.116793893129771</v>
      </c>
      <c r="Q319" s="563">
        <v>266</v>
      </c>
    </row>
    <row r="320" spans="1:17" ht="14.4" customHeight="1" x14ac:dyDescent="0.3">
      <c r="A320" s="544" t="s">
        <v>1648</v>
      </c>
      <c r="B320" s="545" t="s">
        <v>1542</v>
      </c>
      <c r="C320" s="545" t="s">
        <v>1527</v>
      </c>
      <c r="D320" s="545" t="s">
        <v>1570</v>
      </c>
      <c r="E320" s="545" t="s">
        <v>1571</v>
      </c>
      <c r="F320" s="562">
        <v>10</v>
      </c>
      <c r="G320" s="562">
        <v>1410</v>
      </c>
      <c r="H320" s="562">
        <v>1</v>
      </c>
      <c r="I320" s="562">
        <v>141</v>
      </c>
      <c r="J320" s="562">
        <v>9</v>
      </c>
      <c r="K320" s="562">
        <v>1269</v>
      </c>
      <c r="L320" s="562">
        <v>0.9</v>
      </c>
      <c r="M320" s="562">
        <v>141</v>
      </c>
      <c r="N320" s="562">
        <v>12</v>
      </c>
      <c r="O320" s="562">
        <v>1692</v>
      </c>
      <c r="P320" s="550">
        <v>1.2</v>
      </c>
      <c r="Q320" s="563">
        <v>141</v>
      </c>
    </row>
    <row r="321" spans="1:17" ht="14.4" customHeight="1" x14ac:dyDescent="0.3">
      <c r="A321" s="544" t="s">
        <v>1648</v>
      </c>
      <c r="B321" s="545" t="s">
        <v>1542</v>
      </c>
      <c r="C321" s="545" t="s">
        <v>1527</v>
      </c>
      <c r="D321" s="545" t="s">
        <v>1572</v>
      </c>
      <c r="E321" s="545" t="s">
        <v>1571</v>
      </c>
      <c r="F321" s="562">
        <v>76</v>
      </c>
      <c r="G321" s="562">
        <v>5928</v>
      </c>
      <c r="H321" s="562">
        <v>1</v>
      </c>
      <c r="I321" s="562">
        <v>78</v>
      </c>
      <c r="J321" s="562">
        <v>60</v>
      </c>
      <c r="K321" s="562">
        <v>4680</v>
      </c>
      <c r="L321" s="562">
        <v>0.78947368421052633</v>
      </c>
      <c r="M321" s="562">
        <v>78</v>
      </c>
      <c r="N321" s="562">
        <v>95</v>
      </c>
      <c r="O321" s="562">
        <v>7410</v>
      </c>
      <c r="P321" s="550">
        <v>1.25</v>
      </c>
      <c r="Q321" s="563">
        <v>78</v>
      </c>
    </row>
    <row r="322" spans="1:17" ht="14.4" customHeight="1" x14ac:dyDescent="0.3">
      <c r="A322" s="544" t="s">
        <v>1648</v>
      </c>
      <c r="B322" s="545" t="s">
        <v>1542</v>
      </c>
      <c r="C322" s="545" t="s">
        <v>1527</v>
      </c>
      <c r="D322" s="545" t="s">
        <v>1573</v>
      </c>
      <c r="E322" s="545" t="s">
        <v>1574</v>
      </c>
      <c r="F322" s="562">
        <v>10</v>
      </c>
      <c r="G322" s="562">
        <v>3030</v>
      </c>
      <c r="H322" s="562">
        <v>1</v>
      </c>
      <c r="I322" s="562">
        <v>303</v>
      </c>
      <c r="J322" s="562">
        <v>9</v>
      </c>
      <c r="K322" s="562">
        <v>2739</v>
      </c>
      <c r="L322" s="562">
        <v>0.90396039603960399</v>
      </c>
      <c r="M322" s="562">
        <v>304.33333333333331</v>
      </c>
      <c r="N322" s="562">
        <v>12</v>
      </c>
      <c r="O322" s="562">
        <v>3684</v>
      </c>
      <c r="P322" s="550">
        <v>1.2158415841584158</v>
      </c>
      <c r="Q322" s="563">
        <v>307</v>
      </c>
    </row>
    <row r="323" spans="1:17" ht="14.4" customHeight="1" x14ac:dyDescent="0.3">
      <c r="A323" s="544" t="s">
        <v>1648</v>
      </c>
      <c r="B323" s="545" t="s">
        <v>1542</v>
      </c>
      <c r="C323" s="545" t="s">
        <v>1527</v>
      </c>
      <c r="D323" s="545" t="s">
        <v>1577</v>
      </c>
      <c r="E323" s="545" t="s">
        <v>1578</v>
      </c>
      <c r="F323" s="562">
        <v>161</v>
      </c>
      <c r="G323" s="562">
        <v>25760</v>
      </c>
      <c r="H323" s="562">
        <v>1</v>
      </c>
      <c r="I323" s="562">
        <v>160</v>
      </c>
      <c r="J323" s="562">
        <v>151</v>
      </c>
      <c r="K323" s="562">
        <v>24252</v>
      </c>
      <c r="L323" s="562">
        <v>0.94145962732919253</v>
      </c>
      <c r="M323" s="562">
        <v>160.60927152317882</v>
      </c>
      <c r="N323" s="562">
        <v>130</v>
      </c>
      <c r="O323" s="562">
        <v>20930</v>
      </c>
      <c r="P323" s="550">
        <v>0.8125</v>
      </c>
      <c r="Q323" s="563">
        <v>161</v>
      </c>
    </row>
    <row r="324" spans="1:17" ht="14.4" customHeight="1" x14ac:dyDescent="0.3">
      <c r="A324" s="544" t="s">
        <v>1648</v>
      </c>
      <c r="B324" s="545" t="s">
        <v>1542</v>
      </c>
      <c r="C324" s="545" t="s">
        <v>1527</v>
      </c>
      <c r="D324" s="545" t="s">
        <v>1581</v>
      </c>
      <c r="E324" s="545" t="s">
        <v>1547</v>
      </c>
      <c r="F324" s="562">
        <v>165</v>
      </c>
      <c r="G324" s="562">
        <v>11550</v>
      </c>
      <c r="H324" s="562">
        <v>1</v>
      </c>
      <c r="I324" s="562">
        <v>70</v>
      </c>
      <c r="J324" s="562">
        <v>136</v>
      </c>
      <c r="K324" s="562">
        <v>9604</v>
      </c>
      <c r="L324" s="562">
        <v>0.83151515151515154</v>
      </c>
      <c r="M324" s="562">
        <v>70.617647058823536</v>
      </c>
      <c r="N324" s="562">
        <v>242</v>
      </c>
      <c r="O324" s="562">
        <v>17182</v>
      </c>
      <c r="P324" s="550">
        <v>1.4876190476190476</v>
      </c>
      <c r="Q324" s="563">
        <v>71</v>
      </c>
    </row>
    <row r="325" spans="1:17" ht="14.4" customHeight="1" x14ac:dyDescent="0.3">
      <c r="A325" s="544" t="s">
        <v>1648</v>
      </c>
      <c r="B325" s="545" t="s">
        <v>1542</v>
      </c>
      <c r="C325" s="545" t="s">
        <v>1527</v>
      </c>
      <c r="D325" s="545" t="s">
        <v>1588</v>
      </c>
      <c r="E325" s="545" t="s">
        <v>1589</v>
      </c>
      <c r="F325" s="562">
        <v>1</v>
      </c>
      <c r="G325" s="562">
        <v>1189</v>
      </c>
      <c r="H325" s="562">
        <v>1</v>
      </c>
      <c r="I325" s="562">
        <v>1189</v>
      </c>
      <c r="J325" s="562">
        <v>3</v>
      </c>
      <c r="K325" s="562">
        <v>3575</v>
      </c>
      <c r="L325" s="562">
        <v>3.0067283431455003</v>
      </c>
      <c r="M325" s="562">
        <v>1191.6666666666667</v>
      </c>
      <c r="N325" s="562">
        <v>9</v>
      </c>
      <c r="O325" s="562">
        <v>10755</v>
      </c>
      <c r="P325" s="550">
        <v>9.0454163162321279</v>
      </c>
      <c r="Q325" s="563">
        <v>1195</v>
      </c>
    </row>
    <row r="326" spans="1:17" ht="14.4" customHeight="1" x14ac:dyDescent="0.3">
      <c r="A326" s="544" t="s">
        <v>1648</v>
      </c>
      <c r="B326" s="545" t="s">
        <v>1542</v>
      </c>
      <c r="C326" s="545" t="s">
        <v>1527</v>
      </c>
      <c r="D326" s="545" t="s">
        <v>1590</v>
      </c>
      <c r="E326" s="545" t="s">
        <v>1591</v>
      </c>
      <c r="F326" s="562">
        <v>1</v>
      </c>
      <c r="G326" s="562">
        <v>108</v>
      </c>
      <c r="H326" s="562">
        <v>1</v>
      </c>
      <c r="I326" s="562">
        <v>108</v>
      </c>
      <c r="J326" s="562">
        <v>2</v>
      </c>
      <c r="K326" s="562">
        <v>217</v>
      </c>
      <c r="L326" s="562">
        <v>2.0092592592592591</v>
      </c>
      <c r="M326" s="562">
        <v>108.5</v>
      </c>
      <c r="N326" s="562">
        <v>6</v>
      </c>
      <c r="O326" s="562">
        <v>660</v>
      </c>
      <c r="P326" s="550">
        <v>6.1111111111111107</v>
      </c>
      <c r="Q326" s="563">
        <v>110</v>
      </c>
    </row>
    <row r="327" spans="1:17" ht="14.4" customHeight="1" x14ac:dyDescent="0.3">
      <c r="A327" s="544" t="s">
        <v>1648</v>
      </c>
      <c r="B327" s="545" t="s">
        <v>1542</v>
      </c>
      <c r="C327" s="545" t="s">
        <v>1527</v>
      </c>
      <c r="D327" s="545" t="s">
        <v>1592</v>
      </c>
      <c r="E327" s="545" t="s">
        <v>1593</v>
      </c>
      <c r="F327" s="562"/>
      <c r="G327" s="562"/>
      <c r="H327" s="562"/>
      <c r="I327" s="562"/>
      <c r="J327" s="562">
        <v>1</v>
      </c>
      <c r="K327" s="562">
        <v>322</v>
      </c>
      <c r="L327" s="562"/>
      <c r="M327" s="562">
        <v>322</v>
      </c>
      <c r="N327" s="562"/>
      <c r="O327" s="562"/>
      <c r="P327" s="550"/>
      <c r="Q327" s="563"/>
    </row>
    <row r="328" spans="1:17" ht="14.4" customHeight="1" x14ac:dyDescent="0.3">
      <c r="A328" s="544" t="s">
        <v>1648</v>
      </c>
      <c r="B328" s="545" t="s">
        <v>1542</v>
      </c>
      <c r="C328" s="545" t="s">
        <v>1527</v>
      </c>
      <c r="D328" s="545" t="s">
        <v>1600</v>
      </c>
      <c r="E328" s="545" t="s">
        <v>1601</v>
      </c>
      <c r="F328" s="562"/>
      <c r="G328" s="562"/>
      <c r="H328" s="562"/>
      <c r="I328" s="562"/>
      <c r="J328" s="562">
        <v>1</v>
      </c>
      <c r="K328" s="562">
        <v>293</v>
      </c>
      <c r="L328" s="562"/>
      <c r="M328" s="562">
        <v>293</v>
      </c>
      <c r="N328" s="562">
        <v>2</v>
      </c>
      <c r="O328" s="562">
        <v>588</v>
      </c>
      <c r="P328" s="550"/>
      <c r="Q328" s="563">
        <v>294</v>
      </c>
    </row>
    <row r="329" spans="1:17" ht="14.4" customHeight="1" x14ac:dyDescent="0.3">
      <c r="A329" s="544" t="s">
        <v>1649</v>
      </c>
      <c r="B329" s="545" t="s">
        <v>1542</v>
      </c>
      <c r="C329" s="545" t="s">
        <v>1527</v>
      </c>
      <c r="D329" s="545" t="s">
        <v>1546</v>
      </c>
      <c r="E329" s="545" t="s">
        <v>1547</v>
      </c>
      <c r="F329" s="562">
        <v>34</v>
      </c>
      <c r="G329" s="562">
        <v>6902</v>
      </c>
      <c r="H329" s="562">
        <v>1</v>
      </c>
      <c r="I329" s="562">
        <v>203</v>
      </c>
      <c r="J329" s="562">
        <v>31</v>
      </c>
      <c r="K329" s="562">
        <v>6351</v>
      </c>
      <c r="L329" s="562">
        <v>0.92016806722689071</v>
      </c>
      <c r="M329" s="562">
        <v>204.87096774193549</v>
      </c>
      <c r="N329" s="562">
        <v>53</v>
      </c>
      <c r="O329" s="562">
        <v>10918</v>
      </c>
      <c r="P329" s="550">
        <v>1.5818603303390322</v>
      </c>
      <c r="Q329" s="563">
        <v>206</v>
      </c>
    </row>
    <row r="330" spans="1:17" ht="14.4" customHeight="1" x14ac:dyDescent="0.3">
      <c r="A330" s="544" t="s">
        <v>1649</v>
      </c>
      <c r="B330" s="545" t="s">
        <v>1542</v>
      </c>
      <c r="C330" s="545" t="s">
        <v>1527</v>
      </c>
      <c r="D330" s="545" t="s">
        <v>1548</v>
      </c>
      <c r="E330" s="545" t="s">
        <v>1547</v>
      </c>
      <c r="F330" s="562"/>
      <c r="G330" s="562"/>
      <c r="H330" s="562"/>
      <c r="I330" s="562"/>
      <c r="J330" s="562"/>
      <c r="K330" s="562"/>
      <c r="L330" s="562"/>
      <c r="M330" s="562"/>
      <c r="N330" s="562">
        <v>2</v>
      </c>
      <c r="O330" s="562">
        <v>170</v>
      </c>
      <c r="P330" s="550"/>
      <c r="Q330" s="563">
        <v>85</v>
      </c>
    </row>
    <row r="331" spans="1:17" ht="14.4" customHeight="1" x14ac:dyDescent="0.3">
      <c r="A331" s="544" t="s">
        <v>1649</v>
      </c>
      <c r="B331" s="545" t="s">
        <v>1542</v>
      </c>
      <c r="C331" s="545" t="s">
        <v>1527</v>
      </c>
      <c r="D331" s="545" t="s">
        <v>1549</v>
      </c>
      <c r="E331" s="545" t="s">
        <v>1550</v>
      </c>
      <c r="F331" s="562">
        <v>97</v>
      </c>
      <c r="G331" s="562">
        <v>28324</v>
      </c>
      <c r="H331" s="562">
        <v>1</v>
      </c>
      <c r="I331" s="562">
        <v>292</v>
      </c>
      <c r="J331" s="562">
        <v>16</v>
      </c>
      <c r="K331" s="562">
        <v>4672</v>
      </c>
      <c r="L331" s="562">
        <v>0.16494845360824742</v>
      </c>
      <c r="M331" s="562">
        <v>292</v>
      </c>
      <c r="N331" s="562">
        <v>49</v>
      </c>
      <c r="O331" s="562">
        <v>14455</v>
      </c>
      <c r="P331" s="550">
        <v>0.5103445840982912</v>
      </c>
      <c r="Q331" s="563">
        <v>295</v>
      </c>
    </row>
    <row r="332" spans="1:17" ht="14.4" customHeight="1" x14ac:dyDescent="0.3">
      <c r="A332" s="544" t="s">
        <v>1649</v>
      </c>
      <c r="B332" s="545" t="s">
        <v>1542</v>
      </c>
      <c r="C332" s="545" t="s">
        <v>1527</v>
      </c>
      <c r="D332" s="545" t="s">
        <v>1551</v>
      </c>
      <c r="E332" s="545" t="s">
        <v>1552</v>
      </c>
      <c r="F332" s="562">
        <v>6</v>
      </c>
      <c r="G332" s="562">
        <v>558</v>
      </c>
      <c r="H332" s="562">
        <v>1</v>
      </c>
      <c r="I332" s="562">
        <v>93</v>
      </c>
      <c r="J332" s="562">
        <v>3</v>
      </c>
      <c r="K332" s="562">
        <v>282</v>
      </c>
      <c r="L332" s="562">
        <v>0.5053763440860215</v>
      </c>
      <c r="M332" s="562">
        <v>94</v>
      </c>
      <c r="N332" s="562"/>
      <c r="O332" s="562"/>
      <c r="P332" s="550"/>
      <c r="Q332" s="563"/>
    </row>
    <row r="333" spans="1:17" ht="14.4" customHeight="1" x14ac:dyDescent="0.3">
      <c r="A333" s="544" t="s">
        <v>1649</v>
      </c>
      <c r="B333" s="545" t="s">
        <v>1542</v>
      </c>
      <c r="C333" s="545" t="s">
        <v>1527</v>
      </c>
      <c r="D333" s="545" t="s">
        <v>1555</v>
      </c>
      <c r="E333" s="545" t="s">
        <v>1556</v>
      </c>
      <c r="F333" s="562">
        <v>9</v>
      </c>
      <c r="G333" s="562">
        <v>1206</v>
      </c>
      <c r="H333" s="562">
        <v>1</v>
      </c>
      <c r="I333" s="562">
        <v>134</v>
      </c>
      <c r="J333" s="562">
        <v>9</v>
      </c>
      <c r="K333" s="562">
        <v>1212</v>
      </c>
      <c r="L333" s="562">
        <v>1.0049751243781095</v>
      </c>
      <c r="M333" s="562">
        <v>134.66666666666666</v>
      </c>
      <c r="N333" s="562">
        <v>17</v>
      </c>
      <c r="O333" s="562">
        <v>2295</v>
      </c>
      <c r="P333" s="550">
        <v>1.9029850746268657</v>
      </c>
      <c r="Q333" s="563">
        <v>135</v>
      </c>
    </row>
    <row r="334" spans="1:17" ht="14.4" customHeight="1" x14ac:dyDescent="0.3">
      <c r="A334" s="544" t="s">
        <v>1649</v>
      </c>
      <c r="B334" s="545" t="s">
        <v>1542</v>
      </c>
      <c r="C334" s="545" t="s">
        <v>1527</v>
      </c>
      <c r="D334" s="545" t="s">
        <v>1557</v>
      </c>
      <c r="E334" s="545" t="s">
        <v>1556</v>
      </c>
      <c r="F334" s="562">
        <v>1</v>
      </c>
      <c r="G334" s="562">
        <v>175</v>
      </c>
      <c r="H334" s="562">
        <v>1</v>
      </c>
      <c r="I334" s="562">
        <v>175</v>
      </c>
      <c r="J334" s="562"/>
      <c r="K334" s="562"/>
      <c r="L334" s="562"/>
      <c r="M334" s="562"/>
      <c r="N334" s="562">
        <v>1</v>
      </c>
      <c r="O334" s="562">
        <v>178</v>
      </c>
      <c r="P334" s="550">
        <v>1.0171428571428571</v>
      </c>
      <c r="Q334" s="563">
        <v>178</v>
      </c>
    </row>
    <row r="335" spans="1:17" ht="14.4" customHeight="1" x14ac:dyDescent="0.3">
      <c r="A335" s="544" t="s">
        <v>1649</v>
      </c>
      <c r="B335" s="545" t="s">
        <v>1542</v>
      </c>
      <c r="C335" s="545" t="s">
        <v>1527</v>
      </c>
      <c r="D335" s="545" t="s">
        <v>1558</v>
      </c>
      <c r="E335" s="545" t="s">
        <v>1559</v>
      </c>
      <c r="F335" s="562">
        <v>2</v>
      </c>
      <c r="G335" s="562">
        <v>1224</v>
      </c>
      <c r="H335" s="562">
        <v>1</v>
      </c>
      <c r="I335" s="562">
        <v>612</v>
      </c>
      <c r="J335" s="562"/>
      <c r="K335" s="562"/>
      <c r="L335" s="562"/>
      <c r="M335" s="562"/>
      <c r="N335" s="562"/>
      <c r="O335" s="562"/>
      <c r="P335" s="550"/>
      <c r="Q335" s="563"/>
    </row>
    <row r="336" spans="1:17" ht="14.4" customHeight="1" x14ac:dyDescent="0.3">
      <c r="A336" s="544" t="s">
        <v>1649</v>
      </c>
      <c r="B336" s="545" t="s">
        <v>1542</v>
      </c>
      <c r="C336" s="545" t="s">
        <v>1527</v>
      </c>
      <c r="D336" s="545" t="s">
        <v>1562</v>
      </c>
      <c r="E336" s="545" t="s">
        <v>1563</v>
      </c>
      <c r="F336" s="562">
        <v>5</v>
      </c>
      <c r="G336" s="562">
        <v>795</v>
      </c>
      <c r="H336" s="562">
        <v>1</v>
      </c>
      <c r="I336" s="562">
        <v>159</v>
      </c>
      <c r="J336" s="562">
        <v>1</v>
      </c>
      <c r="K336" s="562">
        <v>159</v>
      </c>
      <c r="L336" s="562">
        <v>0.2</v>
      </c>
      <c r="M336" s="562">
        <v>159</v>
      </c>
      <c r="N336" s="562">
        <v>3</v>
      </c>
      <c r="O336" s="562">
        <v>483</v>
      </c>
      <c r="P336" s="550">
        <v>0.60754716981132073</v>
      </c>
      <c r="Q336" s="563">
        <v>161</v>
      </c>
    </row>
    <row r="337" spans="1:17" ht="14.4" customHeight="1" x14ac:dyDescent="0.3">
      <c r="A337" s="544" t="s">
        <v>1649</v>
      </c>
      <c r="B337" s="545" t="s">
        <v>1542</v>
      </c>
      <c r="C337" s="545" t="s">
        <v>1527</v>
      </c>
      <c r="D337" s="545" t="s">
        <v>1566</v>
      </c>
      <c r="E337" s="545" t="s">
        <v>1567</v>
      </c>
      <c r="F337" s="562">
        <v>35</v>
      </c>
      <c r="G337" s="562">
        <v>560</v>
      </c>
      <c r="H337" s="562">
        <v>1</v>
      </c>
      <c r="I337" s="562">
        <v>16</v>
      </c>
      <c r="J337" s="562">
        <v>32</v>
      </c>
      <c r="K337" s="562">
        <v>512</v>
      </c>
      <c r="L337" s="562">
        <v>0.91428571428571426</v>
      </c>
      <c r="M337" s="562">
        <v>16</v>
      </c>
      <c r="N337" s="562">
        <v>55</v>
      </c>
      <c r="O337" s="562">
        <v>880</v>
      </c>
      <c r="P337" s="550">
        <v>1.5714285714285714</v>
      </c>
      <c r="Q337" s="563">
        <v>16</v>
      </c>
    </row>
    <row r="338" spans="1:17" ht="14.4" customHeight="1" x14ac:dyDescent="0.3">
      <c r="A338" s="544" t="s">
        <v>1649</v>
      </c>
      <c r="B338" s="545" t="s">
        <v>1542</v>
      </c>
      <c r="C338" s="545" t="s">
        <v>1527</v>
      </c>
      <c r="D338" s="545" t="s">
        <v>1568</v>
      </c>
      <c r="E338" s="545" t="s">
        <v>1569</v>
      </c>
      <c r="F338" s="562">
        <v>13</v>
      </c>
      <c r="G338" s="562">
        <v>3406</v>
      </c>
      <c r="H338" s="562">
        <v>1</v>
      </c>
      <c r="I338" s="562">
        <v>262</v>
      </c>
      <c r="J338" s="562">
        <v>10</v>
      </c>
      <c r="K338" s="562">
        <v>2647</v>
      </c>
      <c r="L338" s="562">
        <v>0.77715795654726949</v>
      </c>
      <c r="M338" s="562">
        <v>264.7</v>
      </c>
      <c r="N338" s="562">
        <v>17</v>
      </c>
      <c r="O338" s="562">
        <v>4522</v>
      </c>
      <c r="P338" s="550">
        <v>1.3276570757486787</v>
      </c>
      <c r="Q338" s="563">
        <v>266</v>
      </c>
    </row>
    <row r="339" spans="1:17" ht="14.4" customHeight="1" x14ac:dyDescent="0.3">
      <c r="A339" s="544" t="s">
        <v>1649</v>
      </c>
      <c r="B339" s="545" t="s">
        <v>1542</v>
      </c>
      <c r="C339" s="545" t="s">
        <v>1527</v>
      </c>
      <c r="D339" s="545" t="s">
        <v>1570</v>
      </c>
      <c r="E339" s="545" t="s">
        <v>1571</v>
      </c>
      <c r="F339" s="562">
        <v>12</v>
      </c>
      <c r="G339" s="562">
        <v>1692</v>
      </c>
      <c r="H339" s="562">
        <v>1</v>
      </c>
      <c r="I339" s="562">
        <v>141</v>
      </c>
      <c r="J339" s="562">
        <v>11</v>
      </c>
      <c r="K339" s="562">
        <v>1551</v>
      </c>
      <c r="L339" s="562">
        <v>0.91666666666666663</v>
      </c>
      <c r="M339" s="562">
        <v>141</v>
      </c>
      <c r="N339" s="562">
        <v>25</v>
      </c>
      <c r="O339" s="562">
        <v>3525</v>
      </c>
      <c r="P339" s="550">
        <v>2.0833333333333335</v>
      </c>
      <c r="Q339" s="563">
        <v>141</v>
      </c>
    </row>
    <row r="340" spans="1:17" ht="14.4" customHeight="1" x14ac:dyDescent="0.3">
      <c r="A340" s="544" t="s">
        <v>1649</v>
      </c>
      <c r="B340" s="545" t="s">
        <v>1542</v>
      </c>
      <c r="C340" s="545" t="s">
        <v>1527</v>
      </c>
      <c r="D340" s="545" t="s">
        <v>1572</v>
      </c>
      <c r="E340" s="545" t="s">
        <v>1571</v>
      </c>
      <c r="F340" s="562">
        <v>9</v>
      </c>
      <c r="G340" s="562">
        <v>702</v>
      </c>
      <c r="H340" s="562">
        <v>1</v>
      </c>
      <c r="I340" s="562">
        <v>78</v>
      </c>
      <c r="J340" s="562">
        <v>9</v>
      </c>
      <c r="K340" s="562">
        <v>702</v>
      </c>
      <c r="L340" s="562">
        <v>1</v>
      </c>
      <c r="M340" s="562">
        <v>78</v>
      </c>
      <c r="N340" s="562">
        <v>17</v>
      </c>
      <c r="O340" s="562">
        <v>1326</v>
      </c>
      <c r="P340" s="550">
        <v>1.8888888888888888</v>
      </c>
      <c r="Q340" s="563">
        <v>78</v>
      </c>
    </row>
    <row r="341" spans="1:17" ht="14.4" customHeight="1" x14ac:dyDescent="0.3">
      <c r="A341" s="544" t="s">
        <v>1649</v>
      </c>
      <c r="B341" s="545" t="s">
        <v>1542</v>
      </c>
      <c r="C341" s="545" t="s">
        <v>1527</v>
      </c>
      <c r="D341" s="545" t="s">
        <v>1573</v>
      </c>
      <c r="E341" s="545" t="s">
        <v>1574</v>
      </c>
      <c r="F341" s="562">
        <v>12</v>
      </c>
      <c r="G341" s="562">
        <v>3636</v>
      </c>
      <c r="H341" s="562">
        <v>1</v>
      </c>
      <c r="I341" s="562">
        <v>303</v>
      </c>
      <c r="J341" s="562">
        <v>11</v>
      </c>
      <c r="K341" s="562">
        <v>3363</v>
      </c>
      <c r="L341" s="562">
        <v>0.92491749174917492</v>
      </c>
      <c r="M341" s="562">
        <v>305.72727272727275</v>
      </c>
      <c r="N341" s="562">
        <v>25</v>
      </c>
      <c r="O341" s="562">
        <v>7675</v>
      </c>
      <c r="P341" s="550">
        <v>2.1108360836083611</v>
      </c>
      <c r="Q341" s="563">
        <v>307</v>
      </c>
    </row>
    <row r="342" spans="1:17" ht="14.4" customHeight="1" x14ac:dyDescent="0.3">
      <c r="A342" s="544" t="s">
        <v>1649</v>
      </c>
      <c r="B342" s="545" t="s">
        <v>1542</v>
      </c>
      <c r="C342" s="545" t="s">
        <v>1527</v>
      </c>
      <c r="D342" s="545" t="s">
        <v>1577</v>
      </c>
      <c r="E342" s="545" t="s">
        <v>1578</v>
      </c>
      <c r="F342" s="562">
        <v>21</v>
      </c>
      <c r="G342" s="562">
        <v>3360</v>
      </c>
      <c r="H342" s="562">
        <v>1</v>
      </c>
      <c r="I342" s="562">
        <v>160</v>
      </c>
      <c r="J342" s="562">
        <v>16</v>
      </c>
      <c r="K342" s="562">
        <v>2569</v>
      </c>
      <c r="L342" s="562">
        <v>0.76458333333333328</v>
      </c>
      <c r="M342" s="562">
        <v>160.5625</v>
      </c>
      <c r="N342" s="562">
        <v>18</v>
      </c>
      <c r="O342" s="562">
        <v>2898</v>
      </c>
      <c r="P342" s="550">
        <v>0.86250000000000004</v>
      </c>
      <c r="Q342" s="563">
        <v>161</v>
      </c>
    </row>
    <row r="343" spans="1:17" ht="14.4" customHeight="1" x14ac:dyDescent="0.3">
      <c r="A343" s="544" t="s">
        <v>1649</v>
      </c>
      <c r="B343" s="545" t="s">
        <v>1542</v>
      </c>
      <c r="C343" s="545" t="s">
        <v>1527</v>
      </c>
      <c r="D343" s="545" t="s">
        <v>1581</v>
      </c>
      <c r="E343" s="545" t="s">
        <v>1547</v>
      </c>
      <c r="F343" s="562">
        <v>7</v>
      </c>
      <c r="G343" s="562">
        <v>490</v>
      </c>
      <c r="H343" s="562">
        <v>1</v>
      </c>
      <c r="I343" s="562">
        <v>70</v>
      </c>
      <c r="J343" s="562">
        <v>17</v>
      </c>
      <c r="K343" s="562">
        <v>1201</v>
      </c>
      <c r="L343" s="562">
        <v>2.4510204081632652</v>
      </c>
      <c r="M343" s="562">
        <v>70.647058823529406</v>
      </c>
      <c r="N343" s="562">
        <v>37</v>
      </c>
      <c r="O343" s="562">
        <v>2627</v>
      </c>
      <c r="P343" s="550">
        <v>5.3612244897959185</v>
      </c>
      <c r="Q343" s="563">
        <v>71</v>
      </c>
    </row>
    <row r="344" spans="1:17" ht="14.4" customHeight="1" x14ac:dyDescent="0.3">
      <c r="A344" s="544" t="s">
        <v>1649</v>
      </c>
      <c r="B344" s="545" t="s">
        <v>1542</v>
      </c>
      <c r="C344" s="545" t="s">
        <v>1527</v>
      </c>
      <c r="D344" s="545" t="s">
        <v>1586</v>
      </c>
      <c r="E344" s="545" t="s">
        <v>1587</v>
      </c>
      <c r="F344" s="562">
        <v>2</v>
      </c>
      <c r="G344" s="562">
        <v>432</v>
      </c>
      <c r="H344" s="562">
        <v>1</v>
      </c>
      <c r="I344" s="562">
        <v>216</v>
      </c>
      <c r="J344" s="562"/>
      <c r="K344" s="562"/>
      <c r="L344" s="562"/>
      <c r="M344" s="562"/>
      <c r="N344" s="562">
        <v>2</v>
      </c>
      <c r="O344" s="562">
        <v>440</v>
      </c>
      <c r="P344" s="550">
        <v>1.0185185185185186</v>
      </c>
      <c r="Q344" s="563">
        <v>220</v>
      </c>
    </row>
    <row r="345" spans="1:17" ht="14.4" customHeight="1" x14ac:dyDescent="0.3">
      <c r="A345" s="544" t="s">
        <v>1649</v>
      </c>
      <c r="B345" s="545" t="s">
        <v>1542</v>
      </c>
      <c r="C345" s="545" t="s">
        <v>1527</v>
      </c>
      <c r="D345" s="545" t="s">
        <v>1588</v>
      </c>
      <c r="E345" s="545" t="s">
        <v>1589</v>
      </c>
      <c r="F345" s="562">
        <v>3</v>
      </c>
      <c r="G345" s="562">
        <v>3567</v>
      </c>
      <c r="H345" s="562">
        <v>1</v>
      </c>
      <c r="I345" s="562">
        <v>1189</v>
      </c>
      <c r="J345" s="562">
        <v>1</v>
      </c>
      <c r="K345" s="562">
        <v>1189</v>
      </c>
      <c r="L345" s="562">
        <v>0.33333333333333331</v>
      </c>
      <c r="M345" s="562">
        <v>1189</v>
      </c>
      <c r="N345" s="562">
        <v>2</v>
      </c>
      <c r="O345" s="562">
        <v>2390</v>
      </c>
      <c r="P345" s="550">
        <v>0.67003083823941689</v>
      </c>
      <c r="Q345" s="563">
        <v>1195</v>
      </c>
    </row>
    <row r="346" spans="1:17" ht="14.4" customHeight="1" x14ac:dyDescent="0.3">
      <c r="A346" s="544" t="s">
        <v>1649</v>
      </c>
      <c r="B346" s="545" t="s">
        <v>1542</v>
      </c>
      <c r="C346" s="545" t="s">
        <v>1527</v>
      </c>
      <c r="D346" s="545" t="s">
        <v>1590</v>
      </c>
      <c r="E346" s="545" t="s">
        <v>1591</v>
      </c>
      <c r="F346" s="562">
        <v>4</v>
      </c>
      <c r="G346" s="562">
        <v>432</v>
      </c>
      <c r="H346" s="562">
        <v>1</v>
      </c>
      <c r="I346" s="562">
        <v>108</v>
      </c>
      <c r="J346" s="562">
        <v>2</v>
      </c>
      <c r="K346" s="562">
        <v>217</v>
      </c>
      <c r="L346" s="562">
        <v>0.50231481481481477</v>
      </c>
      <c r="M346" s="562">
        <v>108.5</v>
      </c>
      <c r="N346" s="562">
        <v>3</v>
      </c>
      <c r="O346" s="562">
        <v>330</v>
      </c>
      <c r="P346" s="550">
        <v>0.76388888888888884</v>
      </c>
      <c r="Q346" s="563">
        <v>110</v>
      </c>
    </row>
    <row r="347" spans="1:17" ht="14.4" customHeight="1" x14ac:dyDescent="0.3">
      <c r="A347" s="544" t="s">
        <v>1649</v>
      </c>
      <c r="B347" s="545" t="s">
        <v>1542</v>
      </c>
      <c r="C347" s="545" t="s">
        <v>1527</v>
      </c>
      <c r="D347" s="545" t="s">
        <v>1600</v>
      </c>
      <c r="E347" s="545" t="s">
        <v>1601</v>
      </c>
      <c r="F347" s="562">
        <v>1</v>
      </c>
      <c r="G347" s="562">
        <v>291</v>
      </c>
      <c r="H347" s="562">
        <v>1</v>
      </c>
      <c r="I347" s="562">
        <v>291</v>
      </c>
      <c r="J347" s="562"/>
      <c r="K347" s="562"/>
      <c r="L347" s="562"/>
      <c r="M347" s="562"/>
      <c r="N347" s="562"/>
      <c r="O347" s="562"/>
      <c r="P347" s="550"/>
      <c r="Q347" s="563"/>
    </row>
    <row r="348" spans="1:17" ht="14.4" customHeight="1" x14ac:dyDescent="0.3">
      <c r="A348" s="544" t="s">
        <v>1650</v>
      </c>
      <c r="B348" s="545" t="s">
        <v>1542</v>
      </c>
      <c r="C348" s="545" t="s">
        <v>1527</v>
      </c>
      <c r="D348" s="545" t="s">
        <v>1546</v>
      </c>
      <c r="E348" s="545" t="s">
        <v>1547</v>
      </c>
      <c r="F348" s="562">
        <v>15</v>
      </c>
      <c r="G348" s="562">
        <v>3045</v>
      </c>
      <c r="H348" s="562">
        <v>1</v>
      </c>
      <c r="I348" s="562">
        <v>203</v>
      </c>
      <c r="J348" s="562">
        <v>5</v>
      </c>
      <c r="K348" s="562">
        <v>1025</v>
      </c>
      <c r="L348" s="562">
        <v>0.3366174055829228</v>
      </c>
      <c r="M348" s="562">
        <v>205</v>
      </c>
      <c r="N348" s="562">
        <v>10</v>
      </c>
      <c r="O348" s="562">
        <v>2060</v>
      </c>
      <c r="P348" s="550">
        <v>0.67651888341543509</v>
      </c>
      <c r="Q348" s="563">
        <v>206</v>
      </c>
    </row>
    <row r="349" spans="1:17" ht="14.4" customHeight="1" x14ac:dyDescent="0.3">
      <c r="A349" s="544" t="s">
        <v>1650</v>
      </c>
      <c r="B349" s="545" t="s">
        <v>1542</v>
      </c>
      <c r="C349" s="545" t="s">
        <v>1527</v>
      </c>
      <c r="D349" s="545" t="s">
        <v>1548</v>
      </c>
      <c r="E349" s="545" t="s">
        <v>1547</v>
      </c>
      <c r="F349" s="562"/>
      <c r="G349" s="562"/>
      <c r="H349" s="562"/>
      <c r="I349" s="562"/>
      <c r="J349" s="562">
        <v>5</v>
      </c>
      <c r="K349" s="562">
        <v>424</v>
      </c>
      <c r="L349" s="562"/>
      <c r="M349" s="562">
        <v>84.8</v>
      </c>
      <c r="N349" s="562">
        <v>1</v>
      </c>
      <c r="O349" s="562">
        <v>85</v>
      </c>
      <c r="P349" s="550"/>
      <c r="Q349" s="563">
        <v>85</v>
      </c>
    </row>
    <row r="350" spans="1:17" ht="14.4" customHeight="1" x14ac:dyDescent="0.3">
      <c r="A350" s="544" t="s">
        <v>1650</v>
      </c>
      <c r="B350" s="545" t="s">
        <v>1542</v>
      </c>
      <c r="C350" s="545" t="s">
        <v>1527</v>
      </c>
      <c r="D350" s="545" t="s">
        <v>1549</v>
      </c>
      <c r="E350" s="545" t="s">
        <v>1550</v>
      </c>
      <c r="F350" s="562"/>
      <c r="G350" s="562"/>
      <c r="H350" s="562"/>
      <c r="I350" s="562"/>
      <c r="J350" s="562">
        <v>19</v>
      </c>
      <c r="K350" s="562">
        <v>5586</v>
      </c>
      <c r="L350" s="562"/>
      <c r="M350" s="562">
        <v>294</v>
      </c>
      <c r="N350" s="562">
        <v>2</v>
      </c>
      <c r="O350" s="562">
        <v>590</v>
      </c>
      <c r="P350" s="550"/>
      <c r="Q350" s="563">
        <v>295</v>
      </c>
    </row>
    <row r="351" spans="1:17" ht="14.4" customHeight="1" x14ac:dyDescent="0.3">
      <c r="A351" s="544" t="s">
        <v>1650</v>
      </c>
      <c r="B351" s="545" t="s">
        <v>1542</v>
      </c>
      <c r="C351" s="545" t="s">
        <v>1527</v>
      </c>
      <c r="D351" s="545" t="s">
        <v>1551</v>
      </c>
      <c r="E351" s="545" t="s">
        <v>1552</v>
      </c>
      <c r="F351" s="562"/>
      <c r="G351" s="562"/>
      <c r="H351" s="562"/>
      <c r="I351" s="562"/>
      <c r="J351" s="562">
        <v>3</v>
      </c>
      <c r="K351" s="562">
        <v>282</v>
      </c>
      <c r="L351" s="562"/>
      <c r="M351" s="562">
        <v>94</v>
      </c>
      <c r="N351" s="562"/>
      <c r="O351" s="562"/>
      <c r="P351" s="550"/>
      <c r="Q351" s="563"/>
    </row>
    <row r="352" spans="1:17" ht="14.4" customHeight="1" x14ac:dyDescent="0.3">
      <c r="A352" s="544" t="s">
        <v>1650</v>
      </c>
      <c r="B352" s="545" t="s">
        <v>1542</v>
      </c>
      <c r="C352" s="545" t="s">
        <v>1527</v>
      </c>
      <c r="D352" s="545" t="s">
        <v>1555</v>
      </c>
      <c r="E352" s="545" t="s">
        <v>1556</v>
      </c>
      <c r="F352" s="562">
        <v>2</v>
      </c>
      <c r="G352" s="562">
        <v>268</v>
      </c>
      <c r="H352" s="562">
        <v>1</v>
      </c>
      <c r="I352" s="562">
        <v>134</v>
      </c>
      <c r="J352" s="562">
        <v>1</v>
      </c>
      <c r="K352" s="562">
        <v>135</v>
      </c>
      <c r="L352" s="562">
        <v>0.50373134328358204</v>
      </c>
      <c r="M352" s="562">
        <v>135</v>
      </c>
      <c r="N352" s="562">
        <v>1</v>
      </c>
      <c r="O352" s="562">
        <v>135</v>
      </c>
      <c r="P352" s="550">
        <v>0.50373134328358204</v>
      </c>
      <c r="Q352" s="563">
        <v>135</v>
      </c>
    </row>
    <row r="353" spans="1:17" ht="14.4" customHeight="1" x14ac:dyDescent="0.3">
      <c r="A353" s="544" t="s">
        <v>1650</v>
      </c>
      <c r="B353" s="545" t="s">
        <v>1542</v>
      </c>
      <c r="C353" s="545" t="s">
        <v>1527</v>
      </c>
      <c r="D353" s="545" t="s">
        <v>1557</v>
      </c>
      <c r="E353" s="545" t="s">
        <v>1556</v>
      </c>
      <c r="F353" s="562">
        <v>2</v>
      </c>
      <c r="G353" s="562">
        <v>350</v>
      </c>
      <c r="H353" s="562">
        <v>1</v>
      </c>
      <c r="I353" s="562">
        <v>175</v>
      </c>
      <c r="J353" s="562">
        <v>5</v>
      </c>
      <c r="K353" s="562">
        <v>883</v>
      </c>
      <c r="L353" s="562">
        <v>2.5228571428571427</v>
      </c>
      <c r="M353" s="562">
        <v>176.6</v>
      </c>
      <c r="N353" s="562">
        <v>1</v>
      </c>
      <c r="O353" s="562">
        <v>178</v>
      </c>
      <c r="P353" s="550">
        <v>0.50857142857142856</v>
      </c>
      <c r="Q353" s="563">
        <v>178</v>
      </c>
    </row>
    <row r="354" spans="1:17" ht="14.4" customHeight="1" x14ac:dyDescent="0.3">
      <c r="A354" s="544" t="s">
        <v>1650</v>
      </c>
      <c r="B354" s="545" t="s">
        <v>1542</v>
      </c>
      <c r="C354" s="545" t="s">
        <v>1527</v>
      </c>
      <c r="D354" s="545" t="s">
        <v>1560</v>
      </c>
      <c r="E354" s="545" t="s">
        <v>1561</v>
      </c>
      <c r="F354" s="562"/>
      <c r="G354" s="562"/>
      <c r="H354" s="562"/>
      <c r="I354" s="562"/>
      <c r="J354" s="562">
        <v>1</v>
      </c>
      <c r="K354" s="562">
        <v>585</v>
      </c>
      <c r="L354" s="562"/>
      <c r="M354" s="562">
        <v>585</v>
      </c>
      <c r="N354" s="562">
        <v>1</v>
      </c>
      <c r="O354" s="562">
        <v>593</v>
      </c>
      <c r="P354" s="550"/>
      <c r="Q354" s="563">
        <v>593</v>
      </c>
    </row>
    <row r="355" spans="1:17" ht="14.4" customHeight="1" x14ac:dyDescent="0.3">
      <c r="A355" s="544" t="s">
        <v>1650</v>
      </c>
      <c r="B355" s="545" t="s">
        <v>1542</v>
      </c>
      <c r="C355" s="545" t="s">
        <v>1527</v>
      </c>
      <c r="D355" s="545" t="s">
        <v>1562</v>
      </c>
      <c r="E355" s="545" t="s">
        <v>1563</v>
      </c>
      <c r="F355" s="562">
        <v>2</v>
      </c>
      <c r="G355" s="562">
        <v>318</v>
      </c>
      <c r="H355" s="562">
        <v>1</v>
      </c>
      <c r="I355" s="562">
        <v>159</v>
      </c>
      <c r="J355" s="562">
        <v>4</v>
      </c>
      <c r="K355" s="562">
        <v>639</v>
      </c>
      <c r="L355" s="562">
        <v>2.0094339622641511</v>
      </c>
      <c r="M355" s="562">
        <v>159.75</v>
      </c>
      <c r="N355" s="562">
        <v>1</v>
      </c>
      <c r="O355" s="562">
        <v>161</v>
      </c>
      <c r="P355" s="550">
        <v>0.50628930817610063</v>
      </c>
      <c r="Q355" s="563">
        <v>161</v>
      </c>
    </row>
    <row r="356" spans="1:17" ht="14.4" customHeight="1" x14ac:dyDescent="0.3">
      <c r="A356" s="544" t="s">
        <v>1650</v>
      </c>
      <c r="B356" s="545" t="s">
        <v>1542</v>
      </c>
      <c r="C356" s="545" t="s">
        <v>1527</v>
      </c>
      <c r="D356" s="545" t="s">
        <v>1566</v>
      </c>
      <c r="E356" s="545" t="s">
        <v>1567</v>
      </c>
      <c r="F356" s="562">
        <v>11</v>
      </c>
      <c r="G356" s="562">
        <v>176</v>
      </c>
      <c r="H356" s="562">
        <v>1</v>
      </c>
      <c r="I356" s="562">
        <v>16</v>
      </c>
      <c r="J356" s="562">
        <v>7</v>
      </c>
      <c r="K356" s="562">
        <v>112</v>
      </c>
      <c r="L356" s="562">
        <v>0.63636363636363635</v>
      </c>
      <c r="M356" s="562">
        <v>16</v>
      </c>
      <c r="N356" s="562">
        <v>6</v>
      </c>
      <c r="O356" s="562">
        <v>96</v>
      </c>
      <c r="P356" s="550">
        <v>0.54545454545454541</v>
      </c>
      <c r="Q356" s="563">
        <v>16</v>
      </c>
    </row>
    <row r="357" spans="1:17" ht="14.4" customHeight="1" x14ac:dyDescent="0.3">
      <c r="A357" s="544" t="s">
        <v>1650</v>
      </c>
      <c r="B357" s="545" t="s">
        <v>1542</v>
      </c>
      <c r="C357" s="545" t="s">
        <v>1527</v>
      </c>
      <c r="D357" s="545" t="s">
        <v>1568</v>
      </c>
      <c r="E357" s="545" t="s">
        <v>1569</v>
      </c>
      <c r="F357" s="562">
        <v>6</v>
      </c>
      <c r="G357" s="562">
        <v>1572</v>
      </c>
      <c r="H357" s="562">
        <v>1</v>
      </c>
      <c r="I357" s="562">
        <v>262</v>
      </c>
      <c r="J357" s="562">
        <v>1</v>
      </c>
      <c r="K357" s="562">
        <v>265</v>
      </c>
      <c r="L357" s="562">
        <v>0.16857506361323155</v>
      </c>
      <c r="M357" s="562">
        <v>265</v>
      </c>
      <c r="N357" s="562">
        <v>3</v>
      </c>
      <c r="O357" s="562">
        <v>798</v>
      </c>
      <c r="P357" s="550">
        <v>0.50763358778625955</v>
      </c>
      <c r="Q357" s="563">
        <v>266</v>
      </c>
    </row>
    <row r="358" spans="1:17" ht="14.4" customHeight="1" x14ac:dyDescent="0.3">
      <c r="A358" s="544" t="s">
        <v>1650</v>
      </c>
      <c r="B358" s="545" t="s">
        <v>1542</v>
      </c>
      <c r="C358" s="545" t="s">
        <v>1527</v>
      </c>
      <c r="D358" s="545" t="s">
        <v>1570</v>
      </c>
      <c r="E358" s="545" t="s">
        <v>1571</v>
      </c>
      <c r="F358" s="562">
        <v>6</v>
      </c>
      <c r="G358" s="562">
        <v>846</v>
      </c>
      <c r="H358" s="562">
        <v>1</v>
      </c>
      <c r="I358" s="562">
        <v>141</v>
      </c>
      <c r="J358" s="562">
        <v>1</v>
      </c>
      <c r="K358" s="562">
        <v>141</v>
      </c>
      <c r="L358" s="562">
        <v>0.16666666666666666</v>
      </c>
      <c r="M358" s="562">
        <v>141</v>
      </c>
      <c r="N358" s="562">
        <v>4</v>
      </c>
      <c r="O358" s="562">
        <v>564</v>
      </c>
      <c r="P358" s="550">
        <v>0.66666666666666663</v>
      </c>
      <c r="Q358" s="563">
        <v>141</v>
      </c>
    </row>
    <row r="359" spans="1:17" ht="14.4" customHeight="1" x14ac:dyDescent="0.3">
      <c r="A359" s="544" t="s">
        <v>1650</v>
      </c>
      <c r="B359" s="545" t="s">
        <v>1542</v>
      </c>
      <c r="C359" s="545" t="s">
        <v>1527</v>
      </c>
      <c r="D359" s="545" t="s">
        <v>1572</v>
      </c>
      <c r="E359" s="545" t="s">
        <v>1571</v>
      </c>
      <c r="F359" s="562">
        <v>2</v>
      </c>
      <c r="G359" s="562">
        <v>156</v>
      </c>
      <c r="H359" s="562">
        <v>1</v>
      </c>
      <c r="I359" s="562">
        <v>78</v>
      </c>
      <c r="J359" s="562">
        <v>1</v>
      </c>
      <c r="K359" s="562">
        <v>78</v>
      </c>
      <c r="L359" s="562">
        <v>0.5</v>
      </c>
      <c r="M359" s="562">
        <v>78</v>
      </c>
      <c r="N359" s="562">
        <v>1</v>
      </c>
      <c r="O359" s="562">
        <v>78</v>
      </c>
      <c r="P359" s="550">
        <v>0.5</v>
      </c>
      <c r="Q359" s="563">
        <v>78</v>
      </c>
    </row>
    <row r="360" spans="1:17" ht="14.4" customHeight="1" x14ac:dyDescent="0.3">
      <c r="A360" s="544" t="s">
        <v>1650</v>
      </c>
      <c r="B360" s="545" t="s">
        <v>1542</v>
      </c>
      <c r="C360" s="545" t="s">
        <v>1527</v>
      </c>
      <c r="D360" s="545" t="s">
        <v>1573</v>
      </c>
      <c r="E360" s="545" t="s">
        <v>1574</v>
      </c>
      <c r="F360" s="562">
        <v>6</v>
      </c>
      <c r="G360" s="562">
        <v>1818</v>
      </c>
      <c r="H360" s="562">
        <v>1</v>
      </c>
      <c r="I360" s="562">
        <v>303</v>
      </c>
      <c r="J360" s="562">
        <v>1</v>
      </c>
      <c r="K360" s="562">
        <v>306</v>
      </c>
      <c r="L360" s="562">
        <v>0.16831683168316833</v>
      </c>
      <c r="M360" s="562">
        <v>306</v>
      </c>
      <c r="N360" s="562">
        <v>4</v>
      </c>
      <c r="O360" s="562">
        <v>1228</v>
      </c>
      <c r="P360" s="550">
        <v>0.67546754675467546</v>
      </c>
      <c r="Q360" s="563">
        <v>307</v>
      </c>
    </row>
    <row r="361" spans="1:17" ht="14.4" customHeight="1" x14ac:dyDescent="0.3">
      <c r="A361" s="544" t="s">
        <v>1650</v>
      </c>
      <c r="B361" s="545" t="s">
        <v>1542</v>
      </c>
      <c r="C361" s="545" t="s">
        <v>1527</v>
      </c>
      <c r="D361" s="545" t="s">
        <v>1577</v>
      </c>
      <c r="E361" s="545" t="s">
        <v>1578</v>
      </c>
      <c r="F361" s="562">
        <v>2</v>
      </c>
      <c r="G361" s="562">
        <v>320</v>
      </c>
      <c r="H361" s="562">
        <v>1</v>
      </c>
      <c r="I361" s="562">
        <v>160</v>
      </c>
      <c r="J361" s="562">
        <v>1</v>
      </c>
      <c r="K361" s="562">
        <v>161</v>
      </c>
      <c r="L361" s="562">
        <v>0.50312500000000004</v>
      </c>
      <c r="M361" s="562">
        <v>161</v>
      </c>
      <c r="N361" s="562">
        <v>1</v>
      </c>
      <c r="O361" s="562">
        <v>161</v>
      </c>
      <c r="P361" s="550">
        <v>0.50312500000000004</v>
      </c>
      <c r="Q361" s="563">
        <v>161</v>
      </c>
    </row>
    <row r="362" spans="1:17" ht="14.4" customHeight="1" x14ac:dyDescent="0.3">
      <c r="A362" s="544" t="s">
        <v>1650</v>
      </c>
      <c r="B362" s="545" t="s">
        <v>1542</v>
      </c>
      <c r="C362" s="545" t="s">
        <v>1527</v>
      </c>
      <c r="D362" s="545" t="s">
        <v>1581</v>
      </c>
      <c r="E362" s="545" t="s">
        <v>1547</v>
      </c>
      <c r="F362" s="562">
        <v>5</v>
      </c>
      <c r="G362" s="562">
        <v>350</v>
      </c>
      <c r="H362" s="562">
        <v>1</v>
      </c>
      <c r="I362" s="562">
        <v>70</v>
      </c>
      <c r="J362" s="562">
        <v>4</v>
      </c>
      <c r="K362" s="562">
        <v>284</v>
      </c>
      <c r="L362" s="562">
        <v>0.81142857142857139</v>
      </c>
      <c r="M362" s="562">
        <v>71</v>
      </c>
      <c r="N362" s="562">
        <v>2</v>
      </c>
      <c r="O362" s="562">
        <v>142</v>
      </c>
      <c r="P362" s="550">
        <v>0.40571428571428569</v>
      </c>
      <c r="Q362" s="563">
        <v>71</v>
      </c>
    </row>
    <row r="363" spans="1:17" ht="14.4" customHeight="1" x14ac:dyDescent="0.3">
      <c r="A363" s="544" t="s">
        <v>1650</v>
      </c>
      <c r="B363" s="545" t="s">
        <v>1542</v>
      </c>
      <c r="C363" s="545" t="s">
        <v>1527</v>
      </c>
      <c r="D363" s="545" t="s">
        <v>1586</v>
      </c>
      <c r="E363" s="545" t="s">
        <v>1587</v>
      </c>
      <c r="F363" s="562">
        <v>2</v>
      </c>
      <c r="G363" s="562">
        <v>432</v>
      </c>
      <c r="H363" s="562">
        <v>1</v>
      </c>
      <c r="I363" s="562">
        <v>216</v>
      </c>
      <c r="J363" s="562">
        <v>5</v>
      </c>
      <c r="K363" s="562">
        <v>1092</v>
      </c>
      <c r="L363" s="562">
        <v>2.5277777777777777</v>
      </c>
      <c r="M363" s="562">
        <v>218.4</v>
      </c>
      <c r="N363" s="562">
        <v>1</v>
      </c>
      <c r="O363" s="562">
        <v>220</v>
      </c>
      <c r="P363" s="550">
        <v>0.5092592592592593</v>
      </c>
      <c r="Q363" s="563">
        <v>220</v>
      </c>
    </row>
    <row r="364" spans="1:17" ht="14.4" customHeight="1" x14ac:dyDescent="0.3">
      <c r="A364" s="544" t="s">
        <v>1650</v>
      </c>
      <c r="B364" s="545" t="s">
        <v>1542</v>
      </c>
      <c r="C364" s="545" t="s">
        <v>1527</v>
      </c>
      <c r="D364" s="545" t="s">
        <v>1588</v>
      </c>
      <c r="E364" s="545" t="s">
        <v>1589</v>
      </c>
      <c r="F364" s="562"/>
      <c r="G364" s="562"/>
      <c r="H364" s="562"/>
      <c r="I364" s="562"/>
      <c r="J364" s="562">
        <v>1</v>
      </c>
      <c r="K364" s="562">
        <v>1193</v>
      </c>
      <c r="L364" s="562"/>
      <c r="M364" s="562">
        <v>1193</v>
      </c>
      <c r="N364" s="562"/>
      <c r="O364" s="562"/>
      <c r="P364" s="550"/>
      <c r="Q364" s="563"/>
    </row>
    <row r="365" spans="1:17" ht="14.4" customHeight="1" x14ac:dyDescent="0.3">
      <c r="A365" s="544" t="s">
        <v>1650</v>
      </c>
      <c r="B365" s="545" t="s">
        <v>1542</v>
      </c>
      <c r="C365" s="545" t="s">
        <v>1527</v>
      </c>
      <c r="D365" s="545" t="s">
        <v>1590</v>
      </c>
      <c r="E365" s="545" t="s">
        <v>1591</v>
      </c>
      <c r="F365" s="562">
        <v>1</v>
      </c>
      <c r="G365" s="562">
        <v>108</v>
      </c>
      <c r="H365" s="562">
        <v>1</v>
      </c>
      <c r="I365" s="562">
        <v>108</v>
      </c>
      <c r="J365" s="562">
        <v>1</v>
      </c>
      <c r="K365" s="562">
        <v>109</v>
      </c>
      <c r="L365" s="562">
        <v>1.0092592592592593</v>
      </c>
      <c r="M365" s="562">
        <v>109</v>
      </c>
      <c r="N365" s="562"/>
      <c r="O365" s="562"/>
      <c r="P365" s="550"/>
      <c r="Q365" s="563"/>
    </row>
    <row r="366" spans="1:17" ht="14.4" customHeight="1" x14ac:dyDescent="0.3">
      <c r="A366" s="544" t="s">
        <v>1650</v>
      </c>
      <c r="B366" s="545" t="s">
        <v>1542</v>
      </c>
      <c r="C366" s="545" t="s">
        <v>1527</v>
      </c>
      <c r="D366" s="545" t="s">
        <v>1598</v>
      </c>
      <c r="E366" s="545" t="s">
        <v>1599</v>
      </c>
      <c r="F366" s="562"/>
      <c r="G366" s="562"/>
      <c r="H366" s="562"/>
      <c r="I366" s="562"/>
      <c r="J366" s="562"/>
      <c r="K366" s="562"/>
      <c r="L366" s="562"/>
      <c r="M366" s="562"/>
      <c r="N366" s="562">
        <v>1</v>
      </c>
      <c r="O366" s="562">
        <v>1033</v>
      </c>
      <c r="P366" s="550"/>
      <c r="Q366" s="563">
        <v>1033</v>
      </c>
    </row>
    <row r="367" spans="1:17" ht="14.4" customHeight="1" x14ac:dyDescent="0.3">
      <c r="A367" s="544" t="s">
        <v>1651</v>
      </c>
      <c r="B367" s="545" t="s">
        <v>1542</v>
      </c>
      <c r="C367" s="545" t="s">
        <v>1527</v>
      </c>
      <c r="D367" s="545" t="s">
        <v>1546</v>
      </c>
      <c r="E367" s="545" t="s">
        <v>1547</v>
      </c>
      <c r="F367" s="562">
        <v>69</v>
      </c>
      <c r="G367" s="562">
        <v>14007</v>
      </c>
      <c r="H367" s="562">
        <v>1</v>
      </c>
      <c r="I367" s="562">
        <v>203</v>
      </c>
      <c r="J367" s="562">
        <v>64</v>
      </c>
      <c r="K367" s="562">
        <v>13098</v>
      </c>
      <c r="L367" s="562">
        <v>0.93510387663311201</v>
      </c>
      <c r="M367" s="562">
        <v>204.65625</v>
      </c>
      <c r="N367" s="562">
        <v>64</v>
      </c>
      <c r="O367" s="562">
        <v>13184</v>
      </c>
      <c r="P367" s="550">
        <v>0.94124366388234459</v>
      </c>
      <c r="Q367" s="563">
        <v>206</v>
      </c>
    </row>
    <row r="368" spans="1:17" ht="14.4" customHeight="1" x14ac:dyDescent="0.3">
      <c r="A368" s="544" t="s">
        <v>1651</v>
      </c>
      <c r="B368" s="545" t="s">
        <v>1542</v>
      </c>
      <c r="C368" s="545" t="s">
        <v>1527</v>
      </c>
      <c r="D368" s="545" t="s">
        <v>1548</v>
      </c>
      <c r="E368" s="545" t="s">
        <v>1547</v>
      </c>
      <c r="F368" s="562"/>
      <c r="G368" s="562"/>
      <c r="H368" s="562"/>
      <c r="I368" s="562"/>
      <c r="J368" s="562"/>
      <c r="K368" s="562"/>
      <c r="L368" s="562"/>
      <c r="M368" s="562"/>
      <c r="N368" s="562">
        <v>3</v>
      </c>
      <c r="O368" s="562">
        <v>255</v>
      </c>
      <c r="P368" s="550"/>
      <c r="Q368" s="563">
        <v>85</v>
      </c>
    </row>
    <row r="369" spans="1:17" ht="14.4" customHeight="1" x14ac:dyDescent="0.3">
      <c r="A369" s="544" t="s">
        <v>1651</v>
      </c>
      <c r="B369" s="545" t="s">
        <v>1542</v>
      </c>
      <c r="C369" s="545" t="s">
        <v>1527</v>
      </c>
      <c r="D369" s="545" t="s">
        <v>1549</v>
      </c>
      <c r="E369" s="545" t="s">
        <v>1550</v>
      </c>
      <c r="F369" s="562">
        <v>485</v>
      </c>
      <c r="G369" s="562">
        <v>141620</v>
      </c>
      <c r="H369" s="562">
        <v>1</v>
      </c>
      <c r="I369" s="562">
        <v>292</v>
      </c>
      <c r="J369" s="562">
        <v>645</v>
      </c>
      <c r="K369" s="562">
        <v>189352</v>
      </c>
      <c r="L369" s="562">
        <v>1.3370427905663043</v>
      </c>
      <c r="M369" s="562">
        <v>293.56899224806199</v>
      </c>
      <c r="N369" s="562">
        <v>380</v>
      </c>
      <c r="O369" s="562">
        <v>112100</v>
      </c>
      <c r="P369" s="550">
        <v>0.79155486513204354</v>
      </c>
      <c r="Q369" s="563">
        <v>295</v>
      </c>
    </row>
    <row r="370" spans="1:17" ht="14.4" customHeight="1" x14ac:dyDescent="0.3">
      <c r="A370" s="544" t="s">
        <v>1651</v>
      </c>
      <c r="B370" s="545" t="s">
        <v>1542</v>
      </c>
      <c r="C370" s="545" t="s">
        <v>1527</v>
      </c>
      <c r="D370" s="545" t="s">
        <v>1551</v>
      </c>
      <c r="E370" s="545" t="s">
        <v>1552</v>
      </c>
      <c r="F370" s="562">
        <v>12</v>
      </c>
      <c r="G370" s="562">
        <v>1116</v>
      </c>
      <c r="H370" s="562">
        <v>1</v>
      </c>
      <c r="I370" s="562">
        <v>93</v>
      </c>
      <c r="J370" s="562">
        <v>4</v>
      </c>
      <c r="K370" s="562">
        <v>373</v>
      </c>
      <c r="L370" s="562">
        <v>0.3342293906810036</v>
      </c>
      <c r="M370" s="562">
        <v>93.25</v>
      </c>
      <c r="N370" s="562"/>
      <c r="O370" s="562"/>
      <c r="P370" s="550"/>
      <c r="Q370" s="563"/>
    </row>
    <row r="371" spans="1:17" ht="14.4" customHeight="1" x14ac:dyDescent="0.3">
      <c r="A371" s="544" t="s">
        <v>1651</v>
      </c>
      <c r="B371" s="545" t="s">
        <v>1542</v>
      </c>
      <c r="C371" s="545" t="s">
        <v>1527</v>
      </c>
      <c r="D371" s="545" t="s">
        <v>1553</v>
      </c>
      <c r="E371" s="545" t="s">
        <v>1554</v>
      </c>
      <c r="F371" s="562">
        <v>1</v>
      </c>
      <c r="G371" s="562">
        <v>220</v>
      </c>
      <c r="H371" s="562">
        <v>1</v>
      </c>
      <c r="I371" s="562">
        <v>220</v>
      </c>
      <c r="J371" s="562"/>
      <c r="K371" s="562"/>
      <c r="L371" s="562"/>
      <c r="M371" s="562"/>
      <c r="N371" s="562"/>
      <c r="O371" s="562"/>
      <c r="P371" s="550"/>
      <c r="Q371" s="563"/>
    </row>
    <row r="372" spans="1:17" ht="14.4" customHeight="1" x14ac:dyDescent="0.3">
      <c r="A372" s="544" t="s">
        <v>1651</v>
      </c>
      <c r="B372" s="545" t="s">
        <v>1542</v>
      </c>
      <c r="C372" s="545" t="s">
        <v>1527</v>
      </c>
      <c r="D372" s="545" t="s">
        <v>1555</v>
      </c>
      <c r="E372" s="545" t="s">
        <v>1556</v>
      </c>
      <c r="F372" s="562">
        <v>257</v>
      </c>
      <c r="G372" s="562">
        <v>34438</v>
      </c>
      <c r="H372" s="562">
        <v>1</v>
      </c>
      <c r="I372" s="562">
        <v>134</v>
      </c>
      <c r="J372" s="562">
        <v>284</v>
      </c>
      <c r="K372" s="562">
        <v>38263</v>
      </c>
      <c r="L372" s="562">
        <v>1.1110691677797782</v>
      </c>
      <c r="M372" s="562">
        <v>134.72887323943661</v>
      </c>
      <c r="N372" s="562">
        <v>284</v>
      </c>
      <c r="O372" s="562">
        <v>38340</v>
      </c>
      <c r="P372" s="550">
        <v>1.1133050699808351</v>
      </c>
      <c r="Q372" s="563">
        <v>135</v>
      </c>
    </row>
    <row r="373" spans="1:17" ht="14.4" customHeight="1" x14ac:dyDescent="0.3">
      <c r="A373" s="544" t="s">
        <v>1651</v>
      </c>
      <c r="B373" s="545" t="s">
        <v>1542</v>
      </c>
      <c r="C373" s="545" t="s">
        <v>1527</v>
      </c>
      <c r="D373" s="545" t="s">
        <v>1557</v>
      </c>
      <c r="E373" s="545" t="s">
        <v>1556</v>
      </c>
      <c r="F373" s="562">
        <v>1</v>
      </c>
      <c r="G373" s="562">
        <v>175</v>
      </c>
      <c r="H373" s="562">
        <v>1</v>
      </c>
      <c r="I373" s="562">
        <v>175</v>
      </c>
      <c r="J373" s="562"/>
      <c r="K373" s="562"/>
      <c r="L373" s="562"/>
      <c r="M373" s="562"/>
      <c r="N373" s="562">
        <v>1</v>
      </c>
      <c r="O373" s="562">
        <v>178</v>
      </c>
      <c r="P373" s="550">
        <v>1.0171428571428571</v>
      </c>
      <c r="Q373" s="563">
        <v>178</v>
      </c>
    </row>
    <row r="374" spans="1:17" ht="14.4" customHeight="1" x14ac:dyDescent="0.3">
      <c r="A374" s="544" t="s">
        <v>1651</v>
      </c>
      <c r="B374" s="545" t="s">
        <v>1542</v>
      </c>
      <c r="C374" s="545" t="s">
        <v>1527</v>
      </c>
      <c r="D374" s="545" t="s">
        <v>1558</v>
      </c>
      <c r="E374" s="545" t="s">
        <v>1559</v>
      </c>
      <c r="F374" s="562">
        <v>1</v>
      </c>
      <c r="G374" s="562">
        <v>612</v>
      </c>
      <c r="H374" s="562">
        <v>1</v>
      </c>
      <c r="I374" s="562">
        <v>612</v>
      </c>
      <c r="J374" s="562"/>
      <c r="K374" s="562"/>
      <c r="L374" s="562"/>
      <c r="M374" s="562"/>
      <c r="N374" s="562">
        <v>1</v>
      </c>
      <c r="O374" s="562">
        <v>620</v>
      </c>
      <c r="P374" s="550">
        <v>1.0130718954248366</v>
      </c>
      <c r="Q374" s="563">
        <v>620</v>
      </c>
    </row>
    <row r="375" spans="1:17" ht="14.4" customHeight="1" x14ac:dyDescent="0.3">
      <c r="A375" s="544" t="s">
        <v>1651</v>
      </c>
      <c r="B375" s="545" t="s">
        <v>1542</v>
      </c>
      <c r="C375" s="545" t="s">
        <v>1527</v>
      </c>
      <c r="D375" s="545" t="s">
        <v>1562</v>
      </c>
      <c r="E375" s="545" t="s">
        <v>1563</v>
      </c>
      <c r="F375" s="562">
        <v>20</v>
      </c>
      <c r="G375" s="562">
        <v>3180</v>
      </c>
      <c r="H375" s="562">
        <v>1</v>
      </c>
      <c r="I375" s="562">
        <v>159</v>
      </c>
      <c r="J375" s="562">
        <v>29</v>
      </c>
      <c r="K375" s="562">
        <v>4635</v>
      </c>
      <c r="L375" s="562">
        <v>1.4575471698113207</v>
      </c>
      <c r="M375" s="562">
        <v>159.82758620689654</v>
      </c>
      <c r="N375" s="562">
        <v>17</v>
      </c>
      <c r="O375" s="562">
        <v>2737</v>
      </c>
      <c r="P375" s="550">
        <v>0.86069182389937104</v>
      </c>
      <c r="Q375" s="563">
        <v>161</v>
      </c>
    </row>
    <row r="376" spans="1:17" ht="14.4" customHeight="1" x14ac:dyDescent="0.3">
      <c r="A376" s="544" t="s">
        <v>1651</v>
      </c>
      <c r="B376" s="545" t="s">
        <v>1542</v>
      </c>
      <c r="C376" s="545" t="s">
        <v>1527</v>
      </c>
      <c r="D376" s="545" t="s">
        <v>1564</v>
      </c>
      <c r="E376" s="545" t="s">
        <v>1565</v>
      </c>
      <c r="F376" s="562">
        <v>2</v>
      </c>
      <c r="G376" s="562">
        <v>764</v>
      </c>
      <c r="H376" s="562">
        <v>1</v>
      </c>
      <c r="I376" s="562">
        <v>382</v>
      </c>
      <c r="J376" s="562">
        <v>4</v>
      </c>
      <c r="K376" s="562">
        <v>1528</v>
      </c>
      <c r="L376" s="562">
        <v>2</v>
      </c>
      <c r="M376" s="562">
        <v>382</v>
      </c>
      <c r="N376" s="562"/>
      <c r="O376" s="562"/>
      <c r="P376" s="550"/>
      <c r="Q376" s="563"/>
    </row>
    <row r="377" spans="1:17" ht="14.4" customHeight="1" x14ac:dyDescent="0.3">
      <c r="A377" s="544" t="s">
        <v>1651</v>
      </c>
      <c r="B377" s="545" t="s">
        <v>1542</v>
      </c>
      <c r="C377" s="545" t="s">
        <v>1527</v>
      </c>
      <c r="D377" s="545" t="s">
        <v>1566</v>
      </c>
      <c r="E377" s="545" t="s">
        <v>1567</v>
      </c>
      <c r="F377" s="562">
        <v>296</v>
      </c>
      <c r="G377" s="562">
        <v>4736</v>
      </c>
      <c r="H377" s="562">
        <v>1</v>
      </c>
      <c r="I377" s="562">
        <v>16</v>
      </c>
      <c r="J377" s="562">
        <v>313</v>
      </c>
      <c r="K377" s="562">
        <v>5008</v>
      </c>
      <c r="L377" s="562">
        <v>1.0574324324324325</v>
      </c>
      <c r="M377" s="562">
        <v>16</v>
      </c>
      <c r="N377" s="562">
        <v>314</v>
      </c>
      <c r="O377" s="562">
        <v>5024</v>
      </c>
      <c r="P377" s="550">
        <v>1.0608108108108107</v>
      </c>
      <c r="Q377" s="563">
        <v>16</v>
      </c>
    </row>
    <row r="378" spans="1:17" ht="14.4" customHeight="1" x14ac:dyDescent="0.3">
      <c r="A378" s="544" t="s">
        <v>1651</v>
      </c>
      <c r="B378" s="545" t="s">
        <v>1542</v>
      </c>
      <c r="C378" s="545" t="s">
        <v>1527</v>
      </c>
      <c r="D378" s="545" t="s">
        <v>1568</v>
      </c>
      <c r="E378" s="545" t="s">
        <v>1569</v>
      </c>
      <c r="F378" s="562">
        <v>23</v>
      </c>
      <c r="G378" s="562">
        <v>6026</v>
      </c>
      <c r="H378" s="562">
        <v>1</v>
      </c>
      <c r="I378" s="562">
        <v>262</v>
      </c>
      <c r="J378" s="562">
        <v>22</v>
      </c>
      <c r="K378" s="562">
        <v>5818</v>
      </c>
      <c r="L378" s="562">
        <v>0.96548290740126119</v>
      </c>
      <c r="M378" s="562">
        <v>264.45454545454544</v>
      </c>
      <c r="N378" s="562">
        <v>21</v>
      </c>
      <c r="O378" s="562">
        <v>5586</v>
      </c>
      <c r="P378" s="550">
        <v>0.9269830733488218</v>
      </c>
      <c r="Q378" s="563">
        <v>266</v>
      </c>
    </row>
    <row r="379" spans="1:17" ht="14.4" customHeight="1" x14ac:dyDescent="0.3">
      <c r="A379" s="544" t="s">
        <v>1651</v>
      </c>
      <c r="B379" s="545" t="s">
        <v>1542</v>
      </c>
      <c r="C379" s="545" t="s">
        <v>1527</v>
      </c>
      <c r="D379" s="545" t="s">
        <v>1570</v>
      </c>
      <c r="E379" s="545" t="s">
        <v>1571</v>
      </c>
      <c r="F379" s="562">
        <v>23</v>
      </c>
      <c r="G379" s="562">
        <v>3243</v>
      </c>
      <c r="H379" s="562">
        <v>1</v>
      </c>
      <c r="I379" s="562">
        <v>141</v>
      </c>
      <c r="J379" s="562">
        <v>21</v>
      </c>
      <c r="K379" s="562">
        <v>2961</v>
      </c>
      <c r="L379" s="562">
        <v>0.91304347826086951</v>
      </c>
      <c r="M379" s="562">
        <v>141</v>
      </c>
      <c r="N379" s="562">
        <v>24</v>
      </c>
      <c r="O379" s="562">
        <v>3384</v>
      </c>
      <c r="P379" s="550">
        <v>1.0434782608695652</v>
      </c>
      <c r="Q379" s="563">
        <v>141</v>
      </c>
    </row>
    <row r="380" spans="1:17" ht="14.4" customHeight="1" x14ac:dyDescent="0.3">
      <c r="A380" s="544" t="s">
        <v>1651</v>
      </c>
      <c r="B380" s="545" t="s">
        <v>1542</v>
      </c>
      <c r="C380" s="545" t="s">
        <v>1527</v>
      </c>
      <c r="D380" s="545" t="s">
        <v>1572</v>
      </c>
      <c r="E380" s="545" t="s">
        <v>1571</v>
      </c>
      <c r="F380" s="562">
        <v>257</v>
      </c>
      <c r="G380" s="562">
        <v>20046</v>
      </c>
      <c r="H380" s="562">
        <v>1</v>
      </c>
      <c r="I380" s="562">
        <v>78</v>
      </c>
      <c r="J380" s="562">
        <v>284</v>
      </c>
      <c r="K380" s="562">
        <v>22152</v>
      </c>
      <c r="L380" s="562">
        <v>1.1050583657587549</v>
      </c>
      <c r="M380" s="562">
        <v>78</v>
      </c>
      <c r="N380" s="562">
        <v>284</v>
      </c>
      <c r="O380" s="562">
        <v>22152</v>
      </c>
      <c r="P380" s="550">
        <v>1.1050583657587549</v>
      </c>
      <c r="Q380" s="563">
        <v>78</v>
      </c>
    </row>
    <row r="381" spans="1:17" ht="14.4" customHeight="1" x14ac:dyDescent="0.3">
      <c r="A381" s="544" t="s">
        <v>1651</v>
      </c>
      <c r="B381" s="545" t="s">
        <v>1542</v>
      </c>
      <c r="C381" s="545" t="s">
        <v>1527</v>
      </c>
      <c r="D381" s="545" t="s">
        <v>1573</v>
      </c>
      <c r="E381" s="545" t="s">
        <v>1574</v>
      </c>
      <c r="F381" s="562">
        <v>23</v>
      </c>
      <c r="G381" s="562">
        <v>6969</v>
      </c>
      <c r="H381" s="562">
        <v>1</v>
      </c>
      <c r="I381" s="562">
        <v>303</v>
      </c>
      <c r="J381" s="562">
        <v>21</v>
      </c>
      <c r="K381" s="562">
        <v>6414</v>
      </c>
      <c r="L381" s="562">
        <v>0.92036160137752909</v>
      </c>
      <c r="M381" s="562">
        <v>305.42857142857144</v>
      </c>
      <c r="N381" s="562">
        <v>24</v>
      </c>
      <c r="O381" s="562">
        <v>7368</v>
      </c>
      <c r="P381" s="550">
        <v>1.0572535514421006</v>
      </c>
      <c r="Q381" s="563">
        <v>307</v>
      </c>
    </row>
    <row r="382" spans="1:17" ht="14.4" customHeight="1" x14ac:dyDescent="0.3">
      <c r="A382" s="544" t="s">
        <v>1651</v>
      </c>
      <c r="B382" s="545" t="s">
        <v>1542</v>
      </c>
      <c r="C382" s="545" t="s">
        <v>1527</v>
      </c>
      <c r="D382" s="545" t="s">
        <v>1575</v>
      </c>
      <c r="E382" s="545" t="s">
        <v>1576</v>
      </c>
      <c r="F382" s="562">
        <v>2</v>
      </c>
      <c r="G382" s="562">
        <v>972</v>
      </c>
      <c r="H382" s="562">
        <v>1</v>
      </c>
      <c r="I382" s="562">
        <v>486</v>
      </c>
      <c r="J382" s="562">
        <v>4</v>
      </c>
      <c r="K382" s="562">
        <v>1944</v>
      </c>
      <c r="L382" s="562">
        <v>2</v>
      </c>
      <c r="M382" s="562">
        <v>486</v>
      </c>
      <c r="N382" s="562"/>
      <c r="O382" s="562"/>
      <c r="P382" s="550"/>
      <c r="Q382" s="563"/>
    </row>
    <row r="383" spans="1:17" ht="14.4" customHeight="1" x14ac:dyDescent="0.3">
      <c r="A383" s="544" t="s">
        <v>1651</v>
      </c>
      <c r="B383" s="545" t="s">
        <v>1542</v>
      </c>
      <c r="C383" s="545" t="s">
        <v>1527</v>
      </c>
      <c r="D383" s="545" t="s">
        <v>1577</v>
      </c>
      <c r="E383" s="545" t="s">
        <v>1578</v>
      </c>
      <c r="F383" s="562">
        <v>196</v>
      </c>
      <c r="G383" s="562">
        <v>31360</v>
      </c>
      <c r="H383" s="562">
        <v>1</v>
      </c>
      <c r="I383" s="562">
        <v>160</v>
      </c>
      <c r="J383" s="562">
        <v>217</v>
      </c>
      <c r="K383" s="562">
        <v>34879</v>
      </c>
      <c r="L383" s="562">
        <v>1.1122130102040817</v>
      </c>
      <c r="M383" s="562">
        <v>160.73271889400922</v>
      </c>
      <c r="N383" s="562">
        <v>201</v>
      </c>
      <c r="O383" s="562">
        <v>32361</v>
      </c>
      <c r="P383" s="550">
        <v>1.0319196428571429</v>
      </c>
      <c r="Q383" s="563">
        <v>161</v>
      </c>
    </row>
    <row r="384" spans="1:17" ht="14.4" customHeight="1" x14ac:dyDescent="0.3">
      <c r="A384" s="544" t="s">
        <v>1651</v>
      </c>
      <c r="B384" s="545" t="s">
        <v>1542</v>
      </c>
      <c r="C384" s="545" t="s">
        <v>1527</v>
      </c>
      <c r="D384" s="545" t="s">
        <v>1581</v>
      </c>
      <c r="E384" s="545" t="s">
        <v>1547</v>
      </c>
      <c r="F384" s="562">
        <v>620</v>
      </c>
      <c r="G384" s="562">
        <v>43400</v>
      </c>
      <c r="H384" s="562">
        <v>1</v>
      </c>
      <c r="I384" s="562">
        <v>70</v>
      </c>
      <c r="J384" s="562">
        <v>756</v>
      </c>
      <c r="K384" s="562">
        <v>53475</v>
      </c>
      <c r="L384" s="562">
        <v>1.2321428571428572</v>
      </c>
      <c r="M384" s="562">
        <v>70.734126984126988</v>
      </c>
      <c r="N384" s="562">
        <v>767</v>
      </c>
      <c r="O384" s="562">
        <v>54457</v>
      </c>
      <c r="P384" s="550">
        <v>1.2547695852534562</v>
      </c>
      <c r="Q384" s="563">
        <v>71</v>
      </c>
    </row>
    <row r="385" spans="1:17" ht="14.4" customHeight="1" x14ac:dyDescent="0.3">
      <c r="A385" s="544" t="s">
        <v>1651</v>
      </c>
      <c r="B385" s="545" t="s">
        <v>1542</v>
      </c>
      <c r="C385" s="545" t="s">
        <v>1527</v>
      </c>
      <c r="D385" s="545" t="s">
        <v>1586</v>
      </c>
      <c r="E385" s="545" t="s">
        <v>1587</v>
      </c>
      <c r="F385" s="562">
        <v>3</v>
      </c>
      <c r="G385" s="562">
        <v>648</v>
      </c>
      <c r="H385" s="562">
        <v>1</v>
      </c>
      <c r="I385" s="562">
        <v>216</v>
      </c>
      <c r="J385" s="562"/>
      <c r="K385" s="562"/>
      <c r="L385" s="562"/>
      <c r="M385" s="562"/>
      <c r="N385" s="562">
        <v>3</v>
      </c>
      <c r="O385" s="562">
        <v>660</v>
      </c>
      <c r="P385" s="550">
        <v>1.0185185185185186</v>
      </c>
      <c r="Q385" s="563">
        <v>220</v>
      </c>
    </row>
    <row r="386" spans="1:17" ht="14.4" customHeight="1" x14ac:dyDescent="0.3">
      <c r="A386" s="544" t="s">
        <v>1651</v>
      </c>
      <c r="B386" s="545" t="s">
        <v>1542</v>
      </c>
      <c r="C386" s="545" t="s">
        <v>1527</v>
      </c>
      <c r="D386" s="545" t="s">
        <v>1588</v>
      </c>
      <c r="E386" s="545" t="s">
        <v>1589</v>
      </c>
      <c r="F386" s="562">
        <v>15</v>
      </c>
      <c r="G386" s="562">
        <v>17835</v>
      </c>
      <c r="H386" s="562">
        <v>1</v>
      </c>
      <c r="I386" s="562">
        <v>1189</v>
      </c>
      <c r="J386" s="562">
        <v>20</v>
      </c>
      <c r="K386" s="562">
        <v>23844</v>
      </c>
      <c r="L386" s="562">
        <v>1.3369217830109335</v>
      </c>
      <c r="M386" s="562">
        <v>1192.2</v>
      </c>
      <c r="N386" s="562">
        <v>10</v>
      </c>
      <c r="O386" s="562">
        <v>11950</v>
      </c>
      <c r="P386" s="550">
        <v>0.67003083823941689</v>
      </c>
      <c r="Q386" s="563">
        <v>1195</v>
      </c>
    </row>
    <row r="387" spans="1:17" ht="14.4" customHeight="1" x14ac:dyDescent="0.3">
      <c r="A387" s="544" t="s">
        <v>1651</v>
      </c>
      <c r="B387" s="545" t="s">
        <v>1542</v>
      </c>
      <c r="C387" s="545" t="s">
        <v>1527</v>
      </c>
      <c r="D387" s="545" t="s">
        <v>1590</v>
      </c>
      <c r="E387" s="545" t="s">
        <v>1591</v>
      </c>
      <c r="F387" s="562">
        <v>14</v>
      </c>
      <c r="G387" s="562">
        <v>1512</v>
      </c>
      <c r="H387" s="562">
        <v>1</v>
      </c>
      <c r="I387" s="562">
        <v>108</v>
      </c>
      <c r="J387" s="562">
        <v>18</v>
      </c>
      <c r="K387" s="562">
        <v>1957</v>
      </c>
      <c r="L387" s="562">
        <v>1.2943121693121693</v>
      </c>
      <c r="M387" s="562">
        <v>108.72222222222223</v>
      </c>
      <c r="N387" s="562">
        <v>10</v>
      </c>
      <c r="O387" s="562">
        <v>1100</v>
      </c>
      <c r="P387" s="550">
        <v>0.72751322751322756</v>
      </c>
      <c r="Q387" s="563">
        <v>110</v>
      </c>
    </row>
    <row r="388" spans="1:17" ht="14.4" customHeight="1" x14ac:dyDescent="0.3">
      <c r="A388" s="544" t="s">
        <v>1651</v>
      </c>
      <c r="B388" s="545" t="s">
        <v>1542</v>
      </c>
      <c r="C388" s="545" t="s">
        <v>1527</v>
      </c>
      <c r="D388" s="545" t="s">
        <v>1592</v>
      </c>
      <c r="E388" s="545" t="s">
        <v>1593</v>
      </c>
      <c r="F388" s="562">
        <v>1</v>
      </c>
      <c r="G388" s="562">
        <v>319</v>
      </c>
      <c r="H388" s="562">
        <v>1</v>
      </c>
      <c r="I388" s="562">
        <v>319</v>
      </c>
      <c r="J388" s="562"/>
      <c r="K388" s="562"/>
      <c r="L388" s="562"/>
      <c r="M388" s="562"/>
      <c r="N388" s="562">
        <v>1</v>
      </c>
      <c r="O388" s="562">
        <v>323</v>
      </c>
      <c r="P388" s="550">
        <v>1.0125391849529781</v>
      </c>
      <c r="Q388" s="563">
        <v>323</v>
      </c>
    </row>
    <row r="389" spans="1:17" ht="14.4" customHeight="1" x14ac:dyDescent="0.3">
      <c r="A389" s="544" t="s">
        <v>1651</v>
      </c>
      <c r="B389" s="545" t="s">
        <v>1542</v>
      </c>
      <c r="C389" s="545" t="s">
        <v>1527</v>
      </c>
      <c r="D389" s="545" t="s">
        <v>1598</v>
      </c>
      <c r="E389" s="545" t="s">
        <v>1599</v>
      </c>
      <c r="F389" s="562"/>
      <c r="G389" s="562"/>
      <c r="H389" s="562"/>
      <c r="I389" s="562"/>
      <c r="J389" s="562">
        <v>1</v>
      </c>
      <c r="K389" s="562">
        <v>1029</v>
      </c>
      <c r="L389" s="562"/>
      <c r="M389" s="562">
        <v>1029</v>
      </c>
      <c r="N389" s="562"/>
      <c r="O389" s="562"/>
      <c r="P389" s="550"/>
      <c r="Q389" s="563"/>
    </row>
    <row r="390" spans="1:17" ht="14.4" customHeight="1" x14ac:dyDescent="0.3">
      <c r="A390" s="544" t="s">
        <v>1652</v>
      </c>
      <c r="B390" s="545" t="s">
        <v>1542</v>
      </c>
      <c r="C390" s="545" t="s">
        <v>1527</v>
      </c>
      <c r="D390" s="545" t="s">
        <v>1546</v>
      </c>
      <c r="E390" s="545" t="s">
        <v>1547</v>
      </c>
      <c r="F390" s="562">
        <v>25</v>
      </c>
      <c r="G390" s="562">
        <v>5075</v>
      </c>
      <c r="H390" s="562">
        <v>1</v>
      </c>
      <c r="I390" s="562">
        <v>203</v>
      </c>
      <c r="J390" s="562">
        <v>16</v>
      </c>
      <c r="K390" s="562">
        <v>3276</v>
      </c>
      <c r="L390" s="562">
        <v>0.64551724137931032</v>
      </c>
      <c r="M390" s="562">
        <v>204.75</v>
      </c>
      <c r="N390" s="562">
        <v>18</v>
      </c>
      <c r="O390" s="562">
        <v>3708</v>
      </c>
      <c r="P390" s="550">
        <v>0.73064039408866999</v>
      </c>
      <c r="Q390" s="563">
        <v>206</v>
      </c>
    </row>
    <row r="391" spans="1:17" ht="14.4" customHeight="1" x14ac:dyDescent="0.3">
      <c r="A391" s="544" t="s">
        <v>1652</v>
      </c>
      <c r="B391" s="545" t="s">
        <v>1542</v>
      </c>
      <c r="C391" s="545" t="s">
        <v>1527</v>
      </c>
      <c r="D391" s="545" t="s">
        <v>1549</v>
      </c>
      <c r="E391" s="545" t="s">
        <v>1550</v>
      </c>
      <c r="F391" s="562">
        <v>97</v>
      </c>
      <c r="G391" s="562">
        <v>28324</v>
      </c>
      <c r="H391" s="562">
        <v>1</v>
      </c>
      <c r="I391" s="562">
        <v>292</v>
      </c>
      <c r="J391" s="562">
        <v>12</v>
      </c>
      <c r="K391" s="562">
        <v>3504</v>
      </c>
      <c r="L391" s="562">
        <v>0.12371134020618557</v>
      </c>
      <c r="M391" s="562">
        <v>292</v>
      </c>
      <c r="N391" s="562"/>
      <c r="O391" s="562"/>
      <c r="P391" s="550"/>
      <c r="Q391" s="563"/>
    </row>
    <row r="392" spans="1:17" ht="14.4" customHeight="1" x14ac:dyDescent="0.3">
      <c r="A392" s="544" t="s">
        <v>1652</v>
      </c>
      <c r="B392" s="545" t="s">
        <v>1542</v>
      </c>
      <c r="C392" s="545" t="s">
        <v>1527</v>
      </c>
      <c r="D392" s="545" t="s">
        <v>1555</v>
      </c>
      <c r="E392" s="545" t="s">
        <v>1556</v>
      </c>
      <c r="F392" s="562">
        <v>32</v>
      </c>
      <c r="G392" s="562">
        <v>4288</v>
      </c>
      <c r="H392" s="562">
        <v>1</v>
      </c>
      <c r="I392" s="562">
        <v>134</v>
      </c>
      <c r="J392" s="562">
        <v>29</v>
      </c>
      <c r="K392" s="562">
        <v>3907</v>
      </c>
      <c r="L392" s="562">
        <v>0.91114738805970152</v>
      </c>
      <c r="M392" s="562">
        <v>134.72413793103448</v>
      </c>
      <c r="N392" s="562">
        <v>25</v>
      </c>
      <c r="O392" s="562">
        <v>3375</v>
      </c>
      <c r="P392" s="550">
        <v>0.78708022388059706</v>
      </c>
      <c r="Q392" s="563">
        <v>135</v>
      </c>
    </row>
    <row r="393" spans="1:17" ht="14.4" customHeight="1" x14ac:dyDescent="0.3">
      <c r="A393" s="544" t="s">
        <v>1652</v>
      </c>
      <c r="B393" s="545" t="s">
        <v>1542</v>
      </c>
      <c r="C393" s="545" t="s">
        <v>1527</v>
      </c>
      <c r="D393" s="545" t="s">
        <v>1557</v>
      </c>
      <c r="E393" s="545" t="s">
        <v>1556</v>
      </c>
      <c r="F393" s="562">
        <v>1</v>
      </c>
      <c r="G393" s="562">
        <v>175</v>
      </c>
      <c r="H393" s="562">
        <v>1</v>
      </c>
      <c r="I393" s="562">
        <v>175</v>
      </c>
      <c r="J393" s="562"/>
      <c r="K393" s="562"/>
      <c r="L393" s="562"/>
      <c r="M393" s="562"/>
      <c r="N393" s="562"/>
      <c r="O393" s="562"/>
      <c r="P393" s="550"/>
      <c r="Q393" s="563"/>
    </row>
    <row r="394" spans="1:17" ht="14.4" customHeight="1" x14ac:dyDescent="0.3">
      <c r="A394" s="544" t="s">
        <v>1652</v>
      </c>
      <c r="B394" s="545" t="s">
        <v>1542</v>
      </c>
      <c r="C394" s="545" t="s">
        <v>1527</v>
      </c>
      <c r="D394" s="545" t="s">
        <v>1558</v>
      </c>
      <c r="E394" s="545" t="s">
        <v>1559</v>
      </c>
      <c r="F394" s="562">
        <v>2</v>
      </c>
      <c r="G394" s="562">
        <v>1224</v>
      </c>
      <c r="H394" s="562">
        <v>1</v>
      </c>
      <c r="I394" s="562">
        <v>612</v>
      </c>
      <c r="J394" s="562"/>
      <c r="K394" s="562"/>
      <c r="L394" s="562"/>
      <c r="M394" s="562"/>
      <c r="N394" s="562"/>
      <c r="O394" s="562"/>
      <c r="P394" s="550"/>
      <c r="Q394" s="563"/>
    </row>
    <row r="395" spans="1:17" ht="14.4" customHeight="1" x14ac:dyDescent="0.3">
      <c r="A395" s="544" t="s">
        <v>1652</v>
      </c>
      <c r="B395" s="545" t="s">
        <v>1542</v>
      </c>
      <c r="C395" s="545" t="s">
        <v>1527</v>
      </c>
      <c r="D395" s="545" t="s">
        <v>1562</v>
      </c>
      <c r="E395" s="545" t="s">
        <v>1563</v>
      </c>
      <c r="F395" s="562">
        <v>4</v>
      </c>
      <c r="G395" s="562">
        <v>636</v>
      </c>
      <c r="H395" s="562">
        <v>1</v>
      </c>
      <c r="I395" s="562">
        <v>159</v>
      </c>
      <c r="J395" s="562">
        <v>1</v>
      </c>
      <c r="K395" s="562">
        <v>159</v>
      </c>
      <c r="L395" s="562">
        <v>0.25</v>
      </c>
      <c r="M395" s="562">
        <v>159</v>
      </c>
      <c r="N395" s="562"/>
      <c r="O395" s="562"/>
      <c r="P395" s="550"/>
      <c r="Q395" s="563"/>
    </row>
    <row r="396" spans="1:17" ht="14.4" customHeight="1" x14ac:dyDescent="0.3">
      <c r="A396" s="544" t="s">
        <v>1652</v>
      </c>
      <c r="B396" s="545" t="s">
        <v>1542</v>
      </c>
      <c r="C396" s="545" t="s">
        <v>1527</v>
      </c>
      <c r="D396" s="545" t="s">
        <v>1566</v>
      </c>
      <c r="E396" s="545" t="s">
        <v>1567</v>
      </c>
      <c r="F396" s="562">
        <v>44</v>
      </c>
      <c r="G396" s="562">
        <v>704</v>
      </c>
      <c r="H396" s="562">
        <v>1</v>
      </c>
      <c r="I396" s="562">
        <v>16</v>
      </c>
      <c r="J396" s="562">
        <v>38</v>
      </c>
      <c r="K396" s="562">
        <v>608</v>
      </c>
      <c r="L396" s="562">
        <v>0.86363636363636365</v>
      </c>
      <c r="M396" s="562">
        <v>16</v>
      </c>
      <c r="N396" s="562">
        <v>32</v>
      </c>
      <c r="O396" s="562">
        <v>512</v>
      </c>
      <c r="P396" s="550">
        <v>0.72727272727272729</v>
      </c>
      <c r="Q396" s="563">
        <v>16</v>
      </c>
    </row>
    <row r="397" spans="1:17" ht="14.4" customHeight="1" x14ac:dyDescent="0.3">
      <c r="A397" s="544" t="s">
        <v>1652</v>
      </c>
      <c r="B397" s="545" t="s">
        <v>1542</v>
      </c>
      <c r="C397" s="545" t="s">
        <v>1527</v>
      </c>
      <c r="D397" s="545" t="s">
        <v>1568</v>
      </c>
      <c r="E397" s="545" t="s">
        <v>1569</v>
      </c>
      <c r="F397" s="562">
        <v>10</v>
      </c>
      <c r="G397" s="562">
        <v>2620</v>
      </c>
      <c r="H397" s="562">
        <v>1</v>
      </c>
      <c r="I397" s="562">
        <v>262</v>
      </c>
      <c r="J397" s="562">
        <v>6</v>
      </c>
      <c r="K397" s="562">
        <v>1587</v>
      </c>
      <c r="L397" s="562">
        <v>0.60572519083969467</v>
      </c>
      <c r="M397" s="562">
        <v>264.5</v>
      </c>
      <c r="N397" s="562">
        <v>4</v>
      </c>
      <c r="O397" s="562">
        <v>1064</v>
      </c>
      <c r="P397" s="550">
        <v>0.40610687022900765</v>
      </c>
      <c r="Q397" s="563">
        <v>266</v>
      </c>
    </row>
    <row r="398" spans="1:17" ht="14.4" customHeight="1" x14ac:dyDescent="0.3">
      <c r="A398" s="544" t="s">
        <v>1652</v>
      </c>
      <c r="B398" s="545" t="s">
        <v>1542</v>
      </c>
      <c r="C398" s="545" t="s">
        <v>1527</v>
      </c>
      <c r="D398" s="545" t="s">
        <v>1570</v>
      </c>
      <c r="E398" s="545" t="s">
        <v>1571</v>
      </c>
      <c r="F398" s="562">
        <v>10</v>
      </c>
      <c r="G398" s="562">
        <v>1410</v>
      </c>
      <c r="H398" s="562">
        <v>1</v>
      </c>
      <c r="I398" s="562">
        <v>141</v>
      </c>
      <c r="J398" s="562">
        <v>5</v>
      </c>
      <c r="K398" s="562">
        <v>705</v>
      </c>
      <c r="L398" s="562">
        <v>0.5</v>
      </c>
      <c r="M398" s="562">
        <v>141</v>
      </c>
      <c r="N398" s="562">
        <v>4</v>
      </c>
      <c r="O398" s="562">
        <v>564</v>
      </c>
      <c r="P398" s="550">
        <v>0.4</v>
      </c>
      <c r="Q398" s="563">
        <v>141</v>
      </c>
    </row>
    <row r="399" spans="1:17" ht="14.4" customHeight="1" x14ac:dyDescent="0.3">
      <c r="A399" s="544" t="s">
        <v>1652</v>
      </c>
      <c r="B399" s="545" t="s">
        <v>1542</v>
      </c>
      <c r="C399" s="545" t="s">
        <v>1527</v>
      </c>
      <c r="D399" s="545" t="s">
        <v>1572</v>
      </c>
      <c r="E399" s="545" t="s">
        <v>1571</v>
      </c>
      <c r="F399" s="562">
        <v>32</v>
      </c>
      <c r="G399" s="562">
        <v>2496</v>
      </c>
      <c r="H399" s="562">
        <v>1</v>
      </c>
      <c r="I399" s="562">
        <v>78</v>
      </c>
      <c r="J399" s="562">
        <v>29</v>
      </c>
      <c r="K399" s="562">
        <v>2262</v>
      </c>
      <c r="L399" s="562">
        <v>0.90625</v>
      </c>
      <c r="M399" s="562">
        <v>78</v>
      </c>
      <c r="N399" s="562">
        <v>25</v>
      </c>
      <c r="O399" s="562">
        <v>1950</v>
      </c>
      <c r="P399" s="550">
        <v>0.78125</v>
      </c>
      <c r="Q399" s="563">
        <v>78</v>
      </c>
    </row>
    <row r="400" spans="1:17" ht="14.4" customHeight="1" x14ac:dyDescent="0.3">
      <c r="A400" s="544" t="s">
        <v>1652</v>
      </c>
      <c r="B400" s="545" t="s">
        <v>1542</v>
      </c>
      <c r="C400" s="545" t="s">
        <v>1527</v>
      </c>
      <c r="D400" s="545" t="s">
        <v>1573</v>
      </c>
      <c r="E400" s="545" t="s">
        <v>1574</v>
      </c>
      <c r="F400" s="562">
        <v>10</v>
      </c>
      <c r="G400" s="562">
        <v>3030</v>
      </c>
      <c r="H400" s="562">
        <v>1</v>
      </c>
      <c r="I400" s="562">
        <v>303</v>
      </c>
      <c r="J400" s="562">
        <v>5</v>
      </c>
      <c r="K400" s="562">
        <v>1530</v>
      </c>
      <c r="L400" s="562">
        <v>0.50495049504950495</v>
      </c>
      <c r="M400" s="562">
        <v>306</v>
      </c>
      <c r="N400" s="562">
        <v>4</v>
      </c>
      <c r="O400" s="562">
        <v>1228</v>
      </c>
      <c r="P400" s="550">
        <v>0.40528052805280529</v>
      </c>
      <c r="Q400" s="563">
        <v>307</v>
      </c>
    </row>
    <row r="401" spans="1:17" ht="14.4" customHeight="1" x14ac:dyDescent="0.3">
      <c r="A401" s="544" t="s">
        <v>1652</v>
      </c>
      <c r="B401" s="545" t="s">
        <v>1542</v>
      </c>
      <c r="C401" s="545" t="s">
        <v>1527</v>
      </c>
      <c r="D401" s="545" t="s">
        <v>1577</v>
      </c>
      <c r="E401" s="545" t="s">
        <v>1578</v>
      </c>
      <c r="F401" s="562">
        <v>30</v>
      </c>
      <c r="G401" s="562">
        <v>4800</v>
      </c>
      <c r="H401" s="562">
        <v>1</v>
      </c>
      <c r="I401" s="562">
        <v>160</v>
      </c>
      <c r="J401" s="562">
        <v>28</v>
      </c>
      <c r="K401" s="562">
        <v>4501</v>
      </c>
      <c r="L401" s="562">
        <v>0.93770833333333337</v>
      </c>
      <c r="M401" s="562">
        <v>160.75</v>
      </c>
      <c r="N401" s="562">
        <v>23</v>
      </c>
      <c r="O401" s="562">
        <v>3703</v>
      </c>
      <c r="P401" s="550">
        <v>0.77145833333333336</v>
      </c>
      <c r="Q401" s="563">
        <v>161</v>
      </c>
    </row>
    <row r="402" spans="1:17" ht="14.4" customHeight="1" x14ac:dyDescent="0.3">
      <c r="A402" s="544" t="s">
        <v>1652</v>
      </c>
      <c r="B402" s="545" t="s">
        <v>1542</v>
      </c>
      <c r="C402" s="545" t="s">
        <v>1527</v>
      </c>
      <c r="D402" s="545" t="s">
        <v>1581</v>
      </c>
      <c r="E402" s="545" t="s">
        <v>1547</v>
      </c>
      <c r="F402" s="562">
        <v>68</v>
      </c>
      <c r="G402" s="562">
        <v>4760</v>
      </c>
      <c r="H402" s="562">
        <v>1</v>
      </c>
      <c r="I402" s="562">
        <v>70</v>
      </c>
      <c r="J402" s="562">
        <v>62</v>
      </c>
      <c r="K402" s="562">
        <v>4385</v>
      </c>
      <c r="L402" s="562">
        <v>0.92121848739495793</v>
      </c>
      <c r="M402" s="562">
        <v>70.725806451612897</v>
      </c>
      <c r="N402" s="562">
        <v>49</v>
      </c>
      <c r="O402" s="562">
        <v>3479</v>
      </c>
      <c r="P402" s="550">
        <v>0.73088235294117643</v>
      </c>
      <c r="Q402" s="563">
        <v>71</v>
      </c>
    </row>
    <row r="403" spans="1:17" ht="14.4" customHeight="1" x14ac:dyDescent="0.3">
      <c r="A403" s="544" t="s">
        <v>1652</v>
      </c>
      <c r="B403" s="545" t="s">
        <v>1542</v>
      </c>
      <c r="C403" s="545" t="s">
        <v>1527</v>
      </c>
      <c r="D403" s="545" t="s">
        <v>1586</v>
      </c>
      <c r="E403" s="545" t="s">
        <v>1587</v>
      </c>
      <c r="F403" s="562">
        <v>1</v>
      </c>
      <c r="G403" s="562">
        <v>216</v>
      </c>
      <c r="H403" s="562">
        <v>1</v>
      </c>
      <c r="I403" s="562">
        <v>216</v>
      </c>
      <c r="J403" s="562"/>
      <c r="K403" s="562"/>
      <c r="L403" s="562"/>
      <c r="M403" s="562"/>
      <c r="N403" s="562"/>
      <c r="O403" s="562"/>
      <c r="P403" s="550"/>
      <c r="Q403" s="563"/>
    </row>
    <row r="404" spans="1:17" ht="14.4" customHeight="1" x14ac:dyDescent="0.3">
      <c r="A404" s="544" t="s">
        <v>1652</v>
      </c>
      <c r="B404" s="545" t="s">
        <v>1542</v>
      </c>
      <c r="C404" s="545" t="s">
        <v>1527</v>
      </c>
      <c r="D404" s="545" t="s">
        <v>1588</v>
      </c>
      <c r="E404" s="545" t="s">
        <v>1589</v>
      </c>
      <c r="F404" s="562">
        <v>3</v>
      </c>
      <c r="G404" s="562">
        <v>3567</v>
      </c>
      <c r="H404" s="562">
        <v>1</v>
      </c>
      <c r="I404" s="562">
        <v>1189</v>
      </c>
      <c r="J404" s="562">
        <v>2</v>
      </c>
      <c r="K404" s="562">
        <v>2378</v>
      </c>
      <c r="L404" s="562">
        <v>0.66666666666666663</v>
      </c>
      <c r="M404" s="562">
        <v>1189</v>
      </c>
      <c r="N404" s="562"/>
      <c r="O404" s="562"/>
      <c r="P404" s="550"/>
      <c r="Q404" s="563"/>
    </row>
    <row r="405" spans="1:17" ht="14.4" customHeight="1" x14ac:dyDescent="0.3">
      <c r="A405" s="544" t="s">
        <v>1652</v>
      </c>
      <c r="B405" s="545" t="s">
        <v>1542</v>
      </c>
      <c r="C405" s="545" t="s">
        <v>1527</v>
      </c>
      <c r="D405" s="545" t="s">
        <v>1590</v>
      </c>
      <c r="E405" s="545" t="s">
        <v>1591</v>
      </c>
      <c r="F405" s="562">
        <v>4</v>
      </c>
      <c r="G405" s="562">
        <v>432</v>
      </c>
      <c r="H405" s="562">
        <v>1</v>
      </c>
      <c r="I405" s="562">
        <v>108</v>
      </c>
      <c r="J405" s="562">
        <v>1</v>
      </c>
      <c r="K405" s="562">
        <v>108</v>
      </c>
      <c r="L405" s="562">
        <v>0.25</v>
      </c>
      <c r="M405" s="562">
        <v>108</v>
      </c>
      <c r="N405" s="562"/>
      <c r="O405" s="562"/>
      <c r="P405" s="550"/>
      <c r="Q405" s="563"/>
    </row>
    <row r="406" spans="1:17" ht="14.4" customHeight="1" x14ac:dyDescent="0.3">
      <c r="A406" s="544" t="s">
        <v>1653</v>
      </c>
      <c r="B406" s="545" t="s">
        <v>1542</v>
      </c>
      <c r="C406" s="545" t="s">
        <v>1527</v>
      </c>
      <c r="D406" s="545" t="s">
        <v>1546</v>
      </c>
      <c r="E406" s="545" t="s">
        <v>1547</v>
      </c>
      <c r="F406" s="562">
        <v>4</v>
      </c>
      <c r="G406" s="562">
        <v>812</v>
      </c>
      <c r="H406" s="562">
        <v>1</v>
      </c>
      <c r="I406" s="562">
        <v>203</v>
      </c>
      <c r="J406" s="562"/>
      <c r="K406" s="562"/>
      <c r="L406" s="562"/>
      <c r="M406" s="562"/>
      <c r="N406" s="562">
        <v>1</v>
      </c>
      <c r="O406" s="562">
        <v>206</v>
      </c>
      <c r="P406" s="550">
        <v>0.2536945812807882</v>
      </c>
      <c r="Q406" s="563">
        <v>206</v>
      </c>
    </row>
    <row r="407" spans="1:17" ht="14.4" customHeight="1" x14ac:dyDescent="0.3">
      <c r="A407" s="544" t="s">
        <v>1653</v>
      </c>
      <c r="B407" s="545" t="s">
        <v>1542</v>
      </c>
      <c r="C407" s="545" t="s">
        <v>1527</v>
      </c>
      <c r="D407" s="545" t="s">
        <v>1549</v>
      </c>
      <c r="E407" s="545" t="s">
        <v>1550</v>
      </c>
      <c r="F407" s="562">
        <v>9</v>
      </c>
      <c r="G407" s="562">
        <v>2628</v>
      </c>
      <c r="H407" s="562">
        <v>1</v>
      </c>
      <c r="I407" s="562">
        <v>292</v>
      </c>
      <c r="J407" s="562"/>
      <c r="K407" s="562"/>
      <c r="L407" s="562"/>
      <c r="M407" s="562"/>
      <c r="N407" s="562"/>
      <c r="O407" s="562"/>
      <c r="P407" s="550"/>
      <c r="Q407" s="563"/>
    </row>
    <row r="408" spans="1:17" ht="14.4" customHeight="1" x14ac:dyDescent="0.3">
      <c r="A408" s="544" t="s">
        <v>1653</v>
      </c>
      <c r="B408" s="545" t="s">
        <v>1542</v>
      </c>
      <c r="C408" s="545" t="s">
        <v>1527</v>
      </c>
      <c r="D408" s="545" t="s">
        <v>1566</v>
      </c>
      <c r="E408" s="545" t="s">
        <v>1567</v>
      </c>
      <c r="F408" s="562">
        <v>2</v>
      </c>
      <c r="G408" s="562">
        <v>32</v>
      </c>
      <c r="H408" s="562">
        <v>1</v>
      </c>
      <c r="I408" s="562">
        <v>16</v>
      </c>
      <c r="J408" s="562"/>
      <c r="K408" s="562"/>
      <c r="L408" s="562"/>
      <c r="M408" s="562"/>
      <c r="N408" s="562">
        <v>1</v>
      </c>
      <c r="O408" s="562">
        <v>16</v>
      </c>
      <c r="P408" s="550">
        <v>0.5</v>
      </c>
      <c r="Q408" s="563">
        <v>16</v>
      </c>
    </row>
    <row r="409" spans="1:17" ht="14.4" customHeight="1" x14ac:dyDescent="0.3">
      <c r="A409" s="544" t="s">
        <v>1653</v>
      </c>
      <c r="B409" s="545" t="s">
        <v>1542</v>
      </c>
      <c r="C409" s="545" t="s">
        <v>1527</v>
      </c>
      <c r="D409" s="545" t="s">
        <v>1568</v>
      </c>
      <c r="E409" s="545" t="s">
        <v>1569</v>
      </c>
      <c r="F409" s="562">
        <v>2</v>
      </c>
      <c r="G409" s="562">
        <v>524</v>
      </c>
      <c r="H409" s="562">
        <v>1</v>
      </c>
      <c r="I409" s="562">
        <v>262</v>
      </c>
      <c r="J409" s="562"/>
      <c r="K409" s="562"/>
      <c r="L409" s="562"/>
      <c r="M409" s="562"/>
      <c r="N409" s="562"/>
      <c r="O409" s="562"/>
      <c r="P409" s="550"/>
      <c r="Q409" s="563"/>
    </row>
    <row r="410" spans="1:17" ht="14.4" customHeight="1" x14ac:dyDescent="0.3">
      <c r="A410" s="544" t="s">
        <v>1653</v>
      </c>
      <c r="B410" s="545" t="s">
        <v>1542</v>
      </c>
      <c r="C410" s="545" t="s">
        <v>1527</v>
      </c>
      <c r="D410" s="545" t="s">
        <v>1570</v>
      </c>
      <c r="E410" s="545" t="s">
        <v>1571</v>
      </c>
      <c r="F410" s="562">
        <v>2</v>
      </c>
      <c r="G410" s="562">
        <v>282</v>
      </c>
      <c r="H410" s="562">
        <v>1</v>
      </c>
      <c r="I410" s="562">
        <v>141</v>
      </c>
      <c r="J410" s="562"/>
      <c r="K410" s="562"/>
      <c r="L410" s="562"/>
      <c r="M410" s="562"/>
      <c r="N410" s="562">
        <v>1</v>
      </c>
      <c r="O410" s="562">
        <v>141</v>
      </c>
      <c r="P410" s="550">
        <v>0.5</v>
      </c>
      <c r="Q410" s="563">
        <v>141</v>
      </c>
    </row>
    <row r="411" spans="1:17" ht="14.4" customHeight="1" x14ac:dyDescent="0.3">
      <c r="A411" s="544" t="s">
        <v>1653</v>
      </c>
      <c r="B411" s="545" t="s">
        <v>1542</v>
      </c>
      <c r="C411" s="545" t="s">
        <v>1527</v>
      </c>
      <c r="D411" s="545" t="s">
        <v>1573</v>
      </c>
      <c r="E411" s="545" t="s">
        <v>1574</v>
      </c>
      <c r="F411" s="562">
        <v>2</v>
      </c>
      <c r="G411" s="562">
        <v>606</v>
      </c>
      <c r="H411" s="562">
        <v>1</v>
      </c>
      <c r="I411" s="562">
        <v>303</v>
      </c>
      <c r="J411" s="562"/>
      <c r="K411" s="562"/>
      <c r="L411" s="562"/>
      <c r="M411" s="562"/>
      <c r="N411" s="562">
        <v>1</v>
      </c>
      <c r="O411" s="562">
        <v>307</v>
      </c>
      <c r="P411" s="550">
        <v>0.50660066006600657</v>
      </c>
      <c r="Q411" s="563">
        <v>307</v>
      </c>
    </row>
    <row r="412" spans="1:17" ht="14.4" customHeight="1" x14ac:dyDescent="0.3">
      <c r="A412" s="544" t="s">
        <v>1654</v>
      </c>
      <c r="B412" s="545" t="s">
        <v>1542</v>
      </c>
      <c r="C412" s="545" t="s">
        <v>1527</v>
      </c>
      <c r="D412" s="545" t="s">
        <v>1546</v>
      </c>
      <c r="E412" s="545" t="s">
        <v>1547</v>
      </c>
      <c r="F412" s="562">
        <v>8</v>
      </c>
      <c r="G412" s="562">
        <v>1624</v>
      </c>
      <c r="H412" s="562">
        <v>1</v>
      </c>
      <c r="I412" s="562">
        <v>203</v>
      </c>
      <c r="J412" s="562">
        <v>19</v>
      </c>
      <c r="K412" s="562">
        <v>3889</v>
      </c>
      <c r="L412" s="562">
        <v>2.3947044334975369</v>
      </c>
      <c r="M412" s="562">
        <v>204.68421052631578</v>
      </c>
      <c r="N412" s="562">
        <v>11</v>
      </c>
      <c r="O412" s="562">
        <v>2266</v>
      </c>
      <c r="P412" s="550">
        <v>1.395320197044335</v>
      </c>
      <c r="Q412" s="563">
        <v>206</v>
      </c>
    </row>
    <row r="413" spans="1:17" ht="14.4" customHeight="1" x14ac:dyDescent="0.3">
      <c r="A413" s="544" t="s">
        <v>1654</v>
      </c>
      <c r="B413" s="545" t="s">
        <v>1542</v>
      </c>
      <c r="C413" s="545" t="s">
        <v>1527</v>
      </c>
      <c r="D413" s="545" t="s">
        <v>1548</v>
      </c>
      <c r="E413" s="545" t="s">
        <v>1547</v>
      </c>
      <c r="F413" s="562"/>
      <c r="G413" s="562"/>
      <c r="H413" s="562"/>
      <c r="I413" s="562"/>
      <c r="J413" s="562"/>
      <c r="K413" s="562"/>
      <c r="L413" s="562"/>
      <c r="M413" s="562"/>
      <c r="N413" s="562">
        <v>1</v>
      </c>
      <c r="O413" s="562">
        <v>85</v>
      </c>
      <c r="P413" s="550"/>
      <c r="Q413" s="563">
        <v>85</v>
      </c>
    </row>
    <row r="414" spans="1:17" ht="14.4" customHeight="1" x14ac:dyDescent="0.3">
      <c r="A414" s="544" t="s">
        <v>1654</v>
      </c>
      <c r="B414" s="545" t="s">
        <v>1542</v>
      </c>
      <c r="C414" s="545" t="s">
        <v>1527</v>
      </c>
      <c r="D414" s="545" t="s">
        <v>1549</v>
      </c>
      <c r="E414" s="545" t="s">
        <v>1550</v>
      </c>
      <c r="F414" s="562">
        <v>2</v>
      </c>
      <c r="G414" s="562">
        <v>584</v>
      </c>
      <c r="H414" s="562">
        <v>1</v>
      </c>
      <c r="I414" s="562">
        <v>292</v>
      </c>
      <c r="J414" s="562">
        <v>88</v>
      </c>
      <c r="K414" s="562">
        <v>25872</v>
      </c>
      <c r="L414" s="562">
        <v>44.301369863013697</v>
      </c>
      <c r="M414" s="562">
        <v>294</v>
      </c>
      <c r="N414" s="562">
        <v>109</v>
      </c>
      <c r="O414" s="562">
        <v>32155</v>
      </c>
      <c r="P414" s="550">
        <v>55.059931506849317</v>
      </c>
      <c r="Q414" s="563">
        <v>295</v>
      </c>
    </row>
    <row r="415" spans="1:17" ht="14.4" customHeight="1" x14ac:dyDescent="0.3">
      <c r="A415" s="544" t="s">
        <v>1654</v>
      </c>
      <c r="B415" s="545" t="s">
        <v>1542</v>
      </c>
      <c r="C415" s="545" t="s">
        <v>1527</v>
      </c>
      <c r="D415" s="545" t="s">
        <v>1551</v>
      </c>
      <c r="E415" s="545" t="s">
        <v>1552</v>
      </c>
      <c r="F415" s="562"/>
      <c r="G415" s="562"/>
      <c r="H415" s="562"/>
      <c r="I415" s="562"/>
      <c r="J415" s="562">
        <v>3</v>
      </c>
      <c r="K415" s="562">
        <v>282</v>
      </c>
      <c r="L415" s="562"/>
      <c r="M415" s="562">
        <v>94</v>
      </c>
      <c r="N415" s="562">
        <v>7</v>
      </c>
      <c r="O415" s="562">
        <v>665</v>
      </c>
      <c r="P415" s="550"/>
      <c r="Q415" s="563">
        <v>95</v>
      </c>
    </row>
    <row r="416" spans="1:17" ht="14.4" customHeight="1" x14ac:dyDescent="0.3">
      <c r="A416" s="544" t="s">
        <v>1654</v>
      </c>
      <c r="B416" s="545" t="s">
        <v>1542</v>
      </c>
      <c r="C416" s="545" t="s">
        <v>1527</v>
      </c>
      <c r="D416" s="545" t="s">
        <v>1553</v>
      </c>
      <c r="E416" s="545" t="s">
        <v>1554</v>
      </c>
      <c r="F416" s="562"/>
      <c r="G416" s="562"/>
      <c r="H416" s="562"/>
      <c r="I416" s="562"/>
      <c r="J416" s="562"/>
      <c r="K416" s="562"/>
      <c r="L416" s="562"/>
      <c r="M416" s="562"/>
      <c r="N416" s="562">
        <v>1</v>
      </c>
      <c r="O416" s="562">
        <v>224</v>
      </c>
      <c r="P416" s="550"/>
      <c r="Q416" s="563">
        <v>224</v>
      </c>
    </row>
    <row r="417" spans="1:17" ht="14.4" customHeight="1" x14ac:dyDescent="0.3">
      <c r="A417" s="544" t="s">
        <v>1654</v>
      </c>
      <c r="B417" s="545" t="s">
        <v>1542</v>
      </c>
      <c r="C417" s="545" t="s">
        <v>1527</v>
      </c>
      <c r="D417" s="545" t="s">
        <v>1555</v>
      </c>
      <c r="E417" s="545" t="s">
        <v>1556</v>
      </c>
      <c r="F417" s="562">
        <v>15</v>
      </c>
      <c r="G417" s="562">
        <v>2010</v>
      </c>
      <c r="H417" s="562">
        <v>1</v>
      </c>
      <c r="I417" s="562">
        <v>134</v>
      </c>
      <c r="J417" s="562">
        <v>31</v>
      </c>
      <c r="K417" s="562">
        <v>4175</v>
      </c>
      <c r="L417" s="562">
        <v>2.0771144278606966</v>
      </c>
      <c r="M417" s="562">
        <v>134.67741935483872</v>
      </c>
      <c r="N417" s="562">
        <v>24</v>
      </c>
      <c r="O417" s="562">
        <v>3240</v>
      </c>
      <c r="P417" s="550">
        <v>1.6119402985074627</v>
      </c>
      <c r="Q417" s="563">
        <v>135</v>
      </c>
    </row>
    <row r="418" spans="1:17" ht="14.4" customHeight="1" x14ac:dyDescent="0.3">
      <c r="A418" s="544" t="s">
        <v>1654</v>
      </c>
      <c r="B418" s="545" t="s">
        <v>1542</v>
      </c>
      <c r="C418" s="545" t="s">
        <v>1527</v>
      </c>
      <c r="D418" s="545" t="s">
        <v>1557</v>
      </c>
      <c r="E418" s="545" t="s">
        <v>1556</v>
      </c>
      <c r="F418" s="562"/>
      <c r="G418" s="562"/>
      <c r="H418" s="562"/>
      <c r="I418" s="562"/>
      <c r="J418" s="562"/>
      <c r="K418" s="562"/>
      <c r="L418" s="562"/>
      <c r="M418" s="562"/>
      <c r="N418" s="562">
        <v>1</v>
      </c>
      <c r="O418" s="562">
        <v>178</v>
      </c>
      <c r="P418" s="550"/>
      <c r="Q418" s="563">
        <v>178</v>
      </c>
    </row>
    <row r="419" spans="1:17" ht="14.4" customHeight="1" x14ac:dyDescent="0.3">
      <c r="A419" s="544" t="s">
        <v>1654</v>
      </c>
      <c r="B419" s="545" t="s">
        <v>1542</v>
      </c>
      <c r="C419" s="545" t="s">
        <v>1527</v>
      </c>
      <c r="D419" s="545" t="s">
        <v>1560</v>
      </c>
      <c r="E419" s="545" t="s">
        <v>1561</v>
      </c>
      <c r="F419" s="562"/>
      <c r="G419" s="562"/>
      <c r="H419" s="562"/>
      <c r="I419" s="562"/>
      <c r="J419" s="562"/>
      <c r="K419" s="562"/>
      <c r="L419" s="562"/>
      <c r="M419" s="562"/>
      <c r="N419" s="562">
        <v>1</v>
      </c>
      <c r="O419" s="562">
        <v>593</v>
      </c>
      <c r="P419" s="550"/>
      <c r="Q419" s="563">
        <v>593</v>
      </c>
    </row>
    <row r="420" spans="1:17" ht="14.4" customHeight="1" x14ac:dyDescent="0.3">
      <c r="A420" s="544" t="s">
        <v>1654</v>
      </c>
      <c r="B420" s="545" t="s">
        <v>1542</v>
      </c>
      <c r="C420" s="545" t="s">
        <v>1527</v>
      </c>
      <c r="D420" s="545" t="s">
        <v>1562</v>
      </c>
      <c r="E420" s="545" t="s">
        <v>1563</v>
      </c>
      <c r="F420" s="562"/>
      <c r="G420" s="562"/>
      <c r="H420" s="562"/>
      <c r="I420" s="562"/>
      <c r="J420" s="562">
        <v>4</v>
      </c>
      <c r="K420" s="562">
        <v>640</v>
      </c>
      <c r="L420" s="562"/>
      <c r="M420" s="562">
        <v>160</v>
      </c>
      <c r="N420" s="562">
        <v>6</v>
      </c>
      <c r="O420" s="562">
        <v>966</v>
      </c>
      <c r="P420" s="550"/>
      <c r="Q420" s="563">
        <v>161</v>
      </c>
    </row>
    <row r="421" spans="1:17" ht="14.4" customHeight="1" x14ac:dyDescent="0.3">
      <c r="A421" s="544" t="s">
        <v>1654</v>
      </c>
      <c r="B421" s="545" t="s">
        <v>1542</v>
      </c>
      <c r="C421" s="545" t="s">
        <v>1527</v>
      </c>
      <c r="D421" s="545" t="s">
        <v>1566</v>
      </c>
      <c r="E421" s="545" t="s">
        <v>1567</v>
      </c>
      <c r="F421" s="562">
        <v>20</v>
      </c>
      <c r="G421" s="562">
        <v>320</v>
      </c>
      <c r="H421" s="562">
        <v>1</v>
      </c>
      <c r="I421" s="562">
        <v>16</v>
      </c>
      <c r="J421" s="562">
        <v>40</v>
      </c>
      <c r="K421" s="562">
        <v>640</v>
      </c>
      <c r="L421" s="562">
        <v>2</v>
      </c>
      <c r="M421" s="562">
        <v>16</v>
      </c>
      <c r="N421" s="562">
        <v>29</v>
      </c>
      <c r="O421" s="562">
        <v>464</v>
      </c>
      <c r="P421" s="550">
        <v>1.45</v>
      </c>
      <c r="Q421" s="563">
        <v>16</v>
      </c>
    </row>
    <row r="422" spans="1:17" ht="14.4" customHeight="1" x14ac:dyDescent="0.3">
      <c r="A422" s="544" t="s">
        <v>1654</v>
      </c>
      <c r="B422" s="545" t="s">
        <v>1542</v>
      </c>
      <c r="C422" s="545" t="s">
        <v>1527</v>
      </c>
      <c r="D422" s="545" t="s">
        <v>1568</v>
      </c>
      <c r="E422" s="545" t="s">
        <v>1569</v>
      </c>
      <c r="F422" s="562">
        <v>3</v>
      </c>
      <c r="G422" s="562">
        <v>786</v>
      </c>
      <c r="H422" s="562">
        <v>1</v>
      </c>
      <c r="I422" s="562">
        <v>262</v>
      </c>
      <c r="J422" s="562">
        <v>5</v>
      </c>
      <c r="K422" s="562">
        <v>1319</v>
      </c>
      <c r="L422" s="562">
        <v>1.6781170483460559</v>
      </c>
      <c r="M422" s="562">
        <v>263.8</v>
      </c>
      <c r="N422" s="562">
        <v>3</v>
      </c>
      <c r="O422" s="562">
        <v>798</v>
      </c>
      <c r="P422" s="550">
        <v>1.0152671755725191</v>
      </c>
      <c r="Q422" s="563">
        <v>266</v>
      </c>
    </row>
    <row r="423" spans="1:17" ht="14.4" customHeight="1" x14ac:dyDescent="0.3">
      <c r="A423" s="544" t="s">
        <v>1654</v>
      </c>
      <c r="B423" s="545" t="s">
        <v>1542</v>
      </c>
      <c r="C423" s="545" t="s">
        <v>1527</v>
      </c>
      <c r="D423" s="545" t="s">
        <v>1570</v>
      </c>
      <c r="E423" s="545" t="s">
        <v>1571</v>
      </c>
      <c r="F423" s="562">
        <v>3</v>
      </c>
      <c r="G423" s="562">
        <v>423</v>
      </c>
      <c r="H423" s="562">
        <v>1</v>
      </c>
      <c r="I423" s="562">
        <v>141</v>
      </c>
      <c r="J423" s="562">
        <v>6</v>
      </c>
      <c r="K423" s="562">
        <v>846</v>
      </c>
      <c r="L423" s="562">
        <v>2</v>
      </c>
      <c r="M423" s="562">
        <v>141</v>
      </c>
      <c r="N423" s="562">
        <v>4</v>
      </c>
      <c r="O423" s="562">
        <v>564</v>
      </c>
      <c r="P423" s="550">
        <v>1.3333333333333333</v>
      </c>
      <c r="Q423" s="563">
        <v>141</v>
      </c>
    </row>
    <row r="424" spans="1:17" ht="14.4" customHeight="1" x14ac:dyDescent="0.3">
      <c r="A424" s="544" t="s">
        <v>1654</v>
      </c>
      <c r="B424" s="545" t="s">
        <v>1542</v>
      </c>
      <c r="C424" s="545" t="s">
        <v>1527</v>
      </c>
      <c r="D424" s="545" t="s">
        <v>1572</v>
      </c>
      <c r="E424" s="545" t="s">
        <v>1571</v>
      </c>
      <c r="F424" s="562">
        <v>15</v>
      </c>
      <c r="G424" s="562">
        <v>1170</v>
      </c>
      <c r="H424" s="562">
        <v>1</v>
      </c>
      <c r="I424" s="562">
        <v>78</v>
      </c>
      <c r="J424" s="562">
        <v>31</v>
      </c>
      <c r="K424" s="562">
        <v>2418</v>
      </c>
      <c r="L424" s="562">
        <v>2.0666666666666669</v>
      </c>
      <c r="M424" s="562">
        <v>78</v>
      </c>
      <c r="N424" s="562">
        <v>24</v>
      </c>
      <c r="O424" s="562">
        <v>1872</v>
      </c>
      <c r="P424" s="550">
        <v>1.6</v>
      </c>
      <c r="Q424" s="563">
        <v>78</v>
      </c>
    </row>
    <row r="425" spans="1:17" ht="14.4" customHeight="1" x14ac:dyDescent="0.3">
      <c r="A425" s="544" t="s">
        <v>1654</v>
      </c>
      <c r="B425" s="545" t="s">
        <v>1542</v>
      </c>
      <c r="C425" s="545" t="s">
        <v>1527</v>
      </c>
      <c r="D425" s="545" t="s">
        <v>1573</v>
      </c>
      <c r="E425" s="545" t="s">
        <v>1574</v>
      </c>
      <c r="F425" s="562">
        <v>3</v>
      </c>
      <c r="G425" s="562">
        <v>909</v>
      </c>
      <c r="H425" s="562">
        <v>1</v>
      </c>
      <c r="I425" s="562">
        <v>303</v>
      </c>
      <c r="J425" s="562">
        <v>6</v>
      </c>
      <c r="K425" s="562">
        <v>1830</v>
      </c>
      <c r="L425" s="562">
        <v>2.0132013201320134</v>
      </c>
      <c r="M425" s="562">
        <v>305</v>
      </c>
      <c r="N425" s="562">
        <v>4</v>
      </c>
      <c r="O425" s="562">
        <v>1228</v>
      </c>
      <c r="P425" s="550">
        <v>1.3509350935093509</v>
      </c>
      <c r="Q425" s="563">
        <v>307</v>
      </c>
    </row>
    <row r="426" spans="1:17" ht="14.4" customHeight="1" x14ac:dyDescent="0.3">
      <c r="A426" s="544" t="s">
        <v>1654</v>
      </c>
      <c r="B426" s="545" t="s">
        <v>1542</v>
      </c>
      <c r="C426" s="545" t="s">
        <v>1527</v>
      </c>
      <c r="D426" s="545" t="s">
        <v>1577</v>
      </c>
      <c r="E426" s="545" t="s">
        <v>1578</v>
      </c>
      <c r="F426" s="562">
        <v>9</v>
      </c>
      <c r="G426" s="562">
        <v>1440</v>
      </c>
      <c r="H426" s="562">
        <v>1</v>
      </c>
      <c r="I426" s="562">
        <v>160</v>
      </c>
      <c r="J426" s="562">
        <v>15</v>
      </c>
      <c r="K426" s="562">
        <v>2409</v>
      </c>
      <c r="L426" s="562">
        <v>1.6729166666666666</v>
      </c>
      <c r="M426" s="562">
        <v>160.6</v>
      </c>
      <c r="N426" s="562">
        <v>14</v>
      </c>
      <c r="O426" s="562">
        <v>2254</v>
      </c>
      <c r="P426" s="550">
        <v>1.5652777777777778</v>
      </c>
      <c r="Q426" s="563">
        <v>161</v>
      </c>
    </row>
    <row r="427" spans="1:17" ht="14.4" customHeight="1" x14ac:dyDescent="0.3">
      <c r="A427" s="544" t="s">
        <v>1654</v>
      </c>
      <c r="B427" s="545" t="s">
        <v>1542</v>
      </c>
      <c r="C427" s="545" t="s">
        <v>1527</v>
      </c>
      <c r="D427" s="545" t="s">
        <v>1581</v>
      </c>
      <c r="E427" s="545" t="s">
        <v>1547</v>
      </c>
      <c r="F427" s="562">
        <v>23</v>
      </c>
      <c r="G427" s="562">
        <v>1610</v>
      </c>
      <c r="H427" s="562">
        <v>1</v>
      </c>
      <c r="I427" s="562">
        <v>70</v>
      </c>
      <c r="J427" s="562">
        <v>60</v>
      </c>
      <c r="K427" s="562">
        <v>4245</v>
      </c>
      <c r="L427" s="562">
        <v>2.6366459627329193</v>
      </c>
      <c r="M427" s="562">
        <v>70.75</v>
      </c>
      <c r="N427" s="562">
        <v>42</v>
      </c>
      <c r="O427" s="562">
        <v>2982</v>
      </c>
      <c r="P427" s="550">
        <v>1.8521739130434782</v>
      </c>
      <c r="Q427" s="563">
        <v>71</v>
      </c>
    </row>
    <row r="428" spans="1:17" ht="14.4" customHeight="1" x14ac:dyDescent="0.3">
      <c r="A428" s="544" t="s">
        <v>1654</v>
      </c>
      <c r="B428" s="545" t="s">
        <v>1542</v>
      </c>
      <c r="C428" s="545" t="s">
        <v>1527</v>
      </c>
      <c r="D428" s="545" t="s">
        <v>1586</v>
      </c>
      <c r="E428" s="545" t="s">
        <v>1587</v>
      </c>
      <c r="F428" s="562"/>
      <c r="G428" s="562"/>
      <c r="H428" s="562"/>
      <c r="I428" s="562"/>
      <c r="J428" s="562"/>
      <c r="K428" s="562"/>
      <c r="L428" s="562"/>
      <c r="M428" s="562"/>
      <c r="N428" s="562">
        <v>1</v>
      </c>
      <c r="O428" s="562">
        <v>220</v>
      </c>
      <c r="P428" s="550"/>
      <c r="Q428" s="563">
        <v>220</v>
      </c>
    </row>
    <row r="429" spans="1:17" ht="14.4" customHeight="1" x14ac:dyDescent="0.3">
      <c r="A429" s="544" t="s">
        <v>1654</v>
      </c>
      <c r="B429" s="545" t="s">
        <v>1542</v>
      </c>
      <c r="C429" s="545" t="s">
        <v>1527</v>
      </c>
      <c r="D429" s="545" t="s">
        <v>1588</v>
      </c>
      <c r="E429" s="545" t="s">
        <v>1589</v>
      </c>
      <c r="F429" s="562">
        <v>1</v>
      </c>
      <c r="G429" s="562">
        <v>1189</v>
      </c>
      <c r="H429" s="562">
        <v>1</v>
      </c>
      <c r="I429" s="562">
        <v>1189</v>
      </c>
      <c r="J429" s="562">
        <v>1</v>
      </c>
      <c r="K429" s="562">
        <v>1193</v>
      </c>
      <c r="L429" s="562">
        <v>1.0033641715727502</v>
      </c>
      <c r="M429" s="562">
        <v>1193</v>
      </c>
      <c r="N429" s="562">
        <v>5</v>
      </c>
      <c r="O429" s="562">
        <v>5975</v>
      </c>
      <c r="P429" s="550">
        <v>5.0252312867956261</v>
      </c>
      <c r="Q429" s="563">
        <v>1195</v>
      </c>
    </row>
    <row r="430" spans="1:17" ht="14.4" customHeight="1" x14ac:dyDescent="0.3">
      <c r="A430" s="544" t="s">
        <v>1654</v>
      </c>
      <c r="B430" s="545" t="s">
        <v>1542</v>
      </c>
      <c r="C430" s="545" t="s">
        <v>1527</v>
      </c>
      <c r="D430" s="545" t="s">
        <v>1590</v>
      </c>
      <c r="E430" s="545" t="s">
        <v>1591</v>
      </c>
      <c r="F430" s="562"/>
      <c r="G430" s="562"/>
      <c r="H430" s="562"/>
      <c r="I430" s="562"/>
      <c r="J430" s="562">
        <v>1</v>
      </c>
      <c r="K430" s="562">
        <v>109</v>
      </c>
      <c r="L430" s="562"/>
      <c r="M430" s="562">
        <v>109</v>
      </c>
      <c r="N430" s="562">
        <v>5</v>
      </c>
      <c r="O430" s="562">
        <v>550</v>
      </c>
      <c r="P430" s="550"/>
      <c r="Q430" s="563">
        <v>110</v>
      </c>
    </row>
    <row r="431" spans="1:17" ht="14.4" customHeight="1" x14ac:dyDescent="0.3">
      <c r="A431" s="544" t="s">
        <v>1654</v>
      </c>
      <c r="B431" s="545" t="s">
        <v>1542</v>
      </c>
      <c r="C431" s="545" t="s">
        <v>1527</v>
      </c>
      <c r="D431" s="545" t="s">
        <v>1592</v>
      </c>
      <c r="E431" s="545" t="s">
        <v>1593</v>
      </c>
      <c r="F431" s="562"/>
      <c r="G431" s="562"/>
      <c r="H431" s="562"/>
      <c r="I431" s="562"/>
      <c r="J431" s="562"/>
      <c r="K431" s="562"/>
      <c r="L431" s="562"/>
      <c r="M431" s="562"/>
      <c r="N431" s="562">
        <v>1</v>
      </c>
      <c r="O431" s="562">
        <v>323</v>
      </c>
      <c r="P431" s="550"/>
      <c r="Q431" s="563">
        <v>323</v>
      </c>
    </row>
    <row r="432" spans="1:17" ht="14.4" customHeight="1" x14ac:dyDescent="0.3">
      <c r="A432" s="544" t="s">
        <v>1654</v>
      </c>
      <c r="B432" s="545" t="s">
        <v>1542</v>
      </c>
      <c r="C432" s="545" t="s">
        <v>1527</v>
      </c>
      <c r="D432" s="545" t="s">
        <v>1598</v>
      </c>
      <c r="E432" s="545" t="s">
        <v>1599</v>
      </c>
      <c r="F432" s="562"/>
      <c r="G432" s="562"/>
      <c r="H432" s="562"/>
      <c r="I432" s="562"/>
      <c r="J432" s="562"/>
      <c r="K432" s="562"/>
      <c r="L432" s="562"/>
      <c r="M432" s="562"/>
      <c r="N432" s="562">
        <v>1</v>
      </c>
      <c r="O432" s="562">
        <v>1033</v>
      </c>
      <c r="P432" s="550"/>
      <c r="Q432" s="563">
        <v>1033</v>
      </c>
    </row>
    <row r="433" spans="1:17" ht="14.4" customHeight="1" x14ac:dyDescent="0.3">
      <c r="A433" s="544" t="s">
        <v>1654</v>
      </c>
      <c r="B433" s="545" t="s">
        <v>1542</v>
      </c>
      <c r="C433" s="545" t="s">
        <v>1527</v>
      </c>
      <c r="D433" s="545" t="s">
        <v>1600</v>
      </c>
      <c r="E433" s="545" t="s">
        <v>1601</v>
      </c>
      <c r="F433" s="562"/>
      <c r="G433" s="562"/>
      <c r="H433" s="562"/>
      <c r="I433" s="562"/>
      <c r="J433" s="562"/>
      <c r="K433" s="562"/>
      <c r="L433" s="562"/>
      <c r="M433" s="562"/>
      <c r="N433" s="562">
        <v>1</v>
      </c>
      <c r="O433" s="562">
        <v>294</v>
      </c>
      <c r="P433" s="550"/>
      <c r="Q433" s="563">
        <v>294</v>
      </c>
    </row>
    <row r="434" spans="1:17" ht="14.4" customHeight="1" x14ac:dyDescent="0.3">
      <c r="A434" s="544" t="s">
        <v>1655</v>
      </c>
      <c r="B434" s="545" t="s">
        <v>1542</v>
      </c>
      <c r="C434" s="545" t="s">
        <v>1527</v>
      </c>
      <c r="D434" s="545" t="s">
        <v>1546</v>
      </c>
      <c r="E434" s="545" t="s">
        <v>1547</v>
      </c>
      <c r="F434" s="562">
        <v>599</v>
      </c>
      <c r="G434" s="562">
        <v>121597</v>
      </c>
      <c r="H434" s="562">
        <v>1</v>
      </c>
      <c r="I434" s="562">
        <v>203</v>
      </c>
      <c r="J434" s="562">
        <v>759</v>
      </c>
      <c r="K434" s="562">
        <v>155161</v>
      </c>
      <c r="L434" s="562">
        <v>1.2760265467075669</v>
      </c>
      <c r="M434" s="562">
        <v>204.42819499341238</v>
      </c>
      <c r="N434" s="562">
        <v>698</v>
      </c>
      <c r="O434" s="562">
        <v>143788</v>
      </c>
      <c r="P434" s="550">
        <v>1.1824962786910862</v>
      </c>
      <c r="Q434" s="563">
        <v>206</v>
      </c>
    </row>
    <row r="435" spans="1:17" ht="14.4" customHeight="1" x14ac:dyDescent="0.3">
      <c r="A435" s="544" t="s">
        <v>1655</v>
      </c>
      <c r="B435" s="545" t="s">
        <v>1542</v>
      </c>
      <c r="C435" s="545" t="s">
        <v>1527</v>
      </c>
      <c r="D435" s="545" t="s">
        <v>1548</v>
      </c>
      <c r="E435" s="545" t="s">
        <v>1547</v>
      </c>
      <c r="F435" s="562"/>
      <c r="G435" s="562"/>
      <c r="H435" s="562"/>
      <c r="I435" s="562"/>
      <c r="J435" s="562"/>
      <c r="K435" s="562"/>
      <c r="L435" s="562"/>
      <c r="M435" s="562"/>
      <c r="N435" s="562">
        <v>4</v>
      </c>
      <c r="O435" s="562">
        <v>340</v>
      </c>
      <c r="P435" s="550"/>
      <c r="Q435" s="563">
        <v>85</v>
      </c>
    </row>
    <row r="436" spans="1:17" ht="14.4" customHeight="1" x14ac:dyDescent="0.3">
      <c r="A436" s="544" t="s">
        <v>1655</v>
      </c>
      <c r="B436" s="545" t="s">
        <v>1542</v>
      </c>
      <c r="C436" s="545" t="s">
        <v>1527</v>
      </c>
      <c r="D436" s="545" t="s">
        <v>1549</v>
      </c>
      <c r="E436" s="545" t="s">
        <v>1550</v>
      </c>
      <c r="F436" s="562">
        <v>260</v>
      </c>
      <c r="G436" s="562">
        <v>75920</v>
      </c>
      <c r="H436" s="562">
        <v>1</v>
      </c>
      <c r="I436" s="562">
        <v>292</v>
      </c>
      <c r="J436" s="562">
        <v>330</v>
      </c>
      <c r="K436" s="562">
        <v>96862</v>
      </c>
      <c r="L436" s="562">
        <v>1.2758429926238146</v>
      </c>
      <c r="M436" s="562">
        <v>293.5212121212121</v>
      </c>
      <c r="N436" s="562">
        <v>310</v>
      </c>
      <c r="O436" s="562">
        <v>91450</v>
      </c>
      <c r="P436" s="550">
        <v>1.2045574288724974</v>
      </c>
      <c r="Q436" s="563">
        <v>295</v>
      </c>
    </row>
    <row r="437" spans="1:17" ht="14.4" customHeight="1" x14ac:dyDescent="0.3">
      <c r="A437" s="544" t="s">
        <v>1655</v>
      </c>
      <c r="B437" s="545" t="s">
        <v>1542</v>
      </c>
      <c r="C437" s="545" t="s">
        <v>1527</v>
      </c>
      <c r="D437" s="545" t="s">
        <v>1551</v>
      </c>
      <c r="E437" s="545" t="s">
        <v>1552</v>
      </c>
      <c r="F437" s="562">
        <v>3</v>
      </c>
      <c r="G437" s="562">
        <v>279</v>
      </c>
      <c r="H437" s="562">
        <v>1</v>
      </c>
      <c r="I437" s="562">
        <v>93</v>
      </c>
      <c r="J437" s="562"/>
      <c r="K437" s="562"/>
      <c r="L437" s="562"/>
      <c r="M437" s="562"/>
      <c r="N437" s="562"/>
      <c r="O437" s="562"/>
      <c r="P437" s="550"/>
      <c r="Q437" s="563"/>
    </row>
    <row r="438" spans="1:17" ht="14.4" customHeight="1" x14ac:dyDescent="0.3">
      <c r="A438" s="544" t="s">
        <v>1655</v>
      </c>
      <c r="B438" s="545" t="s">
        <v>1542</v>
      </c>
      <c r="C438" s="545" t="s">
        <v>1527</v>
      </c>
      <c r="D438" s="545" t="s">
        <v>1553</v>
      </c>
      <c r="E438" s="545" t="s">
        <v>1554</v>
      </c>
      <c r="F438" s="562">
        <v>1</v>
      </c>
      <c r="G438" s="562">
        <v>220</v>
      </c>
      <c r="H438" s="562">
        <v>1</v>
      </c>
      <c r="I438" s="562">
        <v>220</v>
      </c>
      <c r="J438" s="562"/>
      <c r="K438" s="562"/>
      <c r="L438" s="562"/>
      <c r="M438" s="562"/>
      <c r="N438" s="562"/>
      <c r="O438" s="562"/>
      <c r="P438" s="550"/>
      <c r="Q438" s="563"/>
    </row>
    <row r="439" spans="1:17" ht="14.4" customHeight="1" x14ac:dyDescent="0.3">
      <c r="A439" s="544" t="s">
        <v>1655</v>
      </c>
      <c r="B439" s="545" t="s">
        <v>1542</v>
      </c>
      <c r="C439" s="545" t="s">
        <v>1527</v>
      </c>
      <c r="D439" s="545" t="s">
        <v>1555</v>
      </c>
      <c r="E439" s="545" t="s">
        <v>1556</v>
      </c>
      <c r="F439" s="562">
        <v>45</v>
      </c>
      <c r="G439" s="562">
        <v>6030</v>
      </c>
      <c r="H439" s="562">
        <v>1</v>
      </c>
      <c r="I439" s="562">
        <v>134</v>
      </c>
      <c r="J439" s="562">
        <v>50</v>
      </c>
      <c r="K439" s="562">
        <v>6733</v>
      </c>
      <c r="L439" s="562">
        <v>1.1165837479270315</v>
      </c>
      <c r="M439" s="562">
        <v>134.66</v>
      </c>
      <c r="N439" s="562">
        <v>37</v>
      </c>
      <c r="O439" s="562">
        <v>4995</v>
      </c>
      <c r="P439" s="550">
        <v>0.82835820895522383</v>
      </c>
      <c r="Q439" s="563">
        <v>135</v>
      </c>
    </row>
    <row r="440" spans="1:17" ht="14.4" customHeight="1" x14ac:dyDescent="0.3">
      <c r="A440" s="544" t="s">
        <v>1655</v>
      </c>
      <c r="B440" s="545" t="s">
        <v>1542</v>
      </c>
      <c r="C440" s="545" t="s">
        <v>1527</v>
      </c>
      <c r="D440" s="545" t="s">
        <v>1557</v>
      </c>
      <c r="E440" s="545" t="s">
        <v>1556</v>
      </c>
      <c r="F440" s="562"/>
      <c r="G440" s="562"/>
      <c r="H440" s="562"/>
      <c r="I440" s="562"/>
      <c r="J440" s="562"/>
      <c r="K440" s="562"/>
      <c r="L440" s="562"/>
      <c r="M440" s="562"/>
      <c r="N440" s="562">
        <v>3</v>
      </c>
      <c r="O440" s="562">
        <v>534</v>
      </c>
      <c r="P440" s="550"/>
      <c r="Q440" s="563">
        <v>178</v>
      </c>
    </row>
    <row r="441" spans="1:17" ht="14.4" customHeight="1" x14ac:dyDescent="0.3">
      <c r="A441" s="544" t="s">
        <v>1655</v>
      </c>
      <c r="B441" s="545" t="s">
        <v>1542</v>
      </c>
      <c r="C441" s="545" t="s">
        <v>1527</v>
      </c>
      <c r="D441" s="545" t="s">
        <v>1558</v>
      </c>
      <c r="E441" s="545" t="s">
        <v>1559</v>
      </c>
      <c r="F441" s="562">
        <v>1</v>
      </c>
      <c r="G441" s="562">
        <v>612</v>
      </c>
      <c r="H441" s="562">
        <v>1</v>
      </c>
      <c r="I441" s="562">
        <v>612</v>
      </c>
      <c r="J441" s="562">
        <v>2</v>
      </c>
      <c r="K441" s="562">
        <v>1236</v>
      </c>
      <c r="L441" s="562">
        <v>2.0196078431372548</v>
      </c>
      <c r="M441" s="562">
        <v>618</v>
      </c>
      <c r="N441" s="562"/>
      <c r="O441" s="562"/>
      <c r="P441" s="550"/>
      <c r="Q441" s="563"/>
    </row>
    <row r="442" spans="1:17" ht="14.4" customHeight="1" x14ac:dyDescent="0.3">
      <c r="A442" s="544" t="s">
        <v>1655</v>
      </c>
      <c r="B442" s="545" t="s">
        <v>1542</v>
      </c>
      <c r="C442" s="545" t="s">
        <v>1527</v>
      </c>
      <c r="D442" s="545" t="s">
        <v>1562</v>
      </c>
      <c r="E442" s="545" t="s">
        <v>1563</v>
      </c>
      <c r="F442" s="562">
        <v>12</v>
      </c>
      <c r="G442" s="562">
        <v>1908</v>
      </c>
      <c r="H442" s="562">
        <v>1</v>
      </c>
      <c r="I442" s="562">
        <v>159</v>
      </c>
      <c r="J442" s="562">
        <v>17</v>
      </c>
      <c r="K442" s="562">
        <v>2715</v>
      </c>
      <c r="L442" s="562">
        <v>1.4229559748427674</v>
      </c>
      <c r="M442" s="562">
        <v>159.70588235294119</v>
      </c>
      <c r="N442" s="562">
        <v>12</v>
      </c>
      <c r="O442" s="562">
        <v>1932</v>
      </c>
      <c r="P442" s="550">
        <v>1.0125786163522013</v>
      </c>
      <c r="Q442" s="563">
        <v>161</v>
      </c>
    </row>
    <row r="443" spans="1:17" ht="14.4" customHeight="1" x14ac:dyDescent="0.3">
      <c r="A443" s="544" t="s">
        <v>1655</v>
      </c>
      <c r="B443" s="545" t="s">
        <v>1542</v>
      </c>
      <c r="C443" s="545" t="s">
        <v>1527</v>
      </c>
      <c r="D443" s="545" t="s">
        <v>1566</v>
      </c>
      <c r="E443" s="545" t="s">
        <v>1567</v>
      </c>
      <c r="F443" s="562">
        <v>256</v>
      </c>
      <c r="G443" s="562">
        <v>4096</v>
      </c>
      <c r="H443" s="562">
        <v>1</v>
      </c>
      <c r="I443" s="562">
        <v>16</v>
      </c>
      <c r="J443" s="562">
        <v>294</v>
      </c>
      <c r="K443" s="562">
        <v>4704</v>
      </c>
      <c r="L443" s="562">
        <v>1.1484375</v>
      </c>
      <c r="M443" s="562">
        <v>16</v>
      </c>
      <c r="N443" s="562">
        <v>296</v>
      </c>
      <c r="O443" s="562">
        <v>4736</v>
      </c>
      <c r="P443" s="550">
        <v>1.15625</v>
      </c>
      <c r="Q443" s="563">
        <v>16</v>
      </c>
    </row>
    <row r="444" spans="1:17" ht="14.4" customHeight="1" x14ac:dyDescent="0.3">
      <c r="A444" s="544" t="s">
        <v>1655</v>
      </c>
      <c r="B444" s="545" t="s">
        <v>1542</v>
      </c>
      <c r="C444" s="545" t="s">
        <v>1527</v>
      </c>
      <c r="D444" s="545" t="s">
        <v>1568</v>
      </c>
      <c r="E444" s="545" t="s">
        <v>1569</v>
      </c>
      <c r="F444" s="562">
        <v>186</v>
      </c>
      <c r="G444" s="562">
        <v>48732</v>
      </c>
      <c r="H444" s="562">
        <v>1</v>
      </c>
      <c r="I444" s="562">
        <v>262</v>
      </c>
      <c r="J444" s="562">
        <v>218</v>
      </c>
      <c r="K444" s="562">
        <v>57602</v>
      </c>
      <c r="L444" s="562">
        <v>1.1820159238282852</v>
      </c>
      <c r="M444" s="562">
        <v>264.22935779816515</v>
      </c>
      <c r="N444" s="562">
        <v>186</v>
      </c>
      <c r="O444" s="562">
        <v>49476</v>
      </c>
      <c r="P444" s="550">
        <v>1.0152671755725191</v>
      </c>
      <c r="Q444" s="563">
        <v>266</v>
      </c>
    </row>
    <row r="445" spans="1:17" ht="14.4" customHeight="1" x14ac:dyDescent="0.3">
      <c r="A445" s="544" t="s">
        <v>1655</v>
      </c>
      <c r="B445" s="545" t="s">
        <v>1542</v>
      </c>
      <c r="C445" s="545" t="s">
        <v>1527</v>
      </c>
      <c r="D445" s="545" t="s">
        <v>1570</v>
      </c>
      <c r="E445" s="545" t="s">
        <v>1571</v>
      </c>
      <c r="F445" s="562">
        <v>208</v>
      </c>
      <c r="G445" s="562">
        <v>29328</v>
      </c>
      <c r="H445" s="562">
        <v>1</v>
      </c>
      <c r="I445" s="562">
        <v>141</v>
      </c>
      <c r="J445" s="562">
        <v>241</v>
      </c>
      <c r="K445" s="562">
        <v>33981</v>
      </c>
      <c r="L445" s="562">
        <v>1.1586538461538463</v>
      </c>
      <c r="M445" s="562">
        <v>141</v>
      </c>
      <c r="N445" s="562">
        <v>252</v>
      </c>
      <c r="O445" s="562">
        <v>35532</v>
      </c>
      <c r="P445" s="550">
        <v>1.2115384615384615</v>
      </c>
      <c r="Q445" s="563">
        <v>141</v>
      </c>
    </row>
    <row r="446" spans="1:17" ht="14.4" customHeight="1" x14ac:dyDescent="0.3">
      <c r="A446" s="544" t="s">
        <v>1655</v>
      </c>
      <c r="B446" s="545" t="s">
        <v>1542</v>
      </c>
      <c r="C446" s="545" t="s">
        <v>1527</v>
      </c>
      <c r="D446" s="545" t="s">
        <v>1572</v>
      </c>
      <c r="E446" s="545" t="s">
        <v>1571</v>
      </c>
      <c r="F446" s="562">
        <v>45</v>
      </c>
      <c r="G446" s="562">
        <v>3510</v>
      </c>
      <c r="H446" s="562">
        <v>1</v>
      </c>
      <c r="I446" s="562">
        <v>78</v>
      </c>
      <c r="J446" s="562">
        <v>50</v>
      </c>
      <c r="K446" s="562">
        <v>3900</v>
      </c>
      <c r="L446" s="562">
        <v>1.1111111111111112</v>
      </c>
      <c r="M446" s="562">
        <v>78</v>
      </c>
      <c r="N446" s="562">
        <v>37</v>
      </c>
      <c r="O446" s="562">
        <v>2886</v>
      </c>
      <c r="P446" s="550">
        <v>0.82222222222222219</v>
      </c>
      <c r="Q446" s="563">
        <v>78</v>
      </c>
    </row>
    <row r="447" spans="1:17" ht="14.4" customHeight="1" x14ac:dyDescent="0.3">
      <c r="A447" s="544" t="s">
        <v>1655</v>
      </c>
      <c r="B447" s="545" t="s">
        <v>1542</v>
      </c>
      <c r="C447" s="545" t="s">
        <v>1527</v>
      </c>
      <c r="D447" s="545" t="s">
        <v>1573</v>
      </c>
      <c r="E447" s="545" t="s">
        <v>1574</v>
      </c>
      <c r="F447" s="562">
        <v>208</v>
      </c>
      <c r="G447" s="562">
        <v>63024</v>
      </c>
      <c r="H447" s="562">
        <v>1</v>
      </c>
      <c r="I447" s="562">
        <v>303</v>
      </c>
      <c r="J447" s="562">
        <v>241</v>
      </c>
      <c r="K447" s="562">
        <v>73548</v>
      </c>
      <c r="L447" s="562">
        <v>1.1669840060929171</v>
      </c>
      <c r="M447" s="562">
        <v>305.1784232365145</v>
      </c>
      <c r="N447" s="562">
        <v>252</v>
      </c>
      <c r="O447" s="562">
        <v>77364</v>
      </c>
      <c r="P447" s="550">
        <v>1.2275323686214776</v>
      </c>
      <c r="Q447" s="563">
        <v>307</v>
      </c>
    </row>
    <row r="448" spans="1:17" ht="14.4" customHeight="1" x14ac:dyDescent="0.3">
      <c r="A448" s="544" t="s">
        <v>1655</v>
      </c>
      <c r="B448" s="545" t="s">
        <v>1542</v>
      </c>
      <c r="C448" s="545" t="s">
        <v>1527</v>
      </c>
      <c r="D448" s="545" t="s">
        <v>1577</v>
      </c>
      <c r="E448" s="545" t="s">
        <v>1578</v>
      </c>
      <c r="F448" s="562">
        <v>26</v>
      </c>
      <c r="G448" s="562">
        <v>4160</v>
      </c>
      <c r="H448" s="562">
        <v>1</v>
      </c>
      <c r="I448" s="562">
        <v>160</v>
      </c>
      <c r="J448" s="562">
        <v>35</v>
      </c>
      <c r="K448" s="562">
        <v>5626</v>
      </c>
      <c r="L448" s="562">
        <v>1.3524038461538461</v>
      </c>
      <c r="M448" s="562">
        <v>160.74285714285713</v>
      </c>
      <c r="N448" s="562">
        <v>26</v>
      </c>
      <c r="O448" s="562">
        <v>4186</v>
      </c>
      <c r="P448" s="550">
        <v>1.0062500000000001</v>
      </c>
      <c r="Q448" s="563">
        <v>161</v>
      </c>
    </row>
    <row r="449" spans="1:17" ht="14.4" customHeight="1" x14ac:dyDescent="0.3">
      <c r="A449" s="544" t="s">
        <v>1655</v>
      </c>
      <c r="B449" s="545" t="s">
        <v>1542</v>
      </c>
      <c r="C449" s="545" t="s">
        <v>1527</v>
      </c>
      <c r="D449" s="545" t="s">
        <v>1581</v>
      </c>
      <c r="E449" s="545" t="s">
        <v>1547</v>
      </c>
      <c r="F449" s="562">
        <v>136</v>
      </c>
      <c r="G449" s="562">
        <v>9520</v>
      </c>
      <c r="H449" s="562">
        <v>1</v>
      </c>
      <c r="I449" s="562">
        <v>70</v>
      </c>
      <c r="J449" s="562">
        <v>122</v>
      </c>
      <c r="K449" s="562">
        <v>8630</v>
      </c>
      <c r="L449" s="562">
        <v>0.90651260504201681</v>
      </c>
      <c r="M449" s="562">
        <v>70.73770491803279</v>
      </c>
      <c r="N449" s="562">
        <v>138</v>
      </c>
      <c r="O449" s="562">
        <v>9798</v>
      </c>
      <c r="P449" s="550">
        <v>1.0292016806722688</v>
      </c>
      <c r="Q449" s="563">
        <v>71</v>
      </c>
    </row>
    <row r="450" spans="1:17" ht="14.4" customHeight="1" x14ac:dyDescent="0.3">
      <c r="A450" s="544" t="s">
        <v>1655</v>
      </c>
      <c r="B450" s="545" t="s">
        <v>1542</v>
      </c>
      <c r="C450" s="545" t="s">
        <v>1527</v>
      </c>
      <c r="D450" s="545" t="s">
        <v>1586</v>
      </c>
      <c r="E450" s="545" t="s">
        <v>1587</v>
      </c>
      <c r="F450" s="562">
        <v>1</v>
      </c>
      <c r="G450" s="562">
        <v>216</v>
      </c>
      <c r="H450" s="562">
        <v>1</v>
      </c>
      <c r="I450" s="562">
        <v>216</v>
      </c>
      <c r="J450" s="562"/>
      <c r="K450" s="562"/>
      <c r="L450" s="562"/>
      <c r="M450" s="562"/>
      <c r="N450" s="562">
        <v>4</v>
      </c>
      <c r="O450" s="562">
        <v>880</v>
      </c>
      <c r="P450" s="550">
        <v>4.0740740740740744</v>
      </c>
      <c r="Q450" s="563">
        <v>220</v>
      </c>
    </row>
    <row r="451" spans="1:17" ht="14.4" customHeight="1" x14ac:dyDescent="0.3">
      <c r="A451" s="544" t="s">
        <v>1655</v>
      </c>
      <c r="B451" s="545" t="s">
        <v>1542</v>
      </c>
      <c r="C451" s="545" t="s">
        <v>1527</v>
      </c>
      <c r="D451" s="545" t="s">
        <v>1588</v>
      </c>
      <c r="E451" s="545" t="s">
        <v>1589</v>
      </c>
      <c r="F451" s="562">
        <v>7</v>
      </c>
      <c r="G451" s="562">
        <v>8323</v>
      </c>
      <c r="H451" s="562">
        <v>1</v>
      </c>
      <c r="I451" s="562">
        <v>1189</v>
      </c>
      <c r="J451" s="562">
        <v>13</v>
      </c>
      <c r="K451" s="562">
        <v>15501</v>
      </c>
      <c r="L451" s="562">
        <v>1.8624294124714647</v>
      </c>
      <c r="M451" s="562">
        <v>1192.3846153846155</v>
      </c>
      <c r="N451" s="562">
        <v>7</v>
      </c>
      <c r="O451" s="562">
        <v>8365</v>
      </c>
      <c r="P451" s="550">
        <v>1.0050462573591252</v>
      </c>
      <c r="Q451" s="563">
        <v>1195</v>
      </c>
    </row>
    <row r="452" spans="1:17" ht="14.4" customHeight="1" x14ac:dyDescent="0.3">
      <c r="A452" s="544" t="s">
        <v>1655</v>
      </c>
      <c r="B452" s="545" t="s">
        <v>1542</v>
      </c>
      <c r="C452" s="545" t="s">
        <v>1527</v>
      </c>
      <c r="D452" s="545" t="s">
        <v>1590</v>
      </c>
      <c r="E452" s="545" t="s">
        <v>1591</v>
      </c>
      <c r="F452" s="562">
        <v>9</v>
      </c>
      <c r="G452" s="562">
        <v>972</v>
      </c>
      <c r="H452" s="562">
        <v>1</v>
      </c>
      <c r="I452" s="562">
        <v>108</v>
      </c>
      <c r="J452" s="562">
        <v>11</v>
      </c>
      <c r="K452" s="562">
        <v>1198</v>
      </c>
      <c r="L452" s="562">
        <v>1.2325102880658436</v>
      </c>
      <c r="M452" s="562">
        <v>108.90909090909091</v>
      </c>
      <c r="N452" s="562">
        <v>11</v>
      </c>
      <c r="O452" s="562">
        <v>1210</v>
      </c>
      <c r="P452" s="550">
        <v>1.2448559670781894</v>
      </c>
      <c r="Q452" s="563">
        <v>110</v>
      </c>
    </row>
    <row r="453" spans="1:17" ht="14.4" customHeight="1" x14ac:dyDescent="0.3">
      <c r="A453" s="544" t="s">
        <v>1655</v>
      </c>
      <c r="B453" s="545" t="s">
        <v>1542</v>
      </c>
      <c r="C453" s="545" t="s">
        <v>1527</v>
      </c>
      <c r="D453" s="545" t="s">
        <v>1592</v>
      </c>
      <c r="E453" s="545" t="s">
        <v>1593</v>
      </c>
      <c r="F453" s="562">
        <v>1</v>
      </c>
      <c r="G453" s="562">
        <v>319</v>
      </c>
      <c r="H453" s="562">
        <v>1</v>
      </c>
      <c r="I453" s="562">
        <v>319</v>
      </c>
      <c r="J453" s="562"/>
      <c r="K453" s="562"/>
      <c r="L453" s="562"/>
      <c r="M453" s="562"/>
      <c r="N453" s="562">
        <v>1</v>
      </c>
      <c r="O453" s="562">
        <v>323</v>
      </c>
      <c r="P453" s="550">
        <v>1.0125391849529781</v>
      </c>
      <c r="Q453" s="563">
        <v>323</v>
      </c>
    </row>
    <row r="454" spans="1:17" ht="14.4" customHeight="1" x14ac:dyDescent="0.3">
      <c r="A454" s="544" t="s">
        <v>1656</v>
      </c>
      <c r="B454" s="545" t="s">
        <v>1542</v>
      </c>
      <c r="C454" s="545" t="s">
        <v>1527</v>
      </c>
      <c r="D454" s="545" t="s">
        <v>1546</v>
      </c>
      <c r="E454" s="545" t="s">
        <v>1547</v>
      </c>
      <c r="F454" s="562">
        <v>175</v>
      </c>
      <c r="G454" s="562">
        <v>35525</v>
      </c>
      <c r="H454" s="562">
        <v>1</v>
      </c>
      <c r="I454" s="562">
        <v>203</v>
      </c>
      <c r="J454" s="562">
        <v>186</v>
      </c>
      <c r="K454" s="562">
        <v>38046</v>
      </c>
      <c r="L454" s="562">
        <v>1.0709641097818439</v>
      </c>
      <c r="M454" s="562">
        <v>204.54838709677421</v>
      </c>
      <c r="N454" s="562">
        <v>238</v>
      </c>
      <c r="O454" s="562">
        <v>49028</v>
      </c>
      <c r="P454" s="550">
        <v>1.3800985221674877</v>
      </c>
      <c r="Q454" s="563">
        <v>206</v>
      </c>
    </row>
    <row r="455" spans="1:17" ht="14.4" customHeight="1" x14ac:dyDescent="0.3">
      <c r="A455" s="544" t="s">
        <v>1656</v>
      </c>
      <c r="B455" s="545" t="s">
        <v>1542</v>
      </c>
      <c r="C455" s="545" t="s">
        <v>1527</v>
      </c>
      <c r="D455" s="545" t="s">
        <v>1548</v>
      </c>
      <c r="E455" s="545" t="s">
        <v>1547</v>
      </c>
      <c r="F455" s="562"/>
      <c r="G455" s="562"/>
      <c r="H455" s="562"/>
      <c r="I455" s="562"/>
      <c r="J455" s="562">
        <v>92</v>
      </c>
      <c r="K455" s="562">
        <v>7787</v>
      </c>
      <c r="L455" s="562"/>
      <c r="M455" s="562">
        <v>84.641304347826093</v>
      </c>
      <c r="N455" s="562">
        <v>103</v>
      </c>
      <c r="O455" s="562">
        <v>8755</v>
      </c>
      <c r="P455" s="550"/>
      <c r="Q455" s="563">
        <v>85</v>
      </c>
    </row>
    <row r="456" spans="1:17" ht="14.4" customHeight="1" x14ac:dyDescent="0.3">
      <c r="A456" s="544" t="s">
        <v>1656</v>
      </c>
      <c r="B456" s="545" t="s">
        <v>1542</v>
      </c>
      <c r="C456" s="545" t="s">
        <v>1527</v>
      </c>
      <c r="D456" s="545" t="s">
        <v>1549</v>
      </c>
      <c r="E456" s="545" t="s">
        <v>1550</v>
      </c>
      <c r="F456" s="562">
        <v>1961</v>
      </c>
      <c r="G456" s="562">
        <v>572612</v>
      </c>
      <c r="H456" s="562">
        <v>1</v>
      </c>
      <c r="I456" s="562">
        <v>292</v>
      </c>
      <c r="J456" s="562">
        <v>2417</v>
      </c>
      <c r="K456" s="562">
        <v>709674</v>
      </c>
      <c r="L456" s="562">
        <v>1.239362779683276</v>
      </c>
      <c r="M456" s="562">
        <v>293.61770790235829</v>
      </c>
      <c r="N456" s="562">
        <v>3026</v>
      </c>
      <c r="O456" s="562">
        <v>892670</v>
      </c>
      <c r="P456" s="550">
        <v>1.5589439271269201</v>
      </c>
      <c r="Q456" s="563">
        <v>295</v>
      </c>
    </row>
    <row r="457" spans="1:17" ht="14.4" customHeight="1" x14ac:dyDescent="0.3">
      <c r="A457" s="544" t="s">
        <v>1656</v>
      </c>
      <c r="B457" s="545" t="s">
        <v>1542</v>
      </c>
      <c r="C457" s="545" t="s">
        <v>1527</v>
      </c>
      <c r="D457" s="545" t="s">
        <v>1551</v>
      </c>
      <c r="E457" s="545" t="s">
        <v>1552</v>
      </c>
      <c r="F457" s="562">
        <v>81</v>
      </c>
      <c r="G457" s="562">
        <v>7533</v>
      </c>
      <c r="H457" s="562">
        <v>1</v>
      </c>
      <c r="I457" s="562">
        <v>93</v>
      </c>
      <c r="J457" s="562">
        <v>85</v>
      </c>
      <c r="K457" s="562">
        <v>7963</v>
      </c>
      <c r="L457" s="562">
        <v>1.0570821717775123</v>
      </c>
      <c r="M457" s="562">
        <v>93.682352941176475</v>
      </c>
      <c r="N457" s="562">
        <v>61</v>
      </c>
      <c r="O457" s="562">
        <v>5795</v>
      </c>
      <c r="P457" s="550">
        <v>0.76928182662949685</v>
      </c>
      <c r="Q457" s="563">
        <v>95</v>
      </c>
    </row>
    <row r="458" spans="1:17" ht="14.4" customHeight="1" x14ac:dyDescent="0.3">
      <c r="A458" s="544" t="s">
        <v>1656</v>
      </c>
      <c r="B458" s="545" t="s">
        <v>1542</v>
      </c>
      <c r="C458" s="545" t="s">
        <v>1527</v>
      </c>
      <c r="D458" s="545" t="s">
        <v>1553</v>
      </c>
      <c r="E458" s="545" t="s">
        <v>1554</v>
      </c>
      <c r="F458" s="562">
        <v>20</v>
      </c>
      <c r="G458" s="562">
        <v>4400</v>
      </c>
      <c r="H458" s="562">
        <v>1</v>
      </c>
      <c r="I458" s="562">
        <v>220</v>
      </c>
      <c r="J458" s="562">
        <v>11</v>
      </c>
      <c r="K458" s="562">
        <v>2441</v>
      </c>
      <c r="L458" s="562">
        <v>0.55477272727272731</v>
      </c>
      <c r="M458" s="562">
        <v>221.90909090909091</v>
      </c>
      <c r="N458" s="562">
        <v>9</v>
      </c>
      <c r="O458" s="562">
        <v>2016</v>
      </c>
      <c r="P458" s="550">
        <v>0.45818181818181819</v>
      </c>
      <c r="Q458" s="563">
        <v>224</v>
      </c>
    </row>
    <row r="459" spans="1:17" ht="14.4" customHeight="1" x14ac:dyDescent="0.3">
      <c r="A459" s="544" t="s">
        <v>1656</v>
      </c>
      <c r="B459" s="545" t="s">
        <v>1542</v>
      </c>
      <c r="C459" s="545" t="s">
        <v>1527</v>
      </c>
      <c r="D459" s="545" t="s">
        <v>1555</v>
      </c>
      <c r="E459" s="545" t="s">
        <v>1556</v>
      </c>
      <c r="F459" s="562">
        <v>924</v>
      </c>
      <c r="G459" s="562">
        <v>123816</v>
      </c>
      <c r="H459" s="562">
        <v>1</v>
      </c>
      <c r="I459" s="562">
        <v>134</v>
      </c>
      <c r="J459" s="562">
        <v>1084</v>
      </c>
      <c r="K459" s="562">
        <v>146044</v>
      </c>
      <c r="L459" s="562">
        <v>1.1795244556438587</v>
      </c>
      <c r="M459" s="562">
        <v>134.72693726937268</v>
      </c>
      <c r="N459" s="562">
        <v>920</v>
      </c>
      <c r="O459" s="562">
        <v>124200</v>
      </c>
      <c r="P459" s="550">
        <v>1.0031013762357046</v>
      </c>
      <c r="Q459" s="563">
        <v>135</v>
      </c>
    </row>
    <row r="460" spans="1:17" ht="14.4" customHeight="1" x14ac:dyDescent="0.3">
      <c r="A460" s="544" t="s">
        <v>1656</v>
      </c>
      <c r="B460" s="545" t="s">
        <v>1542</v>
      </c>
      <c r="C460" s="545" t="s">
        <v>1527</v>
      </c>
      <c r="D460" s="545" t="s">
        <v>1557</v>
      </c>
      <c r="E460" s="545" t="s">
        <v>1556</v>
      </c>
      <c r="F460" s="562">
        <v>76</v>
      </c>
      <c r="G460" s="562">
        <v>13300</v>
      </c>
      <c r="H460" s="562">
        <v>1</v>
      </c>
      <c r="I460" s="562">
        <v>175</v>
      </c>
      <c r="J460" s="562">
        <v>91</v>
      </c>
      <c r="K460" s="562">
        <v>16041</v>
      </c>
      <c r="L460" s="562">
        <v>1.2060902255639099</v>
      </c>
      <c r="M460" s="562">
        <v>176.27472527472528</v>
      </c>
      <c r="N460" s="562">
        <v>100</v>
      </c>
      <c r="O460" s="562">
        <v>17800</v>
      </c>
      <c r="P460" s="550">
        <v>1.3383458646616542</v>
      </c>
      <c r="Q460" s="563">
        <v>178</v>
      </c>
    </row>
    <row r="461" spans="1:17" ht="14.4" customHeight="1" x14ac:dyDescent="0.3">
      <c r="A461" s="544" t="s">
        <v>1656</v>
      </c>
      <c r="B461" s="545" t="s">
        <v>1542</v>
      </c>
      <c r="C461" s="545" t="s">
        <v>1527</v>
      </c>
      <c r="D461" s="545" t="s">
        <v>1558</v>
      </c>
      <c r="E461" s="545" t="s">
        <v>1559</v>
      </c>
      <c r="F461" s="562">
        <v>9</v>
      </c>
      <c r="G461" s="562">
        <v>5508</v>
      </c>
      <c r="H461" s="562">
        <v>1</v>
      </c>
      <c r="I461" s="562">
        <v>612</v>
      </c>
      <c r="J461" s="562">
        <v>8</v>
      </c>
      <c r="K461" s="562">
        <v>4926</v>
      </c>
      <c r="L461" s="562">
        <v>0.89433551198257077</v>
      </c>
      <c r="M461" s="562">
        <v>615.75</v>
      </c>
      <c r="N461" s="562">
        <v>11</v>
      </c>
      <c r="O461" s="562">
        <v>6820</v>
      </c>
      <c r="P461" s="550">
        <v>1.2381989832970226</v>
      </c>
      <c r="Q461" s="563">
        <v>620</v>
      </c>
    </row>
    <row r="462" spans="1:17" ht="14.4" customHeight="1" x14ac:dyDescent="0.3">
      <c r="A462" s="544" t="s">
        <v>1656</v>
      </c>
      <c r="B462" s="545" t="s">
        <v>1542</v>
      </c>
      <c r="C462" s="545" t="s">
        <v>1527</v>
      </c>
      <c r="D462" s="545" t="s">
        <v>1560</v>
      </c>
      <c r="E462" s="545" t="s">
        <v>1561</v>
      </c>
      <c r="F462" s="562">
        <v>7</v>
      </c>
      <c r="G462" s="562">
        <v>4095</v>
      </c>
      <c r="H462" s="562">
        <v>1</v>
      </c>
      <c r="I462" s="562">
        <v>585</v>
      </c>
      <c r="J462" s="562">
        <v>10</v>
      </c>
      <c r="K462" s="562">
        <v>5898</v>
      </c>
      <c r="L462" s="562">
        <v>1.4402930402930403</v>
      </c>
      <c r="M462" s="562">
        <v>589.79999999999995</v>
      </c>
      <c r="N462" s="562">
        <v>15</v>
      </c>
      <c r="O462" s="562">
        <v>8895</v>
      </c>
      <c r="P462" s="550">
        <v>2.172161172161172</v>
      </c>
      <c r="Q462" s="563">
        <v>593</v>
      </c>
    </row>
    <row r="463" spans="1:17" ht="14.4" customHeight="1" x14ac:dyDescent="0.3">
      <c r="A463" s="544" t="s">
        <v>1656</v>
      </c>
      <c r="B463" s="545" t="s">
        <v>1542</v>
      </c>
      <c r="C463" s="545" t="s">
        <v>1527</v>
      </c>
      <c r="D463" s="545" t="s">
        <v>1562</v>
      </c>
      <c r="E463" s="545" t="s">
        <v>1563</v>
      </c>
      <c r="F463" s="562">
        <v>158</v>
      </c>
      <c r="G463" s="562">
        <v>25122</v>
      </c>
      <c r="H463" s="562">
        <v>1</v>
      </c>
      <c r="I463" s="562">
        <v>159</v>
      </c>
      <c r="J463" s="562">
        <v>163</v>
      </c>
      <c r="K463" s="562">
        <v>26044</v>
      </c>
      <c r="L463" s="562">
        <v>1.0367008996099036</v>
      </c>
      <c r="M463" s="562">
        <v>159.77914110429447</v>
      </c>
      <c r="N463" s="562">
        <v>174</v>
      </c>
      <c r="O463" s="562">
        <v>28014</v>
      </c>
      <c r="P463" s="550">
        <v>1.1151182230714116</v>
      </c>
      <c r="Q463" s="563">
        <v>161</v>
      </c>
    </row>
    <row r="464" spans="1:17" ht="14.4" customHeight="1" x14ac:dyDescent="0.3">
      <c r="A464" s="544" t="s">
        <v>1656</v>
      </c>
      <c r="B464" s="545" t="s">
        <v>1542</v>
      </c>
      <c r="C464" s="545" t="s">
        <v>1527</v>
      </c>
      <c r="D464" s="545" t="s">
        <v>1564</v>
      </c>
      <c r="E464" s="545" t="s">
        <v>1565</v>
      </c>
      <c r="F464" s="562">
        <v>45</v>
      </c>
      <c r="G464" s="562">
        <v>17190</v>
      </c>
      <c r="H464" s="562">
        <v>1</v>
      </c>
      <c r="I464" s="562">
        <v>382</v>
      </c>
      <c r="J464" s="562">
        <v>55</v>
      </c>
      <c r="K464" s="562">
        <v>20280</v>
      </c>
      <c r="L464" s="562">
        <v>1.1797556719022688</v>
      </c>
      <c r="M464" s="562">
        <v>368.72727272727275</v>
      </c>
      <c r="N464" s="562">
        <v>44</v>
      </c>
      <c r="O464" s="562">
        <v>16852</v>
      </c>
      <c r="P464" s="550">
        <v>0.98033740546829551</v>
      </c>
      <c r="Q464" s="563">
        <v>383</v>
      </c>
    </row>
    <row r="465" spans="1:17" ht="14.4" customHeight="1" x14ac:dyDescent="0.3">
      <c r="A465" s="544" t="s">
        <v>1656</v>
      </c>
      <c r="B465" s="545" t="s">
        <v>1542</v>
      </c>
      <c r="C465" s="545" t="s">
        <v>1527</v>
      </c>
      <c r="D465" s="545" t="s">
        <v>1566</v>
      </c>
      <c r="E465" s="545" t="s">
        <v>1567</v>
      </c>
      <c r="F465" s="562">
        <v>1272</v>
      </c>
      <c r="G465" s="562">
        <v>20352</v>
      </c>
      <c r="H465" s="562">
        <v>1</v>
      </c>
      <c r="I465" s="562">
        <v>16</v>
      </c>
      <c r="J465" s="562">
        <v>1457</v>
      </c>
      <c r="K465" s="562">
        <v>23280</v>
      </c>
      <c r="L465" s="562">
        <v>1.1438679245283019</v>
      </c>
      <c r="M465" s="562">
        <v>15.978037062457103</v>
      </c>
      <c r="N465" s="562">
        <v>1312</v>
      </c>
      <c r="O465" s="562">
        <v>20992</v>
      </c>
      <c r="P465" s="550">
        <v>1.0314465408805031</v>
      </c>
      <c r="Q465" s="563">
        <v>16</v>
      </c>
    </row>
    <row r="466" spans="1:17" ht="14.4" customHeight="1" x14ac:dyDescent="0.3">
      <c r="A466" s="544" t="s">
        <v>1656</v>
      </c>
      <c r="B466" s="545" t="s">
        <v>1542</v>
      </c>
      <c r="C466" s="545" t="s">
        <v>1527</v>
      </c>
      <c r="D466" s="545" t="s">
        <v>1568</v>
      </c>
      <c r="E466" s="545" t="s">
        <v>1569</v>
      </c>
      <c r="F466" s="562">
        <v>108</v>
      </c>
      <c r="G466" s="562">
        <v>28296</v>
      </c>
      <c r="H466" s="562">
        <v>1</v>
      </c>
      <c r="I466" s="562">
        <v>262</v>
      </c>
      <c r="J466" s="562">
        <v>109</v>
      </c>
      <c r="K466" s="562">
        <v>28816</v>
      </c>
      <c r="L466" s="562">
        <v>1.018377155781736</v>
      </c>
      <c r="M466" s="562">
        <v>264.36697247706422</v>
      </c>
      <c r="N466" s="562">
        <v>95</v>
      </c>
      <c r="O466" s="562">
        <v>25270</v>
      </c>
      <c r="P466" s="550">
        <v>0.89305908962397507</v>
      </c>
      <c r="Q466" s="563">
        <v>266</v>
      </c>
    </row>
    <row r="467" spans="1:17" ht="14.4" customHeight="1" x14ac:dyDescent="0.3">
      <c r="A467" s="544" t="s">
        <v>1656</v>
      </c>
      <c r="B467" s="545" t="s">
        <v>1542</v>
      </c>
      <c r="C467" s="545" t="s">
        <v>1527</v>
      </c>
      <c r="D467" s="545" t="s">
        <v>1570</v>
      </c>
      <c r="E467" s="545" t="s">
        <v>1571</v>
      </c>
      <c r="F467" s="562">
        <v>103</v>
      </c>
      <c r="G467" s="562">
        <v>14523</v>
      </c>
      <c r="H467" s="562">
        <v>1</v>
      </c>
      <c r="I467" s="562">
        <v>141</v>
      </c>
      <c r="J467" s="562">
        <v>91</v>
      </c>
      <c r="K467" s="562">
        <v>12831</v>
      </c>
      <c r="L467" s="562">
        <v>0.88349514563106801</v>
      </c>
      <c r="M467" s="562">
        <v>141</v>
      </c>
      <c r="N467" s="562">
        <v>120</v>
      </c>
      <c r="O467" s="562">
        <v>16920</v>
      </c>
      <c r="P467" s="550">
        <v>1.1650485436893203</v>
      </c>
      <c r="Q467" s="563">
        <v>141</v>
      </c>
    </row>
    <row r="468" spans="1:17" ht="14.4" customHeight="1" x14ac:dyDescent="0.3">
      <c r="A468" s="544" t="s">
        <v>1656</v>
      </c>
      <c r="B468" s="545" t="s">
        <v>1542</v>
      </c>
      <c r="C468" s="545" t="s">
        <v>1527</v>
      </c>
      <c r="D468" s="545" t="s">
        <v>1572</v>
      </c>
      <c r="E468" s="545" t="s">
        <v>1571</v>
      </c>
      <c r="F468" s="562">
        <v>922</v>
      </c>
      <c r="G468" s="562">
        <v>71916</v>
      </c>
      <c r="H468" s="562">
        <v>1</v>
      </c>
      <c r="I468" s="562">
        <v>78</v>
      </c>
      <c r="J468" s="562">
        <v>1084</v>
      </c>
      <c r="K468" s="562">
        <v>84552</v>
      </c>
      <c r="L468" s="562">
        <v>1.175704989154013</v>
      </c>
      <c r="M468" s="562">
        <v>78</v>
      </c>
      <c r="N468" s="562">
        <v>922</v>
      </c>
      <c r="O468" s="562">
        <v>71916</v>
      </c>
      <c r="P468" s="550">
        <v>1</v>
      </c>
      <c r="Q468" s="563">
        <v>78</v>
      </c>
    </row>
    <row r="469" spans="1:17" ht="14.4" customHeight="1" x14ac:dyDescent="0.3">
      <c r="A469" s="544" t="s">
        <v>1656</v>
      </c>
      <c r="B469" s="545" t="s">
        <v>1542</v>
      </c>
      <c r="C469" s="545" t="s">
        <v>1527</v>
      </c>
      <c r="D469" s="545" t="s">
        <v>1573</v>
      </c>
      <c r="E469" s="545" t="s">
        <v>1574</v>
      </c>
      <c r="F469" s="562">
        <v>103</v>
      </c>
      <c r="G469" s="562">
        <v>31209</v>
      </c>
      <c r="H469" s="562">
        <v>1</v>
      </c>
      <c r="I469" s="562">
        <v>303</v>
      </c>
      <c r="J469" s="562">
        <v>91</v>
      </c>
      <c r="K469" s="562">
        <v>27795</v>
      </c>
      <c r="L469" s="562">
        <v>0.89060847832356049</v>
      </c>
      <c r="M469" s="562">
        <v>305.43956043956047</v>
      </c>
      <c r="N469" s="562">
        <v>120</v>
      </c>
      <c r="O469" s="562">
        <v>36840</v>
      </c>
      <c r="P469" s="550">
        <v>1.180428722483899</v>
      </c>
      <c r="Q469" s="563">
        <v>307</v>
      </c>
    </row>
    <row r="470" spans="1:17" ht="14.4" customHeight="1" x14ac:dyDescent="0.3">
      <c r="A470" s="544" t="s">
        <v>1656</v>
      </c>
      <c r="B470" s="545" t="s">
        <v>1542</v>
      </c>
      <c r="C470" s="545" t="s">
        <v>1527</v>
      </c>
      <c r="D470" s="545" t="s">
        <v>1575</v>
      </c>
      <c r="E470" s="545" t="s">
        <v>1576</v>
      </c>
      <c r="F470" s="562">
        <v>45</v>
      </c>
      <c r="G470" s="562">
        <v>21870</v>
      </c>
      <c r="H470" s="562">
        <v>1</v>
      </c>
      <c r="I470" s="562">
        <v>486</v>
      </c>
      <c r="J470" s="562">
        <v>55</v>
      </c>
      <c r="K470" s="562">
        <v>25792</v>
      </c>
      <c r="L470" s="562">
        <v>1.1793324188385916</v>
      </c>
      <c r="M470" s="562">
        <v>468.94545454545454</v>
      </c>
      <c r="N470" s="562">
        <v>45</v>
      </c>
      <c r="O470" s="562">
        <v>21915</v>
      </c>
      <c r="P470" s="550">
        <v>1.0020576131687242</v>
      </c>
      <c r="Q470" s="563">
        <v>487</v>
      </c>
    </row>
    <row r="471" spans="1:17" ht="14.4" customHeight="1" x14ac:dyDescent="0.3">
      <c r="A471" s="544" t="s">
        <v>1656</v>
      </c>
      <c r="B471" s="545" t="s">
        <v>1542</v>
      </c>
      <c r="C471" s="545" t="s">
        <v>1527</v>
      </c>
      <c r="D471" s="545" t="s">
        <v>1577</v>
      </c>
      <c r="E471" s="545" t="s">
        <v>1578</v>
      </c>
      <c r="F471" s="562">
        <v>237</v>
      </c>
      <c r="G471" s="562">
        <v>37920</v>
      </c>
      <c r="H471" s="562">
        <v>1</v>
      </c>
      <c r="I471" s="562">
        <v>160</v>
      </c>
      <c r="J471" s="562">
        <v>289</v>
      </c>
      <c r="K471" s="562">
        <v>46452</v>
      </c>
      <c r="L471" s="562">
        <v>1.2250000000000001</v>
      </c>
      <c r="M471" s="562">
        <v>160.73356401384083</v>
      </c>
      <c r="N471" s="562">
        <v>231</v>
      </c>
      <c r="O471" s="562">
        <v>37191</v>
      </c>
      <c r="P471" s="550">
        <v>0.98077531645569616</v>
      </c>
      <c r="Q471" s="563">
        <v>161</v>
      </c>
    </row>
    <row r="472" spans="1:17" ht="14.4" customHeight="1" x14ac:dyDescent="0.3">
      <c r="A472" s="544" t="s">
        <v>1656</v>
      </c>
      <c r="B472" s="545" t="s">
        <v>1542</v>
      </c>
      <c r="C472" s="545" t="s">
        <v>1527</v>
      </c>
      <c r="D472" s="545" t="s">
        <v>1581</v>
      </c>
      <c r="E472" s="545" t="s">
        <v>1547</v>
      </c>
      <c r="F472" s="562">
        <v>1346</v>
      </c>
      <c r="G472" s="562">
        <v>94220</v>
      </c>
      <c r="H472" s="562">
        <v>1</v>
      </c>
      <c r="I472" s="562">
        <v>70</v>
      </c>
      <c r="J472" s="562">
        <v>1607</v>
      </c>
      <c r="K472" s="562">
        <v>113662</v>
      </c>
      <c r="L472" s="562">
        <v>1.2063468478030142</v>
      </c>
      <c r="M472" s="562">
        <v>70.729309271935279</v>
      </c>
      <c r="N472" s="562">
        <v>1417</v>
      </c>
      <c r="O472" s="562">
        <v>100607</v>
      </c>
      <c r="P472" s="550">
        <v>1.0677881553810231</v>
      </c>
      <c r="Q472" s="563">
        <v>71</v>
      </c>
    </row>
    <row r="473" spans="1:17" ht="14.4" customHeight="1" x14ac:dyDescent="0.3">
      <c r="A473" s="544" t="s">
        <v>1656</v>
      </c>
      <c r="B473" s="545" t="s">
        <v>1542</v>
      </c>
      <c r="C473" s="545" t="s">
        <v>1527</v>
      </c>
      <c r="D473" s="545" t="s">
        <v>1586</v>
      </c>
      <c r="E473" s="545" t="s">
        <v>1587</v>
      </c>
      <c r="F473" s="562">
        <v>92</v>
      </c>
      <c r="G473" s="562">
        <v>19872</v>
      </c>
      <c r="H473" s="562">
        <v>1</v>
      </c>
      <c r="I473" s="562">
        <v>216</v>
      </c>
      <c r="J473" s="562">
        <v>96</v>
      </c>
      <c r="K473" s="562">
        <v>20916</v>
      </c>
      <c r="L473" s="562">
        <v>1.0525362318840579</v>
      </c>
      <c r="M473" s="562">
        <v>217.875</v>
      </c>
      <c r="N473" s="562">
        <v>104</v>
      </c>
      <c r="O473" s="562">
        <v>22880</v>
      </c>
      <c r="P473" s="550">
        <v>1.1513687600644122</v>
      </c>
      <c r="Q473" s="563">
        <v>220</v>
      </c>
    </row>
    <row r="474" spans="1:17" ht="14.4" customHeight="1" x14ac:dyDescent="0.3">
      <c r="A474" s="544" t="s">
        <v>1656</v>
      </c>
      <c r="B474" s="545" t="s">
        <v>1542</v>
      </c>
      <c r="C474" s="545" t="s">
        <v>1527</v>
      </c>
      <c r="D474" s="545" t="s">
        <v>1588</v>
      </c>
      <c r="E474" s="545" t="s">
        <v>1589</v>
      </c>
      <c r="F474" s="562">
        <v>33</v>
      </c>
      <c r="G474" s="562">
        <v>39237</v>
      </c>
      <c r="H474" s="562">
        <v>1</v>
      </c>
      <c r="I474" s="562">
        <v>1189</v>
      </c>
      <c r="J474" s="562">
        <v>41</v>
      </c>
      <c r="K474" s="562">
        <v>48849</v>
      </c>
      <c r="L474" s="562">
        <v>1.2449728572520835</v>
      </c>
      <c r="M474" s="562">
        <v>1191.439024390244</v>
      </c>
      <c r="N474" s="562">
        <v>60</v>
      </c>
      <c r="O474" s="562">
        <v>71700</v>
      </c>
      <c r="P474" s="550">
        <v>1.8273568315620461</v>
      </c>
      <c r="Q474" s="563">
        <v>1195</v>
      </c>
    </row>
    <row r="475" spans="1:17" ht="14.4" customHeight="1" x14ac:dyDescent="0.3">
      <c r="A475" s="544" t="s">
        <v>1656</v>
      </c>
      <c r="B475" s="545" t="s">
        <v>1542</v>
      </c>
      <c r="C475" s="545" t="s">
        <v>1527</v>
      </c>
      <c r="D475" s="545" t="s">
        <v>1590</v>
      </c>
      <c r="E475" s="545" t="s">
        <v>1591</v>
      </c>
      <c r="F475" s="562">
        <v>114</v>
      </c>
      <c r="G475" s="562">
        <v>12312</v>
      </c>
      <c r="H475" s="562">
        <v>1</v>
      </c>
      <c r="I475" s="562">
        <v>108</v>
      </c>
      <c r="J475" s="562">
        <v>111</v>
      </c>
      <c r="K475" s="562">
        <v>12060</v>
      </c>
      <c r="L475" s="562">
        <v>0.97953216374269003</v>
      </c>
      <c r="M475" s="562">
        <v>108.64864864864865</v>
      </c>
      <c r="N475" s="562">
        <v>133</v>
      </c>
      <c r="O475" s="562">
        <v>14630</v>
      </c>
      <c r="P475" s="550">
        <v>1.1882716049382716</v>
      </c>
      <c r="Q475" s="563">
        <v>110</v>
      </c>
    </row>
    <row r="476" spans="1:17" ht="14.4" customHeight="1" x14ac:dyDescent="0.3">
      <c r="A476" s="544" t="s">
        <v>1656</v>
      </c>
      <c r="B476" s="545" t="s">
        <v>1542</v>
      </c>
      <c r="C476" s="545" t="s">
        <v>1527</v>
      </c>
      <c r="D476" s="545" t="s">
        <v>1592</v>
      </c>
      <c r="E476" s="545" t="s">
        <v>1593</v>
      </c>
      <c r="F476" s="562">
        <v>21</v>
      </c>
      <c r="G476" s="562">
        <v>6699</v>
      </c>
      <c r="H476" s="562">
        <v>1</v>
      </c>
      <c r="I476" s="562">
        <v>319</v>
      </c>
      <c r="J476" s="562">
        <v>11</v>
      </c>
      <c r="K476" s="562">
        <v>3527</v>
      </c>
      <c r="L476" s="562">
        <v>0.52649649201373339</v>
      </c>
      <c r="M476" s="562">
        <v>320.63636363636363</v>
      </c>
      <c r="N476" s="562">
        <v>14</v>
      </c>
      <c r="O476" s="562">
        <v>4522</v>
      </c>
      <c r="P476" s="550">
        <v>0.67502612330198541</v>
      </c>
      <c r="Q476" s="563">
        <v>323</v>
      </c>
    </row>
    <row r="477" spans="1:17" ht="14.4" customHeight="1" x14ac:dyDescent="0.3">
      <c r="A477" s="544" t="s">
        <v>1656</v>
      </c>
      <c r="B477" s="545" t="s">
        <v>1542</v>
      </c>
      <c r="C477" s="545" t="s">
        <v>1527</v>
      </c>
      <c r="D477" s="545" t="s">
        <v>1598</v>
      </c>
      <c r="E477" s="545" t="s">
        <v>1599</v>
      </c>
      <c r="F477" s="562">
        <v>8</v>
      </c>
      <c r="G477" s="562">
        <v>8160</v>
      </c>
      <c r="H477" s="562">
        <v>1</v>
      </c>
      <c r="I477" s="562">
        <v>1020</v>
      </c>
      <c r="J477" s="562">
        <v>12</v>
      </c>
      <c r="K477" s="562">
        <v>12321</v>
      </c>
      <c r="L477" s="562">
        <v>1.5099264705882354</v>
      </c>
      <c r="M477" s="562">
        <v>1026.75</v>
      </c>
      <c r="N477" s="562">
        <v>22</v>
      </c>
      <c r="O477" s="562">
        <v>22726</v>
      </c>
      <c r="P477" s="550">
        <v>2.7850490196078432</v>
      </c>
      <c r="Q477" s="563">
        <v>1033</v>
      </c>
    </row>
    <row r="478" spans="1:17" ht="14.4" customHeight="1" x14ac:dyDescent="0.3">
      <c r="A478" s="544" t="s">
        <v>1656</v>
      </c>
      <c r="B478" s="545" t="s">
        <v>1542</v>
      </c>
      <c r="C478" s="545" t="s">
        <v>1527</v>
      </c>
      <c r="D478" s="545" t="s">
        <v>1600</v>
      </c>
      <c r="E478" s="545" t="s">
        <v>1601</v>
      </c>
      <c r="F478" s="562">
        <v>8</v>
      </c>
      <c r="G478" s="562">
        <v>2328</v>
      </c>
      <c r="H478" s="562">
        <v>1</v>
      </c>
      <c r="I478" s="562">
        <v>291</v>
      </c>
      <c r="J478" s="562">
        <v>9</v>
      </c>
      <c r="K478" s="562">
        <v>2631</v>
      </c>
      <c r="L478" s="562">
        <v>1.1301546391752577</v>
      </c>
      <c r="M478" s="562">
        <v>292.33333333333331</v>
      </c>
      <c r="N478" s="562">
        <v>7</v>
      </c>
      <c r="O478" s="562">
        <v>2058</v>
      </c>
      <c r="P478" s="550">
        <v>0.884020618556701</v>
      </c>
      <c r="Q478" s="563">
        <v>294</v>
      </c>
    </row>
    <row r="479" spans="1:17" ht="14.4" customHeight="1" x14ac:dyDescent="0.3">
      <c r="A479" s="544" t="s">
        <v>1656</v>
      </c>
      <c r="B479" s="545" t="s">
        <v>1542</v>
      </c>
      <c r="C479" s="545" t="s">
        <v>1527</v>
      </c>
      <c r="D479" s="545" t="s">
        <v>1657</v>
      </c>
      <c r="E479" s="545" t="s">
        <v>1658</v>
      </c>
      <c r="F479" s="562"/>
      <c r="G479" s="562"/>
      <c r="H479" s="562"/>
      <c r="I479" s="562"/>
      <c r="J479" s="562"/>
      <c r="K479" s="562"/>
      <c r="L479" s="562"/>
      <c r="M479" s="562"/>
      <c r="N479" s="562">
        <v>2</v>
      </c>
      <c r="O479" s="562">
        <v>1562</v>
      </c>
      <c r="P479" s="550"/>
      <c r="Q479" s="563">
        <v>781</v>
      </c>
    </row>
    <row r="480" spans="1:17" ht="14.4" customHeight="1" x14ac:dyDescent="0.3">
      <c r="A480" s="544" t="s">
        <v>1656</v>
      </c>
      <c r="B480" s="545" t="s">
        <v>1542</v>
      </c>
      <c r="C480" s="545" t="s">
        <v>1527</v>
      </c>
      <c r="D480" s="545" t="s">
        <v>1602</v>
      </c>
      <c r="E480" s="545" t="s">
        <v>1603</v>
      </c>
      <c r="F480" s="562">
        <v>1</v>
      </c>
      <c r="G480" s="562">
        <v>26</v>
      </c>
      <c r="H480" s="562">
        <v>1</v>
      </c>
      <c r="I480" s="562">
        <v>26</v>
      </c>
      <c r="J480" s="562"/>
      <c r="K480" s="562"/>
      <c r="L480" s="562"/>
      <c r="M480" s="562"/>
      <c r="N480" s="562">
        <v>1</v>
      </c>
      <c r="O480" s="562">
        <v>27</v>
      </c>
      <c r="P480" s="550">
        <v>1.0384615384615385</v>
      </c>
      <c r="Q480" s="563">
        <v>27</v>
      </c>
    </row>
    <row r="481" spans="1:17" ht="14.4" customHeight="1" x14ac:dyDescent="0.3">
      <c r="A481" s="544" t="s">
        <v>1659</v>
      </c>
      <c r="B481" s="545" t="s">
        <v>1542</v>
      </c>
      <c r="C481" s="545" t="s">
        <v>1527</v>
      </c>
      <c r="D481" s="545" t="s">
        <v>1546</v>
      </c>
      <c r="E481" s="545" t="s">
        <v>1547</v>
      </c>
      <c r="F481" s="562">
        <v>654</v>
      </c>
      <c r="G481" s="562">
        <v>132762</v>
      </c>
      <c r="H481" s="562">
        <v>1</v>
      </c>
      <c r="I481" s="562">
        <v>203</v>
      </c>
      <c r="J481" s="562">
        <v>648</v>
      </c>
      <c r="K481" s="562">
        <v>132402</v>
      </c>
      <c r="L481" s="562">
        <v>0.99728838071134818</v>
      </c>
      <c r="M481" s="562">
        <v>204.32407407407408</v>
      </c>
      <c r="N481" s="562">
        <v>695</v>
      </c>
      <c r="O481" s="562">
        <v>143170</v>
      </c>
      <c r="P481" s="550">
        <v>1.0783959265452463</v>
      </c>
      <c r="Q481" s="563">
        <v>206</v>
      </c>
    </row>
    <row r="482" spans="1:17" ht="14.4" customHeight="1" x14ac:dyDescent="0.3">
      <c r="A482" s="544" t="s">
        <v>1659</v>
      </c>
      <c r="B482" s="545" t="s">
        <v>1542</v>
      </c>
      <c r="C482" s="545" t="s">
        <v>1527</v>
      </c>
      <c r="D482" s="545" t="s">
        <v>1548</v>
      </c>
      <c r="E482" s="545" t="s">
        <v>1547</v>
      </c>
      <c r="F482" s="562"/>
      <c r="G482" s="562"/>
      <c r="H482" s="562"/>
      <c r="I482" s="562"/>
      <c r="J482" s="562">
        <v>2</v>
      </c>
      <c r="K482" s="562">
        <v>170</v>
      </c>
      <c r="L482" s="562"/>
      <c r="M482" s="562">
        <v>85</v>
      </c>
      <c r="N482" s="562">
        <v>3</v>
      </c>
      <c r="O482" s="562">
        <v>255</v>
      </c>
      <c r="P482" s="550"/>
      <c r="Q482" s="563">
        <v>85</v>
      </c>
    </row>
    <row r="483" spans="1:17" ht="14.4" customHeight="1" x14ac:dyDescent="0.3">
      <c r="A483" s="544" t="s">
        <v>1659</v>
      </c>
      <c r="B483" s="545" t="s">
        <v>1542</v>
      </c>
      <c r="C483" s="545" t="s">
        <v>1527</v>
      </c>
      <c r="D483" s="545" t="s">
        <v>1549</v>
      </c>
      <c r="E483" s="545" t="s">
        <v>1550</v>
      </c>
      <c r="F483" s="562">
        <v>740</v>
      </c>
      <c r="G483" s="562">
        <v>216080</v>
      </c>
      <c r="H483" s="562">
        <v>1</v>
      </c>
      <c r="I483" s="562">
        <v>292</v>
      </c>
      <c r="J483" s="562">
        <v>575</v>
      </c>
      <c r="K483" s="562">
        <v>168676</v>
      </c>
      <c r="L483" s="562">
        <v>0.78061828952239909</v>
      </c>
      <c r="M483" s="562">
        <v>293.34956521739133</v>
      </c>
      <c r="N483" s="562">
        <v>485</v>
      </c>
      <c r="O483" s="562">
        <v>143075</v>
      </c>
      <c r="P483" s="550">
        <v>0.66213902258422808</v>
      </c>
      <c r="Q483" s="563">
        <v>295</v>
      </c>
    </row>
    <row r="484" spans="1:17" ht="14.4" customHeight="1" x14ac:dyDescent="0.3">
      <c r="A484" s="544" t="s">
        <v>1659</v>
      </c>
      <c r="B484" s="545" t="s">
        <v>1542</v>
      </c>
      <c r="C484" s="545" t="s">
        <v>1527</v>
      </c>
      <c r="D484" s="545" t="s">
        <v>1551</v>
      </c>
      <c r="E484" s="545" t="s">
        <v>1552</v>
      </c>
      <c r="F484" s="562">
        <v>3</v>
      </c>
      <c r="G484" s="562">
        <v>279</v>
      </c>
      <c r="H484" s="562">
        <v>1</v>
      </c>
      <c r="I484" s="562">
        <v>93</v>
      </c>
      <c r="J484" s="562">
        <v>3</v>
      </c>
      <c r="K484" s="562">
        <v>279</v>
      </c>
      <c r="L484" s="562">
        <v>1</v>
      </c>
      <c r="M484" s="562">
        <v>93</v>
      </c>
      <c r="N484" s="562">
        <v>9</v>
      </c>
      <c r="O484" s="562">
        <v>855</v>
      </c>
      <c r="P484" s="550">
        <v>3.064516129032258</v>
      </c>
      <c r="Q484" s="563">
        <v>95</v>
      </c>
    </row>
    <row r="485" spans="1:17" ht="14.4" customHeight="1" x14ac:dyDescent="0.3">
      <c r="A485" s="544" t="s">
        <v>1659</v>
      </c>
      <c r="B485" s="545" t="s">
        <v>1542</v>
      </c>
      <c r="C485" s="545" t="s">
        <v>1527</v>
      </c>
      <c r="D485" s="545" t="s">
        <v>1555</v>
      </c>
      <c r="E485" s="545" t="s">
        <v>1556</v>
      </c>
      <c r="F485" s="562">
        <v>459</v>
      </c>
      <c r="G485" s="562">
        <v>61506</v>
      </c>
      <c r="H485" s="562">
        <v>1</v>
      </c>
      <c r="I485" s="562">
        <v>134</v>
      </c>
      <c r="J485" s="562">
        <v>552</v>
      </c>
      <c r="K485" s="562">
        <v>74328</v>
      </c>
      <c r="L485" s="562">
        <v>1.2084674665886255</v>
      </c>
      <c r="M485" s="562">
        <v>134.65217391304347</v>
      </c>
      <c r="N485" s="562">
        <v>588</v>
      </c>
      <c r="O485" s="562">
        <v>79380</v>
      </c>
      <c r="P485" s="550">
        <v>1.2906057945566287</v>
      </c>
      <c r="Q485" s="563">
        <v>135</v>
      </c>
    </row>
    <row r="486" spans="1:17" ht="14.4" customHeight="1" x14ac:dyDescent="0.3">
      <c r="A486" s="544" t="s">
        <v>1659</v>
      </c>
      <c r="B486" s="545" t="s">
        <v>1542</v>
      </c>
      <c r="C486" s="545" t="s">
        <v>1527</v>
      </c>
      <c r="D486" s="545" t="s">
        <v>1557</v>
      </c>
      <c r="E486" s="545" t="s">
        <v>1556</v>
      </c>
      <c r="F486" s="562">
        <v>1</v>
      </c>
      <c r="G486" s="562">
        <v>175</v>
      </c>
      <c r="H486" s="562">
        <v>1</v>
      </c>
      <c r="I486" s="562">
        <v>175</v>
      </c>
      <c r="J486" s="562"/>
      <c r="K486" s="562"/>
      <c r="L486" s="562"/>
      <c r="M486" s="562"/>
      <c r="N486" s="562">
        <v>1</v>
      </c>
      <c r="O486" s="562">
        <v>178</v>
      </c>
      <c r="P486" s="550">
        <v>1.0171428571428571</v>
      </c>
      <c r="Q486" s="563">
        <v>178</v>
      </c>
    </row>
    <row r="487" spans="1:17" ht="14.4" customHeight="1" x14ac:dyDescent="0.3">
      <c r="A487" s="544" t="s">
        <v>1659</v>
      </c>
      <c r="B487" s="545" t="s">
        <v>1542</v>
      </c>
      <c r="C487" s="545" t="s">
        <v>1527</v>
      </c>
      <c r="D487" s="545" t="s">
        <v>1558</v>
      </c>
      <c r="E487" s="545" t="s">
        <v>1559</v>
      </c>
      <c r="F487" s="562"/>
      <c r="G487" s="562"/>
      <c r="H487" s="562"/>
      <c r="I487" s="562"/>
      <c r="J487" s="562">
        <v>2</v>
      </c>
      <c r="K487" s="562">
        <v>1236</v>
      </c>
      <c r="L487" s="562"/>
      <c r="M487" s="562">
        <v>618</v>
      </c>
      <c r="N487" s="562">
        <v>1</v>
      </c>
      <c r="O487" s="562">
        <v>620</v>
      </c>
      <c r="P487" s="550"/>
      <c r="Q487" s="563">
        <v>620</v>
      </c>
    </row>
    <row r="488" spans="1:17" ht="14.4" customHeight="1" x14ac:dyDescent="0.3">
      <c r="A488" s="544" t="s">
        <v>1659</v>
      </c>
      <c r="B488" s="545" t="s">
        <v>1542</v>
      </c>
      <c r="C488" s="545" t="s">
        <v>1527</v>
      </c>
      <c r="D488" s="545" t="s">
        <v>1562</v>
      </c>
      <c r="E488" s="545" t="s">
        <v>1563</v>
      </c>
      <c r="F488" s="562">
        <v>17</v>
      </c>
      <c r="G488" s="562">
        <v>2703</v>
      </c>
      <c r="H488" s="562">
        <v>1</v>
      </c>
      <c r="I488" s="562">
        <v>159</v>
      </c>
      <c r="J488" s="562">
        <v>19</v>
      </c>
      <c r="K488" s="562">
        <v>3034</v>
      </c>
      <c r="L488" s="562">
        <v>1.1224565297817239</v>
      </c>
      <c r="M488" s="562">
        <v>159.68421052631578</v>
      </c>
      <c r="N488" s="562">
        <v>12</v>
      </c>
      <c r="O488" s="562">
        <v>1932</v>
      </c>
      <c r="P488" s="550">
        <v>0.71476137624861269</v>
      </c>
      <c r="Q488" s="563">
        <v>161</v>
      </c>
    </row>
    <row r="489" spans="1:17" ht="14.4" customHeight="1" x14ac:dyDescent="0.3">
      <c r="A489" s="544" t="s">
        <v>1659</v>
      </c>
      <c r="B489" s="545" t="s">
        <v>1542</v>
      </c>
      <c r="C489" s="545" t="s">
        <v>1527</v>
      </c>
      <c r="D489" s="545" t="s">
        <v>1564</v>
      </c>
      <c r="E489" s="545" t="s">
        <v>1565</v>
      </c>
      <c r="F489" s="562">
        <v>9</v>
      </c>
      <c r="G489" s="562">
        <v>3438</v>
      </c>
      <c r="H489" s="562">
        <v>1</v>
      </c>
      <c r="I489" s="562">
        <v>382</v>
      </c>
      <c r="J489" s="562">
        <v>25</v>
      </c>
      <c r="K489" s="562">
        <v>8802</v>
      </c>
      <c r="L489" s="562">
        <v>2.5602094240837698</v>
      </c>
      <c r="M489" s="562">
        <v>352.08</v>
      </c>
      <c r="N489" s="562">
        <v>11</v>
      </c>
      <c r="O489" s="562">
        <v>4213</v>
      </c>
      <c r="P489" s="550">
        <v>1.2254217568353694</v>
      </c>
      <c r="Q489" s="563">
        <v>383</v>
      </c>
    </row>
    <row r="490" spans="1:17" ht="14.4" customHeight="1" x14ac:dyDescent="0.3">
      <c r="A490" s="544" t="s">
        <v>1659</v>
      </c>
      <c r="B490" s="545" t="s">
        <v>1542</v>
      </c>
      <c r="C490" s="545" t="s">
        <v>1527</v>
      </c>
      <c r="D490" s="545" t="s">
        <v>1566</v>
      </c>
      <c r="E490" s="545" t="s">
        <v>1567</v>
      </c>
      <c r="F490" s="562">
        <v>600</v>
      </c>
      <c r="G490" s="562">
        <v>9600</v>
      </c>
      <c r="H490" s="562">
        <v>1</v>
      </c>
      <c r="I490" s="562">
        <v>16</v>
      </c>
      <c r="J490" s="562">
        <v>740</v>
      </c>
      <c r="K490" s="562">
        <v>11808</v>
      </c>
      <c r="L490" s="562">
        <v>1.23</v>
      </c>
      <c r="M490" s="562">
        <v>15.956756756756757</v>
      </c>
      <c r="N490" s="562">
        <v>804</v>
      </c>
      <c r="O490" s="562">
        <v>12864</v>
      </c>
      <c r="P490" s="550">
        <v>1.34</v>
      </c>
      <c r="Q490" s="563">
        <v>16</v>
      </c>
    </row>
    <row r="491" spans="1:17" ht="14.4" customHeight="1" x14ac:dyDescent="0.3">
      <c r="A491" s="544" t="s">
        <v>1659</v>
      </c>
      <c r="B491" s="545" t="s">
        <v>1542</v>
      </c>
      <c r="C491" s="545" t="s">
        <v>1527</v>
      </c>
      <c r="D491" s="545" t="s">
        <v>1568</v>
      </c>
      <c r="E491" s="545" t="s">
        <v>1569</v>
      </c>
      <c r="F491" s="562">
        <v>94</v>
      </c>
      <c r="G491" s="562">
        <v>24628</v>
      </c>
      <c r="H491" s="562">
        <v>1</v>
      </c>
      <c r="I491" s="562">
        <v>262</v>
      </c>
      <c r="J491" s="562">
        <v>112</v>
      </c>
      <c r="K491" s="562">
        <v>29563</v>
      </c>
      <c r="L491" s="562">
        <v>1.2003816793893129</v>
      </c>
      <c r="M491" s="562">
        <v>263.95535714285717</v>
      </c>
      <c r="N491" s="562">
        <v>72</v>
      </c>
      <c r="O491" s="562">
        <v>19152</v>
      </c>
      <c r="P491" s="550">
        <v>0.77765145363001464</v>
      </c>
      <c r="Q491" s="563">
        <v>266</v>
      </c>
    </row>
    <row r="492" spans="1:17" ht="14.4" customHeight="1" x14ac:dyDescent="0.3">
      <c r="A492" s="544" t="s">
        <v>1659</v>
      </c>
      <c r="B492" s="545" t="s">
        <v>1542</v>
      </c>
      <c r="C492" s="545" t="s">
        <v>1527</v>
      </c>
      <c r="D492" s="545" t="s">
        <v>1570</v>
      </c>
      <c r="E492" s="545" t="s">
        <v>1571</v>
      </c>
      <c r="F492" s="562">
        <v>111</v>
      </c>
      <c r="G492" s="562">
        <v>15651</v>
      </c>
      <c r="H492" s="562">
        <v>1</v>
      </c>
      <c r="I492" s="562">
        <v>141</v>
      </c>
      <c r="J492" s="562">
        <v>129</v>
      </c>
      <c r="K492" s="562">
        <v>18189</v>
      </c>
      <c r="L492" s="562">
        <v>1.1621621621621621</v>
      </c>
      <c r="M492" s="562">
        <v>141</v>
      </c>
      <c r="N492" s="562">
        <v>148</v>
      </c>
      <c r="O492" s="562">
        <v>20868</v>
      </c>
      <c r="P492" s="550">
        <v>1.3333333333333333</v>
      </c>
      <c r="Q492" s="563">
        <v>141</v>
      </c>
    </row>
    <row r="493" spans="1:17" ht="14.4" customHeight="1" x14ac:dyDescent="0.3">
      <c r="A493" s="544" t="s">
        <v>1659</v>
      </c>
      <c r="B493" s="545" t="s">
        <v>1542</v>
      </c>
      <c r="C493" s="545" t="s">
        <v>1527</v>
      </c>
      <c r="D493" s="545" t="s">
        <v>1572</v>
      </c>
      <c r="E493" s="545" t="s">
        <v>1571</v>
      </c>
      <c r="F493" s="562">
        <v>459</v>
      </c>
      <c r="G493" s="562">
        <v>35802</v>
      </c>
      <c r="H493" s="562">
        <v>1</v>
      </c>
      <c r="I493" s="562">
        <v>78</v>
      </c>
      <c r="J493" s="562">
        <v>552</v>
      </c>
      <c r="K493" s="562">
        <v>43056</v>
      </c>
      <c r="L493" s="562">
        <v>1.2026143790849673</v>
      </c>
      <c r="M493" s="562">
        <v>78</v>
      </c>
      <c r="N493" s="562">
        <v>588</v>
      </c>
      <c r="O493" s="562">
        <v>45864</v>
      </c>
      <c r="P493" s="550">
        <v>1.2810457516339868</v>
      </c>
      <c r="Q493" s="563">
        <v>78</v>
      </c>
    </row>
    <row r="494" spans="1:17" ht="14.4" customHeight="1" x14ac:dyDescent="0.3">
      <c r="A494" s="544" t="s">
        <v>1659</v>
      </c>
      <c r="B494" s="545" t="s">
        <v>1542</v>
      </c>
      <c r="C494" s="545" t="s">
        <v>1527</v>
      </c>
      <c r="D494" s="545" t="s">
        <v>1573</v>
      </c>
      <c r="E494" s="545" t="s">
        <v>1574</v>
      </c>
      <c r="F494" s="562">
        <v>111</v>
      </c>
      <c r="G494" s="562">
        <v>33633</v>
      </c>
      <c r="H494" s="562">
        <v>1</v>
      </c>
      <c r="I494" s="562">
        <v>303</v>
      </c>
      <c r="J494" s="562">
        <v>128</v>
      </c>
      <c r="K494" s="562">
        <v>39051</v>
      </c>
      <c r="L494" s="562">
        <v>1.1610917848541611</v>
      </c>
      <c r="M494" s="562">
        <v>305.0859375</v>
      </c>
      <c r="N494" s="562">
        <v>148</v>
      </c>
      <c r="O494" s="562">
        <v>45436</v>
      </c>
      <c r="P494" s="550">
        <v>1.3509350935093509</v>
      </c>
      <c r="Q494" s="563">
        <v>307</v>
      </c>
    </row>
    <row r="495" spans="1:17" ht="14.4" customHeight="1" x14ac:dyDescent="0.3">
      <c r="A495" s="544" t="s">
        <v>1659</v>
      </c>
      <c r="B495" s="545" t="s">
        <v>1542</v>
      </c>
      <c r="C495" s="545" t="s">
        <v>1527</v>
      </c>
      <c r="D495" s="545" t="s">
        <v>1575</v>
      </c>
      <c r="E495" s="545" t="s">
        <v>1576</v>
      </c>
      <c r="F495" s="562">
        <v>15</v>
      </c>
      <c r="G495" s="562">
        <v>7290</v>
      </c>
      <c r="H495" s="562">
        <v>1</v>
      </c>
      <c r="I495" s="562">
        <v>486</v>
      </c>
      <c r="J495" s="562">
        <v>29</v>
      </c>
      <c r="K495" s="562">
        <v>14112</v>
      </c>
      <c r="L495" s="562">
        <v>1.9358024691358025</v>
      </c>
      <c r="M495" s="562">
        <v>486.62068965517244</v>
      </c>
      <c r="N495" s="562">
        <v>62</v>
      </c>
      <c r="O495" s="562">
        <v>30194</v>
      </c>
      <c r="P495" s="550">
        <v>4.1418381344307269</v>
      </c>
      <c r="Q495" s="563">
        <v>487</v>
      </c>
    </row>
    <row r="496" spans="1:17" ht="14.4" customHeight="1" x14ac:dyDescent="0.3">
      <c r="A496" s="544" t="s">
        <v>1659</v>
      </c>
      <c r="B496" s="545" t="s">
        <v>1542</v>
      </c>
      <c r="C496" s="545" t="s">
        <v>1527</v>
      </c>
      <c r="D496" s="545" t="s">
        <v>1577</v>
      </c>
      <c r="E496" s="545" t="s">
        <v>1578</v>
      </c>
      <c r="F496" s="562">
        <v>313</v>
      </c>
      <c r="G496" s="562">
        <v>50080</v>
      </c>
      <c r="H496" s="562">
        <v>1</v>
      </c>
      <c r="I496" s="562">
        <v>160</v>
      </c>
      <c r="J496" s="562">
        <v>330</v>
      </c>
      <c r="K496" s="562">
        <v>53015</v>
      </c>
      <c r="L496" s="562">
        <v>1.058606230031949</v>
      </c>
      <c r="M496" s="562">
        <v>160.65151515151516</v>
      </c>
      <c r="N496" s="562">
        <v>332</v>
      </c>
      <c r="O496" s="562">
        <v>53452</v>
      </c>
      <c r="P496" s="550">
        <v>1.067332268370607</v>
      </c>
      <c r="Q496" s="563">
        <v>161</v>
      </c>
    </row>
    <row r="497" spans="1:17" ht="14.4" customHeight="1" x14ac:dyDescent="0.3">
      <c r="A497" s="544" t="s">
        <v>1659</v>
      </c>
      <c r="B497" s="545" t="s">
        <v>1542</v>
      </c>
      <c r="C497" s="545" t="s">
        <v>1527</v>
      </c>
      <c r="D497" s="545" t="s">
        <v>1581</v>
      </c>
      <c r="E497" s="545" t="s">
        <v>1547</v>
      </c>
      <c r="F497" s="562">
        <v>1198</v>
      </c>
      <c r="G497" s="562">
        <v>83860</v>
      </c>
      <c r="H497" s="562">
        <v>1</v>
      </c>
      <c r="I497" s="562">
        <v>70</v>
      </c>
      <c r="J497" s="562">
        <v>1408</v>
      </c>
      <c r="K497" s="562">
        <v>99488</v>
      </c>
      <c r="L497" s="562">
        <v>1.1863582160744097</v>
      </c>
      <c r="M497" s="562">
        <v>70.659090909090907</v>
      </c>
      <c r="N497" s="562">
        <v>1442</v>
      </c>
      <c r="O497" s="562">
        <v>102382</v>
      </c>
      <c r="P497" s="550">
        <v>1.2208681135225377</v>
      </c>
      <c r="Q497" s="563">
        <v>71</v>
      </c>
    </row>
    <row r="498" spans="1:17" ht="14.4" customHeight="1" x14ac:dyDescent="0.3">
      <c r="A498" s="544" t="s">
        <v>1659</v>
      </c>
      <c r="B498" s="545" t="s">
        <v>1542</v>
      </c>
      <c r="C498" s="545" t="s">
        <v>1527</v>
      </c>
      <c r="D498" s="545" t="s">
        <v>1586</v>
      </c>
      <c r="E498" s="545" t="s">
        <v>1587</v>
      </c>
      <c r="F498" s="562"/>
      <c r="G498" s="562"/>
      <c r="H498" s="562"/>
      <c r="I498" s="562"/>
      <c r="J498" s="562"/>
      <c r="K498" s="562"/>
      <c r="L498" s="562"/>
      <c r="M498" s="562"/>
      <c r="N498" s="562">
        <v>3</v>
      </c>
      <c r="O498" s="562">
        <v>660</v>
      </c>
      <c r="P498" s="550"/>
      <c r="Q498" s="563">
        <v>220</v>
      </c>
    </row>
    <row r="499" spans="1:17" ht="14.4" customHeight="1" x14ac:dyDescent="0.3">
      <c r="A499" s="544" t="s">
        <v>1659</v>
      </c>
      <c r="B499" s="545" t="s">
        <v>1542</v>
      </c>
      <c r="C499" s="545" t="s">
        <v>1527</v>
      </c>
      <c r="D499" s="545" t="s">
        <v>1588</v>
      </c>
      <c r="E499" s="545" t="s">
        <v>1589</v>
      </c>
      <c r="F499" s="562">
        <v>15</v>
      </c>
      <c r="G499" s="562">
        <v>17835</v>
      </c>
      <c r="H499" s="562">
        <v>1</v>
      </c>
      <c r="I499" s="562">
        <v>1189</v>
      </c>
      <c r="J499" s="562">
        <v>19</v>
      </c>
      <c r="K499" s="562">
        <v>22631</v>
      </c>
      <c r="L499" s="562">
        <v>1.2689094477151668</v>
      </c>
      <c r="M499" s="562">
        <v>1191.1052631578948</v>
      </c>
      <c r="N499" s="562">
        <v>16</v>
      </c>
      <c r="O499" s="562">
        <v>19120</v>
      </c>
      <c r="P499" s="550">
        <v>1.0720493411830669</v>
      </c>
      <c r="Q499" s="563">
        <v>1195</v>
      </c>
    </row>
    <row r="500" spans="1:17" ht="14.4" customHeight="1" x14ac:dyDescent="0.3">
      <c r="A500" s="544" t="s">
        <v>1659</v>
      </c>
      <c r="B500" s="545" t="s">
        <v>1542</v>
      </c>
      <c r="C500" s="545" t="s">
        <v>1527</v>
      </c>
      <c r="D500" s="545" t="s">
        <v>1590</v>
      </c>
      <c r="E500" s="545" t="s">
        <v>1591</v>
      </c>
      <c r="F500" s="562">
        <v>13</v>
      </c>
      <c r="G500" s="562">
        <v>1404</v>
      </c>
      <c r="H500" s="562">
        <v>1</v>
      </c>
      <c r="I500" s="562">
        <v>108</v>
      </c>
      <c r="J500" s="562">
        <v>15</v>
      </c>
      <c r="K500" s="562">
        <v>1630</v>
      </c>
      <c r="L500" s="562">
        <v>1.1609686609686609</v>
      </c>
      <c r="M500" s="562">
        <v>108.66666666666667</v>
      </c>
      <c r="N500" s="562">
        <v>14</v>
      </c>
      <c r="O500" s="562">
        <v>1540</v>
      </c>
      <c r="P500" s="550">
        <v>1.0968660968660968</v>
      </c>
      <c r="Q500" s="563">
        <v>110</v>
      </c>
    </row>
    <row r="501" spans="1:17" ht="14.4" customHeight="1" x14ac:dyDescent="0.3">
      <c r="A501" s="544" t="s">
        <v>1659</v>
      </c>
      <c r="B501" s="545" t="s">
        <v>1542</v>
      </c>
      <c r="C501" s="545" t="s">
        <v>1527</v>
      </c>
      <c r="D501" s="545" t="s">
        <v>1592</v>
      </c>
      <c r="E501" s="545" t="s">
        <v>1593</v>
      </c>
      <c r="F501" s="562"/>
      <c r="G501" s="562"/>
      <c r="H501" s="562"/>
      <c r="I501" s="562"/>
      <c r="J501" s="562"/>
      <c r="K501" s="562"/>
      <c r="L501" s="562"/>
      <c r="M501" s="562"/>
      <c r="N501" s="562">
        <v>1</v>
      </c>
      <c r="O501" s="562">
        <v>323</v>
      </c>
      <c r="P501" s="550"/>
      <c r="Q501" s="563">
        <v>323</v>
      </c>
    </row>
    <row r="502" spans="1:17" ht="14.4" customHeight="1" x14ac:dyDescent="0.3">
      <c r="A502" s="544" t="s">
        <v>1659</v>
      </c>
      <c r="B502" s="545" t="s">
        <v>1542</v>
      </c>
      <c r="C502" s="545" t="s">
        <v>1527</v>
      </c>
      <c r="D502" s="545" t="s">
        <v>1598</v>
      </c>
      <c r="E502" s="545" t="s">
        <v>1599</v>
      </c>
      <c r="F502" s="562"/>
      <c r="G502" s="562"/>
      <c r="H502" s="562"/>
      <c r="I502" s="562"/>
      <c r="J502" s="562"/>
      <c r="K502" s="562"/>
      <c r="L502" s="562"/>
      <c r="M502" s="562"/>
      <c r="N502" s="562">
        <v>1</v>
      </c>
      <c r="O502" s="562">
        <v>1033</v>
      </c>
      <c r="P502" s="550"/>
      <c r="Q502" s="563">
        <v>1033</v>
      </c>
    </row>
    <row r="503" spans="1:17" ht="14.4" customHeight="1" x14ac:dyDescent="0.3">
      <c r="A503" s="544" t="s">
        <v>1660</v>
      </c>
      <c r="B503" s="545" t="s">
        <v>1542</v>
      </c>
      <c r="C503" s="545" t="s">
        <v>1527</v>
      </c>
      <c r="D503" s="545" t="s">
        <v>1546</v>
      </c>
      <c r="E503" s="545" t="s">
        <v>1547</v>
      </c>
      <c r="F503" s="562">
        <v>761</v>
      </c>
      <c r="G503" s="562">
        <v>154483</v>
      </c>
      <c r="H503" s="562">
        <v>1</v>
      </c>
      <c r="I503" s="562">
        <v>203</v>
      </c>
      <c r="J503" s="562">
        <v>852</v>
      </c>
      <c r="K503" s="562">
        <v>173290</v>
      </c>
      <c r="L503" s="562">
        <v>1.1217415508502553</v>
      </c>
      <c r="M503" s="562">
        <v>203.39201877934272</v>
      </c>
      <c r="N503" s="562">
        <v>989</v>
      </c>
      <c r="O503" s="562">
        <v>203734</v>
      </c>
      <c r="P503" s="550">
        <v>1.3188117786423101</v>
      </c>
      <c r="Q503" s="563">
        <v>206</v>
      </c>
    </row>
    <row r="504" spans="1:17" ht="14.4" customHeight="1" x14ac:dyDescent="0.3">
      <c r="A504" s="544" t="s">
        <v>1660</v>
      </c>
      <c r="B504" s="545" t="s">
        <v>1542</v>
      </c>
      <c r="C504" s="545" t="s">
        <v>1527</v>
      </c>
      <c r="D504" s="545" t="s">
        <v>1548</v>
      </c>
      <c r="E504" s="545" t="s">
        <v>1547</v>
      </c>
      <c r="F504" s="562"/>
      <c r="G504" s="562"/>
      <c r="H504" s="562"/>
      <c r="I504" s="562"/>
      <c r="J504" s="562">
        <v>1</v>
      </c>
      <c r="K504" s="562">
        <v>84</v>
      </c>
      <c r="L504" s="562"/>
      <c r="M504" s="562">
        <v>84</v>
      </c>
      <c r="N504" s="562">
        <v>2</v>
      </c>
      <c r="O504" s="562">
        <v>170</v>
      </c>
      <c r="P504" s="550"/>
      <c r="Q504" s="563">
        <v>85</v>
      </c>
    </row>
    <row r="505" spans="1:17" ht="14.4" customHeight="1" x14ac:dyDescent="0.3">
      <c r="A505" s="544" t="s">
        <v>1660</v>
      </c>
      <c r="B505" s="545" t="s">
        <v>1542</v>
      </c>
      <c r="C505" s="545" t="s">
        <v>1527</v>
      </c>
      <c r="D505" s="545" t="s">
        <v>1549</v>
      </c>
      <c r="E505" s="545" t="s">
        <v>1550</v>
      </c>
      <c r="F505" s="562">
        <v>252</v>
      </c>
      <c r="G505" s="562">
        <v>73584</v>
      </c>
      <c r="H505" s="562">
        <v>1</v>
      </c>
      <c r="I505" s="562">
        <v>292</v>
      </c>
      <c r="J505" s="562">
        <v>259</v>
      </c>
      <c r="K505" s="562">
        <v>75862</v>
      </c>
      <c r="L505" s="562">
        <v>1.0309578169167211</v>
      </c>
      <c r="M505" s="562">
        <v>292.90347490347489</v>
      </c>
      <c r="N505" s="562">
        <v>495</v>
      </c>
      <c r="O505" s="562">
        <v>146025</v>
      </c>
      <c r="P505" s="550">
        <v>1.9844667318982387</v>
      </c>
      <c r="Q505" s="563">
        <v>295</v>
      </c>
    </row>
    <row r="506" spans="1:17" ht="14.4" customHeight="1" x14ac:dyDescent="0.3">
      <c r="A506" s="544" t="s">
        <v>1660</v>
      </c>
      <c r="B506" s="545" t="s">
        <v>1542</v>
      </c>
      <c r="C506" s="545" t="s">
        <v>1527</v>
      </c>
      <c r="D506" s="545" t="s">
        <v>1551</v>
      </c>
      <c r="E506" s="545" t="s">
        <v>1552</v>
      </c>
      <c r="F506" s="562">
        <v>6</v>
      </c>
      <c r="G506" s="562">
        <v>558</v>
      </c>
      <c r="H506" s="562">
        <v>1</v>
      </c>
      <c r="I506" s="562">
        <v>93</v>
      </c>
      <c r="J506" s="562">
        <v>6</v>
      </c>
      <c r="K506" s="562">
        <v>558</v>
      </c>
      <c r="L506" s="562">
        <v>1</v>
      </c>
      <c r="M506" s="562">
        <v>93</v>
      </c>
      <c r="N506" s="562">
        <v>8</v>
      </c>
      <c r="O506" s="562">
        <v>760</v>
      </c>
      <c r="P506" s="550">
        <v>1.3620071684587813</v>
      </c>
      <c r="Q506" s="563">
        <v>95</v>
      </c>
    </row>
    <row r="507" spans="1:17" ht="14.4" customHeight="1" x14ac:dyDescent="0.3">
      <c r="A507" s="544" t="s">
        <v>1660</v>
      </c>
      <c r="B507" s="545" t="s">
        <v>1542</v>
      </c>
      <c r="C507" s="545" t="s">
        <v>1527</v>
      </c>
      <c r="D507" s="545" t="s">
        <v>1555</v>
      </c>
      <c r="E507" s="545" t="s">
        <v>1556</v>
      </c>
      <c r="F507" s="562">
        <v>131</v>
      </c>
      <c r="G507" s="562">
        <v>17554</v>
      </c>
      <c r="H507" s="562">
        <v>1</v>
      </c>
      <c r="I507" s="562">
        <v>134</v>
      </c>
      <c r="J507" s="562">
        <v>133</v>
      </c>
      <c r="K507" s="562">
        <v>17904</v>
      </c>
      <c r="L507" s="562">
        <v>1.0199384755611256</v>
      </c>
      <c r="M507" s="562">
        <v>134.61654135338347</v>
      </c>
      <c r="N507" s="562">
        <v>156</v>
      </c>
      <c r="O507" s="562">
        <v>21060</v>
      </c>
      <c r="P507" s="550">
        <v>1.1997265580494474</v>
      </c>
      <c r="Q507" s="563">
        <v>135</v>
      </c>
    </row>
    <row r="508" spans="1:17" ht="14.4" customHeight="1" x14ac:dyDescent="0.3">
      <c r="A508" s="544" t="s">
        <v>1660</v>
      </c>
      <c r="B508" s="545" t="s">
        <v>1542</v>
      </c>
      <c r="C508" s="545" t="s">
        <v>1527</v>
      </c>
      <c r="D508" s="545" t="s">
        <v>1557</v>
      </c>
      <c r="E508" s="545" t="s">
        <v>1556</v>
      </c>
      <c r="F508" s="562">
        <v>1</v>
      </c>
      <c r="G508" s="562">
        <v>175</v>
      </c>
      <c r="H508" s="562">
        <v>1</v>
      </c>
      <c r="I508" s="562">
        <v>175</v>
      </c>
      <c r="J508" s="562">
        <v>1</v>
      </c>
      <c r="K508" s="562">
        <v>175</v>
      </c>
      <c r="L508" s="562">
        <v>1</v>
      </c>
      <c r="M508" s="562">
        <v>175</v>
      </c>
      <c r="N508" s="562">
        <v>1</v>
      </c>
      <c r="O508" s="562">
        <v>178</v>
      </c>
      <c r="P508" s="550">
        <v>1.0171428571428571</v>
      </c>
      <c r="Q508" s="563">
        <v>178</v>
      </c>
    </row>
    <row r="509" spans="1:17" ht="14.4" customHeight="1" x14ac:dyDescent="0.3">
      <c r="A509" s="544" t="s">
        <v>1660</v>
      </c>
      <c r="B509" s="545" t="s">
        <v>1542</v>
      </c>
      <c r="C509" s="545" t="s">
        <v>1527</v>
      </c>
      <c r="D509" s="545" t="s">
        <v>1558</v>
      </c>
      <c r="E509" s="545" t="s">
        <v>1559</v>
      </c>
      <c r="F509" s="562"/>
      <c r="G509" s="562"/>
      <c r="H509" s="562"/>
      <c r="I509" s="562"/>
      <c r="J509" s="562">
        <v>1</v>
      </c>
      <c r="K509" s="562">
        <v>618</v>
      </c>
      <c r="L509" s="562"/>
      <c r="M509" s="562">
        <v>618</v>
      </c>
      <c r="N509" s="562">
        <v>1</v>
      </c>
      <c r="O509" s="562">
        <v>620</v>
      </c>
      <c r="P509" s="550"/>
      <c r="Q509" s="563">
        <v>620</v>
      </c>
    </row>
    <row r="510" spans="1:17" ht="14.4" customHeight="1" x14ac:dyDescent="0.3">
      <c r="A510" s="544" t="s">
        <v>1660</v>
      </c>
      <c r="B510" s="545" t="s">
        <v>1542</v>
      </c>
      <c r="C510" s="545" t="s">
        <v>1527</v>
      </c>
      <c r="D510" s="545" t="s">
        <v>1562</v>
      </c>
      <c r="E510" s="545" t="s">
        <v>1563</v>
      </c>
      <c r="F510" s="562">
        <v>10</v>
      </c>
      <c r="G510" s="562">
        <v>1590</v>
      </c>
      <c r="H510" s="562">
        <v>1</v>
      </c>
      <c r="I510" s="562">
        <v>159</v>
      </c>
      <c r="J510" s="562">
        <v>12</v>
      </c>
      <c r="K510" s="562">
        <v>1915</v>
      </c>
      <c r="L510" s="562">
        <v>1.2044025157232705</v>
      </c>
      <c r="M510" s="562">
        <v>159.58333333333334</v>
      </c>
      <c r="N510" s="562">
        <v>14</v>
      </c>
      <c r="O510" s="562">
        <v>2254</v>
      </c>
      <c r="P510" s="550">
        <v>1.4176100628930817</v>
      </c>
      <c r="Q510" s="563">
        <v>161</v>
      </c>
    </row>
    <row r="511" spans="1:17" ht="14.4" customHeight="1" x14ac:dyDescent="0.3">
      <c r="A511" s="544" t="s">
        <v>1660</v>
      </c>
      <c r="B511" s="545" t="s">
        <v>1542</v>
      </c>
      <c r="C511" s="545" t="s">
        <v>1527</v>
      </c>
      <c r="D511" s="545" t="s">
        <v>1564</v>
      </c>
      <c r="E511" s="545" t="s">
        <v>1565</v>
      </c>
      <c r="F511" s="562"/>
      <c r="G511" s="562"/>
      <c r="H511" s="562"/>
      <c r="I511" s="562"/>
      <c r="J511" s="562"/>
      <c r="K511" s="562"/>
      <c r="L511" s="562"/>
      <c r="M511" s="562"/>
      <c r="N511" s="562">
        <v>1</v>
      </c>
      <c r="O511" s="562">
        <v>383</v>
      </c>
      <c r="P511" s="550"/>
      <c r="Q511" s="563">
        <v>383</v>
      </c>
    </row>
    <row r="512" spans="1:17" ht="14.4" customHeight="1" x14ac:dyDescent="0.3">
      <c r="A512" s="544" t="s">
        <v>1660</v>
      </c>
      <c r="B512" s="545" t="s">
        <v>1542</v>
      </c>
      <c r="C512" s="545" t="s">
        <v>1527</v>
      </c>
      <c r="D512" s="545" t="s">
        <v>1566</v>
      </c>
      <c r="E512" s="545" t="s">
        <v>1567</v>
      </c>
      <c r="F512" s="562">
        <v>294</v>
      </c>
      <c r="G512" s="562">
        <v>4704</v>
      </c>
      <c r="H512" s="562">
        <v>1</v>
      </c>
      <c r="I512" s="562">
        <v>16</v>
      </c>
      <c r="J512" s="562">
        <v>334</v>
      </c>
      <c r="K512" s="562">
        <v>5312</v>
      </c>
      <c r="L512" s="562">
        <v>1.129251700680272</v>
      </c>
      <c r="M512" s="562">
        <v>15.904191616766466</v>
      </c>
      <c r="N512" s="562">
        <v>386</v>
      </c>
      <c r="O512" s="562">
        <v>6176</v>
      </c>
      <c r="P512" s="550">
        <v>1.3129251700680271</v>
      </c>
      <c r="Q512" s="563">
        <v>16</v>
      </c>
    </row>
    <row r="513" spans="1:17" ht="14.4" customHeight="1" x14ac:dyDescent="0.3">
      <c r="A513" s="544" t="s">
        <v>1660</v>
      </c>
      <c r="B513" s="545" t="s">
        <v>1542</v>
      </c>
      <c r="C513" s="545" t="s">
        <v>1527</v>
      </c>
      <c r="D513" s="545" t="s">
        <v>1568</v>
      </c>
      <c r="E513" s="545" t="s">
        <v>1569</v>
      </c>
      <c r="F513" s="562">
        <v>129</v>
      </c>
      <c r="G513" s="562">
        <v>33798</v>
      </c>
      <c r="H513" s="562">
        <v>1</v>
      </c>
      <c r="I513" s="562">
        <v>262</v>
      </c>
      <c r="J513" s="562">
        <v>161</v>
      </c>
      <c r="K513" s="562">
        <v>41985</v>
      </c>
      <c r="L513" s="562">
        <v>1.2422332682407242</v>
      </c>
      <c r="M513" s="562">
        <v>260.77639751552795</v>
      </c>
      <c r="N513" s="562">
        <v>121</v>
      </c>
      <c r="O513" s="562">
        <v>32186</v>
      </c>
      <c r="P513" s="550">
        <v>0.95230487011065745</v>
      </c>
      <c r="Q513" s="563">
        <v>266</v>
      </c>
    </row>
    <row r="514" spans="1:17" ht="14.4" customHeight="1" x14ac:dyDescent="0.3">
      <c r="A514" s="544" t="s">
        <v>1660</v>
      </c>
      <c r="B514" s="545" t="s">
        <v>1542</v>
      </c>
      <c r="C514" s="545" t="s">
        <v>1527</v>
      </c>
      <c r="D514" s="545" t="s">
        <v>1570</v>
      </c>
      <c r="E514" s="545" t="s">
        <v>1571</v>
      </c>
      <c r="F514" s="562">
        <v>158</v>
      </c>
      <c r="G514" s="562">
        <v>22278</v>
      </c>
      <c r="H514" s="562">
        <v>1</v>
      </c>
      <c r="I514" s="562">
        <v>141</v>
      </c>
      <c r="J514" s="562">
        <v>197</v>
      </c>
      <c r="K514" s="562">
        <v>27495</v>
      </c>
      <c r="L514" s="562">
        <v>1.2341772151898733</v>
      </c>
      <c r="M514" s="562">
        <v>139.56852791878174</v>
      </c>
      <c r="N514" s="562">
        <v>224</v>
      </c>
      <c r="O514" s="562">
        <v>31584</v>
      </c>
      <c r="P514" s="550">
        <v>1.4177215189873418</v>
      </c>
      <c r="Q514" s="563">
        <v>141</v>
      </c>
    </row>
    <row r="515" spans="1:17" ht="14.4" customHeight="1" x14ac:dyDescent="0.3">
      <c r="A515" s="544" t="s">
        <v>1660</v>
      </c>
      <c r="B515" s="545" t="s">
        <v>1542</v>
      </c>
      <c r="C515" s="545" t="s">
        <v>1527</v>
      </c>
      <c r="D515" s="545" t="s">
        <v>1572</v>
      </c>
      <c r="E515" s="545" t="s">
        <v>1571</v>
      </c>
      <c r="F515" s="562">
        <v>132</v>
      </c>
      <c r="G515" s="562">
        <v>10296</v>
      </c>
      <c r="H515" s="562">
        <v>1</v>
      </c>
      <c r="I515" s="562">
        <v>78</v>
      </c>
      <c r="J515" s="562">
        <v>133</v>
      </c>
      <c r="K515" s="562">
        <v>10374</v>
      </c>
      <c r="L515" s="562">
        <v>1.0075757575757576</v>
      </c>
      <c r="M515" s="562">
        <v>78</v>
      </c>
      <c r="N515" s="562">
        <v>156</v>
      </c>
      <c r="O515" s="562">
        <v>12168</v>
      </c>
      <c r="P515" s="550">
        <v>1.1818181818181819</v>
      </c>
      <c r="Q515" s="563">
        <v>78</v>
      </c>
    </row>
    <row r="516" spans="1:17" ht="14.4" customHeight="1" x14ac:dyDescent="0.3">
      <c r="A516" s="544" t="s">
        <v>1660</v>
      </c>
      <c r="B516" s="545" t="s">
        <v>1542</v>
      </c>
      <c r="C516" s="545" t="s">
        <v>1527</v>
      </c>
      <c r="D516" s="545" t="s">
        <v>1573</v>
      </c>
      <c r="E516" s="545" t="s">
        <v>1574</v>
      </c>
      <c r="F516" s="562">
        <v>158</v>
      </c>
      <c r="G516" s="562">
        <v>47874</v>
      </c>
      <c r="H516" s="562">
        <v>1</v>
      </c>
      <c r="I516" s="562">
        <v>303</v>
      </c>
      <c r="J516" s="562">
        <v>197</v>
      </c>
      <c r="K516" s="562">
        <v>59508</v>
      </c>
      <c r="L516" s="562">
        <v>1.2430129088858253</v>
      </c>
      <c r="M516" s="562">
        <v>302.07106598984774</v>
      </c>
      <c r="N516" s="562">
        <v>224</v>
      </c>
      <c r="O516" s="562">
        <v>68768</v>
      </c>
      <c r="P516" s="550">
        <v>1.4364373146175378</v>
      </c>
      <c r="Q516" s="563">
        <v>307</v>
      </c>
    </row>
    <row r="517" spans="1:17" ht="14.4" customHeight="1" x14ac:dyDescent="0.3">
      <c r="A517" s="544" t="s">
        <v>1660</v>
      </c>
      <c r="B517" s="545" t="s">
        <v>1542</v>
      </c>
      <c r="C517" s="545" t="s">
        <v>1527</v>
      </c>
      <c r="D517" s="545" t="s">
        <v>1575</v>
      </c>
      <c r="E517" s="545" t="s">
        <v>1576</v>
      </c>
      <c r="F517" s="562"/>
      <c r="G517" s="562"/>
      <c r="H517" s="562"/>
      <c r="I517" s="562"/>
      <c r="J517" s="562"/>
      <c r="K517" s="562"/>
      <c r="L517" s="562"/>
      <c r="M517" s="562"/>
      <c r="N517" s="562">
        <v>1</v>
      </c>
      <c r="O517" s="562">
        <v>487</v>
      </c>
      <c r="P517" s="550"/>
      <c r="Q517" s="563">
        <v>487</v>
      </c>
    </row>
    <row r="518" spans="1:17" ht="14.4" customHeight="1" x14ac:dyDescent="0.3">
      <c r="A518" s="544" t="s">
        <v>1660</v>
      </c>
      <c r="B518" s="545" t="s">
        <v>1542</v>
      </c>
      <c r="C518" s="545" t="s">
        <v>1527</v>
      </c>
      <c r="D518" s="545" t="s">
        <v>1577</v>
      </c>
      <c r="E518" s="545" t="s">
        <v>1578</v>
      </c>
      <c r="F518" s="562">
        <v>26</v>
      </c>
      <c r="G518" s="562">
        <v>4160</v>
      </c>
      <c r="H518" s="562">
        <v>1</v>
      </c>
      <c r="I518" s="562">
        <v>160</v>
      </c>
      <c r="J518" s="562">
        <v>28</v>
      </c>
      <c r="K518" s="562">
        <v>4494</v>
      </c>
      <c r="L518" s="562">
        <v>1.0802884615384616</v>
      </c>
      <c r="M518" s="562">
        <v>160.5</v>
      </c>
      <c r="N518" s="562">
        <v>36</v>
      </c>
      <c r="O518" s="562">
        <v>5796</v>
      </c>
      <c r="P518" s="550">
        <v>1.3932692307692307</v>
      </c>
      <c r="Q518" s="563">
        <v>161</v>
      </c>
    </row>
    <row r="519" spans="1:17" ht="14.4" customHeight="1" x14ac:dyDescent="0.3">
      <c r="A519" s="544" t="s">
        <v>1660</v>
      </c>
      <c r="B519" s="545" t="s">
        <v>1542</v>
      </c>
      <c r="C519" s="545" t="s">
        <v>1527</v>
      </c>
      <c r="D519" s="545" t="s">
        <v>1581</v>
      </c>
      <c r="E519" s="545" t="s">
        <v>1547</v>
      </c>
      <c r="F519" s="562">
        <v>379</v>
      </c>
      <c r="G519" s="562">
        <v>26530</v>
      </c>
      <c r="H519" s="562">
        <v>1</v>
      </c>
      <c r="I519" s="562">
        <v>70</v>
      </c>
      <c r="J519" s="562">
        <v>359</v>
      </c>
      <c r="K519" s="562">
        <v>25349</v>
      </c>
      <c r="L519" s="562">
        <v>0.95548435733132298</v>
      </c>
      <c r="M519" s="562">
        <v>70.610027855153206</v>
      </c>
      <c r="N519" s="562">
        <v>456</v>
      </c>
      <c r="O519" s="562">
        <v>32376</v>
      </c>
      <c r="P519" s="550">
        <v>1.2203543158688277</v>
      </c>
      <c r="Q519" s="563">
        <v>71</v>
      </c>
    </row>
    <row r="520" spans="1:17" ht="14.4" customHeight="1" x14ac:dyDescent="0.3">
      <c r="A520" s="544" t="s">
        <v>1660</v>
      </c>
      <c r="B520" s="545" t="s">
        <v>1542</v>
      </c>
      <c r="C520" s="545" t="s">
        <v>1527</v>
      </c>
      <c r="D520" s="545" t="s">
        <v>1586</v>
      </c>
      <c r="E520" s="545" t="s">
        <v>1587</v>
      </c>
      <c r="F520" s="562">
        <v>3</v>
      </c>
      <c r="G520" s="562">
        <v>648</v>
      </c>
      <c r="H520" s="562">
        <v>1</v>
      </c>
      <c r="I520" s="562">
        <v>216</v>
      </c>
      <c r="J520" s="562">
        <v>1</v>
      </c>
      <c r="K520" s="562">
        <v>216</v>
      </c>
      <c r="L520" s="562">
        <v>0.33333333333333331</v>
      </c>
      <c r="M520" s="562">
        <v>216</v>
      </c>
      <c r="N520" s="562">
        <v>3</v>
      </c>
      <c r="O520" s="562">
        <v>660</v>
      </c>
      <c r="P520" s="550">
        <v>1.0185185185185186</v>
      </c>
      <c r="Q520" s="563">
        <v>220</v>
      </c>
    </row>
    <row r="521" spans="1:17" ht="14.4" customHeight="1" x14ac:dyDescent="0.3">
      <c r="A521" s="544" t="s">
        <v>1660</v>
      </c>
      <c r="B521" s="545" t="s">
        <v>1542</v>
      </c>
      <c r="C521" s="545" t="s">
        <v>1527</v>
      </c>
      <c r="D521" s="545" t="s">
        <v>1588</v>
      </c>
      <c r="E521" s="545" t="s">
        <v>1589</v>
      </c>
      <c r="F521" s="562">
        <v>8</v>
      </c>
      <c r="G521" s="562">
        <v>9512</v>
      </c>
      <c r="H521" s="562">
        <v>1</v>
      </c>
      <c r="I521" s="562">
        <v>1189</v>
      </c>
      <c r="J521" s="562">
        <v>7</v>
      </c>
      <c r="K521" s="562">
        <v>8331</v>
      </c>
      <c r="L521" s="562">
        <v>0.87584104289318754</v>
      </c>
      <c r="M521" s="562">
        <v>1190.1428571428571</v>
      </c>
      <c r="N521" s="562">
        <v>12</v>
      </c>
      <c r="O521" s="562">
        <v>14340</v>
      </c>
      <c r="P521" s="550">
        <v>1.5075693860386881</v>
      </c>
      <c r="Q521" s="563">
        <v>1195</v>
      </c>
    </row>
    <row r="522" spans="1:17" ht="14.4" customHeight="1" x14ac:dyDescent="0.3">
      <c r="A522" s="544" t="s">
        <v>1660</v>
      </c>
      <c r="B522" s="545" t="s">
        <v>1542</v>
      </c>
      <c r="C522" s="545" t="s">
        <v>1527</v>
      </c>
      <c r="D522" s="545" t="s">
        <v>1590</v>
      </c>
      <c r="E522" s="545" t="s">
        <v>1591</v>
      </c>
      <c r="F522" s="562">
        <v>8</v>
      </c>
      <c r="G522" s="562">
        <v>864</v>
      </c>
      <c r="H522" s="562">
        <v>1</v>
      </c>
      <c r="I522" s="562">
        <v>108</v>
      </c>
      <c r="J522" s="562">
        <v>6</v>
      </c>
      <c r="K522" s="562">
        <v>650</v>
      </c>
      <c r="L522" s="562">
        <v>0.75231481481481477</v>
      </c>
      <c r="M522" s="562">
        <v>108.33333333333333</v>
      </c>
      <c r="N522" s="562">
        <v>12</v>
      </c>
      <c r="O522" s="562">
        <v>1320</v>
      </c>
      <c r="P522" s="550">
        <v>1.5277777777777777</v>
      </c>
      <c r="Q522" s="563">
        <v>110</v>
      </c>
    </row>
    <row r="523" spans="1:17" ht="14.4" customHeight="1" x14ac:dyDescent="0.3">
      <c r="A523" s="544" t="s">
        <v>1660</v>
      </c>
      <c r="B523" s="545" t="s">
        <v>1542</v>
      </c>
      <c r="C523" s="545" t="s">
        <v>1527</v>
      </c>
      <c r="D523" s="545" t="s">
        <v>1592</v>
      </c>
      <c r="E523" s="545" t="s">
        <v>1593</v>
      </c>
      <c r="F523" s="562">
        <v>1</v>
      </c>
      <c r="G523" s="562">
        <v>319</v>
      </c>
      <c r="H523" s="562">
        <v>1</v>
      </c>
      <c r="I523" s="562">
        <v>319</v>
      </c>
      <c r="J523" s="562"/>
      <c r="K523" s="562"/>
      <c r="L523" s="562"/>
      <c r="M523" s="562"/>
      <c r="N523" s="562">
        <v>1</v>
      </c>
      <c r="O523" s="562">
        <v>323</v>
      </c>
      <c r="P523" s="550">
        <v>1.0125391849529781</v>
      </c>
      <c r="Q523" s="563">
        <v>323</v>
      </c>
    </row>
    <row r="524" spans="1:17" ht="14.4" customHeight="1" x14ac:dyDescent="0.3">
      <c r="A524" s="544" t="s">
        <v>1660</v>
      </c>
      <c r="B524" s="545" t="s">
        <v>1542</v>
      </c>
      <c r="C524" s="545" t="s">
        <v>1527</v>
      </c>
      <c r="D524" s="545" t="s">
        <v>1596</v>
      </c>
      <c r="E524" s="545" t="s">
        <v>1597</v>
      </c>
      <c r="F524" s="562"/>
      <c r="G524" s="562"/>
      <c r="H524" s="562"/>
      <c r="I524" s="562"/>
      <c r="J524" s="562">
        <v>1</v>
      </c>
      <c r="K524" s="562">
        <v>144</v>
      </c>
      <c r="L524" s="562"/>
      <c r="M524" s="562">
        <v>144</v>
      </c>
      <c r="N524" s="562"/>
      <c r="O524" s="562"/>
      <c r="P524" s="550"/>
      <c r="Q524" s="563"/>
    </row>
    <row r="525" spans="1:17" ht="14.4" customHeight="1" x14ac:dyDescent="0.3">
      <c r="A525" s="544" t="s">
        <v>1660</v>
      </c>
      <c r="B525" s="545" t="s">
        <v>1542</v>
      </c>
      <c r="C525" s="545" t="s">
        <v>1527</v>
      </c>
      <c r="D525" s="545" t="s">
        <v>1598</v>
      </c>
      <c r="E525" s="545" t="s">
        <v>1599</v>
      </c>
      <c r="F525" s="562"/>
      <c r="G525" s="562"/>
      <c r="H525" s="562"/>
      <c r="I525" s="562"/>
      <c r="J525" s="562">
        <v>1</v>
      </c>
      <c r="K525" s="562">
        <v>1020</v>
      </c>
      <c r="L525" s="562"/>
      <c r="M525" s="562">
        <v>1020</v>
      </c>
      <c r="N525" s="562"/>
      <c r="O525" s="562"/>
      <c r="P525" s="550"/>
      <c r="Q525" s="563"/>
    </row>
    <row r="526" spans="1:17" ht="14.4" customHeight="1" thickBot="1" x14ac:dyDescent="0.35">
      <c r="A526" s="552" t="s">
        <v>1660</v>
      </c>
      <c r="B526" s="553" t="s">
        <v>1542</v>
      </c>
      <c r="C526" s="553" t="s">
        <v>1527</v>
      </c>
      <c r="D526" s="553" t="s">
        <v>1600</v>
      </c>
      <c r="E526" s="553" t="s">
        <v>1601</v>
      </c>
      <c r="F526" s="564"/>
      <c r="G526" s="564"/>
      <c r="H526" s="564"/>
      <c r="I526" s="564"/>
      <c r="J526" s="564">
        <v>1</v>
      </c>
      <c r="K526" s="564">
        <v>291</v>
      </c>
      <c r="L526" s="564"/>
      <c r="M526" s="564">
        <v>291</v>
      </c>
      <c r="N526" s="564"/>
      <c r="O526" s="564"/>
      <c r="P526" s="558"/>
      <c r="Q526" s="56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283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132.21933999999999</v>
      </c>
      <c r="C5" s="29">
        <v>102.67461</v>
      </c>
      <c r="D5" s="8"/>
      <c r="E5" s="117">
        <v>60.252340000000004</v>
      </c>
      <c r="F5" s="28">
        <v>142.76118913410298</v>
      </c>
      <c r="G5" s="116">
        <f>E5-F5</f>
        <v>-82.508849134102974</v>
      </c>
      <c r="H5" s="122">
        <f>IF(F5&lt;0.00000001,"",E5/F5)</f>
        <v>0.42204986078815765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30048.644229999994</v>
      </c>
      <c r="C6" s="31">
        <v>30100.542420000023</v>
      </c>
      <c r="D6" s="8"/>
      <c r="E6" s="118">
        <v>30241.314340000015</v>
      </c>
      <c r="F6" s="30">
        <v>30552.749037662397</v>
      </c>
      <c r="G6" s="119">
        <f>E6-F6</f>
        <v>-311.43469766238195</v>
      </c>
      <c r="H6" s="123">
        <f>IF(F6&lt;0.00000001,"",E6/F6)</f>
        <v>0.98980665545746882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23641.104420000003</v>
      </c>
      <c r="C7" s="31">
        <v>24041.934820000013</v>
      </c>
      <c r="D7" s="8"/>
      <c r="E7" s="118">
        <v>25278.364150000001</v>
      </c>
      <c r="F7" s="30">
        <v>24569.999226104566</v>
      </c>
      <c r="G7" s="119">
        <f>E7-F7</f>
        <v>708.36492389543491</v>
      </c>
      <c r="H7" s="123">
        <f>IF(F7&lt;0.00000001,"",E7/F7)</f>
        <v>1.0288304821411158</v>
      </c>
    </row>
    <row r="8" spans="1:8" ht="14.4" customHeight="1" thickBot="1" x14ac:dyDescent="0.35">
      <c r="A8" s="1" t="s">
        <v>76</v>
      </c>
      <c r="B8" s="11">
        <v>-27105.377739999996</v>
      </c>
      <c r="C8" s="33">
        <v>-31203.588860000018</v>
      </c>
      <c r="D8" s="8"/>
      <c r="E8" s="120">
        <v>-34171.606140000018</v>
      </c>
      <c r="F8" s="32">
        <v>-32811.058819223996</v>
      </c>
      <c r="G8" s="121">
        <f>E8-F8</f>
        <v>-1360.5473207760224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26716.590250000001</v>
      </c>
      <c r="C9" s="35">
        <v>23041.56299000002</v>
      </c>
      <c r="D9" s="8"/>
      <c r="E9" s="3">
        <v>21408.324689999994</v>
      </c>
      <c r="F9" s="34">
        <v>22454.450633677072</v>
      </c>
      <c r="G9" s="34">
        <f>E9-F9</f>
        <v>-1046.1259436770779</v>
      </c>
      <c r="H9" s="125">
        <f>IF(F9&lt;0.00000001,"",E9/F9)</f>
        <v>0.95341119848605405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11376.111999999999</v>
      </c>
      <c r="C11" s="29">
        <f>IF(ISERROR(VLOOKUP("Celkem:",'ZV Vykáz.-A'!A:F,4,0)),0,VLOOKUP("Celkem:",'ZV Vykáz.-A'!A:F,4,0)/1000)</f>
        <v>11600.944</v>
      </c>
      <c r="D11" s="8"/>
      <c r="E11" s="117">
        <f>IF(ISERROR(VLOOKUP("Celkem:",'ZV Vykáz.-A'!A:F,6,0)),0,VLOOKUP("Celkem:",'ZV Vykáz.-A'!A:F,6,0)/1000)</f>
        <v>11884.51633</v>
      </c>
      <c r="F11" s="28">
        <f>B11</f>
        <v>11376.111999999999</v>
      </c>
      <c r="G11" s="116">
        <f>E11-F11</f>
        <v>508.40433000000121</v>
      </c>
      <c r="H11" s="122">
        <f>IF(F11&lt;0.00000001,"",E11/F11)</f>
        <v>1.044690517287453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11376.111999999999</v>
      </c>
      <c r="C13" s="37">
        <f>SUM(C11:C12)</f>
        <v>11600.944</v>
      </c>
      <c r="D13" s="8"/>
      <c r="E13" s="5">
        <f>SUM(E11:E12)</f>
        <v>11884.51633</v>
      </c>
      <c r="F13" s="36">
        <f>SUM(F11:F12)</f>
        <v>11376.111999999999</v>
      </c>
      <c r="G13" s="36">
        <f>E13-F13</f>
        <v>508.40433000000121</v>
      </c>
      <c r="H13" s="126">
        <f>IF(F13&lt;0.00000001,"",E13/F13)</f>
        <v>1.044690517287453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0.42580703201824188</v>
      </c>
      <c r="C15" s="39">
        <f>IF(C9=0,"",C13/C9)</f>
        <v>0.5034790393791766</v>
      </c>
      <c r="D15" s="8"/>
      <c r="E15" s="6">
        <f>IF(E9=0,"",E13/E9)</f>
        <v>0.55513528041506943</v>
      </c>
      <c r="F15" s="38">
        <f>IF(F9=0,"",F13/F9)</f>
        <v>0.50663060903116297</v>
      </c>
      <c r="G15" s="38">
        <f>IF(ISERROR(F15-E15),"",E15-F15)</f>
        <v>4.8504671383906461E-2</v>
      </c>
      <c r="H15" s="127">
        <f>IF(ISERROR(F15-E15),"",IF(F15&lt;0.00000001,"",E15/F15))</f>
        <v>1.0957397174968615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203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202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257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-15.178497470013076</v>
      </c>
      <c r="C4" s="201">
        <f t="shared" ref="C4:M4" si="0">(C10+C8)/C6</f>
        <v>3.2220145814191588</v>
      </c>
      <c r="D4" s="201">
        <f t="shared" si="0"/>
        <v>0.89313618222115732</v>
      </c>
      <c r="E4" s="201">
        <f t="shared" si="0"/>
        <v>1.5374666546805698</v>
      </c>
      <c r="F4" s="201">
        <f t="shared" si="0"/>
        <v>0.64127224762361745</v>
      </c>
      <c r="G4" s="201">
        <f t="shared" si="0"/>
        <v>0.71073850400466476</v>
      </c>
      <c r="H4" s="201">
        <f t="shared" si="0"/>
        <v>0.57277859324418656</v>
      </c>
      <c r="I4" s="201">
        <f t="shared" si="0"/>
        <v>0.67531105750899012</v>
      </c>
      <c r="J4" s="201">
        <f t="shared" si="0"/>
        <v>0.55513527994796119</v>
      </c>
      <c r="K4" s="201">
        <f t="shared" si="0"/>
        <v>0.55513527994796119</v>
      </c>
      <c r="L4" s="201">
        <f t="shared" si="0"/>
        <v>0.55513527994796119</v>
      </c>
      <c r="M4" s="201">
        <f t="shared" si="0"/>
        <v>0.55513527994796119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-89.818639999998993</v>
      </c>
      <c r="C5" s="201">
        <f>IF(ISERROR(VLOOKUP($A5,'Man Tab'!$A:$Q,COLUMN()+2,0)),0,VLOOKUP($A5,'Man Tab'!$A:$Q,COLUMN()+2,0))</f>
        <v>902.95897000000298</v>
      </c>
      <c r="D5" s="201">
        <f>IF(ISERROR(VLOOKUP($A5,'Man Tab'!$A:$Q,COLUMN()+2,0)),0,VLOOKUP($A5,'Man Tab'!$A:$Q,COLUMN()+2,0))</f>
        <v>3756.4901599999998</v>
      </c>
      <c r="E5" s="201">
        <f>IF(ISERROR(VLOOKUP($A5,'Man Tab'!$A:$Q,COLUMN()+2,0)),0,VLOOKUP($A5,'Man Tab'!$A:$Q,COLUMN()+2,0))</f>
        <v>-909.27793999999903</v>
      </c>
      <c r="F5" s="201">
        <f>IF(ISERROR(VLOOKUP($A5,'Man Tab'!$A:$Q,COLUMN()+2,0)),0,VLOOKUP($A5,'Man Tab'!$A:$Q,COLUMN()+2,0))</f>
        <v>7192.0542800000003</v>
      </c>
      <c r="G5" s="201">
        <f>IF(ISERROR(VLOOKUP($A5,'Man Tab'!$A:$Q,COLUMN()+2,0)),0,VLOOKUP($A5,'Man Tab'!$A:$Q,COLUMN()+2,0))</f>
        <v>939.290499999997</v>
      </c>
      <c r="H5" s="201">
        <f>IF(ISERROR(VLOOKUP($A5,'Man Tab'!$A:$Q,COLUMN()+2,0)),0,VLOOKUP($A5,'Man Tab'!$A:$Q,COLUMN()+2,0))</f>
        <v>4870.3487599999999</v>
      </c>
      <c r="I5" s="201">
        <f>IF(ISERROR(VLOOKUP($A5,'Man Tab'!$A:$Q,COLUMN()+2,0)),0,VLOOKUP($A5,'Man Tab'!$A:$Q,COLUMN()+2,0))</f>
        <v>-994.79290000000003</v>
      </c>
      <c r="J5" s="201">
        <f>IF(ISERROR(VLOOKUP($A5,'Man Tab'!$A:$Q,COLUMN()+2,0)),0,VLOOKUP($A5,'Man Tab'!$A:$Q,COLUMN()+2,0))</f>
        <v>5741.0715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-89.818639999998993</v>
      </c>
      <c r="C6" s="203">
        <f t="shared" ref="C6:M6" si="1">C5+B6</f>
        <v>813.14033000000404</v>
      </c>
      <c r="D6" s="203">
        <f t="shared" si="1"/>
        <v>4569.6304900000041</v>
      </c>
      <c r="E6" s="203">
        <f t="shared" si="1"/>
        <v>3660.3525500000051</v>
      </c>
      <c r="F6" s="203">
        <f t="shared" si="1"/>
        <v>10852.406830000005</v>
      </c>
      <c r="G6" s="203">
        <f t="shared" si="1"/>
        <v>11791.697330000003</v>
      </c>
      <c r="H6" s="203">
        <f t="shared" si="1"/>
        <v>16662.046090000003</v>
      </c>
      <c r="I6" s="203">
        <f t="shared" si="1"/>
        <v>15667.253190000003</v>
      </c>
      <c r="J6" s="203">
        <f t="shared" si="1"/>
        <v>21408.324690000001</v>
      </c>
      <c r="K6" s="203">
        <f t="shared" si="1"/>
        <v>21408.324690000001</v>
      </c>
      <c r="L6" s="203">
        <f t="shared" si="1"/>
        <v>21408.324690000001</v>
      </c>
      <c r="M6" s="203">
        <f t="shared" si="1"/>
        <v>21408.324690000001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1363312</v>
      </c>
      <c r="C9" s="202">
        <v>1256638</v>
      </c>
      <c r="D9" s="202">
        <v>1461352.33</v>
      </c>
      <c r="E9" s="202">
        <v>1546367.6600000001</v>
      </c>
      <c r="F9" s="202">
        <v>1331677.33</v>
      </c>
      <c r="G9" s="202">
        <v>1421466</v>
      </c>
      <c r="H9" s="202">
        <v>1162850</v>
      </c>
      <c r="I9" s="202">
        <v>1036606</v>
      </c>
      <c r="J9" s="202">
        <v>1304247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1363.3119999999999</v>
      </c>
      <c r="C10" s="203">
        <f t="shared" ref="C10:M10" si="3">C9/1000+B10</f>
        <v>2619.9499999999998</v>
      </c>
      <c r="D10" s="203">
        <f t="shared" si="3"/>
        <v>4081.30233</v>
      </c>
      <c r="E10" s="203">
        <f t="shared" si="3"/>
        <v>5627.6699900000003</v>
      </c>
      <c r="F10" s="203">
        <f t="shared" si="3"/>
        <v>6959.3473200000008</v>
      </c>
      <c r="G10" s="203">
        <f t="shared" si="3"/>
        <v>8380.8133200000011</v>
      </c>
      <c r="H10" s="203">
        <f t="shared" si="3"/>
        <v>9543.6633200000015</v>
      </c>
      <c r="I10" s="203">
        <f t="shared" si="3"/>
        <v>10580.269320000001</v>
      </c>
      <c r="J10" s="203">
        <f t="shared" si="3"/>
        <v>11884.516320000001</v>
      </c>
      <c r="K10" s="203">
        <f t="shared" si="3"/>
        <v>11884.516320000001</v>
      </c>
      <c r="L10" s="203">
        <f t="shared" si="3"/>
        <v>11884.516320000001</v>
      </c>
      <c r="M10" s="203">
        <f t="shared" si="3"/>
        <v>11884.516320000001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0.50663060903116297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0.50663060903116297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285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283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260</v>
      </c>
      <c r="E4" s="129" t="s">
        <v>261</v>
      </c>
      <c r="F4" s="129" t="s">
        <v>262</v>
      </c>
      <c r="G4" s="129" t="s">
        <v>263</v>
      </c>
      <c r="H4" s="129" t="s">
        <v>264</v>
      </c>
      <c r="I4" s="129" t="s">
        <v>265</v>
      </c>
      <c r="J4" s="129" t="s">
        <v>266</v>
      </c>
      <c r="K4" s="129" t="s">
        <v>267</v>
      </c>
      <c r="L4" s="129" t="s">
        <v>268</v>
      </c>
      <c r="M4" s="129" t="s">
        <v>269</v>
      </c>
      <c r="N4" s="129" t="s">
        <v>270</v>
      </c>
      <c r="O4" s="129" t="s">
        <v>271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284</v>
      </c>
    </row>
    <row r="7" spans="1:17" ht="14.4" customHeight="1" x14ac:dyDescent="0.3">
      <c r="A7" s="15" t="s">
        <v>35</v>
      </c>
      <c r="B7" s="51">
        <v>190.34825217880501</v>
      </c>
      <c r="C7" s="52">
        <v>15.862354348233</v>
      </c>
      <c r="D7" s="52">
        <v>4.6664599999999998</v>
      </c>
      <c r="E7" s="52">
        <v>3.6513599999999999</v>
      </c>
      <c r="F7" s="52">
        <v>3.5613999999999999</v>
      </c>
      <c r="G7" s="52">
        <v>7.9142099999999997</v>
      </c>
      <c r="H7" s="52">
        <v>16.758430000000001</v>
      </c>
      <c r="I7" s="52">
        <v>7.5426900000000003</v>
      </c>
      <c r="J7" s="52">
        <v>7.0375100000000002</v>
      </c>
      <c r="K7" s="52">
        <v>0.63736000000000004</v>
      </c>
      <c r="L7" s="52">
        <v>8.48292</v>
      </c>
      <c r="M7" s="52">
        <v>0</v>
      </c>
      <c r="N7" s="52">
        <v>0</v>
      </c>
      <c r="O7" s="52">
        <v>0</v>
      </c>
      <c r="P7" s="53">
        <v>60.252339999999997</v>
      </c>
      <c r="Q7" s="95">
        <v>0.422049860788</v>
      </c>
    </row>
    <row r="8" spans="1:17" ht="14.4" customHeight="1" x14ac:dyDescent="0.3">
      <c r="A8" s="15" t="s">
        <v>36</v>
      </c>
      <c r="B8" s="51">
        <v>1399.9999559034</v>
      </c>
      <c r="C8" s="52">
        <v>116.66666299195001</v>
      </c>
      <c r="D8" s="52">
        <v>165.15737999999999</v>
      </c>
      <c r="E8" s="52">
        <v>101.76916</v>
      </c>
      <c r="F8" s="52">
        <v>105.91875</v>
      </c>
      <c r="G8" s="52">
        <v>115.80203</v>
      </c>
      <c r="H8" s="52">
        <v>138.70935</v>
      </c>
      <c r="I8" s="52">
        <v>88.099680000000006</v>
      </c>
      <c r="J8" s="52">
        <v>111.75493</v>
      </c>
      <c r="K8" s="52">
        <v>8.6487499999989996</v>
      </c>
      <c r="L8" s="52">
        <v>167.01251999999999</v>
      </c>
      <c r="M8" s="52">
        <v>0</v>
      </c>
      <c r="N8" s="52">
        <v>0</v>
      </c>
      <c r="O8" s="52">
        <v>0</v>
      </c>
      <c r="P8" s="53">
        <v>1002.87255</v>
      </c>
      <c r="Q8" s="95">
        <v>0.95511674436899996</v>
      </c>
    </row>
    <row r="9" spans="1:17" ht="14.4" customHeight="1" x14ac:dyDescent="0.3">
      <c r="A9" s="15" t="s">
        <v>37</v>
      </c>
      <c r="B9" s="51">
        <v>40736.998716883201</v>
      </c>
      <c r="C9" s="52">
        <v>3394.7498930736001</v>
      </c>
      <c r="D9" s="52">
        <v>3043.90987</v>
      </c>
      <c r="E9" s="52">
        <v>2948.4910400000099</v>
      </c>
      <c r="F9" s="52">
        <v>3468.8646199999998</v>
      </c>
      <c r="G9" s="52">
        <v>2457.9499999999998</v>
      </c>
      <c r="H9" s="52">
        <v>3956.3090400000001</v>
      </c>
      <c r="I9" s="52">
        <v>4606.7764699999998</v>
      </c>
      <c r="J9" s="52">
        <v>3194.9056700000001</v>
      </c>
      <c r="K9" s="52">
        <v>2854.1100999999999</v>
      </c>
      <c r="L9" s="52">
        <v>3709.9975300000001</v>
      </c>
      <c r="M9" s="52">
        <v>0</v>
      </c>
      <c r="N9" s="52">
        <v>0</v>
      </c>
      <c r="O9" s="52">
        <v>0</v>
      </c>
      <c r="P9" s="53">
        <v>30241.314340000001</v>
      </c>
      <c r="Q9" s="95">
        <v>0.98980665545699997</v>
      </c>
    </row>
    <row r="10" spans="1:17" ht="14.4" customHeight="1" x14ac:dyDescent="0.3">
      <c r="A10" s="15" t="s">
        <v>38</v>
      </c>
      <c r="B10" s="51">
        <v>2119.99993322514</v>
      </c>
      <c r="C10" s="52">
        <v>176.66666110209499</v>
      </c>
      <c r="D10" s="52">
        <v>154.28710000000001</v>
      </c>
      <c r="E10" s="52">
        <v>152.38394</v>
      </c>
      <c r="F10" s="52">
        <v>144.40217999999999</v>
      </c>
      <c r="G10" s="52">
        <v>157.34343000000001</v>
      </c>
      <c r="H10" s="52">
        <v>147.96124</v>
      </c>
      <c r="I10" s="52">
        <v>151.40485000000001</v>
      </c>
      <c r="J10" s="52">
        <v>140.50227000000001</v>
      </c>
      <c r="K10" s="52">
        <v>146.06609</v>
      </c>
      <c r="L10" s="52">
        <v>154.36107999999999</v>
      </c>
      <c r="M10" s="52">
        <v>0</v>
      </c>
      <c r="N10" s="52">
        <v>0</v>
      </c>
      <c r="O10" s="52">
        <v>0</v>
      </c>
      <c r="P10" s="53">
        <v>1348.71218</v>
      </c>
      <c r="Q10" s="95">
        <v>0.84824668080499999</v>
      </c>
    </row>
    <row r="11" spans="1:17" ht="14.4" customHeight="1" x14ac:dyDescent="0.3">
      <c r="A11" s="15" t="s">
        <v>39</v>
      </c>
      <c r="B11" s="51">
        <v>631.45416069401006</v>
      </c>
      <c r="C11" s="52">
        <v>52.621180057834003</v>
      </c>
      <c r="D11" s="52">
        <v>28.387129999999999</v>
      </c>
      <c r="E11" s="52">
        <v>55.442869999999999</v>
      </c>
      <c r="F11" s="52">
        <v>43.467379999999999</v>
      </c>
      <c r="G11" s="52">
        <v>76.452860000000001</v>
      </c>
      <c r="H11" s="52">
        <v>44.829689999999999</v>
      </c>
      <c r="I11" s="52">
        <v>52.755420000000001</v>
      </c>
      <c r="J11" s="52">
        <v>83.350229999999996</v>
      </c>
      <c r="K11" s="52">
        <v>33.076900000000002</v>
      </c>
      <c r="L11" s="52">
        <v>56.098759999999999</v>
      </c>
      <c r="M11" s="52">
        <v>0</v>
      </c>
      <c r="N11" s="52">
        <v>0</v>
      </c>
      <c r="O11" s="52">
        <v>0</v>
      </c>
      <c r="P11" s="53">
        <v>473.86124000000001</v>
      </c>
      <c r="Q11" s="95">
        <v>1.00057142069</v>
      </c>
    </row>
    <row r="12" spans="1:17" ht="14.4" customHeight="1" x14ac:dyDescent="0.3">
      <c r="A12" s="15" t="s">
        <v>40</v>
      </c>
      <c r="B12" s="51">
        <v>4.214471121461</v>
      </c>
      <c r="C12" s="52">
        <v>0.351205926788</v>
      </c>
      <c r="D12" s="52">
        <v>0.15107000000000001</v>
      </c>
      <c r="E12" s="52">
        <v>64.420029999999997</v>
      </c>
      <c r="F12" s="52">
        <v>0.87590000000000001</v>
      </c>
      <c r="G12" s="52">
        <v>64.373279999999994</v>
      </c>
      <c r="H12" s="52">
        <v>67.889110000000002</v>
      </c>
      <c r="I12" s="52">
        <v>0.73619999999999997</v>
      </c>
      <c r="J12" s="52">
        <v>67.230149999999995</v>
      </c>
      <c r="K12" s="52">
        <v>0.15825</v>
      </c>
      <c r="L12" s="52">
        <v>64.769959999999998</v>
      </c>
      <c r="M12" s="52">
        <v>0</v>
      </c>
      <c r="N12" s="52">
        <v>0</v>
      </c>
      <c r="O12" s="52">
        <v>0</v>
      </c>
      <c r="P12" s="53">
        <v>330.60395</v>
      </c>
      <c r="Q12" s="95">
        <v>104.593258314656</v>
      </c>
    </row>
    <row r="13" spans="1:17" ht="14.4" customHeight="1" x14ac:dyDescent="0.3">
      <c r="A13" s="15" t="s">
        <v>41</v>
      </c>
      <c r="B13" s="51">
        <v>149.99999527536301</v>
      </c>
      <c r="C13" s="52">
        <v>12.499999606279999</v>
      </c>
      <c r="D13" s="52">
        <v>12.777480000000001</v>
      </c>
      <c r="E13" s="52">
        <v>8.4843399999999995</v>
      </c>
      <c r="F13" s="52">
        <v>17.17652</v>
      </c>
      <c r="G13" s="52">
        <v>6.52006</v>
      </c>
      <c r="H13" s="52">
        <v>16.490169999999999</v>
      </c>
      <c r="I13" s="52">
        <v>10.294739999999999</v>
      </c>
      <c r="J13" s="52">
        <v>10.00447</v>
      </c>
      <c r="K13" s="52">
        <v>10.91662</v>
      </c>
      <c r="L13" s="52">
        <v>16.929099999999998</v>
      </c>
      <c r="M13" s="52">
        <v>0</v>
      </c>
      <c r="N13" s="52">
        <v>0</v>
      </c>
      <c r="O13" s="52">
        <v>0</v>
      </c>
      <c r="P13" s="53">
        <v>109.59350000000001</v>
      </c>
      <c r="Q13" s="95">
        <v>0.97416447512799997</v>
      </c>
    </row>
    <row r="14" spans="1:17" ht="14.4" customHeight="1" x14ac:dyDescent="0.3">
      <c r="A14" s="15" t="s">
        <v>42</v>
      </c>
      <c r="B14" s="51">
        <v>1385.8659329141001</v>
      </c>
      <c r="C14" s="52">
        <v>115.48882774284201</v>
      </c>
      <c r="D14" s="52">
        <v>147.27099999999999</v>
      </c>
      <c r="E14" s="52">
        <v>127.57</v>
      </c>
      <c r="F14" s="52">
        <v>128.97300000000001</v>
      </c>
      <c r="G14" s="52">
        <v>112.64400000000001</v>
      </c>
      <c r="H14" s="52">
        <v>99.444000000000003</v>
      </c>
      <c r="I14" s="52">
        <v>95.460999999999999</v>
      </c>
      <c r="J14" s="52">
        <v>97.372</v>
      </c>
      <c r="K14" s="52">
        <v>97.433999999999997</v>
      </c>
      <c r="L14" s="52">
        <v>97.828000000000003</v>
      </c>
      <c r="M14" s="52">
        <v>0</v>
      </c>
      <c r="N14" s="52">
        <v>0</v>
      </c>
      <c r="O14" s="52">
        <v>0</v>
      </c>
      <c r="P14" s="53">
        <v>1003.997</v>
      </c>
      <c r="Q14" s="95">
        <v>0.96593951469100003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0.85946</v>
      </c>
      <c r="E15" s="52">
        <v>0</v>
      </c>
      <c r="F15" s="52">
        <v>0.64459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1.5040500000000001</v>
      </c>
      <c r="Q15" s="95" t="s">
        <v>284</v>
      </c>
    </row>
    <row r="16" spans="1:17" ht="14.4" customHeight="1" x14ac:dyDescent="0.3">
      <c r="A16" s="15" t="s">
        <v>44</v>
      </c>
      <c r="B16" s="51">
        <v>-105999.996661257</v>
      </c>
      <c r="C16" s="52">
        <v>-8833.3330551047893</v>
      </c>
      <c r="D16" s="52">
        <v>-9209.0300100000004</v>
      </c>
      <c r="E16" s="52">
        <v>-7892.0195000000203</v>
      </c>
      <c r="F16" s="52">
        <v>-7660.1580299999996</v>
      </c>
      <c r="G16" s="52">
        <v>-9441.4519700000001</v>
      </c>
      <c r="H16" s="52">
        <v>-8386.4692099999993</v>
      </c>
      <c r="I16" s="52">
        <v>-9171.2711899999995</v>
      </c>
      <c r="J16" s="52">
        <v>-8938.3746800000008</v>
      </c>
      <c r="K16" s="52">
        <v>-8577.1511599999994</v>
      </c>
      <c r="L16" s="52">
        <v>-9462.3145199999999</v>
      </c>
      <c r="M16" s="52">
        <v>0</v>
      </c>
      <c r="N16" s="52">
        <v>0</v>
      </c>
      <c r="O16" s="52">
        <v>0</v>
      </c>
      <c r="P16" s="53">
        <v>-78738.240269999995</v>
      </c>
      <c r="Q16" s="95">
        <v>0.99041814779899995</v>
      </c>
    </row>
    <row r="17" spans="1:17" ht="14.4" customHeight="1" x14ac:dyDescent="0.3">
      <c r="A17" s="15" t="s">
        <v>45</v>
      </c>
      <c r="B17" s="51">
        <v>565.11742633555696</v>
      </c>
      <c r="C17" s="52">
        <v>47.093118861295999</v>
      </c>
      <c r="D17" s="52">
        <v>25.757439999999999</v>
      </c>
      <c r="E17" s="52">
        <v>86.707520000000002</v>
      </c>
      <c r="F17" s="52">
        <v>26.77112</v>
      </c>
      <c r="G17" s="52">
        <v>28.575299999999999</v>
      </c>
      <c r="H17" s="52">
        <v>20.23527</v>
      </c>
      <c r="I17" s="52">
        <v>68.877120000000005</v>
      </c>
      <c r="J17" s="52">
        <v>96.168539999999993</v>
      </c>
      <c r="K17" s="52">
        <v>47.595700000000001</v>
      </c>
      <c r="L17" s="52">
        <v>54.338769999999997</v>
      </c>
      <c r="M17" s="52">
        <v>0</v>
      </c>
      <c r="N17" s="52">
        <v>0</v>
      </c>
      <c r="O17" s="52">
        <v>0</v>
      </c>
      <c r="P17" s="53">
        <v>455.02677999999997</v>
      </c>
      <c r="Q17" s="95">
        <v>1.0735863823330001</v>
      </c>
    </row>
    <row r="18" spans="1:17" ht="14.4" customHeight="1" x14ac:dyDescent="0.3">
      <c r="A18" s="15" t="s">
        <v>46</v>
      </c>
      <c r="B18" s="51">
        <v>709.99997763672002</v>
      </c>
      <c r="C18" s="52">
        <v>59.166664803060002</v>
      </c>
      <c r="D18" s="52">
        <v>57.981000000000002</v>
      </c>
      <c r="E18" s="52">
        <v>54.585000000000001</v>
      </c>
      <c r="F18" s="52">
        <v>65.406000000000006</v>
      </c>
      <c r="G18" s="52">
        <v>66.756</v>
      </c>
      <c r="H18" s="52">
        <v>59.360999999999997</v>
      </c>
      <c r="I18" s="52">
        <v>74.421000000000006</v>
      </c>
      <c r="J18" s="52">
        <v>49.923999999999999</v>
      </c>
      <c r="K18" s="52">
        <v>46.884</v>
      </c>
      <c r="L18" s="52">
        <v>54.225999999999999</v>
      </c>
      <c r="M18" s="52">
        <v>0</v>
      </c>
      <c r="N18" s="52">
        <v>0</v>
      </c>
      <c r="O18" s="52">
        <v>0</v>
      </c>
      <c r="P18" s="53">
        <v>529.54399999999998</v>
      </c>
      <c r="Q18" s="95">
        <v>0.99444885761299995</v>
      </c>
    </row>
    <row r="19" spans="1:17" ht="14.4" customHeight="1" x14ac:dyDescent="0.3">
      <c r="A19" s="15" t="s">
        <v>47</v>
      </c>
      <c r="B19" s="51">
        <v>1367.1440871392199</v>
      </c>
      <c r="C19" s="52">
        <v>113.928673928268</v>
      </c>
      <c r="D19" s="52">
        <v>83.909880000000001</v>
      </c>
      <c r="E19" s="52">
        <v>261.67772000000099</v>
      </c>
      <c r="F19" s="52">
        <v>110.77667</v>
      </c>
      <c r="G19" s="52">
        <v>98.897149999999996</v>
      </c>
      <c r="H19" s="52">
        <v>120.18351</v>
      </c>
      <c r="I19" s="52">
        <v>192.34048999999999</v>
      </c>
      <c r="J19" s="52">
        <v>113.45068000000001</v>
      </c>
      <c r="K19" s="52">
        <v>127.50429</v>
      </c>
      <c r="L19" s="52">
        <v>166.65960000000001</v>
      </c>
      <c r="M19" s="52">
        <v>0</v>
      </c>
      <c r="N19" s="52">
        <v>0</v>
      </c>
      <c r="O19" s="52">
        <v>0</v>
      </c>
      <c r="P19" s="53">
        <v>1275.3999899999999</v>
      </c>
      <c r="Q19" s="95">
        <v>1.243858153648</v>
      </c>
    </row>
    <row r="20" spans="1:17" ht="14.4" customHeight="1" x14ac:dyDescent="0.3">
      <c r="A20" s="15" t="s">
        <v>48</v>
      </c>
      <c r="B20" s="51">
        <v>32759.9989681394</v>
      </c>
      <c r="C20" s="52">
        <v>2729.9999140116201</v>
      </c>
      <c r="D20" s="52">
        <v>2729.8243699999998</v>
      </c>
      <c r="E20" s="52">
        <v>2688.0767100000098</v>
      </c>
      <c r="F20" s="52">
        <v>2658.8501299999998</v>
      </c>
      <c r="G20" s="52">
        <v>2658.56504</v>
      </c>
      <c r="H20" s="52">
        <v>2570.2958699999999</v>
      </c>
      <c r="I20" s="52">
        <v>2637.5717199999999</v>
      </c>
      <c r="J20" s="52">
        <v>3842.5908100000001</v>
      </c>
      <c r="K20" s="52">
        <v>2752.2588099999998</v>
      </c>
      <c r="L20" s="52">
        <v>2740.3306899999998</v>
      </c>
      <c r="M20" s="52">
        <v>0</v>
      </c>
      <c r="N20" s="52">
        <v>0</v>
      </c>
      <c r="O20" s="52">
        <v>0</v>
      </c>
      <c r="P20" s="53">
        <v>25278.364150000001</v>
      </c>
      <c r="Q20" s="95">
        <v>1.0288304821409999</v>
      </c>
    </row>
    <row r="21" spans="1:17" ht="14.4" customHeight="1" x14ac:dyDescent="0.3">
      <c r="A21" s="16" t="s">
        <v>49</v>
      </c>
      <c r="B21" s="51">
        <v>3647.9998727789002</v>
      </c>
      <c r="C21" s="52">
        <v>303.99998939824201</v>
      </c>
      <c r="D21" s="52">
        <v>309.608</v>
      </c>
      <c r="E21" s="52">
        <v>304.40700000000101</v>
      </c>
      <c r="F21" s="52">
        <v>304.40699999999998</v>
      </c>
      <c r="G21" s="52">
        <v>304.40499999999997</v>
      </c>
      <c r="H21" s="52">
        <v>303.673</v>
      </c>
      <c r="I21" s="52">
        <v>305.14999999999998</v>
      </c>
      <c r="J21" s="52">
        <v>305.14999999999998</v>
      </c>
      <c r="K21" s="52">
        <v>305.14999999999998</v>
      </c>
      <c r="L21" s="52">
        <v>371.80200000000002</v>
      </c>
      <c r="M21" s="52">
        <v>0</v>
      </c>
      <c r="N21" s="52">
        <v>0</v>
      </c>
      <c r="O21" s="52">
        <v>0</v>
      </c>
      <c r="P21" s="53">
        <v>2813.752</v>
      </c>
      <c r="Q21" s="95">
        <v>1.0284181645199999</v>
      </c>
    </row>
    <row r="22" spans="1:17" ht="14.4" customHeight="1" x14ac:dyDescent="0.3">
      <c r="A22" s="15" t="s">
        <v>50</v>
      </c>
      <c r="B22" s="51">
        <v>190.124</v>
      </c>
      <c r="C22" s="52">
        <v>15.843666666666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189.12468999999999</v>
      </c>
      <c r="J22" s="52">
        <v>140.93329</v>
      </c>
      <c r="K22" s="52">
        <v>2.5587499999999999</v>
      </c>
      <c r="L22" s="52">
        <v>38.450659999999999</v>
      </c>
      <c r="M22" s="52">
        <v>0</v>
      </c>
      <c r="N22" s="52">
        <v>0</v>
      </c>
      <c r="O22" s="52">
        <v>0</v>
      </c>
      <c r="P22" s="53">
        <v>371.06738999999999</v>
      </c>
      <c r="Q22" s="95">
        <v>2.6022833519169999</v>
      </c>
    </row>
    <row r="23" spans="1:17" ht="14.4" customHeight="1" x14ac:dyDescent="0.3">
      <c r="A23" s="16" t="s">
        <v>51</v>
      </c>
      <c r="B23" s="51">
        <v>49599.998437720402</v>
      </c>
      <c r="C23" s="52">
        <v>4133.3332031433702</v>
      </c>
      <c r="D23" s="52">
        <v>2280.3900899999999</v>
      </c>
      <c r="E23" s="52">
        <v>1904.20183</v>
      </c>
      <c r="F23" s="52">
        <v>4295.2028799999998</v>
      </c>
      <c r="G23" s="52">
        <v>2325.77567</v>
      </c>
      <c r="H23" s="52">
        <v>7971.0006199999998</v>
      </c>
      <c r="I23" s="52">
        <v>1582.7546199999999</v>
      </c>
      <c r="J23" s="52">
        <v>5502.8226400000003</v>
      </c>
      <c r="K23" s="52">
        <v>1107.8720000000001</v>
      </c>
      <c r="L23" s="52">
        <v>7462.6051100000004</v>
      </c>
      <c r="M23" s="52">
        <v>0</v>
      </c>
      <c r="N23" s="52">
        <v>0</v>
      </c>
      <c r="O23" s="52">
        <v>0</v>
      </c>
      <c r="P23" s="53">
        <v>34432.625460000003</v>
      </c>
      <c r="Q23" s="95">
        <v>0.92560824044400003</v>
      </c>
    </row>
    <row r="24" spans="1:17" ht="14.4" customHeight="1" x14ac:dyDescent="0.3">
      <c r="A24" s="16" t="s">
        <v>52</v>
      </c>
      <c r="B24" s="51">
        <v>479.99998488115699</v>
      </c>
      <c r="C24" s="52">
        <v>39.999998740095997</v>
      </c>
      <c r="D24" s="52">
        <v>74.273640000000995</v>
      </c>
      <c r="E24" s="52">
        <v>33.109949999999998</v>
      </c>
      <c r="F24" s="52">
        <v>41.350050000000003</v>
      </c>
      <c r="G24" s="52">
        <v>50.199999999997999</v>
      </c>
      <c r="H24" s="52">
        <v>45.383190000002003</v>
      </c>
      <c r="I24" s="52">
        <v>47.250999999998001</v>
      </c>
      <c r="J24" s="52">
        <v>45.526249999999003</v>
      </c>
      <c r="K24" s="52">
        <v>41.486639999998999</v>
      </c>
      <c r="L24" s="52">
        <v>39.493319999999997</v>
      </c>
      <c r="M24" s="52">
        <v>0</v>
      </c>
      <c r="N24" s="52">
        <v>0</v>
      </c>
      <c r="O24" s="52">
        <v>0</v>
      </c>
      <c r="P24" s="53">
        <v>418.07404000000099</v>
      </c>
      <c r="Q24" s="95"/>
    </row>
    <row r="25" spans="1:17" ht="14.4" customHeight="1" x14ac:dyDescent="0.3">
      <c r="A25" s="17" t="s">
        <v>53</v>
      </c>
      <c r="B25" s="54">
        <v>29939.2675115694</v>
      </c>
      <c r="C25" s="55">
        <v>2494.9389592974499</v>
      </c>
      <c r="D25" s="55">
        <v>-89.818639999998993</v>
      </c>
      <c r="E25" s="55">
        <v>902.95897000000298</v>
      </c>
      <c r="F25" s="55">
        <v>3756.4901599999998</v>
      </c>
      <c r="G25" s="55">
        <v>-909.27793999999903</v>
      </c>
      <c r="H25" s="55">
        <v>7192.0542800000003</v>
      </c>
      <c r="I25" s="55">
        <v>939.290499999997</v>
      </c>
      <c r="J25" s="55">
        <v>4870.3487599999999</v>
      </c>
      <c r="K25" s="55">
        <v>-994.79290000000003</v>
      </c>
      <c r="L25" s="55">
        <v>5741.0715</v>
      </c>
      <c r="M25" s="55">
        <v>0</v>
      </c>
      <c r="N25" s="55">
        <v>0</v>
      </c>
      <c r="O25" s="55">
        <v>0</v>
      </c>
      <c r="P25" s="56">
        <v>21408.324690000001</v>
      </c>
      <c r="Q25" s="96">
        <v>0.95341119848599998</v>
      </c>
    </row>
    <row r="26" spans="1:17" ht="14.4" customHeight="1" x14ac:dyDescent="0.3">
      <c r="A26" s="15" t="s">
        <v>54</v>
      </c>
      <c r="B26" s="51">
        <v>5781.2236331171898</v>
      </c>
      <c r="C26" s="52">
        <v>481.76863609309902</v>
      </c>
      <c r="D26" s="52">
        <v>427.674630000001</v>
      </c>
      <c r="E26" s="52">
        <v>437.98358000000098</v>
      </c>
      <c r="F26" s="52">
        <v>485.05857000000202</v>
      </c>
      <c r="G26" s="52">
        <v>451.24138000000198</v>
      </c>
      <c r="H26" s="52">
        <v>382.79894000000002</v>
      </c>
      <c r="I26" s="52">
        <v>549.04381999999998</v>
      </c>
      <c r="J26" s="52">
        <v>546.66162999999995</v>
      </c>
      <c r="K26" s="52">
        <v>387.63367</v>
      </c>
      <c r="L26" s="52">
        <v>492.20756</v>
      </c>
      <c r="M26" s="52">
        <v>0</v>
      </c>
      <c r="N26" s="52">
        <v>0</v>
      </c>
      <c r="O26" s="52">
        <v>0</v>
      </c>
      <c r="P26" s="53">
        <v>4160.3037800000102</v>
      </c>
      <c r="Q26" s="95">
        <v>0.95949786043399998</v>
      </c>
    </row>
    <row r="27" spans="1:17" ht="14.4" customHeight="1" x14ac:dyDescent="0.3">
      <c r="A27" s="18" t="s">
        <v>55</v>
      </c>
      <c r="B27" s="54">
        <v>35720.491144686603</v>
      </c>
      <c r="C27" s="55">
        <v>2976.7075953905501</v>
      </c>
      <c r="D27" s="55">
        <v>337.85599000000201</v>
      </c>
      <c r="E27" s="55">
        <v>1340.94255</v>
      </c>
      <c r="F27" s="55">
        <v>4241.5487300000004</v>
      </c>
      <c r="G27" s="55">
        <v>-458.03655999999802</v>
      </c>
      <c r="H27" s="55">
        <v>7574.85322</v>
      </c>
      <c r="I27" s="55">
        <v>1488.3343199999999</v>
      </c>
      <c r="J27" s="55">
        <v>5417.0103900000004</v>
      </c>
      <c r="K27" s="55">
        <v>-607.15922999999998</v>
      </c>
      <c r="L27" s="55">
        <v>6233.2790599999998</v>
      </c>
      <c r="M27" s="55">
        <v>0</v>
      </c>
      <c r="N27" s="55">
        <v>0</v>
      </c>
      <c r="O27" s="55">
        <v>0</v>
      </c>
      <c r="P27" s="56">
        <v>25568.62847</v>
      </c>
      <c r="Q27" s="96">
        <v>0.95439630123100005</v>
      </c>
    </row>
    <row r="28" spans="1:17" ht="14.4" customHeight="1" x14ac:dyDescent="0.3">
      <c r="A28" s="16" t="s">
        <v>56</v>
      </c>
      <c r="B28" s="51">
        <v>167.90989657524599</v>
      </c>
      <c r="C28" s="52">
        <v>13.99249138127</v>
      </c>
      <c r="D28" s="52">
        <v>4.83</v>
      </c>
      <c r="E28" s="52">
        <v>5.6340000000000003</v>
      </c>
      <c r="F28" s="52">
        <v>2.9115000000000002</v>
      </c>
      <c r="G28" s="52">
        <v>11.0947</v>
      </c>
      <c r="H28" s="52">
        <v>14.76402</v>
      </c>
      <c r="I28" s="52">
        <v>14.78467</v>
      </c>
      <c r="J28" s="52">
        <v>25.882960000000001</v>
      </c>
      <c r="K28" s="52">
        <v>28.492979999999999</v>
      </c>
      <c r="L28" s="52">
        <v>24.775099999999998</v>
      </c>
      <c r="M28" s="52">
        <v>0</v>
      </c>
      <c r="N28" s="52">
        <v>0</v>
      </c>
      <c r="O28" s="52">
        <v>0</v>
      </c>
      <c r="P28" s="53">
        <v>133.16992999999999</v>
      </c>
      <c r="Q28" s="95">
        <v>1.057471359867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284</v>
      </c>
    </row>
    <row r="30" spans="1:17" ht="14.4" customHeight="1" x14ac:dyDescent="0.3">
      <c r="A30" s="16" t="s">
        <v>58</v>
      </c>
      <c r="B30" s="51">
        <v>53825.000000014399</v>
      </c>
      <c r="C30" s="52">
        <v>4485.4166666678702</v>
      </c>
      <c r="D30" s="52">
        <v>2440.5399600000001</v>
      </c>
      <c r="E30" s="52">
        <v>2043.5025499999999</v>
      </c>
      <c r="F30" s="52">
        <v>4814.6707900000001</v>
      </c>
      <c r="G30" s="52">
        <v>2497.1521499999999</v>
      </c>
      <c r="H30" s="52">
        <v>9226.0280500000008</v>
      </c>
      <c r="I30" s="52">
        <v>1670.9518499999999</v>
      </c>
      <c r="J30" s="52">
        <v>6236.4873500000003</v>
      </c>
      <c r="K30" s="52">
        <v>1230.6179999999999</v>
      </c>
      <c r="L30" s="52">
        <v>8692.9778000000006</v>
      </c>
      <c r="M30" s="52">
        <v>0</v>
      </c>
      <c r="N30" s="52">
        <v>0</v>
      </c>
      <c r="O30" s="52">
        <v>0</v>
      </c>
      <c r="P30" s="53">
        <v>38852.928500000002</v>
      </c>
      <c r="Q30" s="95">
        <v>0.96245062083800004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20.123999999999999</v>
      </c>
      <c r="E31" s="58">
        <v>85.481499999999997</v>
      </c>
      <c r="F31" s="58">
        <v>0</v>
      </c>
      <c r="G31" s="58">
        <v>0</v>
      </c>
      <c r="H31" s="58">
        <v>1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106.60550000000001</v>
      </c>
      <c r="Q31" s="97" t="s">
        <v>284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280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283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276</v>
      </c>
      <c r="G4" s="346" t="s">
        <v>64</v>
      </c>
      <c r="H4" s="141" t="s">
        <v>142</v>
      </c>
      <c r="I4" s="344" t="s">
        <v>65</v>
      </c>
      <c r="J4" s="346" t="s">
        <v>278</v>
      </c>
      <c r="K4" s="347" t="s">
        <v>279</v>
      </c>
    </row>
    <row r="5" spans="1:11" ht="42" thickBot="1" x14ac:dyDescent="0.35">
      <c r="A5" s="78"/>
      <c r="B5" s="24" t="s">
        <v>272</v>
      </c>
      <c r="C5" s="25" t="s">
        <v>273</v>
      </c>
      <c r="D5" s="26" t="s">
        <v>274</v>
      </c>
      <c r="E5" s="26" t="s">
        <v>275</v>
      </c>
      <c r="F5" s="345"/>
      <c r="G5" s="345"/>
      <c r="H5" s="25" t="s">
        <v>277</v>
      </c>
      <c r="I5" s="345"/>
      <c r="J5" s="345"/>
      <c r="K5" s="348"/>
    </row>
    <row r="6" spans="1:11" ht="14.4" customHeight="1" thickBot="1" x14ac:dyDescent="0.35">
      <c r="A6" s="436" t="s">
        <v>286</v>
      </c>
      <c r="B6" s="418">
        <v>38368.721461645699</v>
      </c>
      <c r="C6" s="418">
        <v>36451.156949999997</v>
      </c>
      <c r="D6" s="419">
        <v>-1917.5645116456701</v>
      </c>
      <c r="E6" s="420">
        <v>0.95002271541500005</v>
      </c>
      <c r="F6" s="418">
        <v>29939.2675115694</v>
      </c>
      <c r="G6" s="419">
        <v>22454.450633677101</v>
      </c>
      <c r="H6" s="421">
        <v>5741.0715</v>
      </c>
      <c r="I6" s="418">
        <v>21408.324690000001</v>
      </c>
      <c r="J6" s="419">
        <v>-1046.1259436770599</v>
      </c>
      <c r="K6" s="422">
        <v>0.71505839886400002</v>
      </c>
    </row>
    <row r="7" spans="1:11" ht="14.4" customHeight="1" thickBot="1" x14ac:dyDescent="0.35">
      <c r="A7" s="437" t="s">
        <v>287</v>
      </c>
      <c r="B7" s="418">
        <v>-48999.981597231003</v>
      </c>
      <c r="C7" s="418">
        <v>-57295.550750000002</v>
      </c>
      <c r="D7" s="419">
        <v>-8295.5691527690506</v>
      </c>
      <c r="E7" s="420">
        <v>1.1692973932299999</v>
      </c>
      <c r="F7" s="418">
        <v>-59381.115243061999</v>
      </c>
      <c r="G7" s="419">
        <v>-44535.836432296499</v>
      </c>
      <c r="H7" s="421">
        <v>-5186.8346300000003</v>
      </c>
      <c r="I7" s="418">
        <v>-44144.403599999998</v>
      </c>
      <c r="J7" s="419">
        <v>391.43283229647898</v>
      </c>
      <c r="K7" s="422">
        <v>0.74340812595500005</v>
      </c>
    </row>
    <row r="8" spans="1:11" ht="14.4" customHeight="1" thickBot="1" x14ac:dyDescent="0.35">
      <c r="A8" s="438" t="s">
        <v>288</v>
      </c>
      <c r="B8" s="418">
        <v>44892.963059894602</v>
      </c>
      <c r="C8" s="418">
        <v>46493.505369999999</v>
      </c>
      <c r="D8" s="419">
        <v>1600.5423101054</v>
      </c>
      <c r="E8" s="420">
        <v>1.0356524096649999</v>
      </c>
      <c r="F8" s="418">
        <v>45233.015485281401</v>
      </c>
      <c r="G8" s="419">
        <v>33924.761613961004</v>
      </c>
      <c r="H8" s="421">
        <v>4177.6518900000001</v>
      </c>
      <c r="I8" s="418">
        <v>33588.335619999998</v>
      </c>
      <c r="J8" s="419">
        <v>-336.42599396103498</v>
      </c>
      <c r="K8" s="422">
        <v>0.74256237970500005</v>
      </c>
    </row>
    <row r="9" spans="1:11" ht="14.4" customHeight="1" thickBot="1" x14ac:dyDescent="0.35">
      <c r="A9" s="439" t="s">
        <v>289</v>
      </c>
      <c r="B9" s="423">
        <v>0</v>
      </c>
      <c r="C9" s="423">
        <v>-1.6199999999999999E-3</v>
      </c>
      <c r="D9" s="424">
        <v>-1.6199999999999999E-3</v>
      </c>
      <c r="E9" s="425" t="s">
        <v>284</v>
      </c>
      <c r="F9" s="423">
        <v>0</v>
      </c>
      <c r="G9" s="424">
        <v>0</v>
      </c>
      <c r="H9" s="426">
        <v>2.0000000000000002E-5</v>
      </c>
      <c r="I9" s="423">
        <v>1.5200000000000001E-3</v>
      </c>
      <c r="J9" s="424">
        <v>1.5200000000000001E-3</v>
      </c>
      <c r="K9" s="427" t="s">
        <v>284</v>
      </c>
    </row>
    <row r="10" spans="1:11" ht="14.4" customHeight="1" thickBot="1" x14ac:dyDescent="0.35">
      <c r="A10" s="440" t="s">
        <v>290</v>
      </c>
      <c r="B10" s="418">
        <v>0</v>
      </c>
      <c r="C10" s="418">
        <v>-1.6199999999999999E-3</v>
      </c>
      <c r="D10" s="419">
        <v>-1.6199999999999999E-3</v>
      </c>
      <c r="E10" s="428" t="s">
        <v>284</v>
      </c>
      <c r="F10" s="418">
        <v>0</v>
      </c>
      <c r="G10" s="419">
        <v>0</v>
      </c>
      <c r="H10" s="421">
        <v>2.0000000000000002E-5</v>
      </c>
      <c r="I10" s="418">
        <v>1.5200000000000001E-3</v>
      </c>
      <c r="J10" s="419">
        <v>1.5200000000000001E-3</v>
      </c>
      <c r="K10" s="429" t="s">
        <v>284</v>
      </c>
    </row>
    <row r="11" spans="1:11" ht="14.4" customHeight="1" thickBot="1" x14ac:dyDescent="0.35">
      <c r="A11" s="439" t="s">
        <v>291</v>
      </c>
      <c r="B11" s="423">
        <v>198.66503300038099</v>
      </c>
      <c r="C11" s="423">
        <v>140.34773999999999</v>
      </c>
      <c r="D11" s="424">
        <v>-58.317293000381</v>
      </c>
      <c r="E11" s="430">
        <v>0.70645416498400004</v>
      </c>
      <c r="F11" s="423">
        <v>190.34825217880501</v>
      </c>
      <c r="G11" s="424">
        <v>142.761189134104</v>
      </c>
      <c r="H11" s="426">
        <v>8.48292</v>
      </c>
      <c r="I11" s="423">
        <v>60.252339999999997</v>
      </c>
      <c r="J11" s="424">
        <v>-82.508849134103002</v>
      </c>
      <c r="K11" s="431">
        <v>0.31653739559100003</v>
      </c>
    </row>
    <row r="12" spans="1:11" ht="14.4" customHeight="1" thickBot="1" x14ac:dyDescent="0.35">
      <c r="A12" s="440" t="s">
        <v>292</v>
      </c>
      <c r="B12" s="418">
        <v>198.66503300038099</v>
      </c>
      <c r="C12" s="418">
        <v>140.34773999999999</v>
      </c>
      <c r="D12" s="419">
        <v>-58.317293000381</v>
      </c>
      <c r="E12" s="420">
        <v>0.70645416498400004</v>
      </c>
      <c r="F12" s="418">
        <v>190.34825217880501</v>
      </c>
      <c r="G12" s="419">
        <v>142.761189134104</v>
      </c>
      <c r="H12" s="421">
        <v>8.48292</v>
      </c>
      <c r="I12" s="418">
        <v>60.252339999999997</v>
      </c>
      <c r="J12" s="419">
        <v>-82.508849134103002</v>
      </c>
      <c r="K12" s="422">
        <v>0.31653739559100003</v>
      </c>
    </row>
    <row r="13" spans="1:11" ht="14.4" customHeight="1" thickBot="1" x14ac:dyDescent="0.35">
      <c r="A13" s="439" t="s">
        <v>293</v>
      </c>
      <c r="B13" s="423">
        <v>1254.9925639841499</v>
      </c>
      <c r="C13" s="423">
        <v>1354.4219800000001</v>
      </c>
      <c r="D13" s="424">
        <v>99.429416015846002</v>
      </c>
      <c r="E13" s="430">
        <v>1.079227095736</v>
      </c>
      <c r="F13" s="423">
        <v>1399.9999559034</v>
      </c>
      <c r="G13" s="424">
        <v>1049.9999669275501</v>
      </c>
      <c r="H13" s="426">
        <v>167.01251999999999</v>
      </c>
      <c r="I13" s="423">
        <v>1002.87255</v>
      </c>
      <c r="J13" s="424">
        <v>-47.127416927549</v>
      </c>
      <c r="K13" s="431">
        <v>0.71633755827699996</v>
      </c>
    </row>
    <row r="14" spans="1:11" ht="14.4" customHeight="1" thickBot="1" x14ac:dyDescent="0.35">
      <c r="A14" s="440" t="s">
        <v>294</v>
      </c>
      <c r="B14" s="418">
        <v>1254.9925639841499</v>
      </c>
      <c r="C14" s="418">
        <v>1355.35446</v>
      </c>
      <c r="D14" s="419">
        <v>100.361896015846</v>
      </c>
      <c r="E14" s="420">
        <v>1.0799701120909999</v>
      </c>
      <c r="F14" s="418">
        <v>1399.9999559034</v>
      </c>
      <c r="G14" s="419">
        <v>1049.9999669275501</v>
      </c>
      <c r="H14" s="421">
        <v>167.01251999999999</v>
      </c>
      <c r="I14" s="418">
        <v>1002.87255</v>
      </c>
      <c r="J14" s="419">
        <v>-47.127416927549</v>
      </c>
      <c r="K14" s="422">
        <v>0.71633755827699996</v>
      </c>
    </row>
    <row r="15" spans="1:11" ht="14.4" customHeight="1" thickBot="1" x14ac:dyDescent="0.35">
      <c r="A15" s="440" t="s">
        <v>295</v>
      </c>
      <c r="B15" s="418">
        <v>0</v>
      </c>
      <c r="C15" s="418">
        <v>-0.93247999999999998</v>
      </c>
      <c r="D15" s="419">
        <v>-0.93247999999999998</v>
      </c>
      <c r="E15" s="428" t="s">
        <v>284</v>
      </c>
      <c r="F15" s="418">
        <v>0</v>
      </c>
      <c r="G15" s="419">
        <v>0</v>
      </c>
      <c r="H15" s="421">
        <v>0</v>
      </c>
      <c r="I15" s="418">
        <v>0</v>
      </c>
      <c r="J15" s="419">
        <v>0</v>
      </c>
      <c r="K15" s="422">
        <v>9</v>
      </c>
    </row>
    <row r="16" spans="1:11" ht="14.4" customHeight="1" thickBot="1" x14ac:dyDescent="0.35">
      <c r="A16" s="439" t="s">
        <v>296</v>
      </c>
      <c r="B16" s="423">
        <v>41554.018888839797</v>
      </c>
      <c r="C16" s="423">
        <v>41753.430330000003</v>
      </c>
      <c r="D16" s="424">
        <v>199.41144116022801</v>
      </c>
      <c r="E16" s="430">
        <v>1.0047988484979999</v>
      </c>
      <c r="F16" s="423">
        <v>40736.998716883201</v>
      </c>
      <c r="G16" s="424">
        <v>30552.749037662401</v>
      </c>
      <c r="H16" s="426">
        <v>3709.9975300000001</v>
      </c>
      <c r="I16" s="423">
        <v>30241.314340000001</v>
      </c>
      <c r="J16" s="424">
        <v>-311.43469766240702</v>
      </c>
      <c r="K16" s="431">
        <v>0.742354991593</v>
      </c>
    </row>
    <row r="17" spans="1:11" ht="14.4" customHeight="1" thickBot="1" x14ac:dyDescent="0.35">
      <c r="A17" s="440" t="s">
        <v>297</v>
      </c>
      <c r="B17" s="418">
        <v>18632.031803740501</v>
      </c>
      <c r="C17" s="418">
        <v>18115.115720000002</v>
      </c>
      <c r="D17" s="419">
        <v>-516.91608374048496</v>
      </c>
      <c r="E17" s="420">
        <v>0.97225659073600001</v>
      </c>
      <c r="F17" s="418">
        <v>17232.999457202299</v>
      </c>
      <c r="G17" s="419">
        <v>12924.7495929017</v>
      </c>
      <c r="H17" s="421">
        <v>1617.8350800000001</v>
      </c>
      <c r="I17" s="418">
        <v>12361.63925</v>
      </c>
      <c r="J17" s="419">
        <v>-563.11034290169096</v>
      </c>
      <c r="K17" s="422">
        <v>0.71732371840999998</v>
      </c>
    </row>
    <row r="18" spans="1:11" ht="14.4" customHeight="1" thickBot="1" x14ac:dyDescent="0.35">
      <c r="A18" s="440" t="s">
        <v>298</v>
      </c>
      <c r="B18" s="418">
        <v>413.01883903022798</v>
      </c>
      <c r="C18" s="418">
        <v>483.24504999999999</v>
      </c>
      <c r="D18" s="419">
        <v>70.226210969771998</v>
      </c>
      <c r="E18" s="420">
        <v>1.1700314957410001</v>
      </c>
      <c r="F18" s="418">
        <v>446.99998592058301</v>
      </c>
      <c r="G18" s="419">
        <v>335.24998944043801</v>
      </c>
      <c r="H18" s="421">
        <v>36.399639999999998</v>
      </c>
      <c r="I18" s="418">
        <v>322.01204000000001</v>
      </c>
      <c r="J18" s="419">
        <v>-13.237949440436999</v>
      </c>
      <c r="K18" s="422">
        <v>0.72038489964700003</v>
      </c>
    </row>
    <row r="19" spans="1:11" ht="14.4" customHeight="1" thickBot="1" x14ac:dyDescent="0.35">
      <c r="A19" s="440" t="s">
        <v>299</v>
      </c>
      <c r="B19" s="418">
        <v>205.170781010778</v>
      </c>
      <c r="C19" s="418">
        <v>258.23910999999998</v>
      </c>
      <c r="D19" s="419">
        <v>53.068328989222003</v>
      </c>
      <c r="E19" s="420">
        <v>1.258654418176</v>
      </c>
      <c r="F19" s="418">
        <v>206.99999348000199</v>
      </c>
      <c r="G19" s="419">
        <v>155.24999511000101</v>
      </c>
      <c r="H19" s="421">
        <v>17.433240000000001</v>
      </c>
      <c r="I19" s="418">
        <v>121.21087</v>
      </c>
      <c r="J19" s="419">
        <v>-34.039125110001002</v>
      </c>
      <c r="K19" s="422">
        <v>0.58555977689700001</v>
      </c>
    </row>
    <row r="20" spans="1:11" ht="14.4" customHeight="1" thickBot="1" x14ac:dyDescent="0.35">
      <c r="A20" s="440" t="s">
        <v>300</v>
      </c>
      <c r="B20" s="418">
        <v>408.65604576723598</v>
      </c>
      <c r="C20" s="418">
        <v>422.72196000000002</v>
      </c>
      <c r="D20" s="419">
        <v>14.065914232763999</v>
      </c>
      <c r="E20" s="420">
        <v>1.0344199342660001</v>
      </c>
      <c r="F20" s="418">
        <v>420.99998673952001</v>
      </c>
      <c r="G20" s="419">
        <v>315.74999005464002</v>
      </c>
      <c r="H20" s="421">
        <v>34.935029999999998</v>
      </c>
      <c r="I20" s="418">
        <v>273.88413000000003</v>
      </c>
      <c r="J20" s="419">
        <v>-41.865860054640002</v>
      </c>
      <c r="K20" s="422">
        <v>0.65055614875599999</v>
      </c>
    </row>
    <row r="21" spans="1:11" ht="14.4" customHeight="1" thickBot="1" x14ac:dyDescent="0.35">
      <c r="A21" s="440" t="s">
        <v>301</v>
      </c>
      <c r="B21" s="418">
        <v>21713.2347576426</v>
      </c>
      <c r="C21" s="418">
        <v>22269.769489999999</v>
      </c>
      <c r="D21" s="419">
        <v>556.53473235744195</v>
      </c>
      <c r="E21" s="420">
        <v>1.0256311295189999</v>
      </c>
      <c r="F21" s="418">
        <v>22254.999299021401</v>
      </c>
      <c r="G21" s="419">
        <v>16691.2494742661</v>
      </c>
      <c r="H21" s="421">
        <v>1984.19154</v>
      </c>
      <c r="I21" s="418">
        <v>17050.082450000002</v>
      </c>
      <c r="J21" s="419">
        <v>358.83297573392701</v>
      </c>
      <c r="K21" s="422">
        <v>0.76612370195599999</v>
      </c>
    </row>
    <row r="22" spans="1:11" ht="14.4" customHeight="1" thickBot="1" x14ac:dyDescent="0.35">
      <c r="A22" s="440" t="s">
        <v>302</v>
      </c>
      <c r="B22" s="418">
        <v>49.708838693887003</v>
      </c>
      <c r="C22" s="418">
        <v>52.962000000000003</v>
      </c>
      <c r="D22" s="419">
        <v>3.2531613061120002</v>
      </c>
      <c r="E22" s="420">
        <v>1.0654443232140001</v>
      </c>
      <c r="F22" s="418">
        <v>45.999998551110998</v>
      </c>
      <c r="G22" s="419">
        <v>34.499998913333002</v>
      </c>
      <c r="H22" s="421">
        <v>4.8609999999999998</v>
      </c>
      <c r="I22" s="418">
        <v>30.3</v>
      </c>
      <c r="J22" s="419">
        <v>-4.1999989133330002</v>
      </c>
      <c r="K22" s="422">
        <v>0.65869567292099995</v>
      </c>
    </row>
    <row r="23" spans="1:11" ht="14.4" customHeight="1" thickBot="1" x14ac:dyDescent="0.35">
      <c r="A23" s="440" t="s">
        <v>303</v>
      </c>
      <c r="B23" s="418">
        <v>132.19782295460499</v>
      </c>
      <c r="C23" s="418">
        <v>151.37700000000001</v>
      </c>
      <c r="D23" s="419">
        <v>19.179177045393999</v>
      </c>
      <c r="E23" s="420">
        <v>1.145079371329</v>
      </c>
      <c r="F23" s="418">
        <v>127.99999596831</v>
      </c>
      <c r="G23" s="419">
        <v>95.999996976231998</v>
      </c>
      <c r="H23" s="421">
        <v>14.342000000000001</v>
      </c>
      <c r="I23" s="418">
        <v>82.185599999999994</v>
      </c>
      <c r="J23" s="419">
        <v>-13.814396976232</v>
      </c>
      <c r="K23" s="422">
        <v>0.642075020223</v>
      </c>
    </row>
    <row r="24" spans="1:11" ht="14.4" customHeight="1" thickBot="1" x14ac:dyDescent="0.35">
      <c r="A24" s="439" t="s">
        <v>304</v>
      </c>
      <c r="B24" s="423">
        <v>999.99647320872998</v>
      </c>
      <c r="C24" s="423">
        <v>1806.6401499999999</v>
      </c>
      <c r="D24" s="424">
        <v>806.64367679127099</v>
      </c>
      <c r="E24" s="430">
        <v>1.8066465216650001</v>
      </c>
      <c r="F24" s="423">
        <v>2119.99993322514</v>
      </c>
      <c r="G24" s="424">
        <v>1589.99994991885</v>
      </c>
      <c r="H24" s="426">
        <v>154.36107999999999</v>
      </c>
      <c r="I24" s="423">
        <v>1348.71218</v>
      </c>
      <c r="J24" s="424">
        <v>-241.287769918853</v>
      </c>
      <c r="K24" s="431">
        <v>0.63618501060400001</v>
      </c>
    </row>
    <row r="25" spans="1:11" ht="14.4" customHeight="1" thickBot="1" x14ac:dyDescent="0.35">
      <c r="A25" s="440" t="s">
        <v>305</v>
      </c>
      <c r="B25" s="418">
        <v>999.99647320872998</v>
      </c>
      <c r="C25" s="418">
        <v>1806.1040599999999</v>
      </c>
      <c r="D25" s="419">
        <v>806.10758679127105</v>
      </c>
      <c r="E25" s="420">
        <v>1.806110429774</v>
      </c>
      <c r="F25" s="418">
        <v>2119.99993322514</v>
      </c>
      <c r="G25" s="419">
        <v>1589.99994991885</v>
      </c>
      <c r="H25" s="421">
        <v>154.36107999999999</v>
      </c>
      <c r="I25" s="418">
        <v>1348.71218</v>
      </c>
      <c r="J25" s="419">
        <v>-241.287769918853</v>
      </c>
      <c r="K25" s="422">
        <v>0.63618501060400001</v>
      </c>
    </row>
    <row r="26" spans="1:11" ht="14.4" customHeight="1" thickBot="1" x14ac:dyDescent="0.35">
      <c r="A26" s="440" t="s">
        <v>306</v>
      </c>
      <c r="B26" s="418">
        <v>0</v>
      </c>
      <c r="C26" s="418">
        <v>0.53608999999999996</v>
      </c>
      <c r="D26" s="419">
        <v>0.53608999999999996</v>
      </c>
      <c r="E26" s="428" t="s">
        <v>284</v>
      </c>
      <c r="F26" s="418">
        <v>0</v>
      </c>
      <c r="G26" s="419">
        <v>0</v>
      </c>
      <c r="H26" s="421">
        <v>0</v>
      </c>
      <c r="I26" s="418">
        <v>0</v>
      </c>
      <c r="J26" s="419">
        <v>0</v>
      </c>
      <c r="K26" s="429" t="s">
        <v>284</v>
      </c>
    </row>
    <row r="27" spans="1:11" ht="14.4" customHeight="1" thickBot="1" x14ac:dyDescent="0.35">
      <c r="A27" s="439" t="s">
        <v>307</v>
      </c>
      <c r="B27" s="423">
        <v>737.919746395988</v>
      </c>
      <c r="C27" s="423">
        <v>797.68571999999995</v>
      </c>
      <c r="D27" s="424">
        <v>59.765973604011002</v>
      </c>
      <c r="E27" s="430">
        <v>1.0809925115779999</v>
      </c>
      <c r="F27" s="423">
        <v>631.45416069401006</v>
      </c>
      <c r="G27" s="424">
        <v>473.59062052050803</v>
      </c>
      <c r="H27" s="426">
        <v>56.098759999999999</v>
      </c>
      <c r="I27" s="423">
        <v>473.86124000000001</v>
      </c>
      <c r="J27" s="424">
        <v>0.27061947949199999</v>
      </c>
      <c r="K27" s="431">
        <v>0.75042856551799997</v>
      </c>
    </row>
    <row r="28" spans="1:11" ht="14.4" customHeight="1" thickBot="1" x14ac:dyDescent="0.35">
      <c r="A28" s="440" t="s">
        <v>308</v>
      </c>
      <c r="B28" s="418">
        <v>10.505242445286999</v>
      </c>
      <c r="C28" s="418">
        <v>38.905070000000002</v>
      </c>
      <c r="D28" s="419">
        <v>28.399827554712001</v>
      </c>
      <c r="E28" s="420">
        <v>3.7033957286199999</v>
      </c>
      <c r="F28" s="418">
        <v>25.745113906886001</v>
      </c>
      <c r="G28" s="419">
        <v>19.308835430165001</v>
      </c>
      <c r="H28" s="421">
        <v>0.72599999999999998</v>
      </c>
      <c r="I28" s="418">
        <v>2.9697999999990001</v>
      </c>
      <c r="J28" s="419">
        <v>-16.339035430165001</v>
      </c>
      <c r="K28" s="422">
        <v>0.11535392737900001</v>
      </c>
    </row>
    <row r="29" spans="1:11" ht="14.4" customHeight="1" thickBot="1" x14ac:dyDescent="0.35">
      <c r="A29" s="440" t="s">
        <v>309</v>
      </c>
      <c r="B29" s="418">
        <v>32.351901273137997</v>
      </c>
      <c r="C29" s="418">
        <v>37.666879999999999</v>
      </c>
      <c r="D29" s="419">
        <v>5.3149787268609998</v>
      </c>
      <c r="E29" s="420">
        <v>1.1642864412189999</v>
      </c>
      <c r="F29" s="418">
        <v>25.999999181063</v>
      </c>
      <c r="G29" s="419">
        <v>19.499999385797</v>
      </c>
      <c r="H29" s="421">
        <v>4.46408</v>
      </c>
      <c r="I29" s="418">
        <v>40.681559999999998</v>
      </c>
      <c r="J29" s="419">
        <v>21.181560614201999</v>
      </c>
      <c r="K29" s="422">
        <v>1.564675433898</v>
      </c>
    </row>
    <row r="30" spans="1:11" ht="14.4" customHeight="1" thickBot="1" x14ac:dyDescent="0.35">
      <c r="A30" s="440" t="s">
        <v>310</v>
      </c>
      <c r="B30" s="418">
        <v>276.76651818923602</v>
      </c>
      <c r="C30" s="418">
        <v>233.52206000000001</v>
      </c>
      <c r="D30" s="419">
        <v>-43.244458189235999</v>
      </c>
      <c r="E30" s="420">
        <v>0.84375112108100003</v>
      </c>
      <c r="F30" s="418">
        <v>221.86824553325201</v>
      </c>
      <c r="G30" s="419">
        <v>166.40118414993901</v>
      </c>
      <c r="H30" s="421">
        <v>17.9634</v>
      </c>
      <c r="I30" s="418">
        <v>165.40056999999999</v>
      </c>
      <c r="J30" s="419">
        <v>-1.0006141499379999</v>
      </c>
      <c r="K30" s="422">
        <v>0.74549005245099997</v>
      </c>
    </row>
    <row r="31" spans="1:11" ht="14.4" customHeight="1" thickBot="1" x14ac:dyDescent="0.35">
      <c r="A31" s="440" t="s">
        <v>311</v>
      </c>
      <c r="B31" s="418">
        <v>213.986330469829</v>
      </c>
      <c r="C31" s="418">
        <v>220.89979</v>
      </c>
      <c r="D31" s="419">
        <v>6.913459530171</v>
      </c>
      <c r="E31" s="420">
        <v>1.032307949367</v>
      </c>
      <c r="F31" s="418">
        <v>195.99999382647499</v>
      </c>
      <c r="G31" s="419">
        <v>146.99999536985601</v>
      </c>
      <c r="H31" s="421">
        <v>10.96457</v>
      </c>
      <c r="I31" s="418">
        <v>124.09706</v>
      </c>
      <c r="J31" s="419">
        <v>-22.902935369855999</v>
      </c>
      <c r="K31" s="422">
        <v>0.63314828524800004</v>
      </c>
    </row>
    <row r="32" spans="1:11" ht="14.4" customHeight="1" thickBot="1" x14ac:dyDescent="0.35">
      <c r="A32" s="440" t="s">
        <v>312</v>
      </c>
      <c r="B32" s="418">
        <v>11.999027686688001</v>
      </c>
      <c r="C32" s="418">
        <v>4.8651</v>
      </c>
      <c r="D32" s="419">
        <v>-7.1339276866879997</v>
      </c>
      <c r="E32" s="420">
        <v>0.40545785267200002</v>
      </c>
      <c r="F32" s="418">
        <v>9.9999996850239992</v>
      </c>
      <c r="G32" s="419">
        <v>7.4999997637679998</v>
      </c>
      <c r="H32" s="421">
        <v>2.6496599999999999</v>
      </c>
      <c r="I32" s="418">
        <v>8.5510900000000003</v>
      </c>
      <c r="J32" s="419">
        <v>1.051090236231</v>
      </c>
      <c r="K32" s="422">
        <v>0.85510902693299995</v>
      </c>
    </row>
    <row r="33" spans="1:11" ht="14.4" customHeight="1" thickBot="1" x14ac:dyDescent="0.35">
      <c r="A33" s="440" t="s">
        <v>313</v>
      </c>
      <c r="B33" s="418">
        <v>4.2592248734999998E-2</v>
      </c>
      <c r="C33" s="418">
        <v>0</v>
      </c>
      <c r="D33" s="419">
        <v>-4.2592248734999998E-2</v>
      </c>
      <c r="E33" s="420">
        <v>0</v>
      </c>
      <c r="F33" s="418">
        <v>0</v>
      </c>
      <c r="G33" s="419">
        <v>0</v>
      </c>
      <c r="H33" s="421">
        <v>0</v>
      </c>
      <c r="I33" s="418">
        <v>0</v>
      </c>
      <c r="J33" s="419">
        <v>0</v>
      </c>
      <c r="K33" s="422">
        <v>9</v>
      </c>
    </row>
    <row r="34" spans="1:11" ht="14.4" customHeight="1" thickBot="1" x14ac:dyDescent="0.35">
      <c r="A34" s="440" t="s">
        <v>314</v>
      </c>
      <c r="B34" s="418">
        <v>16.998251381759999</v>
      </c>
      <c r="C34" s="418">
        <v>19.326000000000001</v>
      </c>
      <c r="D34" s="419">
        <v>2.3277486182390001</v>
      </c>
      <c r="E34" s="420">
        <v>1.1369404749909999</v>
      </c>
      <c r="F34" s="418">
        <v>0</v>
      </c>
      <c r="G34" s="419">
        <v>0</v>
      </c>
      <c r="H34" s="421">
        <v>0</v>
      </c>
      <c r="I34" s="418">
        <v>11.193</v>
      </c>
      <c r="J34" s="419">
        <v>11.193</v>
      </c>
      <c r="K34" s="429" t="s">
        <v>284</v>
      </c>
    </row>
    <row r="35" spans="1:11" ht="14.4" customHeight="1" thickBot="1" x14ac:dyDescent="0.35">
      <c r="A35" s="440" t="s">
        <v>315</v>
      </c>
      <c r="B35" s="418">
        <v>77.173259215534998</v>
      </c>
      <c r="C35" s="418">
        <v>40.756230000000002</v>
      </c>
      <c r="D35" s="419">
        <v>-36.417029215535003</v>
      </c>
      <c r="E35" s="420">
        <v>0.52811337002299996</v>
      </c>
      <c r="F35" s="418">
        <v>40.840812057539999</v>
      </c>
      <c r="G35" s="419">
        <v>30.630609043155001</v>
      </c>
      <c r="H35" s="421">
        <v>2.0447000000000002</v>
      </c>
      <c r="I35" s="418">
        <v>19.991710000000001</v>
      </c>
      <c r="J35" s="419">
        <v>-10.638899043155</v>
      </c>
      <c r="K35" s="422">
        <v>0.48950324425000002</v>
      </c>
    </row>
    <row r="36" spans="1:11" ht="14.4" customHeight="1" thickBot="1" x14ac:dyDescent="0.35">
      <c r="A36" s="440" t="s">
        <v>316</v>
      </c>
      <c r="B36" s="418">
        <v>0</v>
      </c>
      <c r="C36" s="418">
        <v>0</v>
      </c>
      <c r="D36" s="419">
        <v>0</v>
      </c>
      <c r="E36" s="420">
        <v>1</v>
      </c>
      <c r="F36" s="418">
        <v>0</v>
      </c>
      <c r="G36" s="419">
        <v>0</v>
      </c>
      <c r="H36" s="421">
        <v>1.895</v>
      </c>
      <c r="I36" s="418">
        <v>1.895</v>
      </c>
      <c r="J36" s="419">
        <v>1.895</v>
      </c>
      <c r="K36" s="429" t="s">
        <v>317</v>
      </c>
    </row>
    <row r="37" spans="1:11" ht="14.4" customHeight="1" thickBot="1" x14ac:dyDescent="0.35">
      <c r="A37" s="440" t="s">
        <v>318</v>
      </c>
      <c r="B37" s="418">
        <v>0.104943219813</v>
      </c>
      <c r="C37" s="418">
        <v>0</v>
      </c>
      <c r="D37" s="419">
        <v>-0.104943219813</v>
      </c>
      <c r="E37" s="420">
        <v>0</v>
      </c>
      <c r="F37" s="418">
        <v>0</v>
      </c>
      <c r="G37" s="419">
        <v>0</v>
      </c>
      <c r="H37" s="421">
        <v>0</v>
      </c>
      <c r="I37" s="418">
        <v>0</v>
      </c>
      <c r="J37" s="419">
        <v>0</v>
      </c>
      <c r="K37" s="422">
        <v>0</v>
      </c>
    </row>
    <row r="38" spans="1:11" ht="14.4" customHeight="1" thickBot="1" x14ac:dyDescent="0.35">
      <c r="A38" s="440" t="s">
        <v>319</v>
      </c>
      <c r="B38" s="418">
        <v>97.991680265964007</v>
      </c>
      <c r="C38" s="418">
        <v>201.74458999999999</v>
      </c>
      <c r="D38" s="419">
        <v>103.752909734035</v>
      </c>
      <c r="E38" s="420">
        <v>2.0587930470460001</v>
      </c>
      <c r="F38" s="418">
        <v>110.999996503769</v>
      </c>
      <c r="G38" s="419">
        <v>83.249997377826006</v>
      </c>
      <c r="H38" s="421">
        <v>15.391349999999999</v>
      </c>
      <c r="I38" s="418">
        <v>98.626450000000006</v>
      </c>
      <c r="J38" s="419">
        <v>15.376452622173</v>
      </c>
      <c r="K38" s="422">
        <v>0.88852660456300003</v>
      </c>
    </row>
    <row r="39" spans="1:11" ht="14.4" customHeight="1" thickBot="1" x14ac:dyDescent="0.35">
      <c r="A39" s="440" t="s">
        <v>320</v>
      </c>
      <c r="B39" s="418">
        <v>0</v>
      </c>
      <c r="C39" s="418">
        <v>0</v>
      </c>
      <c r="D39" s="419">
        <v>0</v>
      </c>
      <c r="E39" s="420">
        <v>1</v>
      </c>
      <c r="F39" s="418">
        <v>0</v>
      </c>
      <c r="G39" s="419">
        <v>0</v>
      </c>
      <c r="H39" s="421">
        <v>0</v>
      </c>
      <c r="I39" s="418">
        <v>0.45500000000000002</v>
      </c>
      <c r="J39" s="419">
        <v>0.45500000000000002</v>
      </c>
      <c r="K39" s="429" t="s">
        <v>317</v>
      </c>
    </row>
    <row r="40" spans="1:11" ht="14.4" customHeight="1" thickBot="1" x14ac:dyDescent="0.35">
      <c r="A40" s="439" t="s">
        <v>321</v>
      </c>
      <c r="B40" s="423">
        <v>18.281094411110001</v>
      </c>
      <c r="C40" s="423">
        <v>525.17990999999995</v>
      </c>
      <c r="D40" s="424">
        <v>506.89881558888902</v>
      </c>
      <c r="E40" s="430">
        <v>28.728034448572998</v>
      </c>
      <c r="F40" s="423">
        <v>4.214471121461</v>
      </c>
      <c r="G40" s="424">
        <v>3.1608533410959998</v>
      </c>
      <c r="H40" s="426">
        <v>64.769959999999998</v>
      </c>
      <c r="I40" s="423">
        <v>330.60395</v>
      </c>
      <c r="J40" s="424">
        <v>327.44309665890398</v>
      </c>
      <c r="K40" s="431">
        <v>78.444943735991998</v>
      </c>
    </row>
    <row r="41" spans="1:11" ht="14.4" customHeight="1" thickBot="1" x14ac:dyDescent="0.35">
      <c r="A41" s="440" t="s">
        <v>322</v>
      </c>
      <c r="B41" s="418">
        <v>2.3589210788699999</v>
      </c>
      <c r="C41" s="418">
        <v>0.14499999999999999</v>
      </c>
      <c r="D41" s="419">
        <v>-2.2139210788699999</v>
      </c>
      <c r="E41" s="420">
        <v>6.1468779645999998E-2</v>
      </c>
      <c r="F41" s="418">
        <v>0</v>
      </c>
      <c r="G41" s="419">
        <v>0</v>
      </c>
      <c r="H41" s="421">
        <v>0</v>
      </c>
      <c r="I41" s="418">
        <v>0.22500000000000001</v>
      </c>
      <c r="J41" s="419">
        <v>0.22500000000000001</v>
      </c>
      <c r="K41" s="429" t="s">
        <v>284</v>
      </c>
    </row>
    <row r="42" spans="1:11" ht="14.4" customHeight="1" thickBot="1" x14ac:dyDescent="0.35">
      <c r="A42" s="440" t="s">
        <v>323</v>
      </c>
      <c r="B42" s="418">
        <v>0</v>
      </c>
      <c r="C42" s="418">
        <v>512.26445999999999</v>
      </c>
      <c r="D42" s="419">
        <v>512.26445999999999</v>
      </c>
      <c r="E42" s="428" t="s">
        <v>284</v>
      </c>
      <c r="F42" s="418">
        <v>0</v>
      </c>
      <c r="G42" s="419">
        <v>0</v>
      </c>
      <c r="H42" s="421">
        <v>64.033029999999997</v>
      </c>
      <c r="I42" s="418">
        <v>320.16539999999998</v>
      </c>
      <c r="J42" s="419">
        <v>320.16539999999998</v>
      </c>
      <c r="K42" s="429" t="s">
        <v>284</v>
      </c>
    </row>
    <row r="43" spans="1:11" ht="14.4" customHeight="1" thickBot="1" x14ac:dyDescent="0.35">
      <c r="A43" s="440" t="s">
        <v>324</v>
      </c>
      <c r="B43" s="418">
        <v>10.579279120954</v>
      </c>
      <c r="C43" s="418">
        <v>5.0819999999999999</v>
      </c>
      <c r="D43" s="419">
        <v>-5.4972791209540004</v>
      </c>
      <c r="E43" s="420">
        <v>0.48037299535200001</v>
      </c>
      <c r="F43" s="418">
        <v>0</v>
      </c>
      <c r="G43" s="419">
        <v>0</v>
      </c>
      <c r="H43" s="421">
        <v>0</v>
      </c>
      <c r="I43" s="418">
        <v>0.34</v>
      </c>
      <c r="J43" s="419">
        <v>0.34</v>
      </c>
      <c r="K43" s="429" t="s">
        <v>317</v>
      </c>
    </row>
    <row r="44" spans="1:11" ht="14.4" customHeight="1" thickBot="1" x14ac:dyDescent="0.35">
      <c r="A44" s="440" t="s">
        <v>325</v>
      </c>
      <c r="B44" s="418">
        <v>0.34196172121000001</v>
      </c>
      <c r="C44" s="418">
        <v>3.05952</v>
      </c>
      <c r="D44" s="419">
        <v>2.7175582787889998</v>
      </c>
      <c r="E44" s="420">
        <v>8.9469663129720001</v>
      </c>
      <c r="F44" s="418">
        <v>0.21447124745099999</v>
      </c>
      <c r="G44" s="419">
        <v>0.160853435588</v>
      </c>
      <c r="H44" s="421">
        <v>0</v>
      </c>
      <c r="I44" s="418">
        <v>0.38700000000000001</v>
      </c>
      <c r="J44" s="419">
        <v>0.22614656441100001</v>
      </c>
      <c r="K44" s="422">
        <v>1.8044376791679999</v>
      </c>
    </row>
    <row r="45" spans="1:11" ht="14.4" customHeight="1" thickBot="1" x14ac:dyDescent="0.35">
      <c r="A45" s="440" t="s">
        <v>326</v>
      </c>
      <c r="B45" s="418">
        <v>0</v>
      </c>
      <c r="C45" s="418">
        <v>0</v>
      </c>
      <c r="D45" s="419">
        <v>0</v>
      </c>
      <c r="E45" s="428" t="s">
        <v>284</v>
      </c>
      <c r="F45" s="418">
        <v>0</v>
      </c>
      <c r="G45" s="419">
        <v>0</v>
      </c>
      <c r="H45" s="421">
        <v>0</v>
      </c>
      <c r="I45" s="418">
        <v>1.6721999999999999</v>
      </c>
      <c r="J45" s="419">
        <v>1.6721999999999999</v>
      </c>
      <c r="K45" s="429" t="s">
        <v>317</v>
      </c>
    </row>
    <row r="46" spans="1:11" ht="14.4" customHeight="1" thickBot="1" x14ac:dyDescent="0.35">
      <c r="A46" s="440" t="s">
        <v>327</v>
      </c>
      <c r="B46" s="418">
        <v>5.0009324900739998</v>
      </c>
      <c r="C46" s="418">
        <v>4.6289300000000004</v>
      </c>
      <c r="D46" s="419">
        <v>-0.37200249007399999</v>
      </c>
      <c r="E46" s="420">
        <v>0.92561337494200002</v>
      </c>
      <c r="F46" s="418">
        <v>3.9999998740090001</v>
      </c>
      <c r="G46" s="419">
        <v>2.9999999055069999</v>
      </c>
      <c r="H46" s="421">
        <v>0.73692999999999997</v>
      </c>
      <c r="I46" s="418">
        <v>7.8143500000000001</v>
      </c>
      <c r="J46" s="419">
        <v>4.8143500944920001</v>
      </c>
      <c r="K46" s="422">
        <v>1.9535875615330001</v>
      </c>
    </row>
    <row r="47" spans="1:11" ht="14.4" customHeight="1" thickBot="1" x14ac:dyDescent="0.35">
      <c r="A47" s="439" t="s">
        <v>328</v>
      </c>
      <c r="B47" s="423">
        <v>129.08926005445099</v>
      </c>
      <c r="C47" s="423">
        <v>113.44216</v>
      </c>
      <c r="D47" s="424">
        <v>-15.64710005445</v>
      </c>
      <c r="E47" s="430">
        <v>0.87878852161700005</v>
      </c>
      <c r="F47" s="423">
        <v>149.99999527536301</v>
      </c>
      <c r="G47" s="424">
        <v>112.499996456522</v>
      </c>
      <c r="H47" s="426">
        <v>16.929099999999998</v>
      </c>
      <c r="I47" s="423">
        <v>109.59350000000001</v>
      </c>
      <c r="J47" s="424">
        <v>-2.9064964565219999</v>
      </c>
      <c r="K47" s="431">
        <v>0.73062335634599995</v>
      </c>
    </row>
    <row r="48" spans="1:11" ht="14.4" customHeight="1" thickBot="1" x14ac:dyDescent="0.35">
      <c r="A48" s="440" t="s">
        <v>329</v>
      </c>
      <c r="B48" s="418">
        <v>33.082578573311999</v>
      </c>
      <c r="C48" s="418">
        <v>29.311119999999999</v>
      </c>
      <c r="D48" s="419">
        <v>-3.7714585733120001</v>
      </c>
      <c r="E48" s="420">
        <v>0.88599865137599998</v>
      </c>
      <c r="F48" s="418">
        <v>36.999998834589</v>
      </c>
      <c r="G48" s="419">
        <v>27.749999125940999</v>
      </c>
      <c r="H48" s="421">
        <v>1.4689300000000001</v>
      </c>
      <c r="I48" s="418">
        <v>18.488019999999999</v>
      </c>
      <c r="J48" s="419">
        <v>-9.261979125941</v>
      </c>
      <c r="K48" s="422">
        <v>0.49967623195400002</v>
      </c>
    </row>
    <row r="49" spans="1:11" ht="14.4" customHeight="1" thickBot="1" x14ac:dyDescent="0.35">
      <c r="A49" s="440" t="s">
        <v>330</v>
      </c>
      <c r="B49" s="418">
        <v>0</v>
      </c>
      <c r="C49" s="418">
        <v>0</v>
      </c>
      <c r="D49" s="419">
        <v>0</v>
      </c>
      <c r="E49" s="420">
        <v>1</v>
      </c>
      <c r="F49" s="418">
        <v>0.99999996850200001</v>
      </c>
      <c r="G49" s="419">
        <v>0.74999997637600002</v>
      </c>
      <c r="H49" s="421">
        <v>0</v>
      </c>
      <c r="I49" s="418">
        <v>0</v>
      </c>
      <c r="J49" s="419">
        <v>-0.74999997637600002</v>
      </c>
      <c r="K49" s="422">
        <v>0</v>
      </c>
    </row>
    <row r="50" spans="1:11" ht="14.4" customHeight="1" thickBot="1" x14ac:dyDescent="0.35">
      <c r="A50" s="440" t="s">
        <v>331</v>
      </c>
      <c r="B50" s="418">
        <v>0</v>
      </c>
      <c r="C50" s="418">
        <v>0</v>
      </c>
      <c r="D50" s="419">
        <v>0</v>
      </c>
      <c r="E50" s="428" t="s">
        <v>284</v>
      </c>
      <c r="F50" s="418">
        <v>0</v>
      </c>
      <c r="G50" s="419">
        <v>0</v>
      </c>
      <c r="H50" s="421">
        <v>0</v>
      </c>
      <c r="I50" s="418">
        <v>0.42592000000000002</v>
      </c>
      <c r="J50" s="419">
        <v>0.42592000000000002</v>
      </c>
      <c r="K50" s="429" t="s">
        <v>317</v>
      </c>
    </row>
    <row r="51" spans="1:11" ht="14.4" customHeight="1" thickBot="1" x14ac:dyDescent="0.35">
      <c r="A51" s="440" t="s">
        <v>332</v>
      </c>
      <c r="B51" s="418">
        <v>85.008176494870995</v>
      </c>
      <c r="C51" s="418">
        <v>73.19117</v>
      </c>
      <c r="D51" s="419">
        <v>-11.817006494871</v>
      </c>
      <c r="E51" s="420">
        <v>0.86098976613599998</v>
      </c>
      <c r="F51" s="418">
        <v>99.999996850241999</v>
      </c>
      <c r="G51" s="419">
        <v>74.999997637681005</v>
      </c>
      <c r="H51" s="421">
        <v>13.57624</v>
      </c>
      <c r="I51" s="418">
        <v>82.541169999999994</v>
      </c>
      <c r="J51" s="419">
        <v>7.541172362318</v>
      </c>
      <c r="K51" s="422">
        <v>0.82541172599799995</v>
      </c>
    </row>
    <row r="52" spans="1:11" ht="14.4" customHeight="1" thickBot="1" x14ac:dyDescent="0.35">
      <c r="A52" s="440" t="s">
        <v>333</v>
      </c>
      <c r="B52" s="418">
        <v>10.998504986265999</v>
      </c>
      <c r="C52" s="418">
        <v>10.939870000000001</v>
      </c>
      <c r="D52" s="419">
        <v>-5.8634986266E-2</v>
      </c>
      <c r="E52" s="420">
        <v>0.99466882213999996</v>
      </c>
      <c r="F52" s="418">
        <v>11.999999622029</v>
      </c>
      <c r="G52" s="419">
        <v>8.9999997165209997</v>
      </c>
      <c r="H52" s="421">
        <v>1.8839300000000001</v>
      </c>
      <c r="I52" s="418">
        <v>8.1383899999999993</v>
      </c>
      <c r="J52" s="419">
        <v>-0.86160971652100005</v>
      </c>
      <c r="K52" s="422">
        <v>0.67819918802800006</v>
      </c>
    </row>
    <row r="53" spans="1:11" ht="14.4" customHeight="1" thickBot="1" x14ac:dyDescent="0.35">
      <c r="A53" s="439" t="s">
        <v>334</v>
      </c>
      <c r="B53" s="423">
        <v>0</v>
      </c>
      <c r="C53" s="423">
        <v>2.359</v>
      </c>
      <c r="D53" s="424">
        <v>2.359</v>
      </c>
      <c r="E53" s="425" t="s">
        <v>284</v>
      </c>
      <c r="F53" s="423">
        <v>0</v>
      </c>
      <c r="G53" s="424">
        <v>0</v>
      </c>
      <c r="H53" s="426">
        <v>0</v>
      </c>
      <c r="I53" s="423">
        <v>21.123999999999999</v>
      </c>
      <c r="J53" s="424">
        <v>21.123999999999999</v>
      </c>
      <c r="K53" s="427" t="s">
        <v>284</v>
      </c>
    </row>
    <row r="54" spans="1:11" ht="14.4" customHeight="1" thickBot="1" x14ac:dyDescent="0.35">
      <c r="A54" s="440" t="s">
        <v>335</v>
      </c>
      <c r="B54" s="418">
        <v>0</v>
      </c>
      <c r="C54" s="418">
        <v>2.359</v>
      </c>
      <c r="D54" s="419">
        <v>2.359</v>
      </c>
      <c r="E54" s="428" t="s">
        <v>284</v>
      </c>
      <c r="F54" s="418">
        <v>0</v>
      </c>
      <c r="G54" s="419">
        <v>0</v>
      </c>
      <c r="H54" s="421">
        <v>0</v>
      </c>
      <c r="I54" s="418">
        <v>21.123999999999999</v>
      </c>
      <c r="J54" s="419">
        <v>21.123999999999999</v>
      </c>
      <c r="K54" s="429" t="s">
        <v>284</v>
      </c>
    </row>
    <row r="55" spans="1:11" ht="14.4" customHeight="1" thickBot="1" x14ac:dyDescent="0.35">
      <c r="A55" s="438" t="s">
        <v>42</v>
      </c>
      <c r="B55" s="418">
        <v>1507.0553428726901</v>
      </c>
      <c r="C55" s="418">
        <v>1325.47</v>
      </c>
      <c r="D55" s="419">
        <v>-181.585342872692</v>
      </c>
      <c r="E55" s="420">
        <v>0.87950983769000002</v>
      </c>
      <c r="F55" s="418">
        <v>1385.8659329141001</v>
      </c>
      <c r="G55" s="419">
        <v>1039.3994496855801</v>
      </c>
      <c r="H55" s="421">
        <v>97.828000000000003</v>
      </c>
      <c r="I55" s="418">
        <v>1003.997</v>
      </c>
      <c r="J55" s="419">
        <v>-35.402449685576997</v>
      </c>
      <c r="K55" s="422">
        <v>0.72445463601799998</v>
      </c>
    </row>
    <row r="56" spans="1:11" ht="14.4" customHeight="1" thickBot="1" x14ac:dyDescent="0.35">
      <c r="A56" s="439" t="s">
        <v>336</v>
      </c>
      <c r="B56" s="423">
        <v>1507.0553428726901</v>
      </c>
      <c r="C56" s="423">
        <v>1325.47</v>
      </c>
      <c r="D56" s="424">
        <v>-181.585342872692</v>
      </c>
      <c r="E56" s="430">
        <v>0.87950983769000002</v>
      </c>
      <c r="F56" s="423">
        <v>1385.8659329141001</v>
      </c>
      <c r="G56" s="424">
        <v>1039.3994496855801</v>
      </c>
      <c r="H56" s="426">
        <v>97.828000000000003</v>
      </c>
      <c r="I56" s="423">
        <v>1003.997</v>
      </c>
      <c r="J56" s="424">
        <v>-35.402449685576997</v>
      </c>
      <c r="K56" s="431">
        <v>0.72445463601799998</v>
      </c>
    </row>
    <row r="57" spans="1:11" ht="14.4" customHeight="1" thickBot="1" x14ac:dyDescent="0.35">
      <c r="A57" s="440" t="s">
        <v>337</v>
      </c>
      <c r="B57" s="418">
        <v>764.78213950404597</v>
      </c>
      <c r="C57" s="418">
        <v>642.64400000000001</v>
      </c>
      <c r="D57" s="419">
        <v>-122.13813950404599</v>
      </c>
      <c r="E57" s="420">
        <v>0.84029682023700003</v>
      </c>
      <c r="F57" s="418">
        <v>660.08408632263399</v>
      </c>
      <c r="G57" s="419">
        <v>495.06306474197498</v>
      </c>
      <c r="H57" s="421">
        <v>54.423000000000002</v>
      </c>
      <c r="I57" s="418">
        <v>500.72800000000001</v>
      </c>
      <c r="J57" s="419">
        <v>5.6649352580240002</v>
      </c>
      <c r="K57" s="422">
        <v>0.75858214184399997</v>
      </c>
    </row>
    <row r="58" spans="1:11" ht="14.4" customHeight="1" thickBot="1" x14ac:dyDescent="0.35">
      <c r="A58" s="440" t="s">
        <v>338</v>
      </c>
      <c r="B58" s="418">
        <v>350.01325431992001</v>
      </c>
      <c r="C58" s="418">
        <v>320.30399999999997</v>
      </c>
      <c r="D58" s="419">
        <v>-29.709254319919999</v>
      </c>
      <c r="E58" s="420">
        <v>0.91511963060400003</v>
      </c>
      <c r="F58" s="418">
        <v>349.999988975848</v>
      </c>
      <c r="G58" s="419">
        <v>262.49999173188598</v>
      </c>
      <c r="H58" s="421">
        <v>28.120999999999999</v>
      </c>
      <c r="I58" s="418">
        <v>239.87299999999999</v>
      </c>
      <c r="J58" s="419">
        <v>-22.626991731886001</v>
      </c>
      <c r="K58" s="422">
        <v>0.68535145015800003</v>
      </c>
    </row>
    <row r="59" spans="1:11" ht="14.4" customHeight="1" thickBot="1" x14ac:dyDescent="0.35">
      <c r="A59" s="440" t="s">
        <v>339</v>
      </c>
      <c r="B59" s="418">
        <v>385.83415808927901</v>
      </c>
      <c r="C59" s="418">
        <v>357.93299999999999</v>
      </c>
      <c r="D59" s="419">
        <v>-27.901158089277999</v>
      </c>
      <c r="E59" s="420">
        <v>0.92768613793099997</v>
      </c>
      <c r="F59" s="418">
        <v>370.99998831440098</v>
      </c>
      <c r="G59" s="419">
        <v>278.24999123580102</v>
      </c>
      <c r="H59" s="421">
        <v>14.784000000000001</v>
      </c>
      <c r="I59" s="418">
        <v>260.31799999999998</v>
      </c>
      <c r="J59" s="419">
        <v>-17.931991235800002</v>
      </c>
      <c r="K59" s="422">
        <v>0.701665790294</v>
      </c>
    </row>
    <row r="60" spans="1:11" ht="14.4" customHeight="1" thickBot="1" x14ac:dyDescent="0.35">
      <c r="A60" s="440" t="s">
        <v>340</v>
      </c>
      <c r="B60" s="418">
        <v>6.4257909594470002</v>
      </c>
      <c r="C60" s="418">
        <v>4.5890000000000004</v>
      </c>
      <c r="D60" s="419">
        <v>-1.836790959447</v>
      </c>
      <c r="E60" s="420">
        <v>0.71415332819800004</v>
      </c>
      <c r="F60" s="418">
        <v>4.7818693012200004</v>
      </c>
      <c r="G60" s="419">
        <v>3.5864019759149999</v>
      </c>
      <c r="H60" s="421">
        <v>0.5</v>
      </c>
      <c r="I60" s="418">
        <v>3.0779999999999998</v>
      </c>
      <c r="J60" s="419">
        <v>-0.50840197591500003</v>
      </c>
      <c r="K60" s="422">
        <v>0.64368133173599995</v>
      </c>
    </row>
    <row r="61" spans="1:11" ht="14.4" customHeight="1" thickBot="1" x14ac:dyDescent="0.35">
      <c r="A61" s="438" t="s">
        <v>43</v>
      </c>
      <c r="B61" s="418">
        <v>0</v>
      </c>
      <c r="C61" s="418">
        <v>7.5202400000000003</v>
      </c>
      <c r="D61" s="419">
        <v>7.5202400000000003</v>
      </c>
      <c r="E61" s="428" t="s">
        <v>317</v>
      </c>
      <c r="F61" s="418">
        <v>0</v>
      </c>
      <c r="G61" s="419">
        <v>0</v>
      </c>
      <c r="H61" s="421">
        <v>0</v>
      </c>
      <c r="I61" s="418">
        <v>1.5040500000000001</v>
      </c>
      <c r="J61" s="419">
        <v>1.5040500000000001</v>
      </c>
      <c r="K61" s="429" t="s">
        <v>284</v>
      </c>
    </row>
    <row r="62" spans="1:11" ht="14.4" customHeight="1" thickBot="1" x14ac:dyDescent="0.35">
      <c r="A62" s="439" t="s">
        <v>341</v>
      </c>
      <c r="B62" s="423">
        <v>0</v>
      </c>
      <c r="C62" s="423">
        <v>7.5202400000000003</v>
      </c>
      <c r="D62" s="424">
        <v>7.5202400000000003</v>
      </c>
      <c r="E62" s="425" t="s">
        <v>317</v>
      </c>
      <c r="F62" s="423">
        <v>0</v>
      </c>
      <c r="G62" s="424">
        <v>0</v>
      </c>
      <c r="H62" s="426">
        <v>0</v>
      </c>
      <c r="I62" s="423">
        <v>1.5040500000000001</v>
      </c>
      <c r="J62" s="424">
        <v>1.5040500000000001</v>
      </c>
      <c r="K62" s="427" t="s">
        <v>284</v>
      </c>
    </row>
    <row r="63" spans="1:11" ht="14.4" customHeight="1" thickBot="1" x14ac:dyDescent="0.35">
      <c r="A63" s="440" t="s">
        <v>342</v>
      </c>
      <c r="B63" s="418">
        <v>0</v>
      </c>
      <c r="C63" s="418">
        <v>7.5202400000000003</v>
      </c>
      <c r="D63" s="419">
        <v>7.5202400000000003</v>
      </c>
      <c r="E63" s="428" t="s">
        <v>317</v>
      </c>
      <c r="F63" s="418">
        <v>0</v>
      </c>
      <c r="G63" s="419">
        <v>0</v>
      </c>
      <c r="H63" s="421">
        <v>0</v>
      </c>
      <c r="I63" s="418">
        <v>1.5040500000000001</v>
      </c>
      <c r="J63" s="419">
        <v>1.5040500000000001</v>
      </c>
      <c r="K63" s="429" t="s">
        <v>284</v>
      </c>
    </row>
    <row r="64" spans="1:11" ht="14.4" customHeight="1" thickBot="1" x14ac:dyDescent="0.35">
      <c r="A64" s="441" t="s">
        <v>343</v>
      </c>
      <c r="B64" s="423">
        <v>-95399.999999998297</v>
      </c>
      <c r="C64" s="423">
        <v>-105122.04635999999</v>
      </c>
      <c r="D64" s="424">
        <v>-9722.0463600017702</v>
      </c>
      <c r="E64" s="430">
        <v>1.1019082427669999</v>
      </c>
      <c r="F64" s="423">
        <v>-105999.996661257</v>
      </c>
      <c r="G64" s="424">
        <v>-79499.997495943098</v>
      </c>
      <c r="H64" s="426">
        <v>-9462.3145199999999</v>
      </c>
      <c r="I64" s="423">
        <v>-78738.240269999995</v>
      </c>
      <c r="J64" s="424">
        <v>761.757225943089</v>
      </c>
      <c r="K64" s="431">
        <v>0.74281361084899999</v>
      </c>
    </row>
    <row r="65" spans="1:11" ht="14.4" customHeight="1" thickBot="1" x14ac:dyDescent="0.35">
      <c r="A65" s="439" t="s">
        <v>344</v>
      </c>
      <c r="B65" s="423">
        <v>-95399.999999998297</v>
      </c>
      <c r="C65" s="423">
        <v>-105122.04635999999</v>
      </c>
      <c r="D65" s="424">
        <v>-9722.0463600017702</v>
      </c>
      <c r="E65" s="430">
        <v>1.1019082427669999</v>
      </c>
      <c r="F65" s="423">
        <v>-105999.996661257</v>
      </c>
      <c r="G65" s="424">
        <v>-79499.997495943098</v>
      </c>
      <c r="H65" s="426">
        <v>-9462.3145199999999</v>
      </c>
      <c r="I65" s="423">
        <v>-78738.240269999995</v>
      </c>
      <c r="J65" s="424">
        <v>761.757225943089</v>
      </c>
      <c r="K65" s="431">
        <v>0.74281361084899999</v>
      </c>
    </row>
    <row r="66" spans="1:11" ht="14.4" customHeight="1" thickBot="1" x14ac:dyDescent="0.35">
      <c r="A66" s="440" t="s">
        <v>345</v>
      </c>
      <c r="B66" s="418">
        <v>-95399.999999998297</v>
      </c>
      <c r="C66" s="418">
        <v>-105122.04635999999</v>
      </c>
      <c r="D66" s="419">
        <v>-9722.0463600017702</v>
      </c>
      <c r="E66" s="420">
        <v>1.1019082427669999</v>
      </c>
      <c r="F66" s="418">
        <v>-105999.996661257</v>
      </c>
      <c r="G66" s="419">
        <v>-79499.997495943098</v>
      </c>
      <c r="H66" s="421">
        <v>-9462.3145199999999</v>
      </c>
      <c r="I66" s="418">
        <v>-78738.240269999995</v>
      </c>
      <c r="J66" s="419">
        <v>761.757225943089</v>
      </c>
      <c r="K66" s="422">
        <v>0.74281361084899999</v>
      </c>
    </row>
    <row r="67" spans="1:11" ht="14.4" customHeight="1" thickBot="1" x14ac:dyDescent="0.35">
      <c r="A67" s="442" t="s">
        <v>346</v>
      </c>
      <c r="B67" s="423">
        <v>2544.4377580566702</v>
      </c>
      <c r="C67" s="423">
        <v>2391.4498100000001</v>
      </c>
      <c r="D67" s="424">
        <v>-152.98794805666799</v>
      </c>
      <c r="E67" s="430">
        <v>0.93987357420200002</v>
      </c>
      <c r="F67" s="423">
        <v>2642.2614911115002</v>
      </c>
      <c r="G67" s="424">
        <v>1981.69611833362</v>
      </c>
      <c r="H67" s="426">
        <v>275.22437000000002</v>
      </c>
      <c r="I67" s="423">
        <v>2259.9707699999999</v>
      </c>
      <c r="J67" s="424">
        <v>278.27465166637597</v>
      </c>
      <c r="K67" s="431">
        <v>0.85531684793499996</v>
      </c>
    </row>
    <row r="68" spans="1:11" ht="14.4" customHeight="1" thickBot="1" x14ac:dyDescent="0.35">
      <c r="A68" s="438" t="s">
        <v>45</v>
      </c>
      <c r="B68" s="418">
        <v>399.89706003019597</v>
      </c>
      <c r="C68" s="418">
        <v>449.89386000000002</v>
      </c>
      <c r="D68" s="419">
        <v>49.996799969803</v>
      </c>
      <c r="E68" s="420">
        <v>1.1250241748859999</v>
      </c>
      <c r="F68" s="418">
        <v>565.11742633555696</v>
      </c>
      <c r="G68" s="419">
        <v>423.838069751668</v>
      </c>
      <c r="H68" s="421">
        <v>54.338769999999997</v>
      </c>
      <c r="I68" s="418">
        <v>455.02677999999997</v>
      </c>
      <c r="J68" s="419">
        <v>31.188710248332001</v>
      </c>
      <c r="K68" s="422">
        <v>0.80518978674999997</v>
      </c>
    </row>
    <row r="69" spans="1:11" ht="14.4" customHeight="1" thickBot="1" x14ac:dyDescent="0.35">
      <c r="A69" s="443" t="s">
        <v>347</v>
      </c>
      <c r="B69" s="418">
        <v>399.89706003019597</v>
      </c>
      <c r="C69" s="418">
        <v>449.89386000000002</v>
      </c>
      <c r="D69" s="419">
        <v>49.996799969803</v>
      </c>
      <c r="E69" s="420">
        <v>1.1250241748859999</v>
      </c>
      <c r="F69" s="418">
        <v>565.11742633555696</v>
      </c>
      <c r="G69" s="419">
        <v>423.838069751668</v>
      </c>
      <c r="H69" s="421">
        <v>54.338769999999997</v>
      </c>
      <c r="I69" s="418">
        <v>455.02677999999997</v>
      </c>
      <c r="J69" s="419">
        <v>31.188710248332001</v>
      </c>
      <c r="K69" s="422">
        <v>0.80518978674999997</v>
      </c>
    </row>
    <row r="70" spans="1:11" ht="14.4" customHeight="1" thickBot="1" x14ac:dyDescent="0.35">
      <c r="A70" s="440" t="s">
        <v>348</v>
      </c>
      <c r="B70" s="418">
        <v>198.783227886872</v>
      </c>
      <c r="C70" s="418">
        <v>185.59444999999999</v>
      </c>
      <c r="D70" s="419">
        <v>-13.188777886871</v>
      </c>
      <c r="E70" s="420">
        <v>0.933652461391</v>
      </c>
      <c r="F70" s="418">
        <v>185.05028930091001</v>
      </c>
      <c r="G70" s="419">
        <v>138.787716975683</v>
      </c>
      <c r="H70" s="421">
        <v>2.9645000000000001</v>
      </c>
      <c r="I70" s="418">
        <v>123.05809000000001</v>
      </c>
      <c r="J70" s="419">
        <v>-15.729626975682001</v>
      </c>
      <c r="K70" s="422">
        <v>0.66499809573299995</v>
      </c>
    </row>
    <row r="71" spans="1:11" ht="14.4" customHeight="1" thickBot="1" x14ac:dyDescent="0.35">
      <c r="A71" s="440" t="s">
        <v>349</v>
      </c>
      <c r="B71" s="418">
        <v>0</v>
      </c>
      <c r="C71" s="418">
        <v>0.99199999999999999</v>
      </c>
      <c r="D71" s="419">
        <v>0.99199999999999999</v>
      </c>
      <c r="E71" s="428" t="s">
        <v>317</v>
      </c>
      <c r="F71" s="418">
        <v>1.2696191277569999</v>
      </c>
      <c r="G71" s="419">
        <v>0.95221434581800002</v>
      </c>
      <c r="H71" s="421">
        <v>0</v>
      </c>
      <c r="I71" s="418">
        <v>0</v>
      </c>
      <c r="J71" s="419">
        <v>-0.95221434581800002</v>
      </c>
      <c r="K71" s="422">
        <v>0</v>
      </c>
    </row>
    <row r="72" spans="1:11" ht="14.4" customHeight="1" thickBot="1" x14ac:dyDescent="0.35">
      <c r="A72" s="440" t="s">
        <v>350</v>
      </c>
      <c r="B72" s="418">
        <v>58.266082635075001</v>
      </c>
      <c r="C72" s="418">
        <v>121.70417999999999</v>
      </c>
      <c r="D72" s="419">
        <v>63.438097364923998</v>
      </c>
      <c r="E72" s="420">
        <v>2.0887654445930002</v>
      </c>
      <c r="F72" s="418">
        <v>95.820654050491001</v>
      </c>
      <c r="G72" s="419">
        <v>71.865490537867998</v>
      </c>
      <c r="H72" s="421">
        <v>16.2104</v>
      </c>
      <c r="I72" s="418">
        <v>117.4965</v>
      </c>
      <c r="J72" s="419">
        <v>45.631009462130997</v>
      </c>
      <c r="K72" s="422">
        <v>1.2262126695360001</v>
      </c>
    </row>
    <row r="73" spans="1:11" ht="14.4" customHeight="1" thickBot="1" x14ac:dyDescent="0.35">
      <c r="A73" s="440" t="s">
        <v>351</v>
      </c>
      <c r="B73" s="418">
        <v>98.999832857960001</v>
      </c>
      <c r="C73" s="418">
        <v>78.713920000000002</v>
      </c>
      <c r="D73" s="419">
        <v>-20.28591285796</v>
      </c>
      <c r="E73" s="420">
        <v>0.79509144336500004</v>
      </c>
      <c r="F73" s="418">
        <v>219.999993070534</v>
      </c>
      <c r="G73" s="419">
        <v>164.99999480290001</v>
      </c>
      <c r="H73" s="421">
        <v>13.724819999999999</v>
      </c>
      <c r="I73" s="418">
        <v>130.16445999999999</v>
      </c>
      <c r="J73" s="419">
        <v>-34.8355348029</v>
      </c>
      <c r="K73" s="422">
        <v>0.591656654999</v>
      </c>
    </row>
    <row r="74" spans="1:11" ht="14.4" customHeight="1" thickBot="1" x14ac:dyDescent="0.35">
      <c r="A74" s="440" t="s">
        <v>352</v>
      </c>
      <c r="B74" s="418">
        <v>43.847916650287999</v>
      </c>
      <c r="C74" s="418">
        <v>62.889310000000002</v>
      </c>
      <c r="D74" s="419">
        <v>19.041393349711001</v>
      </c>
      <c r="E74" s="420">
        <v>1.4342599330670001</v>
      </c>
      <c r="F74" s="418">
        <v>62.976870785862999</v>
      </c>
      <c r="G74" s="419">
        <v>47.232653089396997</v>
      </c>
      <c r="H74" s="421">
        <v>21.439050000000002</v>
      </c>
      <c r="I74" s="418">
        <v>84.307730000000006</v>
      </c>
      <c r="J74" s="419">
        <v>37.075076910602</v>
      </c>
      <c r="K74" s="422">
        <v>1.338709417409</v>
      </c>
    </row>
    <row r="75" spans="1:11" ht="14.4" customHeight="1" thickBot="1" x14ac:dyDescent="0.35">
      <c r="A75" s="441" t="s">
        <v>46</v>
      </c>
      <c r="B75" s="423">
        <v>649.99999999998795</v>
      </c>
      <c r="C75" s="423">
        <v>679.97400000000096</v>
      </c>
      <c r="D75" s="424">
        <v>29.974000000012001</v>
      </c>
      <c r="E75" s="430">
        <v>1.046113846153</v>
      </c>
      <c r="F75" s="423">
        <v>709.99997763672002</v>
      </c>
      <c r="G75" s="424">
        <v>532.49998322754004</v>
      </c>
      <c r="H75" s="426">
        <v>54.225999999999999</v>
      </c>
      <c r="I75" s="423">
        <v>529.54399999999998</v>
      </c>
      <c r="J75" s="424">
        <v>-2.95598322754</v>
      </c>
      <c r="K75" s="431">
        <v>0.74583664320999998</v>
      </c>
    </row>
    <row r="76" spans="1:11" ht="14.4" customHeight="1" thickBot="1" x14ac:dyDescent="0.35">
      <c r="A76" s="439" t="s">
        <v>353</v>
      </c>
      <c r="B76" s="423">
        <v>0</v>
      </c>
      <c r="C76" s="423">
        <v>51.021999999999998</v>
      </c>
      <c r="D76" s="424">
        <v>51.021999999999998</v>
      </c>
      <c r="E76" s="425" t="s">
        <v>284</v>
      </c>
      <c r="F76" s="423">
        <v>0</v>
      </c>
      <c r="G76" s="424">
        <v>0</v>
      </c>
      <c r="H76" s="426">
        <v>2.8610000000000002</v>
      </c>
      <c r="I76" s="423">
        <v>36.444000000000003</v>
      </c>
      <c r="J76" s="424">
        <v>36.444000000000003</v>
      </c>
      <c r="K76" s="427" t="s">
        <v>284</v>
      </c>
    </row>
    <row r="77" spans="1:11" ht="14.4" customHeight="1" thickBot="1" x14ac:dyDescent="0.35">
      <c r="A77" s="440" t="s">
        <v>354</v>
      </c>
      <c r="B77" s="418">
        <v>0</v>
      </c>
      <c r="C77" s="418">
        <v>41.396999999999998</v>
      </c>
      <c r="D77" s="419">
        <v>41.396999999999998</v>
      </c>
      <c r="E77" s="428" t="s">
        <v>284</v>
      </c>
      <c r="F77" s="418">
        <v>0</v>
      </c>
      <c r="G77" s="419">
        <v>0</v>
      </c>
      <c r="H77" s="421">
        <v>2.8610000000000002</v>
      </c>
      <c r="I77" s="418">
        <v>34.518999999999998</v>
      </c>
      <c r="J77" s="419">
        <v>34.518999999999998</v>
      </c>
      <c r="K77" s="429" t="s">
        <v>284</v>
      </c>
    </row>
    <row r="78" spans="1:11" ht="14.4" customHeight="1" thickBot="1" x14ac:dyDescent="0.35">
      <c r="A78" s="440" t="s">
        <v>355</v>
      </c>
      <c r="B78" s="418">
        <v>0</v>
      </c>
      <c r="C78" s="418">
        <v>9.625</v>
      </c>
      <c r="D78" s="419">
        <v>9.625</v>
      </c>
      <c r="E78" s="428" t="s">
        <v>284</v>
      </c>
      <c r="F78" s="418">
        <v>0</v>
      </c>
      <c r="G78" s="419">
        <v>0</v>
      </c>
      <c r="H78" s="421">
        <v>0</v>
      </c>
      <c r="I78" s="418">
        <v>1.925</v>
      </c>
      <c r="J78" s="419">
        <v>1.925</v>
      </c>
      <c r="K78" s="429" t="s">
        <v>284</v>
      </c>
    </row>
    <row r="79" spans="1:11" ht="14.4" customHeight="1" thickBot="1" x14ac:dyDescent="0.35">
      <c r="A79" s="439" t="s">
        <v>356</v>
      </c>
      <c r="B79" s="423">
        <v>649.99999999998795</v>
      </c>
      <c r="C79" s="423">
        <v>628.4</v>
      </c>
      <c r="D79" s="424">
        <v>-21.599999999986998</v>
      </c>
      <c r="E79" s="430">
        <v>0.96676923076900001</v>
      </c>
      <c r="F79" s="423">
        <v>709.99997763672002</v>
      </c>
      <c r="G79" s="424">
        <v>532.49998322754004</v>
      </c>
      <c r="H79" s="426">
        <v>51.365000000000002</v>
      </c>
      <c r="I79" s="423">
        <v>493.1</v>
      </c>
      <c r="J79" s="424">
        <v>-39.399983227539998</v>
      </c>
      <c r="K79" s="431">
        <v>0.69450706412800001</v>
      </c>
    </row>
    <row r="80" spans="1:11" ht="14.4" customHeight="1" thickBot="1" x14ac:dyDescent="0.35">
      <c r="A80" s="440" t="s">
        <v>357</v>
      </c>
      <c r="B80" s="418">
        <v>649.99999999998795</v>
      </c>
      <c r="C80" s="418">
        <v>628.4</v>
      </c>
      <c r="D80" s="419">
        <v>-21.599999999986998</v>
      </c>
      <c r="E80" s="420">
        <v>0.96676923076900001</v>
      </c>
      <c r="F80" s="418">
        <v>709.99997763672002</v>
      </c>
      <c r="G80" s="419">
        <v>532.49998322754004</v>
      </c>
      <c r="H80" s="421">
        <v>51.365000000000002</v>
      </c>
      <c r="I80" s="418">
        <v>493.1</v>
      </c>
      <c r="J80" s="419">
        <v>-39.399983227539998</v>
      </c>
      <c r="K80" s="422">
        <v>0.69450706412800001</v>
      </c>
    </row>
    <row r="81" spans="1:11" ht="14.4" customHeight="1" thickBot="1" x14ac:dyDescent="0.35">
      <c r="A81" s="439" t="s">
        <v>358</v>
      </c>
      <c r="B81" s="423">
        <v>0</v>
      </c>
      <c r="C81" s="423">
        <v>0.55200000000000005</v>
      </c>
      <c r="D81" s="424">
        <v>0.55200000000000005</v>
      </c>
      <c r="E81" s="425" t="s">
        <v>317</v>
      </c>
      <c r="F81" s="423">
        <v>0</v>
      </c>
      <c r="G81" s="424">
        <v>0</v>
      </c>
      <c r="H81" s="426">
        <v>0</v>
      </c>
      <c r="I81" s="423">
        <v>0</v>
      </c>
      <c r="J81" s="424">
        <v>0</v>
      </c>
      <c r="K81" s="427" t="s">
        <v>284</v>
      </c>
    </row>
    <row r="82" spans="1:11" ht="14.4" customHeight="1" thickBot="1" x14ac:dyDescent="0.35">
      <c r="A82" s="440" t="s">
        <v>359</v>
      </c>
      <c r="B82" s="418">
        <v>0</v>
      </c>
      <c r="C82" s="418">
        <v>0.55200000000000005</v>
      </c>
      <c r="D82" s="419">
        <v>0.55200000000000005</v>
      </c>
      <c r="E82" s="428" t="s">
        <v>317</v>
      </c>
      <c r="F82" s="418">
        <v>0</v>
      </c>
      <c r="G82" s="419">
        <v>0</v>
      </c>
      <c r="H82" s="421">
        <v>0</v>
      </c>
      <c r="I82" s="418">
        <v>0</v>
      </c>
      <c r="J82" s="419">
        <v>0</v>
      </c>
      <c r="K82" s="429" t="s">
        <v>284</v>
      </c>
    </row>
    <row r="83" spans="1:11" ht="14.4" customHeight="1" thickBot="1" x14ac:dyDescent="0.35">
      <c r="A83" s="438" t="s">
        <v>47</v>
      </c>
      <c r="B83" s="418">
        <v>1494.54069802649</v>
      </c>
      <c r="C83" s="418">
        <v>1261.58195</v>
      </c>
      <c r="D83" s="419">
        <v>-232.95874802648601</v>
      </c>
      <c r="E83" s="420">
        <v>0.84412686229599998</v>
      </c>
      <c r="F83" s="418">
        <v>1367.1440871392199</v>
      </c>
      <c r="G83" s="419">
        <v>1025.35806535442</v>
      </c>
      <c r="H83" s="421">
        <v>166.65960000000001</v>
      </c>
      <c r="I83" s="418">
        <v>1275.3999899999999</v>
      </c>
      <c r="J83" s="419">
        <v>250.041924645584</v>
      </c>
      <c r="K83" s="422">
        <v>0.93289361523600001</v>
      </c>
    </row>
    <row r="84" spans="1:11" ht="14.4" customHeight="1" thickBot="1" x14ac:dyDescent="0.35">
      <c r="A84" s="439" t="s">
        <v>360</v>
      </c>
      <c r="B84" s="423">
        <v>1.945074184314</v>
      </c>
      <c r="C84" s="423">
        <v>1.8794</v>
      </c>
      <c r="D84" s="424">
        <v>-6.5674184314000003E-2</v>
      </c>
      <c r="E84" s="430">
        <v>0.96623564034499998</v>
      </c>
      <c r="F84" s="423">
        <v>1.8076135617869999</v>
      </c>
      <c r="G84" s="424">
        <v>1.3557101713399999</v>
      </c>
      <c r="H84" s="426">
        <v>0</v>
      </c>
      <c r="I84" s="423">
        <v>0.13700000000000001</v>
      </c>
      <c r="J84" s="424">
        <v>-1.2187101713399999</v>
      </c>
      <c r="K84" s="431">
        <v>7.5790535596000005E-2</v>
      </c>
    </row>
    <row r="85" spans="1:11" ht="14.4" customHeight="1" thickBot="1" x14ac:dyDescent="0.35">
      <c r="A85" s="440" t="s">
        <v>361</v>
      </c>
      <c r="B85" s="418">
        <v>1.945074184314</v>
      </c>
      <c r="C85" s="418">
        <v>1.8794</v>
      </c>
      <c r="D85" s="419">
        <v>-6.5674184314000003E-2</v>
      </c>
      <c r="E85" s="420">
        <v>0.96623564034499998</v>
      </c>
      <c r="F85" s="418">
        <v>1.8076135617869999</v>
      </c>
      <c r="G85" s="419">
        <v>1.3557101713399999</v>
      </c>
      <c r="H85" s="421">
        <v>0</v>
      </c>
      <c r="I85" s="418">
        <v>0.13700000000000001</v>
      </c>
      <c r="J85" s="419">
        <v>-1.2187101713399999</v>
      </c>
      <c r="K85" s="422">
        <v>7.5790535596000005E-2</v>
      </c>
    </row>
    <row r="86" spans="1:11" ht="14.4" customHeight="1" thickBot="1" x14ac:dyDescent="0.35">
      <c r="A86" s="439" t="s">
        <v>362</v>
      </c>
      <c r="B86" s="423">
        <v>159.175216607745</v>
      </c>
      <c r="C86" s="423">
        <v>191.07444000000001</v>
      </c>
      <c r="D86" s="424">
        <v>31.899223392254001</v>
      </c>
      <c r="E86" s="430">
        <v>1.200403203916</v>
      </c>
      <c r="F86" s="423">
        <v>207.08989844924301</v>
      </c>
      <c r="G86" s="424">
        <v>155.31742383693199</v>
      </c>
      <c r="H86" s="426">
        <v>14.25352</v>
      </c>
      <c r="I86" s="423">
        <v>121.27406000000001</v>
      </c>
      <c r="J86" s="424">
        <v>-34.043363836932002</v>
      </c>
      <c r="K86" s="431">
        <v>0.58561069809800004</v>
      </c>
    </row>
    <row r="87" spans="1:11" ht="14.4" customHeight="1" thickBot="1" x14ac:dyDescent="0.35">
      <c r="A87" s="440" t="s">
        <v>363</v>
      </c>
      <c r="B87" s="418">
        <v>46.530221672930999</v>
      </c>
      <c r="C87" s="418">
        <v>55.070399999999999</v>
      </c>
      <c r="D87" s="419">
        <v>8.5401783270680003</v>
      </c>
      <c r="E87" s="420">
        <v>1.1835404608010001</v>
      </c>
      <c r="F87" s="418">
        <v>52.889898449242999</v>
      </c>
      <c r="G87" s="419">
        <v>39.667423836932002</v>
      </c>
      <c r="H87" s="421">
        <v>5.3147000000000002</v>
      </c>
      <c r="I87" s="418">
        <v>34.287500000000001</v>
      </c>
      <c r="J87" s="419">
        <v>-5.3799238369319999</v>
      </c>
      <c r="K87" s="422">
        <v>0.64828069263300003</v>
      </c>
    </row>
    <row r="88" spans="1:11" ht="14.4" customHeight="1" thickBot="1" x14ac:dyDescent="0.35">
      <c r="A88" s="440" t="s">
        <v>364</v>
      </c>
      <c r="B88" s="418">
        <v>112.64499493481399</v>
      </c>
      <c r="C88" s="418">
        <v>136.00404</v>
      </c>
      <c r="D88" s="419">
        <v>23.359045065185999</v>
      </c>
      <c r="E88" s="420">
        <v>1.20736869027</v>
      </c>
      <c r="F88" s="418">
        <v>154.19999999999999</v>
      </c>
      <c r="G88" s="419">
        <v>115.65</v>
      </c>
      <c r="H88" s="421">
        <v>8.9388199999999998</v>
      </c>
      <c r="I88" s="418">
        <v>86.986559999999997</v>
      </c>
      <c r="J88" s="419">
        <v>-28.663440000000001</v>
      </c>
      <c r="K88" s="422">
        <v>0.56411517509700004</v>
      </c>
    </row>
    <row r="89" spans="1:11" ht="14.4" customHeight="1" thickBot="1" x14ac:dyDescent="0.35">
      <c r="A89" s="439" t="s">
        <v>365</v>
      </c>
      <c r="B89" s="423">
        <v>9.6485751906269996</v>
      </c>
      <c r="C89" s="423">
        <v>9.7200000000000006</v>
      </c>
      <c r="D89" s="424">
        <v>7.1424809372000006E-2</v>
      </c>
      <c r="E89" s="430">
        <v>1.0074026276370001</v>
      </c>
      <c r="F89" s="423">
        <v>8.9999997165209997</v>
      </c>
      <c r="G89" s="424">
        <v>6.7499997873910003</v>
      </c>
      <c r="H89" s="426">
        <v>0</v>
      </c>
      <c r="I89" s="423">
        <v>7.29</v>
      </c>
      <c r="J89" s="424">
        <v>0.54000021260800002</v>
      </c>
      <c r="K89" s="431">
        <v>0.81000002551299999</v>
      </c>
    </row>
    <row r="90" spans="1:11" ht="14.4" customHeight="1" thickBot="1" x14ac:dyDescent="0.35">
      <c r="A90" s="440" t="s">
        <v>366</v>
      </c>
      <c r="B90" s="418">
        <v>9.6485751906269996</v>
      </c>
      <c r="C90" s="418">
        <v>9.7200000000000006</v>
      </c>
      <c r="D90" s="419">
        <v>7.1424809372000006E-2</v>
      </c>
      <c r="E90" s="420">
        <v>1.0074026276370001</v>
      </c>
      <c r="F90" s="418">
        <v>8.9999997165209997</v>
      </c>
      <c r="G90" s="419">
        <v>6.7499997873910003</v>
      </c>
      <c r="H90" s="421">
        <v>0</v>
      </c>
      <c r="I90" s="418">
        <v>7.29</v>
      </c>
      <c r="J90" s="419">
        <v>0.54000021260800002</v>
      </c>
      <c r="K90" s="422">
        <v>0.81000002551299999</v>
      </c>
    </row>
    <row r="91" spans="1:11" ht="14.4" customHeight="1" thickBot="1" x14ac:dyDescent="0.35">
      <c r="A91" s="439" t="s">
        <v>367</v>
      </c>
      <c r="B91" s="423">
        <v>0</v>
      </c>
      <c r="C91" s="423">
        <v>0</v>
      </c>
      <c r="D91" s="424">
        <v>0</v>
      </c>
      <c r="E91" s="430">
        <v>1</v>
      </c>
      <c r="F91" s="423">
        <v>0</v>
      </c>
      <c r="G91" s="424">
        <v>0</v>
      </c>
      <c r="H91" s="426">
        <v>0</v>
      </c>
      <c r="I91" s="423">
        <v>14.4</v>
      </c>
      <c r="J91" s="424">
        <v>14.4</v>
      </c>
      <c r="K91" s="427" t="s">
        <v>317</v>
      </c>
    </row>
    <row r="92" spans="1:11" ht="14.4" customHeight="1" thickBot="1" x14ac:dyDescent="0.35">
      <c r="A92" s="440" t="s">
        <v>368</v>
      </c>
      <c r="B92" s="418">
        <v>0</v>
      </c>
      <c r="C92" s="418">
        <v>0</v>
      </c>
      <c r="D92" s="419">
        <v>0</v>
      </c>
      <c r="E92" s="420">
        <v>1</v>
      </c>
      <c r="F92" s="418">
        <v>0</v>
      </c>
      <c r="G92" s="419">
        <v>0</v>
      </c>
      <c r="H92" s="421">
        <v>0</v>
      </c>
      <c r="I92" s="418">
        <v>14.4</v>
      </c>
      <c r="J92" s="419">
        <v>14.4</v>
      </c>
      <c r="K92" s="429" t="s">
        <v>317</v>
      </c>
    </row>
    <row r="93" spans="1:11" ht="14.4" customHeight="1" thickBot="1" x14ac:dyDescent="0.35">
      <c r="A93" s="439" t="s">
        <v>369</v>
      </c>
      <c r="B93" s="423">
        <v>240.51846424889899</v>
      </c>
      <c r="C93" s="423">
        <v>241.72055</v>
      </c>
      <c r="D93" s="424">
        <v>1.2020857511</v>
      </c>
      <c r="E93" s="430">
        <v>1.0049978938399999</v>
      </c>
      <c r="F93" s="423">
        <v>246.13249959848301</v>
      </c>
      <c r="G93" s="424">
        <v>184.59937469886199</v>
      </c>
      <c r="H93" s="426">
        <v>70.549499999999995</v>
      </c>
      <c r="I93" s="423">
        <v>242.58282</v>
      </c>
      <c r="J93" s="424">
        <v>57.983445301137003</v>
      </c>
      <c r="K93" s="431">
        <v>0.98557817596499997</v>
      </c>
    </row>
    <row r="94" spans="1:11" ht="14.4" customHeight="1" thickBot="1" x14ac:dyDescent="0.35">
      <c r="A94" s="440" t="s">
        <v>370</v>
      </c>
      <c r="B94" s="418">
        <v>33.945698530954999</v>
      </c>
      <c r="C94" s="418">
        <v>21.212</v>
      </c>
      <c r="D94" s="419">
        <v>-12.733698530954999</v>
      </c>
      <c r="E94" s="420">
        <v>0.62488035061799996</v>
      </c>
      <c r="F94" s="418">
        <v>25.317777534013</v>
      </c>
      <c r="G94" s="419">
        <v>18.988333150510002</v>
      </c>
      <c r="H94" s="421">
        <v>26.051500000000001</v>
      </c>
      <c r="I94" s="418">
        <v>58.012839999999997</v>
      </c>
      <c r="J94" s="419">
        <v>39.024506849489001</v>
      </c>
      <c r="K94" s="422">
        <v>2.291387540713</v>
      </c>
    </row>
    <row r="95" spans="1:11" ht="14.4" customHeight="1" thickBot="1" x14ac:dyDescent="0.35">
      <c r="A95" s="440" t="s">
        <v>371</v>
      </c>
      <c r="B95" s="418">
        <v>0.41625940052400001</v>
      </c>
      <c r="C95" s="418">
        <v>0.72699999999999998</v>
      </c>
      <c r="D95" s="419">
        <v>0.31074059947499999</v>
      </c>
      <c r="E95" s="420">
        <v>1.746507103703</v>
      </c>
      <c r="F95" s="418">
        <v>0.74512271771899996</v>
      </c>
      <c r="G95" s="419">
        <v>0.55884203828900003</v>
      </c>
      <c r="H95" s="421">
        <v>0.24199999999999999</v>
      </c>
      <c r="I95" s="418">
        <v>0.48399999999999999</v>
      </c>
      <c r="J95" s="419">
        <v>-7.4842038289000004E-2</v>
      </c>
      <c r="K95" s="422">
        <v>0.64955743327899995</v>
      </c>
    </row>
    <row r="96" spans="1:11" ht="14.4" customHeight="1" thickBot="1" x14ac:dyDescent="0.35">
      <c r="A96" s="440" t="s">
        <v>372</v>
      </c>
      <c r="B96" s="418">
        <v>206.156506317419</v>
      </c>
      <c r="C96" s="418">
        <v>219.78155000000001</v>
      </c>
      <c r="D96" s="419">
        <v>13.625043682579999</v>
      </c>
      <c r="E96" s="420">
        <v>1.0660907769820001</v>
      </c>
      <c r="F96" s="418">
        <v>220.06959934675001</v>
      </c>
      <c r="G96" s="419">
        <v>165.05219951006299</v>
      </c>
      <c r="H96" s="421">
        <v>45.256</v>
      </c>
      <c r="I96" s="418">
        <v>184.08598000000001</v>
      </c>
      <c r="J96" s="419">
        <v>19.033780489937001</v>
      </c>
      <c r="K96" s="422">
        <v>0.83648982206699996</v>
      </c>
    </row>
    <row r="97" spans="1:11" ht="14.4" customHeight="1" thickBot="1" x14ac:dyDescent="0.35">
      <c r="A97" s="439" t="s">
        <v>373</v>
      </c>
      <c r="B97" s="423">
        <v>753.25336779490601</v>
      </c>
      <c r="C97" s="423">
        <v>722.85357999999997</v>
      </c>
      <c r="D97" s="424">
        <v>-30.399787794904999</v>
      </c>
      <c r="E97" s="430">
        <v>0.95964201542899996</v>
      </c>
      <c r="F97" s="423">
        <v>663.11408337260502</v>
      </c>
      <c r="G97" s="424">
        <v>497.33556252945402</v>
      </c>
      <c r="H97" s="426">
        <v>80.865579999999994</v>
      </c>
      <c r="I97" s="423">
        <v>713.10361</v>
      </c>
      <c r="J97" s="424">
        <v>215.768047470547</v>
      </c>
      <c r="K97" s="431">
        <v>1.075386012574</v>
      </c>
    </row>
    <row r="98" spans="1:11" ht="14.4" customHeight="1" thickBot="1" x14ac:dyDescent="0.35">
      <c r="A98" s="440" t="s">
        <v>374</v>
      </c>
      <c r="B98" s="418">
        <v>0</v>
      </c>
      <c r="C98" s="418">
        <v>2.6357400000000002</v>
      </c>
      <c r="D98" s="419">
        <v>2.6357400000000002</v>
      </c>
      <c r="E98" s="428" t="s">
        <v>317</v>
      </c>
      <c r="F98" s="418">
        <v>14.247371690014999</v>
      </c>
      <c r="G98" s="419">
        <v>10.685528767511</v>
      </c>
      <c r="H98" s="421">
        <v>0</v>
      </c>
      <c r="I98" s="418">
        <v>31.213999999999999</v>
      </c>
      <c r="J98" s="419">
        <v>20.528471232487998</v>
      </c>
      <c r="K98" s="422">
        <v>2.1908602287579999</v>
      </c>
    </row>
    <row r="99" spans="1:11" ht="14.4" customHeight="1" thickBot="1" x14ac:dyDescent="0.35">
      <c r="A99" s="440" t="s">
        <v>375</v>
      </c>
      <c r="B99" s="418">
        <v>523.994106905335</v>
      </c>
      <c r="C99" s="418">
        <v>540.92547999999999</v>
      </c>
      <c r="D99" s="419">
        <v>16.931373094664998</v>
      </c>
      <c r="E99" s="420">
        <v>1.032312144109</v>
      </c>
      <c r="F99" s="418">
        <v>425.90837682371802</v>
      </c>
      <c r="G99" s="419">
        <v>319.43128261778799</v>
      </c>
      <c r="H99" s="421">
        <v>53.69782</v>
      </c>
      <c r="I99" s="418">
        <v>430.05425000000002</v>
      </c>
      <c r="J99" s="419">
        <v>110.622967382212</v>
      </c>
      <c r="K99" s="422">
        <v>1.009734190266</v>
      </c>
    </row>
    <row r="100" spans="1:11" ht="14.4" customHeight="1" thickBot="1" x14ac:dyDescent="0.35">
      <c r="A100" s="440" t="s">
        <v>376</v>
      </c>
      <c r="B100" s="418">
        <v>16.005830667849001</v>
      </c>
      <c r="C100" s="418">
        <v>12.371</v>
      </c>
      <c r="D100" s="419">
        <v>-3.6348306678490001</v>
      </c>
      <c r="E100" s="420">
        <v>0.77290584017200004</v>
      </c>
      <c r="F100" s="418">
        <v>11.999999622029</v>
      </c>
      <c r="G100" s="419">
        <v>8.9999997165209997</v>
      </c>
      <c r="H100" s="421">
        <v>0</v>
      </c>
      <c r="I100" s="418">
        <v>10.1698</v>
      </c>
      <c r="J100" s="419">
        <v>1.1698002834779999</v>
      </c>
      <c r="K100" s="422">
        <v>0.84748336002699998</v>
      </c>
    </row>
    <row r="101" spans="1:11" ht="14.4" customHeight="1" thickBot="1" x14ac:dyDescent="0.35">
      <c r="A101" s="440" t="s">
        <v>377</v>
      </c>
      <c r="B101" s="418">
        <v>206.94248673776801</v>
      </c>
      <c r="C101" s="418">
        <v>161.57156000000001</v>
      </c>
      <c r="D101" s="419">
        <v>-45.370926737767</v>
      </c>
      <c r="E101" s="420">
        <v>0.780755863848</v>
      </c>
      <c r="F101" s="418">
        <v>204.077384383804</v>
      </c>
      <c r="G101" s="419">
        <v>153.05803828785301</v>
      </c>
      <c r="H101" s="421">
        <v>27.167760000000001</v>
      </c>
      <c r="I101" s="418">
        <v>241.66556</v>
      </c>
      <c r="J101" s="419">
        <v>88.607521712147005</v>
      </c>
      <c r="K101" s="422">
        <v>1.1841858946279999</v>
      </c>
    </row>
    <row r="102" spans="1:11" ht="14.4" customHeight="1" thickBot="1" x14ac:dyDescent="0.35">
      <c r="A102" s="440" t="s">
        <v>378</v>
      </c>
      <c r="B102" s="418">
        <v>6.3109434839530003</v>
      </c>
      <c r="C102" s="418">
        <v>5.3498000000000001</v>
      </c>
      <c r="D102" s="419">
        <v>-0.96114348395299998</v>
      </c>
      <c r="E102" s="420">
        <v>0.84770209297499999</v>
      </c>
      <c r="F102" s="418">
        <v>6.8809508530389998</v>
      </c>
      <c r="G102" s="419">
        <v>5.1607131397790003</v>
      </c>
      <c r="H102" s="421">
        <v>0</v>
      </c>
      <c r="I102" s="418">
        <v>0</v>
      </c>
      <c r="J102" s="419">
        <v>-5.1607131397790003</v>
      </c>
      <c r="K102" s="422">
        <v>0</v>
      </c>
    </row>
    <row r="103" spans="1:11" ht="14.4" customHeight="1" thickBot="1" x14ac:dyDescent="0.35">
      <c r="A103" s="439" t="s">
        <v>379</v>
      </c>
      <c r="B103" s="423">
        <v>329.99999999999397</v>
      </c>
      <c r="C103" s="423">
        <v>94.333979999999997</v>
      </c>
      <c r="D103" s="424">
        <v>-235.66601999999401</v>
      </c>
      <c r="E103" s="430">
        <v>0.28586054545400003</v>
      </c>
      <c r="F103" s="423">
        <v>239.999992440581</v>
      </c>
      <c r="G103" s="424">
        <v>179.99999433043601</v>
      </c>
      <c r="H103" s="426">
        <v>0.99099999999999999</v>
      </c>
      <c r="I103" s="423">
        <v>91.131</v>
      </c>
      <c r="J103" s="424">
        <v>-88.868994330435996</v>
      </c>
      <c r="K103" s="431">
        <v>0.37971251196</v>
      </c>
    </row>
    <row r="104" spans="1:11" ht="14.4" customHeight="1" thickBot="1" x14ac:dyDescent="0.35">
      <c r="A104" s="440" t="s">
        <v>380</v>
      </c>
      <c r="B104" s="418">
        <v>0</v>
      </c>
      <c r="C104" s="418">
        <v>0</v>
      </c>
      <c r="D104" s="419">
        <v>0</v>
      </c>
      <c r="E104" s="428" t="s">
        <v>284</v>
      </c>
      <c r="F104" s="418">
        <v>0</v>
      </c>
      <c r="G104" s="419">
        <v>0</v>
      </c>
      <c r="H104" s="421">
        <v>0</v>
      </c>
      <c r="I104" s="418">
        <v>1.3720000000000001</v>
      </c>
      <c r="J104" s="419">
        <v>1.3720000000000001</v>
      </c>
      <c r="K104" s="429" t="s">
        <v>317</v>
      </c>
    </row>
    <row r="105" spans="1:11" ht="14.4" customHeight="1" thickBot="1" x14ac:dyDescent="0.35">
      <c r="A105" s="440" t="s">
        <v>381</v>
      </c>
      <c r="B105" s="418">
        <v>99.999999999997996</v>
      </c>
      <c r="C105" s="418">
        <v>94.333979999999997</v>
      </c>
      <c r="D105" s="419">
        <v>-5.6660199999980003</v>
      </c>
      <c r="E105" s="420">
        <v>0.94333979999999995</v>
      </c>
      <c r="F105" s="418">
        <v>154.99999511787499</v>
      </c>
      <c r="G105" s="419">
        <v>116.249996338407</v>
      </c>
      <c r="H105" s="421">
        <v>0.99099999999999999</v>
      </c>
      <c r="I105" s="418">
        <v>41.808</v>
      </c>
      <c r="J105" s="419">
        <v>-74.441996338406</v>
      </c>
      <c r="K105" s="422">
        <v>0.26972904075300003</v>
      </c>
    </row>
    <row r="106" spans="1:11" ht="14.4" customHeight="1" thickBot="1" x14ac:dyDescent="0.35">
      <c r="A106" s="440" t="s">
        <v>382</v>
      </c>
      <c r="B106" s="418">
        <v>229.99999999999599</v>
      </c>
      <c r="C106" s="418">
        <v>0</v>
      </c>
      <c r="D106" s="419">
        <v>-229.99999999999599</v>
      </c>
      <c r="E106" s="420">
        <v>0</v>
      </c>
      <c r="F106" s="418">
        <v>84.999997322705994</v>
      </c>
      <c r="G106" s="419">
        <v>63.749997992029002</v>
      </c>
      <c r="H106" s="421">
        <v>0</v>
      </c>
      <c r="I106" s="418">
        <v>47.951000000000001</v>
      </c>
      <c r="J106" s="419">
        <v>-15.798997992028999</v>
      </c>
      <c r="K106" s="422">
        <v>0.56412942953300005</v>
      </c>
    </row>
    <row r="107" spans="1:11" ht="14.4" customHeight="1" thickBot="1" x14ac:dyDescent="0.35">
      <c r="A107" s="439" t="s">
        <v>383</v>
      </c>
      <c r="B107" s="423">
        <v>0</v>
      </c>
      <c r="C107" s="423">
        <v>0</v>
      </c>
      <c r="D107" s="424">
        <v>0</v>
      </c>
      <c r="E107" s="425" t="s">
        <v>284</v>
      </c>
      <c r="F107" s="423">
        <v>0</v>
      </c>
      <c r="G107" s="424">
        <v>0</v>
      </c>
      <c r="H107" s="426">
        <v>0</v>
      </c>
      <c r="I107" s="423">
        <v>85.481499999999997</v>
      </c>
      <c r="J107" s="424">
        <v>85.481499999999997</v>
      </c>
      <c r="K107" s="427" t="s">
        <v>317</v>
      </c>
    </row>
    <row r="108" spans="1:11" ht="14.4" customHeight="1" thickBot="1" x14ac:dyDescent="0.35">
      <c r="A108" s="440" t="s">
        <v>384</v>
      </c>
      <c r="B108" s="418">
        <v>0</v>
      </c>
      <c r="C108" s="418">
        <v>0</v>
      </c>
      <c r="D108" s="419">
        <v>0</v>
      </c>
      <c r="E108" s="420">
        <v>1</v>
      </c>
      <c r="F108" s="418">
        <v>0</v>
      </c>
      <c r="G108" s="419">
        <v>0</v>
      </c>
      <c r="H108" s="421">
        <v>0</v>
      </c>
      <c r="I108" s="418">
        <v>85.481499999999997</v>
      </c>
      <c r="J108" s="419">
        <v>85.481499999999997</v>
      </c>
      <c r="K108" s="429" t="s">
        <v>317</v>
      </c>
    </row>
    <row r="109" spans="1:11" ht="14.4" customHeight="1" thickBot="1" x14ac:dyDescent="0.35">
      <c r="A109" s="437" t="s">
        <v>48</v>
      </c>
      <c r="B109" s="418">
        <v>32372.1600595011</v>
      </c>
      <c r="C109" s="418">
        <v>33329.79694</v>
      </c>
      <c r="D109" s="419">
        <v>957.63688049892505</v>
      </c>
      <c r="E109" s="420">
        <v>1.0295821124919999</v>
      </c>
      <c r="F109" s="418">
        <v>32759.9989681394</v>
      </c>
      <c r="G109" s="419">
        <v>24569.999226104501</v>
      </c>
      <c r="H109" s="421">
        <v>2740.3306899999998</v>
      </c>
      <c r="I109" s="418">
        <v>25278.364150000001</v>
      </c>
      <c r="J109" s="419">
        <v>708.36492389546402</v>
      </c>
      <c r="K109" s="422">
        <v>0.77162286160500004</v>
      </c>
    </row>
    <row r="110" spans="1:11" ht="14.4" customHeight="1" thickBot="1" x14ac:dyDescent="0.35">
      <c r="A110" s="441" t="s">
        <v>385</v>
      </c>
      <c r="B110" s="423">
        <v>23998.9999999996</v>
      </c>
      <c r="C110" s="423">
        <v>24780.991999999998</v>
      </c>
      <c r="D110" s="424">
        <v>781.99200000043504</v>
      </c>
      <c r="E110" s="430">
        <v>1.0325843576810001</v>
      </c>
      <c r="F110" s="423">
        <v>24289.9992349239</v>
      </c>
      <c r="G110" s="424">
        <v>18217.499426192899</v>
      </c>
      <c r="H110" s="426">
        <v>2030.825</v>
      </c>
      <c r="I110" s="423">
        <v>18745.383999999998</v>
      </c>
      <c r="J110" s="424">
        <v>527.88457380710304</v>
      </c>
      <c r="K110" s="431">
        <v>0.771732589149</v>
      </c>
    </row>
    <row r="111" spans="1:11" ht="14.4" customHeight="1" thickBot="1" x14ac:dyDescent="0.35">
      <c r="A111" s="439" t="s">
        <v>386</v>
      </c>
      <c r="B111" s="423">
        <v>23922.9999999996</v>
      </c>
      <c r="C111" s="423">
        <v>24625.456999999999</v>
      </c>
      <c r="D111" s="424">
        <v>702.45700000043496</v>
      </c>
      <c r="E111" s="430">
        <v>1.029363248756</v>
      </c>
      <c r="F111" s="423">
        <v>24199.999237758599</v>
      </c>
      <c r="G111" s="424">
        <v>18149.999428318999</v>
      </c>
      <c r="H111" s="426">
        <v>2027.047</v>
      </c>
      <c r="I111" s="423">
        <v>18624.526999999998</v>
      </c>
      <c r="J111" s="424">
        <v>474.52757168101698</v>
      </c>
      <c r="K111" s="431">
        <v>0.76960857795899995</v>
      </c>
    </row>
    <row r="112" spans="1:11" ht="14.4" customHeight="1" thickBot="1" x14ac:dyDescent="0.35">
      <c r="A112" s="440" t="s">
        <v>387</v>
      </c>
      <c r="B112" s="418">
        <v>23922.9999999996</v>
      </c>
      <c r="C112" s="418">
        <v>24625.456999999999</v>
      </c>
      <c r="D112" s="419">
        <v>702.45700000043496</v>
      </c>
      <c r="E112" s="420">
        <v>1.029363248756</v>
      </c>
      <c r="F112" s="418">
        <v>24199.999237758599</v>
      </c>
      <c r="G112" s="419">
        <v>18149.999428318999</v>
      </c>
      <c r="H112" s="421">
        <v>2027.047</v>
      </c>
      <c r="I112" s="418">
        <v>18624.526999999998</v>
      </c>
      <c r="J112" s="419">
        <v>474.52757168101698</v>
      </c>
      <c r="K112" s="422">
        <v>0.76960857795899995</v>
      </c>
    </row>
    <row r="113" spans="1:11" ht="14.4" customHeight="1" thickBot="1" x14ac:dyDescent="0.35">
      <c r="A113" s="439" t="s">
        <v>388</v>
      </c>
      <c r="B113" s="423">
        <v>0</v>
      </c>
      <c r="C113" s="423">
        <v>11.1</v>
      </c>
      <c r="D113" s="424">
        <v>11.1</v>
      </c>
      <c r="E113" s="425" t="s">
        <v>317</v>
      </c>
      <c r="F113" s="423">
        <v>14.999999527536</v>
      </c>
      <c r="G113" s="424">
        <v>11.249999645652</v>
      </c>
      <c r="H113" s="426">
        <v>0</v>
      </c>
      <c r="I113" s="423">
        <v>40</v>
      </c>
      <c r="J113" s="424">
        <v>28.750000354347002</v>
      </c>
      <c r="K113" s="431">
        <v>2.6666667506600001</v>
      </c>
    </row>
    <row r="114" spans="1:11" ht="14.4" customHeight="1" thickBot="1" x14ac:dyDescent="0.35">
      <c r="A114" s="440" t="s">
        <v>389</v>
      </c>
      <c r="B114" s="418">
        <v>0</v>
      </c>
      <c r="C114" s="418">
        <v>11.1</v>
      </c>
      <c r="D114" s="419">
        <v>11.1</v>
      </c>
      <c r="E114" s="428" t="s">
        <v>317</v>
      </c>
      <c r="F114" s="418">
        <v>14.999999527536</v>
      </c>
      <c r="G114" s="419">
        <v>11.249999645652</v>
      </c>
      <c r="H114" s="421">
        <v>0</v>
      </c>
      <c r="I114" s="418">
        <v>40</v>
      </c>
      <c r="J114" s="419">
        <v>28.750000354347002</v>
      </c>
      <c r="K114" s="422">
        <v>2.6666667506600001</v>
      </c>
    </row>
    <row r="115" spans="1:11" ht="14.4" customHeight="1" thickBot="1" x14ac:dyDescent="0.35">
      <c r="A115" s="439" t="s">
        <v>390</v>
      </c>
      <c r="B115" s="423">
        <v>0</v>
      </c>
      <c r="C115" s="423">
        <v>85.17</v>
      </c>
      <c r="D115" s="424">
        <v>85.17</v>
      </c>
      <c r="E115" s="425" t="s">
        <v>317</v>
      </c>
      <c r="F115" s="423">
        <v>0</v>
      </c>
      <c r="G115" s="424">
        <v>0</v>
      </c>
      <c r="H115" s="426">
        <v>0</v>
      </c>
      <c r="I115" s="423">
        <v>0</v>
      </c>
      <c r="J115" s="424">
        <v>0</v>
      </c>
      <c r="K115" s="427" t="s">
        <v>284</v>
      </c>
    </row>
    <row r="116" spans="1:11" ht="14.4" customHeight="1" thickBot="1" x14ac:dyDescent="0.35">
      <c r="A116" s="440" t="s">
        <v>391</v>
      </c>
      <c r="B116" s="418">
        <v>0</v>
      </c>
      <c r="C116" s="418">
        <v>85.17</v>
      </c>
      <c r="D116" s="419">
        <v>85.17</v>
      </c>
      <c r="E116" s="428" t="s">
        <v>317</v>
      </c>
      <c r="F116" s="418">
        <v>0</v>
      </c>
      <c r="G116" s="419">
        <v>0</v>
      </c>
      <c r="H116" s="421">
        <v>0</v>
      </c>
      <c r="I116" s="418">
        <v>0</v>
      </c>
      <c r="J116" s="419">
        <v>0</v>
      </c>
      <c r="K116" s="429" t="s">
        <v>284</v>
      </c>
    </row>
    <row r="117" spans="1:11" ht="14.4" customHeight="1" thickBot="1" x14ac:dyDescent="0.35">
      <c r="A117" s="439" t="s">
        <v>392</v>
      </c>
      <c r="B117" s="423">
        <v>75.999999999997996</v>
      </c>
      <c r="C117" s="423">
        <v>59.265000000000001</v>
      </c>
      <c r="D117" s="424">
        <v>-16.734999999997999</v>
      </c>
      <c r="E117" s="430">
        <v>0.77980263157800001</v>
      </c>
      <c r="F117" s="423">
        <v>74.999997637681005</v>
      </c>
      <c r="G117" s="424">
        <v>56.249998228260999</v>
      </c>
      <c r="H117" s="426">
        <v>3.778</v>
      </c>
      <c r="I117" s="423">
        <v>80.856999999999999</v>
      </c>
      <c r="J117" s="424">
        <v>24.607001771737998</v>
      </c>
      <c r="K117" s="431">
        <v>1.0780933672899999</v>
      </c>
    </row>
    <row r="118" spans="1:11" ht="14.4" customHeight="1" thickBot="1" x14ac:dyDescent="0.35">
      <c r="A118" s="440" t="s">
        <v>393</v>
      </c>
      <c r="B118" s="418">
        <v>75.999999999997996</v>
      </c>
      <c r="C118" s="418">
        <v>59.265000000000001</v>
      </c>
      <c r="D118" s="419">
        <v>-16.734999999997999</v>
      </c>
      <c r="E118" s="420">
        <v>0.77980263157800001</v>
      </c>
      <c r="F118" s="418">
        <v>74.999997637681005</v>
      </c>
      <c r="G118" s="419">
        <v>56.249998228260999</v>
      </c>
      <c r="H118" s="421">
        <v>3.778</v>
      </c>
      <c r="I118" s="418">
        <v>80.856999999999999</v>
      </c>
      <c r="J118" s="419">
        <v>24.607001771737998</v>
      </c>
      <c r="K118" s="422">
        <v>1.0780933672899999</v>
      </c>
    </row>
    <row r="119" spans="1:11" ht="14.4" customHeight="1" thickBot="1" x14ac:dyDescent="0.35">
      <c r="A119" s="438" t="s">
        <v>394</v>
      </c>
      <c r="B119" s="418">
        <v>8134.1600595015198</v>
      </c>
      <c r="C119" s="418">
        <v>8301.8489499999996</v>
      </c>
      <c r="D119" s="419">
        <v>167.688890498484</v>
      </c>
      <c r="E119" s="420">
        <v>1.0206153910510001</v>
      </c>
      <c r="F119" s="418">
        <v>8227.9997408379404</v>
      </c>
      <c r="G119" s="419">
        <v>6170.9998056284503</v>
      </c>
      <c r="H119" s="421">
        <v>689.19775000000004</v>
      </c>
      <c r="I119" s="418">
        <v>6345.9276900000004</v>
      </c>
      <c r="J119" s="419">
        <v>174.92788437154701</v>
      </c>
      <c r="K119" s="422">
        <v>0.77126007412200004</v>
      </c>
    </row>
    <row r="120" spans="1:11" ht="14.4" customHeight="1" thickBot="1" x14ac:dyDescent="0.35">
      <c r="A120" s="439" t="s">
        <v>395</v>
      </c>
      <c r="B120" s="423">
        <v>2152.1600595016398</v>
      </c>
      <c r="C120" s="423">
        <v>2216.27817</v>
      </c>
      <c r="D120" s="424">
        <v>64.118110498361006</v>
      </c>
      <c r="E120" s="430">
        <v>1.0297924451360001</v>
      </c>
      <c r="F120" s="423">
        <v>2177.9999313982798</v>
      </c>
      <c r="G120" s="424">
        <v>1633.4999485487101</v>
      </c>
      <c r="H120" s="426">
        <v>182.43600000000001</v>
      </c>
      <c r="I120" s="423">
        <v>1679.7959499999999</v>
      </c>
      <c r="J120" s="424">
        <v>46.296001451290998</v>
      </c>
      <c r="K120" s="431">
        <v>0.77125619968199999</v>
      </c>
    </row>
    <row r="121" spans="1:11" ht="14.4" customHeight="1" thickBot="1" x14ac:dyDescent="0.35">
      <c r="A121" s="440" t="s">
        <v>396</v>
      </c>
      <c r="B121" s="418">
        <v>2152.1600595016398</v>
      </c>
      <c r="C121" s="418">
        <v>2216.27817</v>
      </c>
      <c r="D121" s="419">
        <v>64.118110498361006</v>
      </c>
      <c r="E121" s="420">
        <v>1.0297924451360001</v>
      </c>
      <c r="F121" s="418">
        <v>2177.9999313982798</v>
      </c>
      <c r="G121" s="419">
        <v>1633.4999485487101</v>
      </c>
      <c r="H121" s="421">
        <v>182.43600000000001</v>
      </c>
      <c r="I121" s="418">
        <v>1679.7959499999999</v>
      </c>
      <c r="J121" s="419">
        <v>46.296001451290998</v>
      </c>
      <c r="K121" s="422">
        <v>0.77125619968199999</v>
      </c>
    </row>
    <row r="122" spans="1:11" ht="14.4" customHeight="1" thickBot="1" x14ac:dyDescent="0.35">
      <c r="A122" s="439" t="s">
        <v>397</v>
      </c>
      <c r="B122" s="423">
        <v>5981.9999999998799</v>
      </c>
      <c r="C122" s="423">
        <v>6085.57078</v>
      </c>
      <c r="D122" s="424">
        <v>103.57078000012299</v>
      </c>
      <c r="E122" s="430">
        <v>1.0173137378799999</v>
      </c>
      <c r="F122" s="423">
        <v>6049.9998094396597</v>
      </c>
      <c r="G122" s="424">
        <v>4537.4998570797497</v>
      </c>
      <c r="H122" s="426">
        <v>506.76175000000001</v>
      </c>
      <c r="I122" s="423">
        <v>4666.1317399999998</v>
      </c>
      <c r="J122" s="424">
        <v>128.63188292025501</v>
      </c>
      <c r="K122" s="431">
        <v>0.77126146892000003</v>
      </c>
    </row>
    <row r="123" spans="1:11" ht="14.4" customHeight="1" thickBot="1" x14ac:dyDescent="0.35">
      <c r="A123" s="440" t="s">
        <v>398</v>
      </c>
      <c r="B123" s="418">
        <v>5981.9999999998799</v>
      </c>
      <c r="C123" s="418">
        <v>6085.57078</v>
      </c>
      <c r="D123" s="419">
        <v>103.57078000012299</v>
      </c>
      <c r="E123" s="420">
        <v>1.0173137378799999</v>
      </c>
      <c r="F123" s="418">
        <v>6049.9998094396597</v>
      </c>
      <c r="G123" s="419">
        <v>4537.4998570797497</v>
      </c>
      <c r="H123" s="421">
        <v>506.76175000000001</v>
      </c>
      <c r="I123" s="418">
        <v>4666.1317399999998</v>
      </c>
      <c r="J123" s="419">
        <v>128.63188292025501</v>
      </c>
      <c r="K123" s="422">
        <v>0.77126146892000003</v>
      </c>
    </row>
    <row r="124" spans="1:11" ht="14.4" customHeight="1" thickBot="1" x14ac:dyDescent="0.35">
      <c r="A124" s="438" t="s">
        <v>399</v>
      </c>
      <c r="B124" s="418">
        <v>238.999999999995</v>
      </c>
      <c r="C124" s="418">
        <v>246.95599000000001</v>
      </c>
      <c r="D124" s="419">
        <v>7.9559900000040003</v>
      </c>
      <c r="E124" s="420">
        <v>1.033288661087</v>
      </c>
      <c r="F124" s="418">
        <v>241.99999237758601</v>
      </c>
      <c r="G124" s="419">
        <v>181.49999428319001</v>
      </c>
      <c r="H124" s="421">
        <v>20.307939999999999</v>
      </c>
      <c r="I124" s="418">
        <v>187.05246</v>
      </c>
      <c r="J124" s="419">
        <v>5.5524657168099996</v>
      </c>
      <c r="K124" s="422">
        <v>0.77294407393200004</v>
      </c>
    </row>
    <row r="125" spans="1:11" ht="14.4" customHeight="1" thickBot="1" x14ac:dyDescent="0.35">
      <c r="A125" s="439" t="s">
        <v>400</v>
      </c>
      <c r="B125" s="423">
        <v>238.999999999995</v>
      </c>
      <c r="C125" s="423">
        <v>246.95599000000001</v>
      </c>
      <c r="D125" s="424">
        <v>7.9559900000040003</v>
      </c>
      <c r="E125" s="430">
        <v>1.033288661087</v>
      </c>
      <c r="F125" s="423">
        <v>241.99999237758601</v>
      </c>
      <c r="G125" s="424">
        <v>181.49999428319001</v>
      </c>
      <c r="H125" s="426">
        <v>20.307939999999999</v>
      </c>
      <c r="I125" s="423">
        <v>187.05246</v>
      </c>
      <c r="J125" s="424">
        <v>5.5524657168099996</v>
      </c>
      <c r="K125" s="431">
        <v>0.77294407393200004</v>
      </c>
    </row>
    <row r="126" spans="1:11" ht="14.4" customHeight="1" thickBot="1" x14ac:dyDescent="0.35">
      <c r="A126" s="440" t="s">
        <v>401</v>
      </c>
      <c r="B126" s="418">
        <v>238.999999999995</v>
      </c>
      <c r="C126" s="418">
        <v>246.95599000000001</v>
      </c>
      <c r="D126" s="419">
        <v>7.9559900000040003</v>
      </c>
      <c r="E126" s="420">
        <v>1.033288661087</v>
      </c>
      <c r="F126" s="418">
        <v>241.99999237758601</v>
      </c>
      <c r="G126" s="419">
        <v>181.49999428319001</v>
      </c>
      <c r="H126" s="421">
        <v>20.307939999999999</v>
      </c>
      <c r="I126" s="418">
        <v>187.05246</v>
      </c>
      <c r="J126" s="419">
        <v>5.5524657168099996</v>
      </c>
      <c r="K126" s="422">
        <v>0.77294407393200004</v>
      </c>
    </row>
    <row r="127" spans="1:11" ht="14.4" customHeight="1" thickBot="1" x14ac:dyDescent="0.35">
      <c r="A127" s="437" t="s">
        <v>402</v>
      </c>
      <c r="B127" s="418">
        <v>47876.121171094099</v>
      </c>
      <c r="C127" s="418">
        <v>53232.288869999997</v>
      </c>
      <c r="D127" s="419">
        <v>5356.1676989059597</v>
      </c>
      <c r="E127" s="420">
        <v>1.1118755564959999</v>
      </c>
      <c r="F127" s="418">
        <v>50079.998422601602</v>
      </c>
      <c r="G127" s="419">
        <v>37559.9988169512</v>
      </c>
      <c r="H127" s="421">
        <v>7501.7551100000001</v>
      </c>
      <c r="I127" s="418">
        <v>34829.06871</v>
      </c>
      <c r="J127" s="419">
        <v>-2730.9301069511998</v>
      </c>
      <c r="K127" s="422">
        <v>0.69546864630600003</v>
      </c>
    </row>
    <row r="128" spans="1:11" ht="14.4" customHeight="1" thickBot="1" x14ac:dyDescent="0.35">
      <c r="A128" s="438" t="s">
        <v>403</v>
      </c>
      <c r="B128" s="418">
        <v>0</v>
      </c>
      <c r="C128" s="418">
        <v>1.837</v>
      </c>
      <c r="D128" s="419">
        <v>1.837</v>
      </c>
      <c r="E128" s="428" t="s">
        <v>284</v>
      </c>
      <c r="F128" s="418">
        <v>0</v>
      </c>
      <c r="G128" s="419">
        <v>0</v>
      </c>
      <c r="H128" s="421">
        <v>0</v>
      </c>
      <c r="I128" s="418">
        <v>0</v>
      </c>
      <c r="J128" s="419">
        <v>0</v>
      </c>
      <c r="K128" s="429" t="s">
        <v>284</v>
      </c>
    </row>
    <row r="129" spans="1:11" ht="14.4" customHeight="1" thickBot="1" x14ac:dyDescent="0.35">
      <c r="A129" s="439" t="s">
        <v>404</v>
      </c>
      <c r="B129" s="423">
        <v>0</v>
      </c>
      <c r="C129" s="423">
        <v>1.837</v>
      </c>
      <c r="D129" s="424">
        <v>1.837</v>
      </c>
      <c r="E129" s="425" t="s">
        <v>284</v>
      </c>
      <c r="F129" s="423">
        <v>0</v>
      </c>
      <c r="G129" s="424">
        <v>0</v>
      </c>
      <c r="H129" s="426">
        <v>0</v>
      </c>
      <c r="I129" s="423">
        <v>0</v>
      </c>
      <c r="J129" s="424">
        <v>0</v>
      </c>
      <c r="K129" s="427" t="s">
        <v>284</v>
      </c>
    </row>
    <row r="130" spans="1:11" ht="14.4" customHeight="1" thickBot="1" x14ac:dyDescent="0.35">
      <c r="A130" s="440" t="s">
        <v>405</v>
      </c>
      <c r="B130" s="418">
        <v>0</v>
      </c>
      <c r="C130" s="418">
        <v>1.837</v>
      </c>
      <c r="D130" s="419">
        <v>1.837</v>
      </c>
      <c r="E130" s="428" t="s">
        <v>284</v>
      </c>
      <c r="F130" s="418">
        <v>0</v>
      </c>
      <c r="G130" s="419">
        <v>0</v>
      </c>
      <c r="H130" s="421">
        <v>0</v>
      </c>
      <c r="I130" s="418">
        <v>0</v>
      </c>
      <c r="J130" s="419">
        <v>0</v>
      </c>
      <c r="K130" s="429" t="s">
        <v>284</v>
      </c>
    </row>
    <row r="131" spans="1:11" ht="14.4" customHeight="1" thickBot="1" x14ac:dyDescent="0.35">
      <c r="A131" s="438" t="s">
        <v>406</v>
      </c>
      <c r="B131" s="418">
        <v>47399.999999999098</v>
      </c>
      <c r="C131" s="418">
        <v>52650.450109999998</v>
      </c>
      <c r="D131" s="419">
        <v>5250.4501100008802</v>
      </c>
      <c r="E131" s="420">
        <v>1.1107689896620001</v>
      </c>
      <c r="F131" s="418">
        <v>49599.998437720402</v>
      </c>
      <c r="G131" s="419">
        <v>37199.9988282903</v>
      </c>
      <c r="H131" s="421">
        <v>7462.6051100000004</v>
      </c>
      <c r="I131" s="418">
        <v>34432.625460000003</v>
      </c>
      <c r="J131" s="419">
        <v>-2767.3733682903298</v>
      </c>
      <c r="K131" s="422">
        <v>0.69420618033299997</v>
      </c>
    </row>
    <row r="132" spans="1:11" ht="14.4" customHeight="1" thickBot="1" x14ac:dyDescent="0.35">
      <c r="A132" s="439" t="s">
        <v>407</v>
      </c>
      <c r="B132" s="423">
        <v>47399.999999999098</v>
      </c>
      <c r="C132" s="423">
        <v>52650.450109999998</v>
      </c>
      <c r="D132" s="424">
        <v>5250.4501100008802</v>
      </c>
      <c r="E132" s="430">
        <v>1.1107689896620001</v>
      </c>
      <c r="F132" s="423">
        <v>49599.998437720402</v>
      </c>
      <c r="G132" s="424">
        <v>37199.9988282903</v>
      </c>
      <c r="H132" s="426">
        <v>7462.6051100000004</v>
      </c>
      <c r="I132" s="423">
        <v>34432.625460000003</v>
      </c>
      <c r="J132" s="424">
        <v>-2767.3733682903298</v>
      </c>
      <c r="K132" s="431">
        <v>0.69420618033299997</v>
      </c>
    </row>
    <row r="133" spans="1:11" ht="14.4" customHeight="1" thickBot="1" x14ac:dyDescent="0.35">
      <c r="A133" s="440" t="s">
        <v>408</v>
      </c>
      <c r="B133" s="418">
        <v>12299.9999999998</v>
      </c>
      <c r="C133" s="418">
        <v>14433.825999999999</v>
      </c>
      <c r="D133" s="419">
        <v>2133.8260000002301</v>
      </c>
      <c r="E133" s="420">
        <v>1.1734817886169999</v>
      </c>
      <c r="F133" s="418">
        <v>14499.999543285199</v>
      </c>
      <c r="G133" s="419">
        <v>10874.999657463901</v>
      </c>
      <c r="H133" s="421">
        <v>1164.625</v>
      </c>
      <c r="I133" s="418">
        <v>10208.795</v>
      </c>
      <c r="J133" s="419">
        <v>-666.20465746390596</v>
      </c>
      <c r="K133" s="422">
        <v>0.70405484976199995</v>
      </c>
    </row>
    <row r="134" spans="1:11" ht="14.4" customHeight="1" thickBot="1" x14ac:dyDescent="0.35">
      <c r="A134" s="440" t="s">
        <v>409</v>
      </c>
      <c r="B134" s="418">
        <v>34999.999999999403</v>
      </c>
      <c r="C134" s="418">
        <v>38192.022550000002</v>
      </c>
      <c r="D134" s="419">
        <v>3192.02255000065</v>
      </c>
      <c r="E134" s="420">
        <v>1.091200644285</v>
      </c>
      <c r="F134" s="418">
        <v>34999.998897584999</v>
      </c>
      <c r="G134" s="419">
        <v>26249.999173188698</v>
      </c>
      <c r="H134" s="421">
        <v>6228.4626099999996</v>
      </c>
      <c r="I134" s="418">
        <v>24047.090759999999</v>
      </c>
      <c r="J134" s="419">
        <v>-2202.9084131887298</v>
      </c>
      <c r="K134" s="422">
        <v>0.68705975764000005</v>
      </c>
    </row>
    <row r="135" spans="1:11" ht="14.4" customHeight="1" thickBot="1" x14ac:dyDescent="0.35">
      <c r="A135" s="440" t="s">
        <v>410</v>
      </c>
      <c r="B135" s="418">
        <v>99.999999999997996</v>
      </c>
      <c r="C135" s="418">
        <v>24.601559999999999</v>
      </c>
      <c r="D135" s="419">
        <v>-75.398439999998004</v>
      </c>
      <c r="E135" s="420">
        <v>0.2460156</v>
      </c>
      <c r="F135" s="418">
        <v>99.999996850241999</v>
      </c>
      <c r="G135" s="419">
        <v>74.999997637682</v>
      </c>
      <c r="H135" s="421">
        <v>69.517499999999998</v>
      </c>
      <c r="I135" s="418">
        <v>176.7397</v>
      </c>
      <c r="J135" s="419">
        <v>101.739702362318</v>
      </c>
      <c r="K135" s="422">
        <v>1.7673970556680001</v>
      </c>
    </row>
    <row r="136" spans="1:11" ht="14.4" customHeight="1" thickBot="1" x14ac:dyDescent="0.35">
      <c r="A136" s="438" t="s">
        <v>411</v>
      </c>
      <c r="B136" s="418">
        <v>476.12117109493101</v>
      </c>
      <c r="C136" s="418">
        <v>580.00175999999999</v>
      </c>
      <c r="D136" s="419">
        <v>103.880588905069</v>
      </c>
      <c r="E136" s="420">
        <v>1.218180990914</v>
      </c>
      <c r="F136" s="418">
        <v>479.99998488116597</v>
      </c>
      <c r="G136" s="419">
        <v>359.99998866087401</v>
      </c>
      <c r="H136" s="421">
        <v>39.15</v>
      </c>
      <c r="I136" s="418">
        <v>396.44324999999998</v>
      </c>
      <c r="J136" s="419">
        <v>36.443261339125002</v>
      </c>
      <c r="K136" s="422">
        <v>0.82592346351400003</v>
      </c>
    </row>
    <row r="137" spans="1:11" ht="14.4" customHeight="1" thickBot="1" x14ac:dyDescent="0.35">
      <c r="A137" s="439" t="s">
        <v>412</v>
      </c>
      <c r="B137" s="423">
        <v>0</v>
      </c>
      <c r="C137" s="423">
        <v>39.442329999999998</v>
      </c>
      <c r="D137" s="424">
        <v>39.442329999999998</v>
      </c>
      <c r="E137" s="425" t="s">
        <v>284</v>
      </c>
      <c r="F137" s="423">
        <v>0</v>
      </c>
      <c r="G137" s="424">
        <v>0</v>
      </c>
      <c r="H137" s="426">
        <v>0</v>
      </c>
      <c r="I137" s="423">
        <v>7.7432499999999997</v>
      </c>
      <c r="J137" s="424">
        <v>7.7432499999999997</v>
      </c>
      <c r="K137" s="427" t="s">
        <v>284</v>
      </c>
    </row>
    <row r="138" spans="1:11" ht="14.4" customHeight="1" thickBot="1" x14ac:dyDescent="0.35">
      <c r="A138" s="440" t="s">
        <v>413</v>
      </c>
      <c r="B138" s="418">
        <v>0</v>
      </c>
      <c r="C138" s="418">
        <v>2.30823</v>
      </c>
      <c r="D138" s="419">
        <v>2.30823</v>
      </c>
      <c r="E138" s="428" t="s">
        <v>284</v>
      </c>
      <c r="F138" s="418">
        <v>0</v>
      </c>
      <c r="G138" s="419">
        <v>0</v>
      </c>
      <c r="H138" s="421">
        <v>0</v>
      </c>
      <c r="I138" s="418">
        <v>1.8382499999999999</v>
      </c>
      <c r="J138" s="419">
        <v>1.8382499999999999</v>
      </c>
      <c r="K138" s="429" t="s">
        <v>284</v>
      </c>
    </row>
    <row r="139" spans="1:11" ht="14.4" customHeight="1" thickBot="1" x14ac:dyDescent="0.35">
      <c r="A139" s="440" t="s">
        <v>414</v>
      </c>
      <c r="B139" s="418">
        <v>0</v>
      </c>
      <c r="C139" s="418">
        <v>0</v>
      </c>
      <c r="D139" s="419">
        <v>0</v>
      </c>
      <c r="E139" s="428" t="s">
        <v>284</v>
      </c>
      <c r="F139" s="418">
        <v>0</v>
      </c>
      <c r="G139" s="419">
        <v>0</v>
      </c>
      <c r="H139" s="421">
        <v>0</v>
      </c>
      <c r="I139" s="418">
        <v>0.35</v>
      </c>
      <c r="J139" s="419">
        <v>0.35</v>
      </c>
      <c r="K139" s="429" t="s">
        <v>317</v>
      </c>
    </row>
    <row r="140" spans="1:11" ht="14.4" customHeight="1" thickBot="1" x14ac:dyDescent="0.35">
      <c r="A140" s="440" t="s">
        <v>415</v>
      </c>
      <c r="B140" s="418">
        <v>0</v>
      </c>
      <c r="C140" s="418">
        <v>36.834099999999999</v>
      </c>
      <c r="D140" s="419">
        <v>36.834099999999999</v>
      </c>
      <c r="E140" s="428" t="s">
        <v>284</v>
      </c>
      <c r="F140" s="418">
        <v>0</v>
      </c>
      <c r="G140" s="419">
        <v>0</v>
      </c>
      <c r="H140" s="421">
        <v>0</v>
      </c>
      <c r="I140" s="418">
        <v>5.1550000000000002</v>
      </c>
      <c r="J140" s="419">
        <v>5.1550000000000002</v>
      </c>
      <c r="K140" s="429" t="s">
        <v>284</v>
      </c>
    </row>
    <row r="141" spans="1:11" ht="14.4" customHeight="1" thickBot="1" x14ac:dyDescent="0.35">
      <c r="A141" s="440" t="s">
        <v>416</v>
      </c>
      <c r="B141" s="418">
        <v>0</v>
      </c>
      <c r="C141" s="418">
        <v>0.3</v>
      </c>
      <c r="D141" s="419">
        <v>0.3</v>
      </c>
      <c r="E141" s="428" t="s">
        <v>284</v>
      </c>
      <c r="F141" s="418">
        <v>0</v>
      </c>
      <c r="G141" s="419">
        <v>0</v>
      </c>
      <c r="H141" s="421">
        <v>0</v>
      </c>
      <c r="I141" s="418">
        <v>0.4</v>
      </c>
      <c r="J141" s="419">
        <v>0.4</v>
      </c>
      <c r="K141" s="429" t="s">
        <v>284</v>
      </c>
    </row>
    <row r="142" spans="1:11" ht="14.4" customHeight="1" thickBot="1" x14ac:dyDescent="0.35">
      <c r="A142" s="439" t="s">
        <v>417</v>
      </c>
      <c r="B142" s="423">
        <v>476.12117109493101</v>
      </c>
      <c r="C142" s="423">
        <v>518.4</v>
      </c>
      <c r="D142" s="424">
        <v>42.278828905068998</v>
      </c>
      <c r="E142" s="430">
        <v>1.088798464491</v>
      </c>
      <c r="F142" s="423">
        <v>479.99998488116597</v>
      </c>
      <c r="G142" s="424">
        <v>359.99998866087401</v>
      </c>
      <c r="H142" s="426">
        <v>39.15</v>
      </c>
      <c r="I142" s="423">
        <v>368.1</v>
      </c>
      <c r="J142" s="424">
        <v>8.1000113391250004</v>
      </c>
      <c r="K142" s="431">
        <v>0.766875024154</v>
      </c>
    </row>
    <row r="143" spans="1:11" ht="14.4" customHeight="1" thickBot="1" x14ac:dyDescent="0.35">
      <c r="A143" s="440" t="s">
        <v>418</v>
      </c>
      <c r="B143" s="418">
        <v>476.12117109493101</v>
      </c>
      <c r="C143" s="418">
        <v>518.4</v>
      </c>
      <c r="D143" s="419">
        <v>42.278828905068998</v>
      </c>
      <c r="E143" s="420">
        <v>1.088798464491</v>
      </c>
      <c r="F143" s="418">
        <v>479.99998488116597</v>
      </c>
      <c r="G143" s="419">
        <v>359.99998866087401</v>
      </c>
      <c r="H143" s="421">
        <v>39.15</v>
      </c>
      <c r="I143" s="418">
        <v>368.1</v>
      </c>
      <c r="J143" s="419">
        <v>8.1000113391250004</v>
      </c>
      <c r="K143" s="422">
        <v>0.766875024154</v>
      </c>
    </row>
    <row r="144" spans="1:11" ht="14.4" customHeight="1" thickBot="1" x14ac:dyDescent="0.35">
      <c r="A144" s="439" t="s">
        <v>419</v>
      </c>
      <c r="B144" s="423">
        <v>0</v>
      </c>
      <c r="C144" s="423">
        <v>0.65942999999999996</v>
      </c>
      <c r="D144" s="424">
        <v>0.65942999999999996</v>
      </c>
      <c r="E144" s="425" t="s">
        <v>317</v>
      </c>
      <c r="F144" s="423">
        <v>0</v>
      </c>
      <c r="G144" s="424">
        <v>0</v>
      </c>
      <c r="H144" s="426">
        <v>0</v>
      </c>
      <c r="I144" s="423">
        <v>0</v>
      </c>
      <c r="J144" s="424">
        <v>0</v>
      </c>
      <c r="K144" s="427" t="s">
        <v>284</v>
      </c>
    </row>
    <row r="145" spans="1:11" ht="14.4" customHeight="1" thickBot="1" x14ac:dyDescent="0.35">
      <c r="A145" s="440" t="s">
        <v>420</v>
      </c>
      <c r="B145" s="418">
        <v>0</v>
      </c>
      <c r="C145" s="418">
        <v>0.65942999999999996</v>
      </c>
      <c r="D145" s="419">
        <v>0.65942999999999996</v>
      </c>
      <c r="E145" s="428" t="s">
        <v>317</v>
      </c>
      <c r="F145" s="418">
        <v>0</v>
      </c>
      <c r="G145" s="419">
        <v>0</v>
      </c>
      <c r="H145" s="421">
        <v>0</v>
      </c>
      <c r="I145" s="418">
        <v>0</v>
      </c>
      <c r="J145" s="419">
        <v>0</v>
      </c>
      <c r="K145" s="429" t="s">
        <v>284</v>
      </c>
    </row>
    <row r="146" spans="1:11" ht="14.4" customHeight="1" thickBot="1" x14ac:dyDescent="0.35">
      <c r="A146" s="443" t="s">
        <v>421</v>
      </c>
      <c r="B146" s="418">
        <v>0</v>
      </c>
      <c r="C146" s="418">
        <v>0.7</v>
      </c>
      <c r="D146" s="419">
        <v>0.7</v>
      </c>
      <c r="E146" s="428" t="s">
        <v>317</v>
      </c>
      <c r="F146" s="418">
        <v>0</v>
      </c>
      <c r="G146" s="419">
        <v>0</v>
      </c>
      <c r="H146" s="421">
        <v>0</v>
      </c>
      <c r="I146" s="418">
        <v>0</v>
      </c>
      <c r="J146" s="419">
        <v>0</v>
      </c>
      <c r="K146" s="429" t="s">
        <v>284</v>
      </c>
    </row>
    <row r="147" spans="1:11" ht="14.4" customHeight="1" thickBot="1" x14ac:dyDescent="0.35">
      <c r="A147" s="440" t="s">
        <v>422</v>
      </c>
      <c r="B147" s="418">
        <v>0</v>
      </c>
      <c r="C147" s="418">
        <v>0.7</v>
      </c>
      <c r="D147" s="419">
        <v>0.7</v>
      </c>
      <c r="E147" s="428" t="s">
        <v>317</v>
      </c>
      <c r="F147" s="418">
        <v>0</v>
      </c>
      <c r="G147" s="419">
        <v>0</v>
      </c>
      <c r="H147" s="421">
        <v>0</v>
      </c>
      <c r="I147" s="418">
        <v>0</v>
      </c>
      <c r="J147" s="419">
        <v>0</v>
      </c>
      <c r="K147" s="429" t="s">
        <v>284</v>
      </c>
    </row>
    <row r="148" spans="1:11" ht="14.4" customHeight="1" thickBot="1" x14ac:dyDescent="0.35">
      <c r="A148" s="443" t="s">
        <v>423</v>
      </c>
      <c r="B148" s="418">
        <v>0</v>
      </c>
      <c r="C148" s="418">
        <v>4</v>
      </c>
      <c r="D148" s="419">
        <v>4</v>
      </c>
      <c r="E148" s="428" t="s">
        <v>284</v>
      </c>
      <c r="F148" s="418">
        <v>0</v>
      </c>
      <c r="G148" s="419">
        <v>0</v>
      </c>
      <c r="H148" s="421">
        <v>0</v>
      </c>
      <c r="I148" s="418">
        <v>11.9</v>
      </c>
      <c r="J148" s="419">
        <v>11.9</v>
      </c>
      <c r="K148" s="429" t="s">
        <v>317</v>
      </c>
    </row>
    <row r="149" spans="1:11" ht="14.4" customHeight="1" thickBot="1" x14ac:dyDescent="0.35">
      <c r="A149" s="440" t="s">
        <v>424</v>
      </c>
      <c r="B149" s="418">
        <v>0</v>
      </c>
      <c r="C149" s="418">
        <v>4</v>
      </c>
      <c r="D149" s="419">
        <v>4</v>
      </c>
      <c r="E149" s="428" t="s">
        <v>284</v>
      </c>
      <c r="F149" s="418">
        <v>0</v>
      </c>
      <c r="G149" s="419">
        <v>0</v>
      </c>
      <c r="H149" s="421">
        <v>0</v>
      </c>
      <c r="I149" s="418">
        <v>11.9</v>
      </c>
      <c r="J149" s="419">
        <v>11.9</v>
      </c>
      <c r="K149" s="429" t="s">
        <v>317</v>
      </c>
    </row>
    <row r="150" spans="1:11" ht="14.4" customHeight="1" thickBot="1" x14ac:dyDescent="0.35">
      <c r="A150" s="443" t="s">
        <v>425</v>
      </c>
      <c r="B150" s="418">
        <v>0</v>
      </c>
      <c r="C150" s="418">
        <v>16.8</v>
      </c>
      <c r="D150" s="419">
        <v>16.8</v>
      </c>
      <c r="E150" s="428" t="s">
        <v>284</v>
      </c>
      <c r="F150" s="418">
        <v>0</v>
      </c>
      <c r="G150" s="419">
        <v>0</v>
      </c>
      <c r="H150" s="421">
        <v>0</v>
      </c>
      <c r="I150" s="418">
        <v>8.6999999999999993</v>
      </c>
      <c r="J150" s="419">
        <v>8.6999999999999993</v>
      </c>
      <c r="K150" s="429" t="s">
        <v>284</v>
      </c>
    </row>
    <row r="151" spans="1:11" ht="14.4" customHeight="1" thickBot="1" x14ac:dyDescent="0.35">
      <c r="A151" s="440" t="s">
        <v>426</v>
      </c>
      <c r="B151" s="418">
        <v>0</v>
      </c>
      <c r="C151" s="418">
        <v>16.8</v>
      </c>
      <c r="D151" s="419">
        <v>16.8</v>
      </c>
      <c r="E151" s="428" t="s">
        <v>284</v>
      </c>
      <c r="F151" s="418">
        <v>0</v>
      </c>
      <c r="G151" s="419">
        <v>0</v>
      </c>
      <c r="H151" s="421">
        <v>0</v>
      </c>
      <c r="I151" s="418">
        <v>8.6999999999999993</v>
      </c>
      <c r="J151" s="419">
        <v>8.6999999999999993</v>
      </c>
      <c r="K151" s="429" t="s">
        <v>284</v>
      </c>
    </row>
    <row r="152" spans="1:11" ht="14.4" customHeight="1" thickBot="1" x14ac:dyDescent="0.35">
      <c r="A152" s="437" t="s">
        <v>427</v>
      </c>
      <c r="B152" s="418">
        <v>4575.9840702248403</v>
      </c>
      <c r="C152" s="418">
        <v>4793.1720800000003</v>
      </c>
      <c r="D152" s="419">
        <v>217.18800977516401</v>
      </c>
      <c r="E152" s="420">
        <v>1.047462579948</v>
      </c>
      <c r="F152" s="418">
        <v>3838.1238727789</v>
      </c>
      <c r="G152" s="419">
        <v>2878.5929045841799</v>
      </c>
      <c r="H152" s="421">
        <v>410.25265999999999</v>
      </c>
      <c r="I152" s="418">
        <v>3184.8193900000001</v>
      </c>
      <c r="J152" s="419">
        <v>306.22648541582402</v>
      </c>
      <c r="K152" s="422">
        <v>0.82978546174199996</v>
      </c>
    </row>
    <row r="153" spans="1:11" ht="14.4" customHeight="1" thickBot="1" x14ac:dyDescent="0.35">
      <c r="A153" s="438" t="s">
        <v>428</v>
      </c>
      <c r="B153" s="418">
        <v>4565.9840702248403</v>
      </c>
      <c r="C153" s="418">
        <v>4624.8329999999996</v>
      </c>
      <c r="D153" s="419">
        <v>58.848929775163</v>
      </c>
      <c r="E153" s="420">
        <v>1.012888553457</v>
      </c>
      <c r="F153" s="418">
        <v>3647.9998727789002</v>
      </c>
      <c r="G153" s="419">
        <v>2735.9999045841801</v>
      </c>
      <c r="H153" s="421">
        <v>371.80200000000002</v>
      </c>
      <c r="I153" s="418">
        <v>2813.752</v>
      </c>
      <c r="J153" s="419">
        <v>77.752095415824002</v>
      </c>
      <c r="K153" s="422">
        <v>0.77131362338999998</v>
      </c>
    </row>
    <row r="154" spans="1:11" ht="14.4" customHeight="1" thickBot="1" x14ac:dyDescent="0.35">
      <c r="A154" s="439" t="s">
        <v>429</v>
      </c>
      <c r="B154" s="423">
        <v>4565.9840702248403</v>
      </c>
      <c r="C154" s="423">
        <v>4624.8329999999996</v>
      </c>
      <c r="D154" s="424">
        <v>58.848929775163</v>
      </c>
      <c r="E154" s="430">
        <v>1.012888553457</v>
      </c>
      <c r="F154" s="423">
        <v>3647.9998727789002</v>
      </c>
      <c r="G154" s="424">
        <v>2735.9999045841801</v>
      </c>
      <c r="H154" s="426">
        <v>303.95</v>
      </c>
      <c r="I154" s="423">
        <v>2745.9</v>
      </c>
      <c r="J154" s="424">
        <v>9.9000954158229995</v>
      </c>
      <c r="K154" s="431">
        <v>0.75271384203900005</v>
      </c>
    </row>
    <row r="155" spans="1:11" ht="14.4" customHeight="1" thickBot="1" x14ac:dyDescent="0.35">
      <c r="A155" s="440" t="s">
        <v>430</v>
      </c>
      <c r="B155" s="418">
        <v>958.99999999998204</v>
      </c>
      <c r="C155" s="418">
        <v>959.27200000000005</v>
      </c>
      <c r="D155" s="419">
        <v>0.27200000001800001</v>
      </c>
      <c r="E155" s="420">
        <v>1.0002836287800001</v>
      </c>
      <c r="F155" s="418">
        <v>0</v>
      </c>
      <c r="G155" s="419">
        <v>0</v>
      </c>
      <c r="H155" s="421">
        <v>0</v>
      </c>
      <c r="I155" s="418">
        <v>0</v>
      </c>
      <c r="J155" s="419">
        <v>0</v>
      </c>
      <c r="K155" s="429" t="s">
        <v>284</v>
      </c>
    </row>
    <row r="156" spans="1:11" ht="14.4" customHeight="1" thickBot="1" x14ac:dyDescent="0.35">
      <c r="A156" s="440" t="s">
        <v>431</v>
      </c>
      <c r="B156" s="418">
        <v>550.97810889208597</v>
      </c>
      <c r="C156" s="418">
        <v>544.92999999999995</v>
      </c>
      <c r="D156" s="419">
        <v>-6.0481088920849997</v>
      </c>
      <c r="E156" s="420">
        <v>0.98902295972400001</v>
      </c>
      <c r="F156" s="418">
        <v>552.99998258182995</v>
      </c>
      <c r="G156" s="419">
        <v>414.74998693637201</v>
      </c>
      <c r="H156" s="421">
        <v>46.158999999999999</v>
      </c>
      <c r="I156" s="418">
        <v>415.43099999999998</v>
      </c>
      <c r="J156" s="419">
        <v>0.68101306362699998</v>
      </c>
      <c r="K156" s="422">
        <v>0.751231488399</v>
      </c>
    </row>
    <row r="157" spans="1:11" ht="14.4" customHeight="1" thickBot="1" x14ac:dyDescent="0.35">
      <c r="A157" s="440" t="s">
        <v>432</v>
      </c>
      <c r="B157" s="418">
        <v>2296.99999999996</v>
      </c>
      <c r="C157" s="418">
        <v>2349.5120000000002</v>
      </c>
      <c r="D157" s="419">
        <v>52.512000000043003</v>
      </c>
      <c r="E157" s="420">
        <v>1.0228611232039999</v>
      </c>
      <c r="F157" s="418">
        <v>2355.9999257916502</v>
      </c>
      <c r="G157" s="419">
        <v>1766.99994434373</v>
      </c>
      <c r="H157" s="421">
        <v>197.15700000000001</v>
      </c>
      <c r="I157" s="418">
        <v>1775.2570000000001</v>
      </c>
      <c r="J157" s="419">
        <v>8.2570556562650008</v>
      </c>
      <c r="K157" s="422">
        <v>0.75350469266300002</v>
      </c>
    </row>
    <row r="158" spans="1:11" ht="14.4" customHeight="1" thickBot="1" x14ac:dyDescent="0.35">
      <c r="A158" s="440" t="s">
        <v>433</v>
      </c>
      <c r="B158" s="418">
        <v>714.00597365066403</v>
      </c>
      <c r="C158" s="418">
        <v>725.97299999999996</v>
      </c>
      <c r="D158" s="419">
        <v>11.967026349336001</v>
      </c>
      <c r="E158" s="420">
        <v>1.01676040088</v>
      </c>
      <c r="F158" s="418">
        <v>693.99997814066899</v>
      </c>
      <c r="G158" s="419">
        <v>520.49998360550205</v>
      </c>
      <c r="H158" s="421">
        <v>56.872999999999998</v>
      </c>
      <c r="I158" s="418">
        <v>521.36</v>
      </c>
      <c r="J158" s="419">
        <v>0.86001639449800005</v>
      </c>
      <c r="K158" s="422">
        <v>0.75123921674500005</v>
      </c>
    </row>
    <row r="159" spans="1:11" ht="14.4" customHeight="1" thickBot="1" x14ac:dyDescent="0.35">
      <c r="A159" s="440" t="s">
        <v>434</v>
      </c>
      <c r="B159" s="418">
        <v>0.99998768215</v>
      </c>
      <c r="C159" s="418">
        <v>0.91400000000000003</v>
      </c>
      <c r="D159" s="419">
        <v>-8.5987682149999994E-2</v>
      </c>
      <c r="E159" s="420">
        <v>0.91401125865300004</v>
      </c>
      <c r="F159" s="418">
        <v>0.99998765065200002</v>
      </c>
      <c r="G159" s="419">
        <v>0.74999073798899996</v>
      </c>
      <c r="H159" s="421">
        <v>7.5999999999999998E-2</v>
      </c>
      <c r="I159" s="418">
        <v>0.68400000000000005</v>
      </c>
      <c r="J159" s="419">
        <v>-6.5990737989000001E-2</v>
      </c>
      <c r="K159" s="422">
        <v>0.68400844705700004</v>
      </c>
    </row>
    <row r="160" spans="1:11" ht="14.4" customHeight="1" thickBot="1" x14ac:dyDescent="0.35">
      <c r="A160" s="440" t="s">
        <v>435</v>
      </c>
      <c r="B160" s="418">
        <v>43.999999999998998</v>
      </c>
      <c r="C160" s="418">
        <v>44.231999999999999</v>
      </c>
      <c r="D160" s="419">
        <v>0.23200000000000001</v>
      </c>
      <c r="E160" s="420">
        <v>1.0052727272719999</v>
      </c>
      <c r="F160" s="418">
        <v>43.999998614105003</v>
      </c>
      <c r="G160" s="419">
        <v>32.999998960577997</v>
      </c>
      <c r="H160" s="421">
        <v>3.6850000000000001</v>
      </c>
      <c r="I160" s="418">
        <v>33.167999999999999</v>
      </c>
      <c r="J160" s="419">
        <v>0.168001039421</v>
      </c>
      <c r="K160" s="422">
        <v>0.75381820556099999</v>
      </c>
    </row>
    <row r="161" spans="1:11" ht="14.4" customHeight="1" thickBot="1" x14ac:dyDescent="0.35">
      <c r="A161" s="439" t="s">
        <v>436</v>
      </c>
      <c r="B161" s="423">
        <v>0</v>
      </c>
      <c r="C161" s="423">
        <v>0</v>
      </c>
      <c r="D161" s="424">
        <v>0</v>
      </c>
      <c r="E161" s="425" t="s">
        <v>284</v>
      </c>
      <c r="F161" s="423">
        <v>0</v>
      </c>
      <c r="G161" s="424">
        <v>0</v>
      </c>
      <c r="H161" s="426">
        <v>67.852000000000004</v>
      </c>
      <c r="I161" s="423">
        <v>67.852000000000004</v>
      </c>
      <c r="J161" s="424">
        <v>67.852000000000004</v>
      </c>
      <c r="K161" s="427" t="s">
        <v>317</v>
      </c>
    </row>
    <row r="162" spans="1:11" ht="14.4" customHeight="1" thickBot="1" x14ac:dyDescent="0.35">
      <c r="A162" s="440" t="s">
        <v>437</v>
      </c>
      <c r="B162" s="418">
        <v>0</v>
      </c>
      <c r="C162" s="418">
        <v>0</v>
      </c>
      <c r="D162" s="419">
        <v>0</v>
      </c>
      <c r="E162" s="428" t="s">
        <v>284</v>
      </c>
      <c r="F162" s="418">
        <v>0</v>
      </c>
      <c r="G162" s="419">
        <v>0</v>
      </c>
      <c r="H162" s="421">
        <v>67.852000000000004</v>
      </c>
      <c r="I162" s="418">
        <v>67.852000000000004</v>
      </c>
      <c r="J162" s="419">
        <v>67.852000000000004</v>
      </c>
      <c r="K162" s="429" t="s">
        <v>317</v>
      </c>
    </row>
    <row r="163" spans="1:11" ht="14.4" customHeight="1" thickBot="1" x14ac:dyDescent="0.35">
      <c r="A163" s="438" t="s">
        <v>438</v>
      </c>
      <c r="B163" s="418">
        <v>10</v>
      </c>
      <c r="C163" s="418">
        <v>168.33908</v>
      </c>
      <c r="D163" s="419">
        <v>158.33908</v>
      </c>
      <c r="E163" s="420">
        <v>16.833908000000001</v>
      </c>
      <c r="F163" s="418">
        <v>190.124</v>
      </c>
      <c r="G163" s="419">
        <v>142.59299999999999</v>
      </c>
      <c r="H163" s="421">
        <v>38.450659999999999</v>
      </c>
      <c r="I163" s="418">
        <v>371.06738999999999</v>
      </c>
      <c r="J163" s="419">
        <v>228.47439</v>
      </c>
      <c r="K163" s="422">
        <v>1.951712513938</v>
      </c>
    </row>
    <row r="164" spans="1:11" ht="14.4" customHeight="1" thickBot="1" x14ac:dyDescent="0.35">
      <c r="A164" s="439" t="s">
        <v>439</v>
      </c>
      <c r="B164" s="423">
        <v>10</v>
      </c>
      <c r="C164" s="423">
        <v>140.51903999999999</v>
      </c>
      <c r="D164" s="424">
        <v>130.51903999999999</v>
      </c>
      <c r="E164" s="430">
        <v>14.051904</v>
      </c>
      <c r="F164" s="423">
        <v>190.124</v>
      </c>
      <c r="G164" s="424">
        <v>142.59299999999999</v>
      </c>
      <c r="H164" s="426">
        <v>30.903400000000001</v>
      </c>
      <c r="I164" s="423">
        <v>220.02808999999999</v>
      </c>
      <c r="J164" s="424">
        <v>77.435090000000002</v>
      </c>
      <c r="K164" s="431">
        <v>1.1572872967109999</v>
      </c>
    </row>
    <row r="165" spans="1:11" ht="14.4" customHeight="1" thickBot="1" x14ac:dyDescent="0.35">
      <c r="A165" s="440" t="s">
        <v>440</v>
      </c>
      <c r="B165" s="418">
        <v>10</v>
      </c>
      <c r="C165" s="418">
        <v>140.51903999999999</v>
      </c>
      <c r="D165" s="419">
        <v>130.51903999999999</v>
      </c>
      <c r="E165" s="420">
        <v>14.051904</v>
      </c>
      <c r="F165" s="418">
        <v>190.124</v>
      </c>
      <c r="G165" s="419">
        <v>142.59299999999999</v>
      </c>
      <c r="H165" s="421">
        <v>30.903400000000001</v>
      </c>
      <c r="I165" s="418">
        <v>220.02808999999999</v>
      </c>
      <c r="J165" s="419">
        <v>77.435090000000002</v>
      </c>
      <c r="K165" s="422">
        <v>1.1572872967109999</v>
      </c>
    </row>
    <row r="166" spans="1:11" ht="14.4" customHeight="1" thickBot="1" x14ac:dyDescent="0.35">
      <c r="A166" s="439" t="s">
        <v>441</v>
      </c>
      <c r="B166" s="423">
        <v>0</v>
      </c>
      <c r="C166" s="423">
        <v>0</v>
      </c>
      <c r="D166" s="424">
        <v>0</v>
      </c>
      <c r="E166" s="425" t="s">
        <v>284</v>
      </c>
      <c r="F166" s="423">
        <v>0</v>
      </c>
      <c r="G166" s="424">
        <v>0</v>
      </c>
      <c r="H166" s="426">
        <v>7.4909999999999997</v>
      </c>
      <c r="I166" s="423">
        <v>21.01239</v>
      </c>
      <c r="J166" s="424">
        <v>21.01239</v>
      </c>
      <c r="K166" s="427" t="s">
        <v>317</v>
      </c>
    </row>
    <row r="167" spans="1:11" ht="14.4" customHeight="1" thickBot="1" x14ac:dyDescent="0.35">
      <c r="A167" s="440" t="s">
        <v>442</v>
      </c>
      <c r="B167" s="418">
        <v>0</v>
      </c>
      <c r="C167" s="418">
        <v>0</v>
      </c>
      <c r="D167" s="419">
        <v>0</v>
      </c>
      <c r="E167" s="420">
        <v>1</v>
      </c>
      <c r="F167" s="418">
        <v>0</v>
      </c>
      <c r="G167" s="419">
        <v>0</v>
      </c>
      <c r="H167" s="421">
        <v>7.4909999999999997</v>
      </c>
      <c r="I167" s="418">
        <v>21.01239</v>
      </c>
      <c r="J167" s="419">
        <v>21.01239</v>
      </c>
      <c r="K167" s="429" t="s">
        <v>317</v>
      </c>
    </row>
    <row r="168" spans="1:11" ht="14.4" customHeight="1" thickBot="1" x14ac:dyDescent="0.35">
      <c r="A168" s="439" t="s">
        <v>443</v>
      </c>
      <c r="B168" s="423">
        <v>0</v>
      </c>
      <c r="C168" s="423">
        <v>17.044339999999998</v>
      </c>
      <c r="D168" s="424">
        <v>17.044339999999998</v>
      </c>
      <c r="E168" s="425" t="s">
        <v>284</v>
      </c>
      <c r="F168" s="423">
        <v>0</v>
      </c>
      <c r="G168" s="424">
        <v>0</v>
      </c>
      <c r="H168" s="426">
        <v>7.5472599999999996</v>
      </c>
      <c r="I168" s="423">
        <v>33.904510000000002</v>
      </c>
      <c r="J168" s="424">
        <v>33.904510000000002</v>
      </c>
      <c r="K168" s="427" t="s">
        <v>284</v>
      </c>
    </row>
    <row r="169" spans="1:11" ht="14.4" customHeight="1" thickBot="1" x14ac:dyDescent="0.35">
      <c r="A169" s="440" t="s">
        <v>444</v>
      </c>
      <c r="B169" s="418">
        <v>0</v>
      </c>
      <c r="C169" s="418">
        <v>17.044339999999998</v>
      </c>
      <c r="D169" s="419">
        <v>17.044339999999998</v>
      </c>
      <c r="E169" s="428" t="s">
        <v>284</v>
      </c>
      <c r="F169" s="418">
        <v>0</v>
      </c>
      <c r="G169" s="419">
        <v>0</v>
      </c>
      <c r="H169" s="421">
        <v>7.5472599999999996</v>
      </c>
      <c r="I169" s="418">
        <v>33.904510000000002</v>
      </c>
      <c r="J169" s="419">
        <v>33.904510000000002</v>
      </c>
      <c r="K169" s="429" t="s">
        <v>284</v>
      </c>
    </row>
    <row r="170" spans="1:11" ht="14.4" customHeight="1" thickBot="1" x14ac:dyDescent="0.35">
      <c r="A170" s="439" t="s">
        <v>445</v>
      </c>
      <c r="B170" s="423">
        <v>0</v>
      </c>
      <c r="C170" s="423">
        <v>10.775700000000001</v>
      </c>
      <c r="D170" s="424">
        <v>10.775700000000001</v>
      </c>
      <c r="E170" s="425" t="s">
        <v>317</v>
      </c>
      <c r="F170" s="423">
        <v>0</v>
      </c>
      <c r="G170" s="424">
        <v>0</v>
      </c>
      <c r="H170" s="426">
        <v>-7.4909999999999997</v>
      </c>
      <c r="I170" s="423">
        <v>96.122399999999999</v>
      </c>
      <c r="J170" s="424">
        <v>96.122399999999999</v>
      </c>
      <c r="K170" s="427" t="s">
        <v>284</v>
      </c>
    </row>
    <row r="171" spans="1:11" ht="14.4" customHeight="1" thickBot="1" x14ac:dyDescent="0.35">
      <c r="A171" s="440" t="s">
        <v>446</v>
      </c>
      <c r="B171" s="418">
        <v>0</v>
      </c>
      <c r="C171" s="418">
        <v>10.775700000000001</v>
      </c>
      <c r="D171" s="419">
        <v>10.775700000000001</v>
      </c>
      <c r="E171" s="428" t="s">
        <v>317</v>
      </c>
      <c r="F171" s="418">
        <v>0</v>
      </c>
      <c r="G171" s="419">
        <v>0</v>
      </c>
      <c r="H171" s="421">
        <v>-7.4909999999999997</v>
      </c>
      <c r="I171" s="418">
        <v>96.122399999999999</v>
      </c>
      <c r="J171" s="419">
        <v>96.122399999999999</v>
      </c>
      <c r="K171" s="429" t="s">
        <v>284</v>
      </c>
    </row>
    <row r="172" spans="1:11" ht="14.4" customHeight="1" thickBot="1" x14ac:dyDescent="0.35">
      <c r="A172" s="437" t="s">
        <v>447</v>
      </c>
      <c r="B172" s="418">
        <v>0</v>
      </c>
      <c r="C172" s="418">
        <v>0</v>
      </c>
      <c r="D172" s="419">
        <v>0</v>
      </c>
      <c r="E172" s="420">
        <v>1</v>
      </c>
      <c r="F172" s="418">
        <v>0</v>
      </c>
      <c r="G172" s="419">
        <v>0</v>
      </c>
      <c r="H172" s="421">
        <v>0.34329999999999999</v>
      </c>
      <c r="I172" s="418">
        <v>0.50527</v>
      </c>
      <c r="J172" s="419">
        <v>0.50527</v>
      </c>
      <c r="K172" s="429" t="s">
        <v>317</v>
      </c>
    </row>
    <row r="173" spans="1:11" ht="14.4" customHeight="1" thickBot="1" x14ac:dyDescent="0.35">
      <c r="A173" s="438" t="s">
        <v>448</v>
      </c>
      <c r="B173" s="418">
        <v>0</v>
      </c>
      <c r="C173" s="418">
        <v>0</v>
      </c>
      <c r="D173" s="419">
        <v>0</v>
      </c>
      <c r="E173" s="420">
        <v>1</v>
      </c>
      <c r="F173" s="418">
        <v>0</v>
      </c>
      <c r="G173" s="419">
        <v>0</v>
      </c>
      <c r="H173" s="421">
        <v>0.34329999999999999</v>
      </c>
      <c r="I173" s="418">
        <v>0.50527</v>
      </c>
      <c r="J173" s="419">
        <v>0.50527</v>
      </c>
      <c r="K173" s="429" t="s">
        <v>317</v>
      </c>
    </row>
    <row r="174" spans="1:11" ht="14.4" customHeight="1" thickBot="1" x14ac:dyDescent="0.35">
      <c r="A174" s="439" t="s">
        <v>449</v>
      </c>
      <c r="B174" s="423">
        <v>0</v>
      </c>
      <c r="C174" s="423">
        <v>0</v>
      </c>
      <c r="D174" s="424">
        <v>0</v>
      </c>
      <c r="E174" s="430">
        <v>1</v>
      </c>
      <c r="F174" s="423">
        <v>0</v>
      </c>
      <c r="G174" s="424">
        <v>0</v>
      </c>
      <c r="H174" s="426">
        <v>0.34329999999999999</v>
      </c>
      <c r="I174" s="423">
        <v>0.50527</v>
      </c>
      <c r="J174" s="424">
        <v>0.50527</v>
      </c>
      <c r="K174" s="427" t="s">
        <v>317</v>
      </c>
    </row>
    <row r="175" spans="1:11" ht="14.4" customHeight="1" thickBot="1" x14ac:dyDescent="0.35">
      <c r="A175" s="440" t="s">
        <v>450</v>
      </c>
      <c r="B175" s="418">
        <v>0</v>
      </c>
      <c r="C175" s="418">
        <v>0</v>
      </c>
      <c r="D175" s="419">
        <v>0</v>
      </c>
      <c r="E175" s="420">
        <v>1</v>
      </c>
      <c r="F175" s="418">
        <v>0</v>
      </c>
      <c r="G175" s="419">
        <v>0</v>
      </c>
      <c r="H175" s="421">
        <v>0.34329999999999999</v>
      </c>
      <c r="I175" s="418">
        <v>0.50527</v>
      </c>
      <c r="J175" s="419">
        <v>0.50527</v>
      </c>
      <c r="K175" s="429" t="s">
        <v>317</v>
      </c>
    </row>
    <row r="176" spans="1:11" ht="14.4" customHeight="1" thickBot="1" x14ac:dyDescent="0.35">
      <c r="A176" s="436" t="s">
        <v>451</v>
      </c>
      <c r="B176" s="418">
        <v>81288.901101309501</v>
      </c>
      <c r="C176" s="418">
        <v>86615.545060000004</v>
      </c>
      <c r="D176" s="419">
        <v>5326.6439586905199</v>
      </c>
      <c r="E176" s="420">
        <v>1.065527321522</v>
      </c>
      <c r="F176" s="418">
        <v>82782.445597111393</v>
      </c>
      <c r="G176" s="419">
        <v>62086.834197833603</v>
      </c>
      <c r="H176" s="421">
        <v>11110.69673</v>
      </c>
      <c r="I176" s="418">
        <v>62654.620490000001</v>
      </c>
      <c r="J176" s="419">
        <v>567.78629216643503</v>
      </c>
      <c r="K176" s="422">
        <v>0.75685877649599997</v>
      </c>
    </row>
    <row r="177" spans="1:11" ht="14.4" customHeight="1" thickBot="1" x14ac:dyDescent="0.35">
      <c r="A177" s="437" t="s">
        <v>452</v>
      </c>
      <c r="B177" s="418">
        <v>29297.845518110898</v>
      </c>
      <c r="C177" s="418">
        <v>28291.900130000002</v>
      </c>
      <c r="D177" s="419">
        <v>-1005.94538811088</v>
      </c>
      <c r="E177" s="420">
        <v>0.96566486817300001</v>
      </c>
      <c r="F177" s="418">
        <v>28429.8512248267</v>
      </c>
      <c r="G177" s="419">
        <v>21322.388418620001</v>
      </c>
      <c r="H177" s="421">
        <v>2367.6965599999999</v>
      </c>
      <c r="I177" s="418">
        <v>23342.08308</v>
      </c>
      <c r="J177" s="419">
        <v>2019.6946613800101</v>
      </c>
      <c r="K177" s="422">
        <v>0.82104133769099996</v>
      </c>
    </row>
    <row r="178" spans="1:11" ht="14.4" customHeight="1" thickBot="1" x14ac:dyDescent="0.35">
      <c r="A178" s="438" t="s">
        <v>453</v>
      </c>
      <c r="B178" s="418">
        <v>29297.845518110898</v>
      </c>
      <c r="C178" s="418">
        <v>28284.37988</v>
      </c>
      <c r="D178" s="419">
        <v>-1013.46563811088</v>
      </c>
      <c r="E178" s="420">
        <v>0.96540818547600005</v>
      </c>
      <c r="F178" s="418">
        <v>28429.8512248267</v>
      </c>
      <c r="G178" s="419">
        <v>21322.388418620001</v>
      </c>
      <c r="H178" s="421">
        <v>2367.6965599999999</v>
      </c>
      <c r="I178" s="418">
        <v>23340.579030000001</v>
      </c>
      <c r="J178" s="419">
        <v>2018.1906113800101</v>
      </c>
      <c r="K178" s="422">
        <v>0.82098843379099995</v>
      </c>
    </row>
    <row r="179" spans="1:11" ht="14.4" customHeight="1" thickBot="1" x14ac:dyDescent="0.35">
      <c r="A179" s="439" t="s">
        <v>454</v>
      </c>
      <c r="B179" s="423">
        <v>130.84553814617499</v>
      </c>
      <c r="C179" s="423">
        <v>186.39248000000001</v>
      </c>
      <c r="D179" s="424">
        <v>55.546941853824002</v>
      </c>
      <c r="E179" s="430">
        <v>1.4245230111839999</v>
      </c>
      <c r="F179" s="423">
        <v>167.90989657524599</v>
      </c>
      <c r="G179" s="424">
        <v>125.93242243143401</v>
      </c>
      <c r="H179" s="426">
        <v>24.775099999999998</v>
      </c>
      <c r="I179" s="423">
        <v>133.16992999999999</v>
      </c>
      <c r="J179" s="424">
        <v>7.2375075685650003</v>
      </c>
      <c r="K179" s="431">
        <v>0.79310351990000005</v>
      </c>
    </row>
    <row r="180" spans="1:11" ht="14.4" customHeight="1" thickBot="1" x14ac:dyDescent="0.35">
      <c r="A180" s="440" t="s">
        <v>455</v>
      </c>
      <c r="B180" s="418">
        <v>104.835023986358</v>
      </c>
      <c r="C180" s="418">
        <v>111.81229999999999</v>
      </c>
      <c r="D180" s="419">
        <v>6.9772760136420002</v>
      </c>
      <c r="E180" s="420">
        <v>1.0665548186880001</v>
      </c>
      <c r="F180" s="418">
        <v>109.09219658251899</v>
      </c>
      <c r="G180" s="419">
        <v>81.819147436888997</v>
      </c>
      <c r="H180" s="421">
        <v>18</v>
      </c>
      <c r="I180" s="418">
        <v>74.0197</v>
      </c>
      <c r="J180" s="419">
        <v>-7.7994474368890003</v>
      </c>
      <c r="K180" s="422">
        <v>0.67850590893499996</v>
      </c>
    </row>
    <row r="181" spans="1:11" ht="14.4" customHeight="1" thickBot="1" x14ac:dyDescent="0.35">
      <c r="A181" s="440" t="s">
        <v>456</v>
      </c>
      <c r="B181" s="418">
        <v>7.4834112058639999</v>
      </c>
      <c r="C181" s="418">
        <v>31.86694</v>
      </c>
      <c r="D181" s="419">
        <v>24.383528794135</v>
      </c>
      <c r="E181" s="420">
        <v>4.25834410583</v>
      </c>
      <c r="F181" s="418">
        <v>20.945817971783999</v>
      </c>
      <c r="G181" s="419">
        <v>15.709363478838</v>
      </c>
      <c r="H181" s="421">
        <v>4.6124999999999998</v>
      </c>
      <c r="I181" s="418">
        <v>49.46996</v>
      </c>
      <c r="J181" s="419">
        <v>33.760596521160998</v>
      </c>
      <c r="K181" s="422">
        <v>2.3618060687160001</v>
      </c>
    </row>
    <row r="182" spans="1:11" ht="14.4" customHeight="1" thickBot="1" x14ac:dyDescent="0.35">
      <c r="A182" s="440" t="s">
        <v>457</v>
      </c>
      <c r="B182" s="418">
        <v>18.527102953951999</v>
      </c>
      <c r="C182" s="418">
        <v>42.713239999999999</v>
      </c>
      <c r="D182" s="419">
        <v>24.186137046047001</v>
      </c>
      <c r="E182" s="420">
        <v>2.3054462484579998</v>
      </c>
      <c r="F182" s="418">
        <v>37.871882020942003</v>
      </c>
      <c r="G182" s="419">
        <v>28.403911515706</v>
      </c>
      <c r="H182" s="421">
        <v>2.1625999999999999</v>
      </c>
      <c r="I182" s="418">
        <v>9.6802700000000002</v>
      </c>
      <c r="J182" s="419">
        <v>-18.723641515705999</v>
      </c>
      <c r="K182" s="422">
        <v>0.25560572866800002</v>
      </c>
    </row>
    <row r="183" spans="1:11" ht="14.4" customHeight="1" thickBot="1" x14ac:dyDescent="0.35">
      <c r="A183" s="439" t="s">
        <v>458</v>
      </c>
      <c r="B183" s="423">
        <v>0</v>
      </c>
      <c r="C183" s="423">
        <v>31.495170000000002</v>
      </c>
      <c r="D183" s="424">
        <v>31.495170000000002</v>
      </c>
      <c r="E183" s="425" t="s">
        <v>284</v>
      </c>
      <c r="F183" s="423">
        <v>33.000000000008001</v>
      </c>
      <c r="G183" s="424">
        <v>24.750000000006001</v>
      </c>
      <c r="H183" s="426">
        <v>5.1810799999999997</v>
      </c>
      <c r="I183" s="423">
        <v>91.135339999999999</v>
      </c>
      <c r="J183" s="424">
        <v>66.385339999992993</v>
      </c>
      <c r="K183" s="431">
        <v>2.761676969696</v>
      </c>
    </row>
    <row r="184" spans="1:11" ht="14.4" customHeight="1" thickBot="1" x14ac:dyDescent="0.35">
      <c r="A184" s="440" t="s">
        <v>459</v>
      </c>
      <c r="B184" s="418">
        <v>0</v>
      </c>
      <c r="C184" s="418">
        <v>20.266369999999998</v>
      </c>
      <c r="D184" s="419">
        <v>20.266369999999998</v>
      </c>
      <c r="E184" s="428" t="s">
        <v>284</v>
      </c>
      <c r="F184" s="418">
        <v>24.000000000006001</v>
      </c>
      <c r="G184" s="419">
        <v>18.000000000004</v>
      </c>
      <c r="H184" s="421">
        <v>5.1810799999999997</v>
      </c>
      <c r="I184" s="418">
        <v>89.803240000000002</v>
      </c>
      <c r="J184" s="419">
        <v>71.803239999995</v>
      </c>
      <c r="K184" s="422">
        <v>3.7418016666649998</v>
      </c>
    </row>
    <row r="185" spans="1:11" ht="14.4" customHeight="1" thickBot="1" x14ac:dyDescent="0.35">
      <c r="A185" s="440" t="s">
        <v>460</v>
      </c>
      <c r="B185" s="418">
        <v>0</v>
      </c>
      <c r="C185" s="418">
        <v>11.2288</v>
      </c>
      <c r="D185" s="419">
        <v>11.2288</v>
      </c>
      <c r="E185" s="428" t="s">
        <v>284</v>
      </c>
      <c r="F185" s="418">
        <v>9.0000000000020002</v>
      </c>
      <c r="G185" s="419">
        <v>6.7500000000010001</v>
      </c>
      <c r="H185" s="421">
        <v>0</v>
      </c>
      <c r="I185" s="418">
        <v>1.3321000000000001</v>
      </c>
      <c r="J185" s="419">
        <v>-5.4179000000009996</v>
      </c>
      <c r="K185" s="422">
        <v>0.14801111111099999</v>
      </c>
    </row>
    <row r="186" spans="1:11" ht="14.4" customHeight="1" thickBot="1" x14ac:dyDescent="0.35">
      <c r="A186" s="439" t="s">
        <v>461</v>
      </c>
      <c r="B186" s="423">
        <v>2.9999799647069998</v>
      </c>
      <c r="C186" s="423">
        <v>21.43648</v>
      </c>
      <c r="D186" s="424">
        <v>18.436500035291999</v>
      </c>
      <c r="E186" s="430">
        <v>7.1455410543340001</v>
      </c>
      <c r="F186" s="423">
        <v>52.941328244030998</v>
      </c>
      <c r="G186" s="424">
        <v>39.705996183022997</v>
      </c>
      <c r="H186" s="426">
        <v>0</v>
      </c>
      <c r="I186" s="423">
        <v>46.20852</v>
      </c>
      <c r="J186" s="424">
        <v>6.5025238169759998</v>
      </c>
      <c r="K186" s="431">
        <v>0.87282509775700001</v>
      </c>
    </row>
    <row r="187" spans="1:11" ht="14.4" customHeight="1" thickBot="1" x14ac:dyDescent="0.35">
      <c r="A187" s="440" t="s">
        <v>462</v>
      </c>
      <c r="B187" s="418">
        <v>2.9999799647069998</v>
      </c>
      <c r="C187" s="418">
        <v>0.94289999999999996</v>
      </c>
      <c r="D187" s="419">
        <v>-2.0570799647069999</v>
      </c>
      <c r="E187" s="420">
        <v>0.31430209904400003</v>
      </c>
      <c r="F187" s="418">
        <v>0.94132824401699999</v>
      </c>
      <c r="G187" s="419">
        <v>0.70599618301300004</v>
      </c>
      <c r="H187" s="421">
        <v>0</v>
      </c>
      <c r="I187" s="418">
        <v>2.0205199999999999</v>
      </c>
      <c r="J187" s="419">
        <v>1.3145238169860001</v>
      </c>
      <c r="K187" s="422">
        <v>2.1464563640160002</v>
      </c>
    </row>
    <row r="188" spans="1:11" ht="14.4" customHeight="1" thickBot="1" x14ac:dyDescent="0.35">
      <c r="A188" s="440" t="s">
        <v>463</v>
      </c>
      <c r="B188" s="418">
        <v>0</v>
      </c>
      <c r="C188" s="418">
        <v>20.493580000000001</v>
      </c>
      <c r="D188" s="419">
        <v>20.493580000000001</v>
      </c>
      <c r="E188" s="428" t="s">
        <v>284</v>
      </c>
      <c r="F188" s="418">
        <v>52.000000000013003</v>
      </c>
      <c r="G188" s="419">
        <v>39.000000000009997</v>
      </c>
      <c r="H188" s="421">
        <v>0</v>
      </c>
      <c r="I188" s="418">
        <v>44.188000000000002</v>
      </c>
      <c r="J188" s="419">
        <v>5.1879999999889996</v>
      </c>
      <c r="K188" s="422">
        <v>0.84976923076900002</v>
      </c>
    </row>
    <row r="189" spans="1:11" ht="14.4" customHeight="1" thickBot="1" x14ac:dyDescent="0.35">
      <c r="A189" s="439" t="s">
        <v>464</v>
      </c>
      <c r="B189" s="423">
        <v>0</v>
      </c>
      <c r="C189" s="423">
        <v>0</v>
      </c>
      <c r="D189" s="424">
        <v>0</v>
      </c>
      <c r="E189" s="425" t="s">
        <v>284</v>
      </c>
      <c r="F189" s="423">
        <v>0</v>
      </c>
      <c r="G189" s="424">
        <v>0</v>
      </c>
      <c r="H189" s="426">
        <v>0</v>
      </c>
      <c r="I189" s="423">
        <v>-4.2368600000000001</v>
      </c>
      <c r="J189" s="424">
        <v>-4.2368600000000001</v>
      </c>
      <c r="K189" s="427" t="s">
        <v>317</v>
      </c>
    </row>
    <row r="190" spans="1:11" ht="14.4" customHeight="1" thickBot="1" x14ac:dyDescent="0.35">
      <c r="A190" s="440" t="s">
        <v>465</v>
      </c>
      <c r="B190" s="418">
        <v>0</v>
      </c>
      <c r="C190" s="418">
        <v>0</v>
      </c>
      <c r="D190" s="419">
        <v>0</v>
      </c>
      <c r="E190" s="428" t="s">
        <v>284</v>
      </c>
      <c r="F190" s="418">
        <v>0</v>
      </c>
      <c r="G190" s="419">
        <v>0</v>
      </c>
      <c r="H190" s="421">
        <v>0</v>
      </c>
      <c r="I190" s="418">
        <v>-4.2368600000000001</v>
      </c>
      <c r="J190" s="419">
        <v>-4.2368600000000001</v>
      </c>
      <c r="K190" s="429" t="s">
        <v>317</v>
      </c>
    </row>
    <row r="191" spans="1:11" ht="14.4" customHeight="1" thickBot="1" x14ac:dyDescent="0.35">
      <c r="A191" s="439" t="s">
        <v>466</v>
      </c>
      <c r="B191" s="423">
        <v>0</v>
      </c>
      <c r="C191" s="423">
        <v>0</v>
      </c>
      <c r="D191" s="424">
        <v>0</v>
      </c>
      <c r="E191" s="430">
        <v>1</v>
      </c>
      <c r="F191" s="423">
        <v>0</v>
      </c>
      <c r="G191" s="424">
        <v>0</v>
      </c>
      <c r="H191" s="426">
        <v>0</v>
      </c>
      <c r="I191" s="423">
        <v>6.5699999999999995E-2</v>
      </c>
      <c r="J191" s="424">
        <v>6.5699999999999995E-2</v>
      </c>
      <c r="K191" s="427" t="s">
        <v>317</v>
      </c>
    </row>
    <row r="192" spans="1:11" ht="14.4" customHeight="1" thickBot="1" x14ac:dyDescent="0.35">
      <c r="A192" s="440" t="s">
        <v>467</v>
      </c>
      <c r="B192" s="418">
        <v>0</v>
      </c>
      <c r="C192" s="418">
        <v>0</v>
      </c>
      <c r="D192" s="419">
        <v>0</v>
      </c>
      <c r="E192" s="420">
        <v>1</v>
      </c>
      <c r="F192" s="418">
        <v>0</v>
      </c>
      <c r="G192" s="419">
        <v>0</v>
      </c>
      <c r="H192" s="421">
        <v>0</v>
      </c>
      <c r="I192" s="418">
        <v>6.5699999999999995E-2</v>
      </c>
      <c r="J192" s="419">
        <v>6.5699999999999995E-2</v>
      </c>
      <c r="K192" s="429" t="s">
        <v>317</v>
      </c>
    </row>
    <row r="193" spans="1:11" ht="14.4" customHeight="1" thickBot="1" x14ac:dyDescent="0.35">
      <c r="A193" s="439" t="s">
        <v>468</v>
      </c>
      <c r="B193" s="423">
        <v>29164</v>
      </c>
      <c r="C193" s="423">
        <v>26428.49294</v>
      </c>
      <c r="D193" s="424">
        <v>-2735.5070599999999</v>
      </c>
      <c r="E193" s="430">
        <v>0.90620261075200004</v>
      </c>
      <c r="F193" s="423">
        <v>28176.0000000074</v>
      </c>
      <c r="G193" s="424">
        <v>21132.000000005501</v>
      </c>
      <c r="H193" s="426">
        <v>2448.3212899999999</v>
      </c>
      <c r="I193" s="423">
        <v>21808.65221</v>
      </c>
      <c r="J193" s="424">
        <v>676.65220999446694</v>
      </c>
      <c r="K193" s="431">
        <v>0.77401519768500004</v>
      </c>
    </row>
    <row r="194" spans="1:11" ht="14.4" customHeight="1" thickBot="1" x14ac:dyDescent="0.35">
      <c r="A194" s="440" t="s">
        <v>469</v>
      </c>
      <c r="B194" s="418">
        <v>13678</v>
      </c>
      <c r="C194" s="418">
        <v>11756.393480000001</v>
      </c>
      <c r="D194" s="419">
        <v>-1921.60652</v>
      </c>
      <c r="E194" s="420">
        <v>0.85951114782799998</v>
      </c>
      <c r="F194" s="418">
        <v>13255.0000000035</v>
      </c>
      <c r="G194" s="419">
        <v>9941.2500000025993</v>
      </c>
      <c r="H194" s="421">
        <v>1084.33007</v>
      </c>
      <c r="I194" s="418">
        <v>10077.969359999999</v>
      </c>
      <c r="J194" s="419">
        <v>136.71935999739799</v>
      </c>
      <c r="K194" s="422">
        <v>0.76031454998000003</v>
      </c>
    </row>
    <row r="195" spans="1:11" ht="14.4" customHeight="1" thickBot="1" x14ac:dyDescent="0.35">
      <c r="A195" s="440" t="s">
        <v>470</v>
      </c>
      <c r="B195" s="418">
        <v>15486</v>
      </c>
      <c r="C195" s="418">
        <v>14672.099459999999</v>
      </c>
      <c r="D195" s="419">
        <v>-813.90053999999895</v>
      </c>
      <c r="E195" s="420">
        <v>0.94744281673700004</v>
      </c>
      <c r="F195" s="418">
        <v>14921.0000000039</v>
      </c>
      <c r="G195" s="419">
        <v>11190.750000002899</v>
      </c>
      <c r="H195" s="421">
        <v>1363.9912200000001</v>
      </c>
      <c r="I195" s="418">
        <v>11730.682849999999</v>
      </c>
      <c r="J195" s="419">
        <v>539.932849997076</v>
      </c>
      <c r="K195" s="422">
        <v>0.786186103478</v>
      </c>
    </row>
    <row r="196" spans="1:11" ht="14.4" customHeight="1" thickBot="1" x14ac:dyDescent="0.35">
      <c r="A196" s="439" t="s">
        <v>471</v>
      </c>
      <c r="B196" s="423">
        <v>0</v>
      </c>
      <c r="C196" s="423">
        <v>1616.5628099999999</v>
      </c>
      <c r="D196" s="424">
        <v>1616.5628099999999</v>
      </c>
      <c r="E196" s="425" t="s">
        <v>284</v>
      </c>
      <c r="F196" s="423">
        <v>0</v>
      </c>
      <c r="G196" s="424">
        <v>0</v>
      </c>
      <c r="H196" s="426">
        <v>-110.58091</v>
      </c>
      <c r="I196" s="423">
        <v>1265.58419</v>
      </c>
      <c r="J196" s="424">
        <v>1265.58419</v>
      </c>
      <c r="K196" s="427" t="s">
        <v>284</v>
      </c>
    </row>
    <row r="197" spans="1:11" ht="14.4" customHeight="1" thickBot="1" x14ac:dyDescent="0.35">
      <c r="A197" s="440" t="s">
        <v>472</v>
      </c>
      <c r="B197" s="418">
        <v>0</v>
      </c>
      <c r="C197" s="418">
        <v>92.804209999999998</v>
      </c>
      <c r="D197" s="419">
        <v>92.804209999999998</v>
      </c>
      <c r="E197" s="428" t="s">
        <v>284</v>
      </c>
      <c r="F197" s="418">
        <v>0</v>
      </c>
      <c r="G197" s="419">
        <v>0</v>
      </c>
      <c r="H197" s="421">
        <v>0</v>
      </c>
      <c r="I197" s="418">
        <v>293.03733999999997</v>
      </c>
      <c r="J197" s="419">
        <v>293.03733999999997</v>
      </c>
      <c r="K197" s="429" t="s">
        <v>284</v>
      </c>
    </row>
    <row r="198" spans="1:11" ht="14.4" customHeight="1" thickBot="1" x14ac:dyDescent="0.35">
      <c r="A198" s="440" t="s">
        <v>473</v>
      </c>
      <c r="B198" s="418">
        <v>0</v>
      </c>
      <c r="C198" s="418">
        <v>1523.7585999999999</v>
      </c>
      <c r="D198" s="419">
        <v>1523.7585999999999</v>
      </c>
      <c r="E198" s="428" t="s">
        <v>284</v>
      </c>
      <c r="F198" s="418">
        <v>0</v>
      </c>
      <c r="G198" s="419">
        <v>0</v>
      </c>
      <c r="H198" s="421">
        <v>-110.58091</v>
      </c>
      <c r="I198" s="418">
        <v>972.54684999999995</v>
      </c>
      <c r="J198" s="419">
        <v>972.54684999999995</v>
      </c>
      <c r="K198" s="429" t="s">
        <v>284</v>
      </c>
    </row>
    <row r="199" spans="1:11" ht="14.4" customHeight="1" thickBot="1" x14ac:dyDescent="0.35">
      <c r="A199" s="438" t="s">
        <v>474</v>
      </c>
      <c r="B199" s="418">
        <v>0</v>
      </c>
      <c r="C199" s="418">
        <v>7.5202499999999999</v>
      </c>
      <c r="D199" s="419">
        <v>7.5202499999999999</v>
      </c>
      <c r="E199" s="428" t="s">
        <v>317</v>
      </c>
      <c r="F199" s="418">
        <v>0</v>
      </c>
      <c r="G199" s="419">
        <v>0</v>
      </c>
      <c r="H199" s="421">
        <v>0</v>
      </c>
      <c r="I199" s="418">
        <v>1.5040500000000001</v>
      </c>
      <c r="J199" s="419">
        <v>1.5040500000000001</v>
      </c>
      <c r="K199" s="429" t="s">
        <v>284</v>
      </c>
    </row>
    <row r="200" spans="1:11" ht="14.4" customHeight="1" thickBot="1" x14ac:dyDescent="0.35">
      <c r="A200" s="439" t="s">
        <v>475</v>
      </c>
      <c r="B200" s="423">
        <v>0</v>
      </c>
      <c r="C200" s="423">
        <v>7.5202499999999999</v>
      </c>
      <c r="D200" s="424">
        <v>7.5202499999999999</v>
      </c>
      <c r="E200" s="425" t="s">
        <v>317</v>
      </c>
      <c r="F200" s="423">
        <v>0</v>
      </c>
      <c r="G200" s="424">
        <v>0</v>
      </c>
      <c r="H200" s="426">
        <v>0</v>
      </c>
      <c r="I200" s="423">
        <v>1.5040500000000001</v>
      </c>
      <c r="J200" s="424">
        <v>1.5040500000000001</v>
      </c>
      <c r="K200" s="427" t="s">
        <v>284</v>
      </c>
    </row>
    <row r="201" spans="1:11" ht="14.4" customHeight="1" thickBot="1" x14ac:dyDescent="0.35">
      <c r="A201" s="440" t="s">
        <v>476</v>
      </c>
      <c r="B201" s="418">
        <v>0</v>
      </c>
      <c r="C201" s="418">
        <v>7.5202499999999999</v>
      </c>
      <c r="D201" s="419">
        <v>7.5202499999999999</v>
      </c>
      <c r="E201" s="428" t="s">
        <v>317</v>
      </c>
      <c r="F201" s="418">
        <v>0</v>
      </c>
      <c r="G201" s="419">
        <v>0</v>
      </c>
      <c r="H201" s="421">
        <v>0</v>
      </c>
      <c r="I201" s="418">
        <v>1.5040500000000001</v>
      </c>
      <c r="J201" s="419">
        <v>1.5040500000000001</v>
      </c>
      <c r="K201" s="429" t="s">
        <v>284</v>
      </c>
    </row>
    <row r="202" spans="1:11" ht="14.4" customHeight="1" thickBot="1" x14ac:dyDescent="0.35">
      <c r="A202" s="437" t="s">
        <v>477</v>
      </c>
      <c r="B202" s="418">
        <v>51889.055583198598</v>
      </c>
      <c r="C202" s="418">
        <v>58086.06493</v>
      </c>
      <c r="D202" s="419">
        <v>6197.0093468013902</v>
      </c>
      <c r="E202" s="420">
        <v>1.1194280619899999</v>
      </c>
      <c r="F202" s="418">
        <v>54212.594372284701</v>
      </c>
      <c r="G202" s="419">
        <v>40659.4457792135</v>
      </c>
      <c r="H202" s="421">
        <v>8743.0001699999993</v>
      </c>
      <c r="I202" s="418">
        <v>39312.537409999997</v>
      </c>
      <c r="J202" s="419">
        <v>-1346.90836921354</v>
      </c>
      <c r="K202" s="422">
        <v>0.72515506525999995</v>
      </c>
    </row>
    <row r="203" spans="1:11" ht="14.4" customHeight="1" thickBot="1" x14ac:dyDescent="0.35">
      <c r="A203" s="438" t="s">
        <v>478</v>
      </c>
      <c r="B203" s="418">
        <v>51520</v>
      </c>
      <c r="C203" s="418">
        <v>57677.995510000001</v>
      </c>
      <c r="D203" s="419">
        <v>6157.9955099999997</v>
      </c>
      <c r="E203" s="420">
        <v>1.1195263103640001</v>
      </c>
      <c r="F203" s="418">
        <v>53825.000000014399</v>
      </c>
      <c r="G203" s="419">
        <v>40368.750000010798</v>
      </c>
      <c r="H203" s="421">
        <v>8692.9778000000006</v>
      </c>
      <c r="I203" s="418">
        <v>38851.424449999999</v>
      </c>
      <c r="J203" s="419">
        <v>-1517.3255500108201</v>
      </c>
      <c r="K203" s="422">
        <v>0.72181002229400004</v>
      </c>
    </row>
    <row r="204" spans="1:11" ht="14.4" customHeight="1" thickBot="1" x14ac:dyDescent="0.35">
      <c r="A204" s="439" t="s">
        <v>479</v>
      </c>
      <c r="B204" s="423">
        <v>51520</v>
      </c>
      <c r="C204" s="423">
        <v>57677.995510000001</v>
      </c>
      <c r="D204" s="424">
        <v>6157.9955099999997</v>
      </c>
      <c r="E204" s="430">
        <v>1.1195263103640001</v>
      </c>
      <c r="F204" s="423">
        <v>53825.000000014399</v>
      </c>
      <c r="G204" s="424">
        <v>40368.750000010798</v>
      </c>
      <c r="H204" s="426">
        <v>8692.9778000000006</v>
      </c>
      <c r="I204" s="423">
        <v>38851.424449999999</v>
      </c>
      <c r="J204" s="424">
        <v>-1517.3255500108201</v>
      </c>
      <c r="K204" s="431">
        <v>0.72181002229400004</v>
      </c>
    </row>
    <row r="205" spans="1:11" ht="14.4" customHeight="1" thickBot="1" x14ac:dyDescent="0.35">
      <c r="A205" s="440" t="s">
        <v>480</v>
      </c>
      <c r="B205" s="418">
        <v>12920</v>
      </c>
      <c r="C205" s="418">
        <v>15251.351000000001</v>
      </c>
      <c r="D205" s="419">
        <v>2331.3510000000001</v>
      </c>
      <c r="E205" s="420">
        <v>1.1804451238389999</v>
      </c>
      <c r="F205" s="418">
        <v>15225.0000000041</v>
      </c>
      <c r="G205" s="419">
        <v>11418.7500000031</v>
      </c>
      <c r="H205" s="421">
        <v>1292.307</v>
      </c>
      <c r="I205" s="418">
        <v>10948.266</v>
      </c>
      <c r="J205" s="419">
        <v>-470.48400000306401</v>
      </c>
      <c r="K205" s="422">
        <v>0.71909793103399999</v>
      </c>
    </row>
    <row r="206" spans="1:11" ht="14.4" customHeight="1" thickBot="1" x14ac:dyDescent="0.35">
      <c r="A206" s="440" t="s">
        <v>481</v>
      </c>
      <c r="B206" s="418">
        <v>38500</v>
      </c>
      <c r="C206" s="418">
        <v>42402.042950000003</v>
      </c>
      <c r="D206" s="419">
        <v>3902.04295</v>
      </c>
      <c r="E206" s="420">
        <v>1.101351764935</v>
      </c>
      <c r="F206" s="418">
        <v>38500.000000010303</v>
      </c>
      <c r="G206" s="419">
        <v>28875.000000007702</v>
      </c>
      <c r="H206" s="421">
        <v>7331.1532999999999</v>
      </c>
      <c r="I206" s="418">
        <v>27726.418750000001</v>
      </c>
      <c r="J206" s="419">
        <v>-1148.58125000775</v>
      </c>
      <c r="K206" s="422">
        <v>0.72016672077900001</v>
      </c>
    </row>
    <row r="207" spans="1:11" ht="14.4" customHeight="1" thickBot="1" x14ac:dyDescent="0.35">
      <c r="A207" s="440" t="s">
        <v>482</v>
      </c>
      <c r="B207" s="418">
        <v>100</v>
      </c>
      <c r="C207" s="418">
        <v>24.601559999999999</v>
      </c>
      <c r="D207" s="419">
        <v>-75.398439999999994</v>
      </c>
      <c r="E207" s="420">
        <v>0.2460156</v>
      </c>
      <c r="F207" s="418">
        <v>100.000000000027</v>
      </c>
      <c r="G207" s="419">
        <v>75.000000000019995</v>
      </c>
      <c r="H207" s="421">
        <v>69.517499999999998</v>
      </c>
      <c r="I207" s="418">
        <v>176.7397</v>
      </c>
      <c r="J207" s="419">
        <v>101.73969999998</v>
      </c>
      <c r="K207" s="422">
        <v>1.767396999999</v>
      </c>
    </row>
    <row r="208" spans="1:11" ht="14.4" customHeight="1" thickBot="1" x14ac:dyDescent="0.35">
      <c r="A208" s="438" t="s">
        <v>483</v>
      </c>
      <c r="B208" s="418">
        <v>0</v>
      </c>
      <c r="C208" s="418">
        <v>0</v>
      </c>
      <c r="D208" s="419">
        <v>0</v>
      </c>
      <c r="E208" s="428" t="s">
        <v>284</v>
      </c>
      <c r="F208" s="418">
        <v>0</v>
      </c>
      <c r="G208" s="419">
        <v>0</v>
      </c>
      <c r="H208" s="421">
        <v>0</v>
      </c>
      <c r="I208" s="418">
        <v>85.481499999999997</v>
      </c>
      <c r="J208" s="419">
        <v>85.481499999999997</v>
      </c>
      <c r="K208" s="429" t="s">
        <v>317</v>
      </c>
    </row>
    <row r="209" spans="1:11" ht="14.4" customHeight="1" thickBot="1" x14ac:dyDescent="0.35">
      <c r="A209" s="439" t="s">
        <v>484</v>
      </c>
      <c r="B209" s="423">
        <v>0</v>
      </c>
      <c r="C209" s="423">
        <v>0</v>
      </c>
      <c r="D209" s="424">
        <v>0</v>
      </c>
      <c r="E209" s="430">
        <v>1</v>
      </c>
      <c r="F209" s="423">
        <v>0</v>
      </c>
      <c r="G209" s="424">
        <v>0</v>
      </c>
      <c r="H209" s="426">
        <v>0</v>
      </c>
      <c r="I209" s="423">
        <v>85.481499999999997</v>
      </c>
      <c r="J209" s="424">
        <v>85.481499999999997</v>
      </c>
      <c r="K209" s="427" t="s">
        <v>317</v>
      </c>
    </row>
    <row r="210" spans="1:11" ht="14.4" customHeight="1" thickBot="1" x14ac:dyDescent="0.35">
      <c r="A210" s="440" t="s">
        <v>485</v>
      </c>
      <c r="B210" s="418">
        <v>0</v>
      </c>
      <c r="C210" s="418">
        <v>0</v>
      </c>
      <c r="D210" s="419">
        <v>0</v>
      </c>
      <c r="E210" s="420">
        <v>1</v>
      </c>
      <c r="F210" s="418">
        <v>0</v>
      </c>
      <c r="G210" s="419">
        <v>0</v>
      </c>
      <c r="H210" s="421">
        <v>0</v>
      </c>
      <c r="I210" s="418">
        <v>85.481499999999997</v>
      </c>
      <c r="J210" s="419">
        <v>85.481499999999997</v>
      </c>
      <c r="K210" s="429" t="s">
        <v>317</v>
      </c>
    </row>
    <row r="211" spans="1:11" ht="14.4" customHeight="1" thickBot="1" x14ac:dyDescent="0.35">
      <c r="A211" s="441" t="s">
        <v>486</v>
      </c>
      <c r="B211" s="423">
        <v>369.05558319859102</v>
      </c>
      <c r="C211" s="423">
        <v>408.06941999999998</v>
      </c>
      <c r="D211" s="424">
        <v>39.013836801407997</v>
      </c>
      <c r="E211" s="430">
        <v>1.105712631314</v>
      </c>
      <c r="F211" s="423">
        <v>387.59437227027797</v>
      </c>
      <c r="G211" s="424">
        <v>290.69577920270802</v>
      </c>
      <c r="H211" s="426">
        <v>50.022370000000002</v>
      </c>
      <c r="I211" s="423">
        <v>375.63146</v>
      </c>
      <c r="J211" s="424">
        <v>84.935680797290999</v>
      </c>
      <c r="K211" s="431">
        <v>0.96913548512000003</v>
      </c>
    </row>
    <row r="212" spans="1:11" ht="14.4" customHeight="1" thickBot="1" x14ac:dyDescent="0.35">
      <c r="A212" s="439" t="s">
        <v>487</v>
      </c>
      <c r="B212" s="423">
        <v>0</v>
      </c>
      <c r="C212" s="423">
        <v>-7.3999999999999999E-4</v>
      </c>
      <c r="D212" s="424">
        <v>-7.3999999999999999E-4</v>
      </c>
      <c r="E212" s="425" t="s">
        <v>284</v>
      </c>
      <c r="F212" s="423">
        <v>0</v>
      </c>
      <c r="G212" s="424">
        <v>0</v>
      </c>
      <c r="H212" s="426">
        <v>-4.2999999999999999E-4</v>
      </c>
      <c r="I212" s="423">
        <v>2.5799999999999998E-3</v>
      </c>
      <c r="J212" s="424">
        <v>2.5799999999999998E-3</v>
      </c>
      <c r="K212" s="427" t="s">
        <v>284</v>
      </c>
    </row>
    <row r="213" spans="1:11" ht="14.4" customHeight="1" thickBot="1" x14ac:dyDescent="0.35">
      <c r="A213" s="440" t="s">
        <v>488</v>
      </c>
      <c r="B213" s="418">
        <v>0</v>
      </c>
      <c r="C213" s="418">
        <v>-7.3999999999999999E-4</v>
      </c>
      <c r="D213" s="419">
        <v>-7.3999999999999999E-4</v>
      </c>
      <c r="E213" s="428" t="s">
        <v>284</v>
      </c>
      <c r="F213" s="418">
        <v>0</v>
      </c>
      <c r="G213" s="419">
        <v>0</v>
      </c>
      <c r="H213" s="421">
        <v>-4.2999999999999999E-4</v>
      </c>
      <c r="I213" s="418">
        <v>2.5799999999999998E-3</v>
      </c>
      <c r="J213" s="419">
        <v>2.5799999999999998E-3</v>
      </c>
      <c r="K213" s="429" t="s">
        <v>284</v>
      </c>
    </row>
    <row r="214" spans="1:11" ht="14.4" customHeight="1" thickBot="1" x14ac:dyDescent="0.35">
      <c r="A214" s="439" t="s">
        <v>489</v>
      </c>
      <c r="B214" s="423">
        <v>369.05558319859102</v>
      </c>
      <c r="C214" s="423">
        <v>405.71116000000001</v>
      </c>
      <c r="D214" s="424">
        <v>36.655576801408003</v>
      </c>
      <c r="E214" s="430">
        <v>1.0993226453410001</v>
      </c>
      <c r="F214" s="423">
        <v>387.59437227027797</v>
      </c>
      <c r="G214" s="424">
        <v>290.69577920270802</v>
      </c>
      <c r="H214" s="426">
        <v>50.022799999999997</v>
      </c>
      <c r="I214" s="423">
        <v>354.50488000000001</v>
      </c>
      <c r="J214" s="424">
        <v>63.809100797291002</v>
      </c>
      <c r="K214" s="431">
        <v>0.91462855335899995</v>
      </c>
    </row>
    <row r="215" spans="1:11" ht="14.4" customHeight="1" thickBot="1" x14ac:dyDescent="0.35">
      <c r="A215" s="440" t="s">
        <v>490</v>
      </c>
      <c r="B215" s="418">
        <v>300</v>
      </c>
      <c r="C215" s="418">
        <v>304.25200000000001</v>
      </c>
      <c r="D215" s="419">
        <v>4.2519999999989997</v>
      </c>
      <c r="E215" s="420">
        <v>1.0141733333330001</v>
      </c>
      <c r="F215" s="418">
        <v>330.00000000008703</v>
      </c>
      <c r="G215" s="419">
        <v>247.500000000065</v>
      </c>
      <c r="H215" s="421">
        <v>30.184999999999999</v>
      </c>
      <c r="I215" s="418">
        <v>265.26799999999997</v>
      </c>
      <c r="J215" s="419">
        <v>17.767999999935</v>
      </c>
      <c r="K215" s="422">
        <v>0.80384242424200003</v>
      </c>
    </row>
    <row r="216" spans="1:11" ht="14.4" customHeight="1" thickBot="1" x14ac:dyDescent="0.35">
      <c r="A216" s="440" t="s">
        <v>491</v>
      </c>
      <c r="B216" s="418">
        <v>0</v>
      </c>
      <c r="C216" s="418">
        <v>19.131</v>
      </c>
      <c r="D216" s="419">
        <v>19.131</v>
      </c>
      <c r="E216" s="428" t="s">
        <v>284</v>
      </c>
      <c r="F216" s="418">
        <v>0</v>
      </c>
      <c r="G216" s="419">
        <v>0</v>
      </c>
      <c r="H216" s="421">
        <v>0.06</v>
      </c>
      <c r="I216" s="418">
        <v>0.57799999999999996</v>
      </c>
      <c r="J216" s="419">
        <v>0.57799999999999996</v>
      </c>
      <c r="K216" s="429" t="s">
        <v>284</v>
      </c>
    </row>
    <row r="217" spans="1:11" ht="14.4" customHeight="1" thickBot="1" x14ac:dyDescent="0.35">
      <c r="A217" s="440" t="s">
        <v>492</v>
      </c>
      <c r="B217" s="418">
        <v>48.066136663268999</v>
      </c>
      <c r="C217" s="418">
        <v>61.353000000000002</v>
      </c>
      <c r="D217" s="419">
        <v>13.286863336730001</v>
      </c>
      <c r="E217" s="420">
        <v>1.276428776246</v>
      </c>
      <c r="F217" s="418">
        <v>39.594372270191002</v>
      </c>
      <c r="G217" s="419">
        <v>29.695779202642999</v>
      </c>
      <c r="H217" s="421">
        <v>4.1580000000000004</v>
      </c>
      <c r="I217" s="418">
        <v>45.816000000000003</v>
      </c>
      <c r="J217" s="419">
        <v>16.120220797356001</v>
      </c>
      <c r="K217" s="422">
        <v>1.157134142381</v>
      </c>
    </row>
    <row r="218" spans="1:11" ht="14.4" customHeight="1" thickBot="1" x14ac:dyDescent="0.35">
      <c r="A218" s="440" t="s">
        <v>493</v>
      </c>
      <c r="B218" s="418">
        <v>20.989446535321001</v>
      </c>
      <c r="C218" s="418">
        <v>20.975159999999999</v>
      </c>
      <c r="D218" s="419">
        <v>-1.4286535321E-2</v>
      </c>
      <c r="E218" s="420">
        <v>0.99931934673400002</v>
      </c>
      <c r="F218" s="418">
        <v>18</v>
      </c>
      <c r="G218" s="419">
        <v>13.5</v>
      </c>
      <c r="H218" s="421">
        <v>15.6198</v>
      </c>
      <c r="I218" s="418">
        <v>42.842880000000001</v>
      </c>
      <c r="J218" s="419">
        <v>29.342880000000001</v>
      </c>
      <c r="K218" s="422">
        <v>2.3801600000000001</v>
      </c>
    </row>
    <row r="219" spans="1:11" ht="14.4" customHeight="1" thickBot="1" x14ac:dyDescent="0.35">
      <c r="A219" s="439" t="s">
        <v>494</v>
      </c>
      <c r="B219" s="423">
        <v>0</v>
      </c>
      <c r="C219" s="423">
        <v>2.359</v>
      </c>
      <c r="D219" s="424">
        <v>2.359</v>
      </c>
      <c r="E219" s="425" t="s">
        <v>284</v>
      </c>
      <c r="F219" s="423">
        <v>0</v>
      </c>
      <c r="G219" s="424">
        <v>0</v>
      </c>
      <c r="H219" s="426">
        <v>0</v>
      </c>
      <c r="I219" s="423">
        <v>21.123999999999999</v>
      </c>
      <c r="J219" s="424">
        <v>21.123999999999999</v>
      </c>
      <c r="K219" s="427" t="s">
        <v>284</v>
      </c>
    </row>
    <row r="220" spans="1:11" ht="14.4" customHeight="1" thickBot="1" x14ac:dyDescent="0.35">
      <c r="A220" s="440" t="s">
        <v>495</v>
      </c>
      <c r="B220" s="418">
        <v>0</v>
      </c>
      <c r="C220" s="418">
        <v>2.359</v>
      </c>
      <c r="D220" s="419">
        <v>2.359</v>
      </c>
      <c r="E220" s="428" t="s">
        <v>284</v>
      </c>
      <c r="F220" s="418">
        <v>0</v>
      </c>
      <c r="G220" s="419">
        <v>0</v>
      </c>
      <c r="H220" s="421">
        <v>0</v>
      </c>
      <c r="I220" s="418">
        <v>21.123999999999999</v>
      </c>
      <c r="J220" s="419">
        <v>21.123999999999999</v>
      </c>
      <c r="K220" s="429" t="s">
        <v>284</v>
      </c>
    </row>
    <row r="221" spans="1:11" ht="14.4" customHeight="1" thickBot="1" x14ac:dyDescent="0.35">
      <c r="A221" s="437" t="s">
        <v>496</v>
      </c>
      <c r="B221" s="418">
        <v>102</v>
      </c>
      <c r="C221" s="418">
        <v>237.58</v>
      </c>
      <c r="D221" s="419">
        <v>135.58000000000001</v>
      </c>
      <c r="E221" s="420">
        <v>2.3292156862739999</v>
      </c>
      <c r="F221" s="418">
        <v>140.00000000003701</v>
      </c>
      <c r="G221" s="419">
        <v>105.000000000028</v>
      </c>
      <c r="H221" s="421">
        <v>0</v>
      </c>
      <c r="I221" s="418">
        <v>0</v>
      </c>
      <c r="J221" s="419">
        <v>-105.000000000028</v>
      </c>
      <c r="K221" s="422">
        <v>0</v>
      </c>
    </row>
    <row r="222" spans="1:11" ht="14.4" customHeight="1" thickBot="1" x14ac:dyDescent="0.35">
      <c r="A222" s="441" t="s">
        <v>497</v>
      </c>
      <c r="B222" s="423">
        <v>102</v>
      </c>
      <c r="C222" s="423">
        <v>237.58</v>
      </c>
      <c r="D222" s="424">
        <v>135.58000000000001</v>
      </c>
      <c r="E222" s="430">
        <v>2.3292156862739999</v>
      </c>
      <c r="F222" s="423">
        <v>140.00000000003701</v>
      </c>
      <c r="G222" s="424">
        <v>105.000000000028</v>
      </c>
      <c r="H222" s="426">
        <v>0</v>
      </c>
      <c r="I222" s="423">
        <v>0</v>
      </c>
      <c r="J222" s="424">
        <v>-105.000000000028</v>
      </c>
      <c r="K222" s="431">
        <v>0</v>
      </c>
    </row>
    <row r="223" spans="1:11" ht="14.4" customHeight="1" thickBot="1" x14ac:dyDescent="0.35">
      <c r="A223" s="439" t="s">
        <v>498</v>
      </c>
      <c r="B223" s="423">
        <v>102</v>
      </c>
      <c r="C223" s="423">
        <v>237.58</v>
      </c>
      <c r="D223" s="424">
        <v>135.58000000000001</v>
      </c>
      <c r="E223" s="430">
        <v>2.3292156862739999</v>
      </c>
      <c r="F223" s="423">
        <v>140.00000000003701</v>
      </c>
      <c r="G223" s="424">
        <v>105.000000000028</v>
      </c>
      <c r="H223" s="426">
        <v>0</v>
      </c>
      <c r="I223" s="423">
        <v>0</v>
      </c>
      <c r="J223" s="424">
        <v>-105.000000000028</v>
      </c>
      <c r="K223" s="431">
        <v>0</v>
      </c>
    </row>
    <row r="224" spans="1:11" ht="14.4" customHeight="1" thickBot="1" x14ac:dyDescent="0.35">
      <c r="A224" s="440" t="s">
        <v>499</v>
      </c>
      <c r="B224" s="418">
        <v>0</v>
      </c>
      <c r="C224" s="418">
        <v>135</v>
      </c>
      <c r="D224" s="419">
        <v>135</v>
      </c>
      <c r="E224" s="428" t="s">
        <v>284</v>
      </c>
      <c r="F224" s="418">
        <v>140.00000000003701</v>
      </c>
      <c r="G224" s="419">
        <v>105.000000000028</v>
      </c>
      <c r="H224" s="421">
        <v>0</v>
      </c>
      <c r="I224" s="418">
        <v>0</v>
      </c>
      <c r="J224" s="419">
        <v>-105.000000000028</v>
      </c>
      <c r="K224" s="422">
        <v>0</v>
      </c>
    </row>
    <row r="225" spans="1:11" ht="14.4" customHeight="1" thickBot="1" x14ac:dyDescent="0.35">
      <c r="A225" s="440" t="s">
        <v>500</v>
      </c>
      <c r="B225" s="418">
        <v>102</v>
      </c>
      <c r="C225" s="418">
        <v>102.58</v>
      </c>
      <c r="D225" s="419">
        <v>0.57999999999899998</v>
      </c>
      <c r="E225" s="420">
        <v>1.0056862745090001</v>
      </c>
      <c r="F225" s="418">
        <v>0</v>
      </c>
      <c r="G225" s="419">
        <v>0</v>
      </c>
      <c r="H225" s="421">
        <v>0</v>
      </c>
      <c r="I225" s="418">
        <v>0</v>
      </c>
      <c r="J225" s="419">
        <v>0</v>
      </c>
      <c r="K225" s="429" t="s">
        <v>284</v>
      </c>
    </row>
    <row r="226" spans="1:11" ht="14.4" customHeight="1" thickBot="1" x14ac:dyDescent="0.35">
      <c r="A226" s="436" t="s">
        <v>501</v>
      </c>
      <c r="B226" s="418">
        <v>4951.0340232492199</v>
      </c>
      <c r="C226" s="418">
        <v>5369.8261700000003</v>
      </c>
      <c r="D226" s="419">
        <v>418.79214675077901</v>
      </c>
      <c r="E226" s="420">
        <v>1.08458680445</v>
      </c>
      <c r="F226" s="418">
        <v>5781.2236331171898</v>
      </c>
      <c r="G226" s="419">
        <v>4335.9177248378901</v>
      </c>
      <c r="H226" s="421">
        <v>492.20756</v>
      </c>
      <c r="I226" s="418">
        <v>4160.3037800000102</v>
      </c>
      <c r="J226" s="419">
        <v>-175.613944837887</v>
      </c>
      <c r="K226" s="422">
        <v>0.71962339532499997</v>
      </c>
    </row>
    <row r="227" spans="1:11" ht="14.4" customHeight="1" thickBot="1" x14ac:dyDescent="0.35">
      <c r="A227" s="442" t="s">
        <v>502</v>
      </c>
      <c r="B227" s="423">
        <v>4951.0340232492199</v>
      </c>
      <c r="C227" s="423">
        <v>5369.8261700000003</v>
      </c>
      <c r="D227" s="424">
        <v>418.79214675077901</v>
      </c>
      <c r="E227" s="430">
        <v>1.08458680445</v>
      </c>
      <c r="F227" s="423">
        <v>5781.2236331171898</v>
      </c>
      <c r="G227" s="424">
        <v>4335.9177248378901</v>
      </c>
      <c r="H227" s="426">
        <v>492.20756</v>
      </c>
      <c r="I227" s="423">
        <v>4160.3037800000102</v>
      </c>
      <c r="J227" s="424">
        <v>-175.613944837887</v>
      </c>
      <c r="K227" s="431">
        <v>0.71962339532499997</v>
      </c>
    </row>
    <row r="228" spans="1:11" ht="14.4" customHeight="1" thickBot="1" x14ac:dyDescent="0.35">
      <c r="A228" s="441" t="s">
        <v>54</v>
      </c>
      <c r="B228" s="423">
        <v>4951.0340232492199</v>
      </c>
      <c r="C228" s="423">
        <v>5369.8261700000003</v>
      </c>
      <c r="D228" s="424">
        <v>418.79214675077901</v>
      </c>
      <c r="E228" s="430">
        <v>1.08458680445</v>
      </c>
      <c r="F228" s="423">
        <v>5781.2236331171898</v>
      </c>
      <c r="G228" s="424">
        <v>4335.9177248378901</v>
      </c>
      <c r="H228" s="426">
        <v>492.20756</v>
      </c>
      <c r="I228" s="423">
        <v>4160.3037800000102</v>
      </c>
      <c r="J228" s="424">
        <v>-175.613944837887</v>
      </c>
      <c r="K228" s="431">
        <v>0.71962339532499997</v>
      </c>
    </row>
    <row r="229" spans="1:11" ht="14.4" customHeight="1" thickBot="1" x14ac:dyDescent="0.35">
      <c r="A229" s="439" t="s">
        <v>503</v>
      </c>
      <c r="B229" s="423">
        <v>42</v>
      </c>
      <c r="C229" s="423">
        <v>53.911000000000001</v>
      </c>
      <c r="D229" s="424">
        <v>11.911</v>
      </c>
      <c r="E229" s="430">
        <v>1.283595238095</v>
      </c>
      <c r="F229" s="423">
        <v>58.356994981267</v>
      </c>
      <c r="G229" s="424">
        <v>43.76774623595</v>
      </c>
      <c r="H229" s="426">
        <v>4.9630000000000001</v>
      </c>
      <c r="I229" s="423">
        <v>44.680750000000003</v>
      </c>
      <c r="J229" s="424">
        <v>0.91300376404899997</v>
      </c>
      <c r="K229" s="431">
        <v>0.76564514698399999</v>
      </c>
    </row>
    <row r="230" spans="1:11" ht="14.4" customHeight="1" thickBot="1" x14ac:dyDescent="0.35">
      <c r="A230" s="440" t="s">
        <v>504</v>
      </c>
      <c r="B230" s="418">
        <v>42</v>
      </c>
      <c r="C230" s="418">
        <v>53.911000000000001</v>
      </c>
      <c r="D230" s="419">
        <v>11.911</v>
      </c>
      <c r="E230" s="420">
        <v>1.283595238095</v>
      </c>
      <c r="F230" s="418">
        <v>58.356994981267</v>
      </c>
      <c r="G230" s="419">
        <v>43.76774623595</v>
      </c>
      <c r="H230" s="421">
        <v>4.9630000000000001</v>
      </c>
      <c r="I230" s="418">
        <v>44.680750000000003</v>
      </c>
      <c r="J230" s="419">
        <v>0.91300376404899997</v>
      </c>
      <c r="K230" s="422">
        <v>0.76564514698399999</v>
      </c>
    </row>
    <row r="231" spans="1:11" ht="14.4" customHeight="1" thickBot="1" x14ac:dyDescent="0.35">
      <c r="A231" s="439" t="s">
        <v>505</v>
      </c>
      <c r="B231" s="423">
        <v>240.03402324922001</v>
      </c>
      <c r="C231" s="423">
        <v>354.28640000000001</v>
      </c>
      <c r="D231" s="424">
        <v>114.25237675078</v>
      </c>
      <c r="E231" s="430">
        <v>1.4759840926050001</v>
      </c>
      <c r="F231" s="423">
        <v>424.38287574380098</v>
      </c>
      <c r="G231" s="424">
        <v>318.28715680785098</v>
      </c>
      <c r="H231" s="426">
        <v>48.877499999999998</v>
      </c>
      <c r="I231" s="423">
        <v>368.17129999999997</v>
      </c>
      <c r="J231" s="424">
        <v>49.884143192148997</v>
      </c>
      <c r="K231" s="431">
        <v>0.86754513681699996</v>
      </c>
    </row>
    <row r="232" spans="1:11" ht="14.4" customHeight="1" thickBot="1" x14ac:dyDescent="0.35">
      <c r="A232" s="440" t="s">
        <v>506</v>
      </c>
      <c r="B232" s="418">
        <v>240.03402324922001</v>
      </c>
      <c r="C232" s="418">
        <v>354.28640000000001</v>
      </c>
      <c r="D232" s="419">
        <v>114.25237675078</v>
      </c>
      <c r="E232" s="420">
        <v>1.4759840926050001</v>
      </c>
      <c r="F232" s="418">
        <v>0</v>
      </c>
      <c r="G232" s="419">
        <v>0</v>
      </c>
      <c r="H232" s="421">
        <v>0</v>
      </c>
      <c r="I232" s="418">
        <v>5.6843418860808005E-13</v>
      </c>
      <c r="J232" s="419">
        <v>5.6843418860808005E-13</v>
      </c>
      <c r="K232" s="429" t="s">
        <v>284</v>
      </c>
    </row>
    <row r="233" spans="1:11" ht="14.4" customHeight="1" thickBot="1" x14ac:dyDescent="0.35">
      <c r="A233" s="440" t="s">
        <v>507</v>
      </c>
      <c r="B233" s="418">
        <v>0</v>
      </c>
      <c r="C233" s="418">
        <v>0</v>
      </c>
      <c r="D233" s="419">
        <v>0</v>
      </c>
      <c r="E233" s="420">
        <v>1</v>
      </c>
      <c r="F233" s="418">
        <v>1.2942322681209999</v>
      </c>
      <c r="G233" s="419">
        <v>0.970674201091</v>
      </c>
      <c r="H233" s="421">
        <v>0</v>
      </c>
      <c r="I233" s="418">
        <v>0.37</v>
      </c>
      <c r="J233" s="419">
        <v>-0.600674201091</v>
      </c>
      <c r="K233" s="422">
        <v>0.28588376994800002</v>
      </c>
    </row>
    <row r="234" spans="1:11" ht="14.4" customHeight="1" thickBot="1" x14ac:dyDescent="0.35">
      <c r="A234" s="440" t="s">
        <v>508</v>
      </c>
      <c r="B234" s="418">
        <v>0</v>
      </c>
      <c r="C234" s="418">
        <v>0</v>
      </c>
      <c r="D234" s="419">
        <v>0</v>
      </c>
      <c r="E234" s="420">
        <v>1</v>
      </c>
      <c r="F234" s="418">
        <v>29.236520488856002</v>
      </c>
      <c r="G234" s="419">
        <v>21.927390366642001</v>
      </c>
      <c r="H234" s="421">
        <v>5.5609999999999999</v>
      </c>
      <c r="I234" s="418">
        <v>11.964600000000001</v>
      </c>
      <c r="J234" s="419">
        <v>-9.9627903666420004</v>
      </c>
      <c r="K234" s="422">
        <v>0.409234744762</v>
      </c>
    </row>
    <row r="235" spans="1:11" ht="14.4" customHeight="1" thickBot="1" x14ac:dyDescent="0.35">
      <c r="A235" s="440" t="s">
        <v>509</v>
      </c>
      <c r="B235" s="418">
        <v>0</v>
      </c>
      <c r="C235" s="418">
        <v>0</v>
      </c>
      <c r="D235" s="419">
        <v>0</v>
      </c>
      <c r="E235" s="420">
        <v>1</v>
      </c>
      <c r="F235" s="418">
        <v>393.85212298682302</v>
      </c>
      <c r="G235" s="419">
        <v>295.38909224011701</v>
      </c>
      <c r="H235" s="421">
        <v>43.316499999999998</v>
      </c>
      <c r="I235" s="418">
        <v>355.83670000000001</v>
      </c>
      <c r="J235" s="419">
        <v>60.447607759881997</v>
      </c>
      <c r="K235" s="422">
        <v>0.90347792796299997</v>
      </c>
    </row>
    <row r="236" spans="1:11" ht="14.4" customHeight="1" thickBot="1" x14ac:dyDescent="0.35">
      <c r="A236" s="439" t="s">
        <v>510</v>
      </c>
      <c r="B236" s="423">
        <v>217</v>
      </c>
      <c r="C236" s="423">
        <v>140.80176</v>
      </c>
      <c r="D236" s="424">
        <v>-76.198239999999998</v>
      </c>
      <c r="E236" s="430">
        <v>0.64885603686600002</v>
      </c>
      <c r="F236" s="423">
        <v>138.72079401207</v>
      </c>
      <c r="G236" s="424">
        <v>104.04059550905301</v>
      </c>
      <c r="H236" s="426">
        <v>13.7658</v>
      </c>
      <c r="I236" s="423">
        <v>113.32386</v>
      </c>
      <c r="J236" s="424">
        <v>9.2832644909469995</v>
      </c>
      <c r="K236" s="431">
        <v>0.81692049708199999</v>
      </c>
    </row>
    <row r="237" spans="1:11" ht="14.4" customHeight="1" thickBot="1" x14ac:dyDescent="0.35">
      <c r="A237" s="440" t="s">
        <v>511</v>
      </c>
      <c r="B237" s="418">
        <v>217</v>
      </c>
      <c r="C237" s="418">
        <v>140.80176</v>
      </c>
      <c r="D237" s="419">
        <v>-76.198239999999998</v>
      </c>
      <c r="E237" s="420">
        <v>0.64885603686600002</v>
      </c>
      <c r="F237" s="418">
        <v>138.72079401207</v>
      </c>
      <c r="G237" s="419">
        <v>104.04059550905301</v>
      </c>
      <c r="H237" s="421">
        <v>13.7658</v>
      </c>
      <c r="I237" s="418">
        <v>113.32386</v>
      </c>
      <c r="J237" s="419">
        <v>9.2832644909469995</v>
      </c>
      <c r="K237" s="422">
        <v>0.81692049708199999</v>
      </c>
    </row>
    <row r="238" spans="1:11" ht="14.4" customHeight="1" thickBot="1" x14ac:dyDescent="0.35">
      <c r="A238" s="439" t="s">
        <v>512</v>
      </c>
      <c r="B238" s="423">
        <v>0</v>
      </c>
      <c r="C238" s="423">
        <v>1.96</v>
      </c>
      <c r="D238" s="424">
        <v>1.96</v>
      </c>
      <c r="E238" s="425" t="s">
        <v>317</v>
      </c>
      <c r="F238" s="423">
        <v>0</v>
      </c>
      <c r="G238" s="424">
        <v>0</v>
      </c>
      <c r="H238" s="426">
        <v>0</v>
      </c>
      <c r="I238" s="423">
        <v>0.92</v>
      </c>
      <c r="J238" s="424">
        <v>0.92</v>
      </c>
      <c r="K238" s="427" t="s">
        <v>284</v>
      </c>
    </row>
    <row r="239" spans="1:11" ht="14.4" customHeight="1" thickBot="1" x14ac:dyDescent="0.35">
      <c r="A239" s="440" t="s">
        <v>513</v>
      </c>
      <c r="B239" s="418">
        <v>0</v>
      </c>
      <c r="C239" s="418">
        <v>1.96</v>
      </c>
      <c r="D239" s="419">
        <v>1.96</v>
      </c>
      <c r="E239" s="428" t="s">
        <v>317</v>
      </c>
      <c r="F239" s="418">
        <v>0</v>
      </c>
      <c r="G239" s="419">
        <v>0</v>
      </c>
      <c r="H239" s="421">
        <v>0</v>
      </c>
      <c r="I239" s="418">
        <v>0.92</v>
      </c>
      <c r="J239" s="419">
        <v>0.92</v>
      </c>
      <c r="K239" s="429" t="s">
        <v>284</v>
      </c>
    </row>
    <row r="240" spans="1:11" ht="14.4" customHeight="1" thickBot="1" x14ac:dyDescent="0.35">
      <c r="A240" s="439" t="s">
        <v>514</v>
      </c>
      <c r="B240" s="423">
        <v>881</v>
      </c>
      <c r="C240" s="423">
        <v>773.17161999999996</v>
      </c>
      <c r="D240" s="424">
        <v>-107.82838</v>
      </c>
      <c r="E240" s="430">
        <v>0.87760683314400001</v>
      </c>
      <c r="F240" s="423">
        <v>1564</v>
      </c>
      <c r="G240" s="424">
        <v>1173</v>
      </c>
      <c r="H240" s="426">
        <v>116.15863</v>
      </c>
      <c r="I240" s="423">
        <v>994.13648000000103</v>
      </c>
      <c r="J240" s="424">
        <v>-178.863519999999</v>
      </c>
      <c r="K240" s="431">
        <v>0.63563713554900003</v>
      </c>
    </row>
    <row r="241" spans="1:11" ht="14.4" customHeight="1" thickBot="1" x14ac:dyDescent="0.35">
      <c r="A241" s="440" t="s">
        <v>515</v>
      </c>
      <c r="B241" s="418">
        <v>881</v>
      </c>
      <c r="C241" s="418">
        <v>773.17161999999996</v>
      </c>
      <c r="D241" s="419">
        <v>-107.82838</v>
      </c>
      <c r="E241" s="420">
        <v>0.87760683314400001</v>
      </c>
      <c r="F241" s="418">
        <v>1564</v>
      </c>
      <c r="G241" s="419">
        <v>1173</v>
      </c>
      <c r="H241" s="421">
        <v>116.15863</v>
      </c>
      <c r="I241" s="418">
        <v>994.13648000000103</v>
      </c>
      <c r="J241" s="419">
        <v>-178.863519999999</v>
      </c>
      <c r="K241" s="422">
        <v>0.63563713554900003</v>
      </c>
    </row>
    <row r="242" spans="1:11" ht="14.4" customHeight="1" thickBot="1" x14ac:dyDescent="0.35">
      <c r="A242" s="439" t="s">
        <v>516</v>
      </c>
      <c r="B242" s="423">
        <v>0</v>
      </c>
      <c r="C242" s="423">
        <v>336.74560000000002</v>
      </c>
      <c r="D242" s="424">
        <v>336.74560000000002</v>
      </c>
      <c r="E242" s="425" t="s">
        <v>317</v>
      </c>
      <c r="F242" s="423">
        <v>0</v>
      </c>
      <c r="G242" s="424">
        <v>0</v>
      </c>
      <c r="H242" s="426">
        <v>12.14</v>
      </c>
      <c r="I242" s="423">
        <v>51.417000000000002</v>
      </c>
      <c r="J242" s="424">
        <v>51.417000000000002</v>
      </c>
      <c r="K242" s="427" t="s">
        <v>284</v>
      </c>
    </row>
    <row r="243" spans="1:11" ht="14.4" customHeight="1" thickBot="1" x14ac:dyDescent="0.35">
      <c r="A243" s="440" t="s">
        <v>517</v>
      </c>
      <c r="B243" s="418">
        <v>0</v>
      </c>
      <c r="C243" s="418">
        <v>336.74560000000002</v>
      </c>
      <c r="D243" s="419">
        <v>336.74560000000002</v>
      </c>
      <c r="E243" s="428" t="s">
        <v>317</v>
      </c>
      <c r="F243" s="418">
        <v>0</v>
      </c>
      <c r="G243" s="419">
        <v>0</v>
      </c>
      <c r="H243" s="421">
        <v>12.14</v>
      </c>
      <c r="I243" s="418">
        <v>51.417000000000002</v>
      </c>
      <c r="J243" s="419">
        <v>51.417000000000002</v>
      </c>
      <c r="K243" s="429" t="s">
        <v>284</v>
      </c>
    </row>
    <row r="244" spans="1:11" ht="14.4" customHeight="1" thickBot="1" x14ac:dyDescent="0.35">
      <c r="A244" s="439" t="s">
        <v>518</v>
      </c>
      <c r="B244" s="423">
        <v>3571</v>
      </c>
      <c r="C244" s="423">
        <v>3708.9497900000001</v>
      </c>
      <c r="D244" s="424">
        <v>137.94979000000001</v>
      </c>
      <c r="E244" s="430">
        <v>1.0386305768690001</v>
      </c>
      <c r="F244" s="423">
        <v>3595.7629683800501</v>
      </c>
      <c r="G244" s="424">
        <v>2696.82222628504</v>
      </c>
      <c r="H244" s="426">
        <v>296.30263000000002</v>
      </c>
      <c r="I244" s="423">
        <v>2587.6543900000001</v>
      </c>
      <c r="J244" s="424">
        <v>-109.16783628503499</v>
      </c>
      <c r="K244" s="431">
        <v>0.71963986857700002</v>
      </c>
    </row>
    <row r="245" spans="1:11" ht="14.4" customHeight="1" thickBot="1" x14ac:dyDescent="0.35">
      <c r="A245" s="440" t="s">
        <v>519</v>
      </c>
      <c r="B245" s="418">
        <v>3571</v>
      </c>
      <c r="C245" s="418">
        <v>3708.9497900000001</v>
      </c>
      <c r="D245" s="419">
        <v>137.94979000000001</v>
      </c>
      <c r="E245" s="420">
        <v>1.0386305768690001</v>
      </c>
      <c r="F245" s="418">
        <v>3595.7629683800501</v>
      </c>
      <c r="G245" s="419">
        <v>2696.82222628504</v>
      </c>
      <c r="H245" s="421">
        <v>296.30263000000002</v>
      </c>
      <c r="I245" s="418">
        <v>2587.6543900000001</v>
      </c>
      <c r="J245" s="419">
        <v>-109.16783628503499</v>
      </c>
      <c r="K245" s="422">
        <v>0.71963986857700002</v>
      </c>
    </row>
    <row r="246" spans="1:11" ht="14.4" customHeight="1" thickBot="1" x14ac:dyDescent="0.35">
      <c r="A246" s="444" t="s">
        <v>520</v>
      </c>
      <c r="B246" s="423">
        <v>0</v>
      </c>
      <c r="C246" s="423">
        <v>522.49166000000002</v>
      </c>
      <c r="D246" s="424">
        <v>522.49166000000002</v>
      </c>
      <c r="E246" s="425" t="s">
        <v>317</v>
      </c>
      <c r="F246" s="423">
        <v>0</v>
      </c>
      <c r="G246" s="424">
        <v>0</v>
      </c>
      <c r="H246" s="426">
        <v>45.346719999999998</v>
      </c>
      <c r="I246" s="423">
        <v>548.19781</v>
      </c>
      <c r="J246" s="424">
        <v>548.19781</v>
      </c>
      <c r="K246" s="427" t="s">
        <v>284</v>
      </c>
    </row>
    <row r="247" spans="1:11" ht="14.4" customHeight="1" thickBot="1" x14ac:dyDescent="0.35">
      <c r="A247" s="442" t="s">
        <v>521</v>
      </c>
      <c r="B247" s="423">
        <v>0</v>
      </c>
      <c r="C247" s="423">
        <v>522.49166000000002</v>
      </c>
      <c r="D247" s="424">
        <v>522.49166000000002</v>
      </c>
      <c r="E247" s="425" t="s">
        <v>317</v>
      </c>
      <c r="F247" s="423">
        <v>0</v>
      </c>
      <c r="G247" s="424">
        <v>0</v>
      </c>
      <c r="H247" s="426">
        <v>45.346719999999998</v>
      </c>
      <c r="I247" s="423">
        <v>548.19781</v>
      </c>
      <c r="J247" s="424">
        <v>548.19781</v>
      </c>
      <c r="K247" s="427" t="s">
        <v>284</v>
      </c>
    </row>
    <row r="248" spans="1:11" ht="14.4" customHeight="1" thickBot="1" x14ac:dyDescent="0.35">
      <c r="A248" s="441" t="s">
        <v>522</v>
      </c>
      <c r="B248" s="423">
        <v>0</v>
      </c>
      <c r="C248" s="423">
        <v>522.49166000000002</v>
      </c>
      <c r="D248" s="424">
        <v>522.49166000000002</v>
      </c>
      <c r="E248" s="425" t="s">
        <v>317</v>
      </c>
      <c r="F248" s="423">
        <v>0</v>
      </c>
      <c r="G248" s="424">
        <v>0</v>
      </c>
      <c r="H248" s="426">
        <v>45.346719999999998</v>
      </c>
      <c r="I248" s="423">
        <v>548.19781</v>
      </c>
      <c r="J248" s="424">
        <v>548.19781</v>
      </c>
      <c r="K248" s="427" t="s">
        <v>284</v>
      </c>
    </row>
    <row r="249" spans="1:11" ht="14.4" customHeight="1" thickBot="1" x14ac:dyDescent="0.35">
      <c r="A249" s="439" t="s">
        <v>523</v>
      </c>
      <c r="B249" s="423">
        <v>0</v>
      </c>
      <c r="C249" s="423">
        <v>522.49166000000002</v>
      </c>
      <c r="D249" s="424">
        <v>522.49166000000002</v>
      </c>
      <c r="E249" s="425" t="s">
        <v>317</v>
      </c>
      <c r="F249" s="423">
        <v>0</v>
      </c>
      <c r="G249" s="424">
        <v>0</v>
      </c>
      <c r="H249" s="426">
        <v>45.346719999999998</v>
      </c>
      <c r="I249" s="423">
        <v>548.19781</v>
      </c>
      <c r="J249" s="424">
        <v>548.19781</v>
      </c>
      <c r="K249" s="427" t="s">
        <v>284</v>
      </c>
    </row>
    <row r="250" spans="1:11" ht="14.4" customHeight="1" thickBot="1" x14ac:dyDescent="0.35">
      <c r="A250" s="440" t="s">
        <v>524</v>
      </c>
      <c r="B250" s="418">
        <v>0</v>
      </c>
      <c r="C250" s="418">
        <v>3.339</v>
      </c>
      <c r="D250" s="419">
        <v>3.339</v>
      </c>
      <c r="E250" s="428" t="s">
        <v>317</v>
      </c>
      <c r="F250" s="418">
        <v>0</v>
      </c>
      <c r="G250" s="419">
        <v>0</v>
      </c>
      <c r="H250" s="421">
        <v>0</v>
      </c>
      <c r="I250" s="418">
        <v>0</v>
      </c>
      <c r="J250" s="419">
        <v>0</v>
      </c>
      <c r="K250" s="429" t="s">
        <v>284</v>
      </c>
    </row>
    <row r="251" spans="1:11" ht="14.4" customHeight="1" thickBot="1" x14ac:dyDescent="0.35">
      <c r="A251" s="440" t="s">
        <v>525</v>
      </c>
      <c r="B251" s="418">
        <v>0</v>
      </c>
      <c r="C251" s="418">
        <v>517.98825999999997</v>
      </c>
      <c r="D251" s="419">
        <v>517.98825999999997</v>
      </c>
      <c r="E251" s="428" t="s">
        <v>317</v>
      </c>
      <c r="F251" s="418">
        <v>0</v>
      </c>
      <c r="G251" s="419">
        <v>0</v>
      </c>
      <c r="H251" s="421">
        <v>45.346719999999998</v>
      </c>
      <c r="I251" s="418">
        <v>547.71380999999997</v>
      </c>
      <c r="J251" s="419">
        <v>547.71380999999997</v>
      </c>
      <c r="K251" s="429" t="s">
        <v>284</v>
      </c>
    </row>
    <row r="252" spans="1:11" ht="14.4" customHeight="1" thickBot="1" x14ac:dyDescent="0.35">
      <c r="A252" s="440" t="s">
        <v>526</v>
      </c>
      <c r="B252" s="418">
        <v>0</v>
      </c>
      <c r="C252" s="418">
        <v>1.1644000000000001</v>
      </c>
      <c r="D252" s="419">
        <v>1.1644000000000001</v>
      </c>
      <c r="E252" s="428" t="s">
        <v>317</v>
      </c>
      <c r="F252" s="418">
        <v>0</v>
      </c>
      <c r="G252" s="419">
        <v>0</v>
      </c>
      <c r="H252" s="421">
        <v>0</v>
      </c>
      <c r="I252" s="418">
        <v>0.48399999999999999</v>
      </c>
      <c r="J252" s="419">
        <v>0.48399999999999999</v>
      </c>
      <c r="K252" s="429" t="s">
        <v>284</v>
      </c>
    </row>
    <row r="253" spans="1:11" ht="14.4" customHeight="1" thickBot="1" x14ac:dyDescent="0.35">
      <c r="A253" s="445"/>
      <c r="B253" s="418">
        <v>37969.1456164146</v>
      </c>
      <c r="C253" s="418">
        <v>45317.053599999999</v>
      </c>
      <c r="D253" s="419">
        <v>7347.90798358541</v>
      </c>
      <c r="E253" s="420">
        <v>1.1935231321190001</v>
      </c>
      <c r="F253" s="418">
        <v>47061.954452424798</v>
      </c>
      <c r="G253" s="419">
        <v>35296.465839318596</v>
      </c>
      <c r="H253" s="421">
        <v>4922.7643900000003</v>
      </c>
      <c r="I253" s="418">
        <v>37634.189830000003</v>
      </c>
      <c r="J253" s="419">
        <v>2337.7239906813802</v>
      </c>
      <c r="K253" s="422">
        <v>0.79967332992999995</v>
      </c>
    </row>
    <row r="254" spans="1:11" ht="14.4" customHeight="1" thickBot="1" x14ac:dyDescent="0.35">
      <c r="A254" s="446" t="s">
        <v>66</v>
      </c>
      <c r="B254" s="432">
        <v>37969.1456164146</v>
      </c>
      <c r="C254" s="432">
        <v>45317.053599999999</v>
      </c>
      <c r="D254" s="433">
        <v>7347.9079835854</v>
      </c>
      <c r="E254" s="434" t="s">
        <v>317</v>
      </c>
      <c r="F254" s="432">
        <v>47061.954452424798</v>
      </c>
      <c r="G254" s="433">
        <v>35296.465839318596</v>
      </c>
      <c r="H254" s="432">
        <v>4922.7643900000003</v>
      </c>
      <c r="I254" s="432">
        <v>37634.189830000003</v>
      </c>
      <c r="J254" s="433">
        <v>2337.7239906813802</v>
      </c>
      <c r="K254" s="435">
        <v>0.79967332992999995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527</v>
      </c>
      <c r="B5" s="448" t="s">
        <v>528</v>
      </c>
      <c r="C5" s="449" t="s">
        <v>529</v>
      </c>
      <c r="D5" s="449" t="s">
        <v>529</v>
      </c>
      <c r="E5" s="449"/>
      <c r="F5" s="449" t="s">
        <v>529</v>
      </c>
      <c r="G5" s="449" t="s">
        <v>529</v>
      </c>
      <c r="H5" s="449" t="s">
        <v>529</v>
      </c>
      <c r="I5" s="450" t="s">
        <v>529</v>
      </c>
      <c r="J5" s="451" t="s">
        <v>69</v>
      </c>
    </row>
    <row r="6" spans="1:10" ht="14.4" customHeight="1" x14ac:dyDescent="0.3">
      <c r="A6" s="447" t="s">
        <v>527</v>
      </c>
      <c r="B6" s="448" t="s">
        <v>292</v>
      </c>
      <c r="C6" s="449">
        <v>132.21933999999999</v>
      </c>
      <c r="D6" s="449">
        <v>102.67461</v>
      </c>
      <c r="E6" s="449"/>
      <c r="F6" s="449">
        <v>60.252340000000004</v>
      </c>
      <c r="G6" s="449">
        <v>142.76118913410298</v>
      </c>
      <c r="H6" s="449">
        <v>-82.508849134102974</v>
      </c>
      <c r="I6" s="450">
        <v>0.42204986078815765</v>
      </c>
      <c r="J6" s="451" t="s">
        <v>1</v>
      </c>
    </row>
    <row r="7" spans="1:10" ht="14.4" customHeight="1" x14ac:dyDescent="0.3">
      <c r="A7" s="447" t="s">
        <v>527</v>
      </c>
      <c r="B7" s="448" t="s">
        <v>530</v>
      </c>
      <c r="C7" s="449">
        <v>0</v>
      </c>
      <c r="D7" s="449" t="s">
        <v>529</v>
      </c>
      <c r="E7" s="449"/>
      <c r="F7" s="449" t="s">
        <v>529</v>
      </c>
      <c r="G7" s="449" t="s">
        <v>529</v>
      </c>
      <c r="H7" s="449" t="s">
        <v>529</v>
      </c>
      <c r="I7" s="450" t="s">
        <v>529</v>
      </c>
      <c r="J7" s="451" t="s">
        <v>1</v>
      </c>
    </row>
    <row r="8" spans="1:10" ht="14.4" customHeight="1" x14ac:dyDescent="0.3">
      <c r="A8" s="447" t="s">
        <v>527</v>
      </c>
      <c r="B8" s="448" t="s">
        <v>531</v>
      </c>
      <c r="C8" s="449">
        <v>132.21933999999999</v>
      </c>
      <c r="D8" s="449">
        <v>102.67461</v>
      </c>
      <c r="E8" s="449"/>
      <c r="F8" s="449">
        <v>60.252340000000004</v>
      </c>
      <c r="G8" s="449">
        <v>142.76118913410298</v>
      </c>
      <c r="H8" s="449">
        <v>-82.508849134102974</v>
      </c>
      <c r="I8" s="450">
        <v>0.42204986078815765</v>
      </c>
      <c r="J8" s="451" t="s">
        <v>532</v>
      </c>
    </row>
    <row r="10" spans="1:10" ht="14.4" customHeight="1" x14ac:dyDescent="0.3">
      <c r="A10" s="447" t="s">
        <v>527</v>
      </c>
      <c r="B10" s="448" t="s">
        <v>528</v>
      </c>
      <c r="C10" s="449" t="s">
        <v>529</v>
      </c>
      <c r="D10" s="449" t="s">
        <v>529</v>
      </c>
      <c r="E10" s="449"/>
      <c r="F10" s="449" t="s">
        <v>529</v>
      </c>
      <c r="G10" s="449" t="s">
        <v>529</v>
      </c>
      <c r="H10" s="449" t="s">
        <v>529</v>
      </c>
      <c r="I10" s="450" t="s">
        <v>529</v>
      </c>
      <c r="J10" s="451" t="s">
        <v>69</v>
      </c>
    </row>
    <row r="11" spans="1:10" ht="14.4" customHeight="1" x14ac:dyDescent="0.3">
      <c r="A11" s="447" t="s">
        <v>533</v>
      </c>
      <c r="B11" s="448" t="s">
        <v>534</v>
      </c>
      <c r="C11" s="449" t="s">
        <v>529</v>
      </c>
      <c r="D11" s="449" t="s">
        <v>529</v>
      </c>
      <c r="E11" s="449"/>
      <c r="F11" s="449" t="s">
        <v>529</v>
      </c>
      <c r="G11" s="449" t="s">
        <v>529</v>
      </c>
      <c r="H11" s="449" t="s">
        <v>529</v>
      </c>
      <c r="I11" s="450" t="s">
        <v>529</v>
      </c>
      <c r="J11" s="451" t="s">
        <v>0</v>
      </c>
    </row>
    <row r="12" spans="1:10" ht="14.4" customHeight="1" x14ac:dyDescent="0.3">
      <c r="A12" s="447" t="s">
        <v>533</v>
      </c>
      <c r="B12" s="448" t="s">
        <v>292</v>
      </c>
      <c r="C12" s="449">
        <v>0</v>
      </c>
      <c r="D12" s="449">
        <v>7.8619999999999995E-2</v>
      </c>
      <c r="E12" s="449"/>
      <c r="F12" s="449">
        <v>13.37012</v>
      </c>
      <c r="G12" s="449">
        <v>5.4489396451432501</v>
      </c>
      <c r="H12" s="449">
        <v>7.9211803548567499</v>
      </c>
      <c r="I12" s="450">
        <v>2.4537104227089501</v>
      </c>
      <c r="J12" s="451" t="s">
        <v>1</v>
      </c>
    </row>
    <row r="13" spans="1:10" ht="14.4" customHeight="1" x14ac:dyDescent="0.3">
      <c r="A13" s="447" t="s">
        <v>533</v>
      </c>
      <c r="B13" s="448" t="s">
        <v>535</v>
      </c>
      <c r="C13" s="449">
        <v>0</v>
      </c>
      <c r="D13" s="449">
        <v>7.8619999999999995E-2</v>
      </c>
      <c r="E13" s="449"/>
      <c r="F13" s="449">
        <v>13.37012</v>
      </c>
      <c r="G13" s="449">
        <v>5.4489396451432501</v>
      </c>
      <c r="H13" s="449">
        <v>7.9211803548567499</v>
      </c>
      <c r="I13" s="450">
        <v>2.4537104227089501</v>
      </c>
      <c r="J13" s="451" t="s">
        <v>536</v>
      </c>
    </row>
    <row r="14" spans="1:10" ht="14.4" customHeight="1" x14ac:dyDescent="0.3">
      <c r="A14" s="447" t="s">
        <v>529</v>
      </c>
      <c r="B14" s="448" t="s">
        <v>529</v>
      </c>
      <c r="C14" s="449" t="s">
        <v>529</v>
      </c>
      <c r="D14" s="449" t="s">
        <v>529</v>
      </c>
      <c r="E14" s="449"/>
      <c r="F14" s="449" t="s">
        <v>529</v>
      </c>
      <c r="G14" s="449" t="s">
        <v>529</v>
      </c>
      <c r="H14" s="449" t="s">
        <v>529</v>
      </c>
      <c r="I14" s="450" t="s">
        <v>529</v>
      </c>
      <c r="J14" s="451" t="s">
        <v>537</v>
      </c>
    </row>
    <row r="15" spans="1:10" ht="14.4" customHeight="1" x14ac:dyDescent="0.3">
      <c r="A15" s="447" t="s">
        <v>538</v>
      </c>
      <c r="B15" s="448" t="s">
        <v>539</v>
      </c>
      <c r="C15" s="449" t="s">
        <v>529</v>
      </c>
      <c r="D15" s="449" t="s">
        <v>529</v>
      </c>
      <c r="E15" s="449"/>
      <c r="F15" s="449" t="s">
        <v>529</v>
      </c>
      <c r="G15" s="449" t="s">
        <v>529</v>
      </c>
      <c r="H15" s="449" t="s">
        <v>529</v>
      </c>
      <c r="I15" s="450" t="s">
        <v>529</v>
      </c>
      <c r="J15" s="451" t="s">
        <v>0</v>
      </c>
    </row>
    <row r="16" spans="1:10" ht="14.4" customHeight="1" x14ac:dyDescent="0.3">
      <c r="A16" s="447" t="s">
        <v>538</v>
      </c>
      <c r="B16" s="448" t="s">
        <v>292</v>
      </c>
      <c r="C16" s="449">
        <v>132.21933999999999</v>
      </c>
      <c r="D16" s="449">
        <v>102.59599</v>
      </c>
      <c r="E16" s="449"/>
      <c r="F16" s="449">
        <v>46.882220000000004</v>
      </c>
      <c r="G16" s="449">
        <v>137.31224948895974</v>
      </c>
      <c r="H16" s="449">
        <v>-90.430029488959732</v>
      </c>
      <c r="I16" s="450">
        <v>0.34142780541782225</v>
      </c>
      <c r="J16" s="451" t="s">
        <v>1</v>
      </c>
    </row>
    <row r="17" spans="1:10" ht="14.4" customHeight="1" x14ac:dyDescent="0.3">
      <c r="A17" s="447" t="s">
        <v>538</v>
      </c>
      <c r="B17" s="448" t="s">
        <v>530</v>
      </c>
      <c r="C17" s="449">
        <v>0</v>
      </c>
      <c r="D17" s="449" t="s">
        <v>529</v>
      </c>
      <c r="E17" s="449"/>
      <c r="F17" s="449" t="s">
        <v>529</v>
      </c>
      <c r="G17" s="449" t="s">
        <v>529</v>
      </c>
      <c r="H17" s="449" t="s">
        <v>529</v>
      </c>
      <c r="I17" s="450" t="s">
        <v>529</v>
      </c>
      <c r="J17" s="451" t="s">
        <v>1</v>
      </c>
    </row>
    <row r="18" spans="1:10" ht="14.4" customHeight="1" x14ac:dyDescent="0.3">
      <c r="A18" s="447" t="s">
        <v>538</v>
      </c>
      <c r="B18" s="448" t="s">
        <v>540</v>
      </c>
      <c r="C18" s="449">
        <v>132.21933999999999</v>
      </c>
      <c r="D18" s="449">
        <v>102.59599</v>
      </c>
      <c r="E18" s="449"/>
      <c r="F18" s="449">
        <v>46.882220000000004</v>
      </c>
      <c r="G18" s="449">
        <v>137.31224948895974</v>
      </c>
      <c r="H18" s="449">
        <v>-90.430029488959732</v>
      </c>
      <c r="I18" s="450">
        <v>0.34142780541782225</v>
      </c>
      <c r="J18" s="451" t="s">
        <v>536</v>
      </c>
    </row>
    <row r="19" spans="1:10" ht="14.4" customHeight="1" x14ac:dyDescent="0.3">
      <c r="A19" s="447" t="s">
        <v>529</v>
      </c>
      <c r="B19" s="448" t="s">
        <v>529</v>
      </c>
      <c r="C19" s="449" t="s">
        <v>529</v>
      </c>
      <c r="D19" s="449" t="s">
        <v>529</v>
      </c>
      <c r="E19" s="449"/>
      <c r="F19" s="449" t="s">
        <v>529</v>
      </c>
      <c r="G19" s="449" t="s">
        <v>529</v>
      </c>
      <c r="H19" s="449" t="s">
        <v>529</v>
      </c>
      <c r="I19" s="450" t="s">
        <v>529</v>
      </c>
      <c r="J19" s="451" t="s">
        <v>537</v>
      </c>
    </row>
    <row r="20" spans="1:10" ht="14.4" customHeight="1" x14ac:dyDescent="0.3">
      <c r="A20" s="447" t="s">
        <v>527</v>
      </c>
      <c r="B20" s="448" t="s">
        <v>531</v>
      </c>
      <c r="C20" s="449">
        <v>132.21933999999999</v>
      </c>
      <c r="D20" s="449">
        <v>102.67461</v>
      </c>
      <c r="E20" s="449"/>
      <c r="F20" s="449">
        <v>60.252340000000004</v>
      </c>
      <c r="G20" s="449">
        <v>142.76118913410298</v>
      </c>
      <c r="H20" s="449">
        <v>-82.508849134102974</v>
      </c>
      <c r="I20" s="450">
        <v>0.42204986078815765</v>
      </c>
      <c r="J20" s="451" t="s">
        <v>532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98.861179980315612</v>
      </c>
      <c r="M3" s="98">
        <f>SUBTOTAL(9,M5:M1048576)</f>
        <v>457</v>
      </c>
      <c r="N3" s="99">
        <f>SUBTOTAL(9,N5:N1048576)</f>
        <v>45179.559251004233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527</v>
      </c>
      <c r="B5" s="460" t="s">
        <v>625</v>
      </c>
      <c r="C5" s="461" t="s">
        <v>538</v>
      </c>
      <c r="D5" s="462" t="s">
        <v>626</v>
      </c>
      <c r="E5" s="461" t="s">
        <v>541</v>
      </c>
      <c r="F5" s="462" t="s">
        <v>627</v>
      </c>
      <c r="G5" s="461" t="s">
        <v>542</v>
      </c>
      <c r="H5" s="461" t="s">
        <v>543</v>
      </c>
      <c r="I5" s="461" t="s">
        <v>544</v>
      </c>
      <c r="J5" s="461" t="s">
        <v>545</v>
      </c>
      <c r="K5" s="461" t="s">
        <v>546</v>
      </c>
      <c r="L5" s="463">
        <v>87.030000000000015</v>
      </c>
      <c r="M5" s="463">
        <v>1</v>
      </c>
      <c r="N5" s="464">
        <v>87.030000000000015</v>
      </c>
    </row>
    <row r="6" spans="1:14" ht="14.4" customHeight="1" x14ac:dyDescent="0.3">
      <c r="A6" s="465" t="s">
        <v>527</v>
      </c>
      <c r="B6" s="466" t="s">
        <v>625</v>
      </c>
      <c r="C6" s="467" t="s">
        <v>538</v>
      </c>
      <c r="D6" s="468" t="s">
        <v>626</v>
      </c>
      <c r="E6" s="467" t="s">
        <v>541</v>
      </c>
      <c r="F6" s="468" t="s">
        <v>627</v>
      </c>
      <c r="G6" s="467" t="s">
        <v>542</v>
      </c>
      <c r="H6" s="467" t="s">
        <v>547</v>
      </c>
      <c r="I6" s="467" t="s">
        <v>548</v>
      </c>
      <c r="J6" s="467" t="s">
        <v>549</v>
      </c>
      <c r="K6" s="467" t="s">
        <v>550</v>
      </c>
      <c r="L6" s="469">
        <v>66.264177903142993</v>
      </c>
      <c r="M6" s="469">
        <v>50</v>
      </c>
      <c r="N6" s="470">
        <v>3313.2088951571495</v>
      </c>
    </row>
    <row r="7" spans="1:14" ht="14.4" customHeight="1" x14ac:dyDescent="0.3">
      <c r="A7" s="465" t="s">
        <v>527</v>
      </c>
      <c r="B7" s="466" t="s">
        <v>625</v>
      </c>
      <c r="C7" s="467" t="s">
        <v>538</v>
      </c>
      <c r="D7" s="468" t="s">
        <v>626</v>
      </c>
      <c r="E7" s="467" t="s">
        <v>541</v>
      </c>
      <c r="F7" s="468" t="s">
        <v>627</v>
      </c>
      <c r="G7" s="467" t="s">
        <v>542</v>
      </c>
      <c r="H7" s="467" t="s">
        <v>551</v>
      </c>
      <c r="I7" s="467" t="s">
        <v>552</v>
      </c>
      <c r="J7" s="467" t="s">
        <v>553</v>
      </c>
      <c r="K7" s="467" t="s">
        <v>554</v>
      </c>
      <c r="L7" s="469">
        <v>144.56904574044935</v>
      </c>
      <c r="M7" s="469">
        <v>1</v>
      </c>
      <c r="N7" s="470">
        <v>144.56904574044935</v>
      </c>
    </row>
    <row r="8" spans="1:14" ht="14.4" customHeight="1" x14ac:dyDescent="0.3">
      <c r="A8" s="465" t="s">
        <v>527</v>
      </c>
      <c r="B8" s="466" t="s">
        <v>625</v>
      </c>
      <c r="C8" s="467" t="s">
        <v>538</v>
      </c>
      <c r="D8" s="468" t="s">
        <v>626</v>
      </c>
      <c r="E8" s="467" t="s">
        <v>541</v>
      </c>
      <c r="F8" s="468" t="s">
        <v>627</v>
      </c>
      <c r="G8" s="467" t="s">
        <v>542</v>
      </c>
      <c r="H8" s="467" t="s">
        <v>555</v>
      </c>
      <c r="I8" s="467" t="s">
        <v>556</v>
      </c>
      <c r="J8" s="467" t="s">
        <v>557</v>
      </c>
      <c r="K8" s="467" t="s">
        <v>558</v>
      </c>
      <c r="L8" s="469">
        <v>39.020577139944891</v>
      </c>
      <c r="M8" s="469">
        <v>4</v>
      </c>
      <c r="N8" s="470">
        <v>156.08230855977956</v>
      </c>
    </row>
    <row r="9" spans="1:14" ht="14.4" customHeight="1" x14ac:dyDescent="0.3">
      <c r="A9" s="465" t="s">
        <v>527</v>
      </c>
      <c r="B9" s="466" t="s">
        <v>625</v>
      </c>
      <c r="C9" s="467" t="s">
        <v>538</v>
      </c>
      <c r="D9" s="468" t="s">
        <v>626</v>
      </c>
      <c r="E9" s="467" t="s">
        <v>541</v>
      </c>
      <c r="F9" s="468" t="s">
        <v>627</v>
      </c>
      <c r="G9" s="467" t="s">
        <v>542</v>
      </c>
      <c r="H9" s="467" t="s">
        <v>559</v>
      </c>
      <c r="I9" s="467" t="s">
        <v>560</v>
      </c>
      <c r="J9" s="467" t="s">
        <v>561</v>
      </c>
      <c r="K9" s="467" t="s">
        <v>562</v>
      </c>
      <c r="L9" s="469">
        <v>132.21246178403845</v>
      </c>
      <c r="M9" s="469">
        <v>80</v>
      </c>
      <c r="N9" s="470">
        <v>10576.996942723075</v>
      </c>
    </row>
    <row r="10" spans="1:14" ht="14.4" customHeight="1" x14ac:dyDescent="0.3">
      <c r="A10" s="465" t="s">
        <v>527</v>
      </c>
      <c r="B10" s="466" t="s">
        <v>625</v>
      </c>
      <c r="C10" s="467" t="s">
        <v>538</v>
      </c>
      <c r="D10" s="468" t="s">
        <v>626</v>
      </c>
      <c r="E10" s="467" t="s">
        <v>541</v>
      </c>
      <c r="F10" s="468" t="s">
        <v>627</v>
      </c>
      <c r="G10" s="467" t="s">
        <v>542</v>
      </c>
      <c r="H10" s="467" t="s">
        <v>563</v>
      </c>
      <c r="I10" s="467" t="s">
        <v>564</v>
      </c>
      <c r="J10" s="467" t="s">
        <v>565</v>
      </c>
      <c r="K10" s="467" t="s">
        <v>566</v>
      </c>
      <c r="L10" s="469">
        <v>35.94789345080973</v>
      </c>
      <c r="M10" s="469">
        <v>20</v>
      </c>
      <c r="N10" s="470">
        <v>718.95786901619465</v>
      </c>
    </row>
    <row r="11" spans="1:14" ht="14.4" customHeight="1" x14ac:dyDescent="0.3">
      <c r="A11" s="465" t="s">
        <v>527</v>
      </c>
      <c r="B11" s="466" t="s">
        <v>625</v>
      </c>
      <c r="C11" s="467" t="s">
        <v>538</v>
      </c>
      <c r="D11" s="468" t="s">
        <v>626</v>
      </c>
      <c r="E11" s="467" t="s">
        <v>541</v>
      </c>
      <c r="F11" s="468" t="s">
        <v>627</v>
      </c>
      <c r="G11" s="467" t="s">
        <v>542</v>
      </c>
      <c r="H11" s="467" t="s">
        <v>567</v>
      </c>
      <c r="I11" s="467" t="s">
        <v>568</v>
      </c>
      <c r="J11" s="467" t="s">
        <v>569</v>
      </c>
      <c r="K11" s="467" t="s">
        <v>570</v>
      </c>
      <c r="L11" s="469">
        <v>27.249810126584944</v>
      </c>
      <c r="M11" s="469">
        <v>2</v>
      </c>
      <c r="N11" s="470">
        <v>54.499620253169887</v>
      </c>
    </row>
    <row r="12" spans="1:14" ht="14.4" customHeight="1" x14ac:dyDescent="0.3">
      <c r="A12" s="465" t="s">
        <v>527</v>
      </c>
      <c r="B12" s="466" t="s">
        <v>625</v>
      </c>
      <c r="C12" s="467" t="s">
        <v>538</v>
      </c>
      <c r="D12" s="468" t="s">
        <v>626</v>
      </c>
      <c r="E12" s="467" t="s">
        <v>541</v>
      </c>
      <c r="F12" s="468" t="s">
        <v>627</v>
      </c>
      <c r="G12" s="467" t="s">
        <v>542</v>
      </c>
      <c r="H12" s="467" t="s">
        <v>571</v>
      </c>
      <c r="I12" s="467" t="s">
        <v>572</v>
      </c>
      <c r="J12" s="467" t="s">
        <v>573</v>
      </c>
      <c r="K12" s="467" t="s">
        <v>574</v>
      </c>
      <c r="L12" s="469">
        <v>107.49000199602946</v>
      </c>
      <c r="M12" s="469">
        <v>1</v>
      </c>
      <c r="N12" s="470">
        <v>107.49000199602946</v>
      </c>
    </row>
    <row r="13" spans="1:14" ht="14.4" customHeight="1" x14ac:dyDescent="0.3">
      <c r="A13" s="465" t="s">
        <v>527</v>
      </c>
      <c r="B13" s="466" t="s">
        <v>625</v>
      </c>
      <c r="C13" s="467" t="s">
        <v>538</v>
      </c>
      <c r="D13" s="468" t="s">
        <v>626</v>
      </c>
      <c r="E13" s="467" t="s">
        <v>541</v>
      </c>
      <c r="F13" s="468" t="s">
        <v>627</v>
      </c>
      <c r="G13" s="467" t="s">
        <v>542</v>
      </c>
      <c r="H13" s="467" t="s">
        <v>575</v>
      </c>
      <c r="I13" s="467" t="s">
        <v>169</v>
      </c>
      <c r="J13" s="467" t="s">
        <v>576</v>
      </c>
      <c r="K13" s="467"/>
      <c r="L13" s="469">
        <v>95.975492907291709</v>
      </c>
      <c r="M13" s="469">
        <v>1</v>
      </c>
      <c r="N13" s="470">
        <v>95.975492907291709</v>
      </c>
    </row>
    <row r="14" spans="1:14" ht="14.4" customHeight="1" x14ac:dyDescent="0.3">
      <c r="A14" s="465" t="s">
        <v>527</v>
      </c>
      <c r="B14" s="466" t="s">
        <v>625</v>
      </c>
      <c r="C14" s="467" t="s">
        <v>538</v>
      </c>
      <c r="D14" s="468" t="s">
        <v>626</v>
      </c>
      <c r="E14" s="467" t="s">
        <v>541</v>
      </c>
      <c r="F14" s="468" t="s">
        <v>627</v>
      </c>
      <c r="G14" s="467" t="s">
        <v>542</v>
      </c>
      <c r="H14" s="467" t="s">
        <v>577</v>
      </c>
      <c r="I14" s="467" t="s">
        <v>578</v>
      </c>
      <c r="J14" s="467" t="s">
        <v>579</v>
      </c>
      <c r="K14" s="467" t="s">
        <v>580</v>
      </c>
      <c r="L14" s="469">
        <v>312.83999999999997</v>
      </c>
      <c r="M14" s="469">
        <v>23</v>
      </c>
      <c r="N14" s="470">
        <v>7195.32</v>
      </c>
    </row>
    <row r="15" spans="1:14" ht="14.4" customHeight="1" x14ac:dyDescent="0.3">
      <c r="A15" s="465" t="s">
        <v>527</v>
      </c>
      <c r="B15" s="466" t="s">
        <v>625</v>
      </c>
      <c r="C15" s="467" t="s">
        <v>538</v>
      </c>
      <c r="D15" s="468" t="s">
        <v>626</v>
      </c>
      <c r="E15" s="467" t="s">
        <v>541</v>
      </c>
      <c r="F15" s="468" t="s">
        <v>627</v>
      </c>
      <c r="G15" s="467" t="s">
        <v>542</v>
      </c>
      <c r="H15" s="467" t="s">
        <v>581</v>
      </c>
      <c r="I15" s="467" t="s">
        <v>582</v>
      </c>
      <c r="J15" s="467" t="s">
        <v>579</v>
      </c>
      <c r="K15" s="467" t="s">
        <v>583</v>
      </c>
      <c r="L15" s="469">
        <v>235.62</v>
      </c>
      <c r="M15" s="469">
        <v>24</v>
      </c>
      <c r="N15" s="470">
        <v>5654.88</v>
      </c>
    </row>
    <row r="16" spans="1:14" ht="14.4" customHeight="1" x14ac:dyDescent="0.3">
      <c r="A16" s="465" t="s">
        <v>527</v>
      </c>
      <c r="B16" s="466" t="s">
        <v>625</v>
      </c>
      <c r="C16" s="467" t="s">
        <v>538</v>
      </c>
      <c r="D16" s="468" t="s">
        <v>626</v>
      </c>
      <c r="E16" s="467" t="s">
        <v>541</v>
      </c>
      <c r="F16" s="468" t="s">
        <v>627</v>
      </c>
      <c r="G16" s="467" t="s">
        <v>542</v>
      </c>
      <c r="H16" s="467" t="s">
        <v>584</v>
      </c>
      <c r="I16" s="467" t="s">
        <v>585</v>
      </c>
      <c r="J16" s="467" t="s">
        <v>586</v>
      </c>
      <c r="K16" s="467" t="s">
        <v>587</v>
      </c>
      <c r="L16" s="469">
        <v>86.609998919432172</v>
      </c>
      <c r="M16" s="469">
        <v>2</v>
      </c>
      <c r="N16" s="470">
        <v>173.21999783886434</v>
      </c>
    </row>
    <row r="17" spans="1:14" ht="14.4" customHeight="1" x14ac:dyDescent="0.3">
      <c r="A17" s="465" t="s">
        <v>527</v>
      </c>
      <c r="B17" s="466" t="s">
        <v>625</v>
      </c>
      <c r="C17" s="467" t="s">
        <v>538</v>
      </c>
      <c r="D17" s="468" t="s">
        <v>626</v>
      </c>
      <c r="E17" s="467" t="s">
        <v>541</v>
      </c>
      <c r="F17" s="468" t="s">
        <v>627</v>
      </c>
      <c r="G17" s="467" t="s">
        <v>542</v>
      </c>
      <c r="H17" s="467" t="s">
        <v>588</v>
      </c>
      <c r="I17" s="467" t="s">
        <v>169</v>
      </c>
      <c r="J17" s="467" t="s">
        <v>589</v>
      </c>
      <c r="K17" s="467"/>
      <c r="L17" s="469">
        <v>31.8715460728144</v>
      </c>
      <c r="M17" s="469">
        <v>62</v>
      </c>
      <c r="N17" s="470">
        <v>1976.0358565144927</v>
      </c>
    </row>
    <row r="18" spans="1:14" ht="14.4" customHeight="1" x14ac:dyDescent="0.3">
      <c r="A18" s="465" t="s">
        <v>527</v>
      </c>
      <c r="B18" s="466" t="s">
        <v>625</v>
      </c>
      <c r="C18" s="467" t="s">
        <v>538</v>
      </c>
      <c r="D18" s="468" t="s">
        <v>626</v>
      </c>
      <c r="E18" s="467" t="s">
        <v>541</v>
      </c>
      <c r="F18" s="468" t="s">
        <v>627</v>
      </c>
      <c r="G18" s="467" t="s">
        <v>542</v>
      </c>
      <c r="H18" s="467" t="s">
        <v>590</v>
      </c>
      <c r="I18" s="467" t="s">
        <v>591</v>
      </c>
      <c r="J18" s="467" t="s">
        <v>592</v>
      </c>
      <c r="K18" s="467"/>
      <c r="L18" s="469">
        <v>105.53546442265885</v>
      </c>
      <c r="M18" s="469">
        <v>70</v>
      </c>
      <c r="N18" s="470">
        <v>7387.4825095861197</v>
      </c>
    </row>
    <row r="19" spans="1:14" ht="14.4" customHeight="1" x14ac:dyDescent="0.3">
      <c r="A19" s="465" t="s">
        <v>527</v>
      </c>
      <c r="B19" s="466" t="s">
        <v>625</v>
      </c>
      <c r="C19" s="467" t="s">
        <v>538</v>
      </c>
      <c r="D19" s="468" t="s">
        <v>626</v>
      </c>
      <c r="E19" s="467" t="s">
        <v>541</v>
      </c>
      <c r="F19" s="468" t="s">
        <v>627</v>
      </c>
      <c r="G19" s="467" t="s">
        <v>542</v>
      </c>
      <c r="H19" s="467" t="s">
        <v>593</v>
      </c>
      <c r="I19" s="467" t="s">
        <v>169</v>
      </c>
      <c r="J19" s="467" t="s">
        <v>594</v>
      </c>
      <c r="K19" s="467"/>
      <c r="L19" s="469">
        <v>24.853599999999997</v>
      </c>
      <c r="M19" s="469">
        <v>2</v>
      </c>
      <c r="N19" s="470">
        <v>49.707199999999993</v>
      </c>
    </row>
    <row r="20" spans="1:14" ht="14.4" customHeight="1" x14ac:dyDescent="0.3">
      <c r="A20" s="465" t="s">
        <v>527</v>
      </c>
      <c r="B20" s="466" t="s">
        <v>625</v>
      </c>
      <c r="C20" s="467" t="s">
        <v>538</v>
      </c>
      <c r="D20" s="468" t="s">
        <v>626</v>
      </c>
      <c r="E20" s="467" t="s">
        <v>541</v>
      </c>
      <c r="F20" s="468" t="s">
        <v>627</v>
      </c>
      <c r="G20" s="467" t="s">
        <v>542</v>
      </c>
      <c r="H20" s="467" t="s">
        <v>595</v>
      </c>
      <c r="I20" s="467" t="s">
        <v>596</v>
      </c>
      <c r="J20" s="467" t="s">
        <v>597</v>
      </c>
      <c r="K20" s="467"/>
      <c r="L20" s="469">
        <v>58.18</v>
      </c>
      <c r="M20" s="469">
        <v>1</v>
      </c>
      <c r="N20" s="470">
        <v>58.18</v>
      </c>
    </row>
    <row r="21" spans="1:14" ht="14.4" customHeight="1" x14ac:dyDescent="0.3">
      <c r="A21" s="465" t="s">
        <v>527</v>
      </c>
      <c r="B21" s="466" t="s">
        <v>625</v>
      </c>
      <c r="C21" s="467" t="s">
        <v>538</v>
      </c>
      <c r="D21" s="468" t="s">
        <v>626</v>
      </c>
      <c r="E21" s="467" t="s">
        <v>541</v>
      </c>
      <c r="F21" s="468" t="s">
        <v>627</v>
      </c>
      <c r="G21" s="467" t="s">
        <v>542</v>
      </c>
      <c r="H21" s="467" t="s">
        <v>598</v>
      </c>
      <c r="I21" s="467" t="s">
        <v>599</v>
      </c>
      <c r="J21" s="467" t="s">
        <v>600</v>
      </c>
      <c r="K21" s="467" t="s">
        <v>601</v>
      </c>
      <c r="L21" s="469">
        <v>62.095604383585318</v>
      </c>
      <c r="M21" s="469">
        <v>20</v>
      </c>
      <c r="N21" s="470">
        <v>1241.9120876717063</v>
      </c>
    </row>
    <row r="22" spans="1:14" ht="14.4" customHeight="1" x14ac:dyDescent="0.3">
      <c r="A22" s="465" t="s">
        <v>527</v>
      </c>
      <c r="B22" s="466" t="s">
        <v>625</v>
      </c>
      <c r="C22" s="467" t="s">
        <v>538</v>
      </c>
      <c r="D22" s="468" t="s">
        <v>626</v>
      </c>
      <c r="E22" s="467" t="s">
        <v>541</v>
      </c>
      <c r="F22" s="468" t="s">
        <v>627</v>
      </c>
      <c r="G22" s="467" t="s">
        <v>542</v>
      </c>
      <c r="H22" s="467" t="s">
        <v>602</v>
      </c>
      <c r="I22" s="467" t="s">
        <v>169</v>
      </c>
      <c r="J22" s="467" t="s">
        <v>603</v>
      </c>
      <c r="K22" s="467"/>
      <c r="L22" s="469">
        <v>31.871187486429747</v>
      </c>
      <c r="M22" s="469">
        <v>6</v>
      </c>
      <c r="N22" s="470">
        <v>191.22712491857848</v>
      </c>
    </row>
    <row r="23" spans="1:14" ht="14.4" customHeight="1" x14ac:dyDescent="0.3">
      <c r="A23" s="465" t="s">
        <v>527</v>
      </c>
      <c r="B23" s="466" t="s">
        <v>625</v>
      </c>
      <c r="C23" s="467" t="s">
        <v>538</v>
      </c>
      <c r="D23" s="468" t="s">
        <v>626</v>
      </c>
      <c r="E23" s="467" t="s">
        <v>541</v>
      </c>
      <c r="F23" s="468" t="s">
        <v>627</v>
      </c>
      <c r="G23" s="467" t="s">
        <v>542</v>
      </c>
      <c r="H23" s="467" t="s">
        <v>604</v>
      </c>
      <c r="I23" s="467" t="s">
        <v>169</v>
      </c>
      <c r="J23" s="467" t="s">
        <v>605</v>
      </c>
      <c r="K23" s="467" t="s">
        <v>606</v>
      </c>
      <c r="L23" s="469">
        <v>30.260000000000005</v>
      </c>
      <c r="M23" s="469">
        <v>36</v>
      </c>
      <c r="N23" s="470">
        <v>1089.3600000000001</v>
      </c>
    </row>
    <row r="24" spans="1:14" ht="14.4" customHeight="1" x14ac:dyDescent="0.3">
      <c r="A24" s="465" t="s">
        <v>527</v>
      </c>
      <c r="B24" s="466" t="s">
        <v>625</v>
      </c>
      <c r="C24" s="467" t="s">
        <v>538</v>
      </c>
      <c r="D24" s="468" t="s">
        <v>626</v>
      </c>
      <c r="E24" s="467" t="s">
        <v>541</v>
      </c>
      <c r="F24" s="468" t="s">
        <v>627</v>
      </c>
      <c r="G24" s="467" t="s">
        <v>542</v>
      </c>
      <c r="H24" s="467" t="s">
        <v>607</v>
      </c>
      <c r="I24" s="467" t="s">
        <v>607</v>
      </c>
      <c r="J24" s="467" t="s">
        <v>608</v>
      </c>
      <c r="K24" s="467" t="s">
        <v>609</v>
      </c>
      <c r="L24" s="469">
        <v>96.099720546851586</v>
      </c>
      <c r="M24" s="469">
        <v>4</v>
      </c>
      <c r="N24" s="470">
        <v>384.39888218740634</v>
      </c>
    </row>
    <row r="25" spans="1:14" ht="14.4" customHeight="1" x14ac:dyDescent="0.3">
      <c r="A25" s="465" t="s">
        <v>527</v>
      </c>
      <c r="B25" s="466" t="s">
        <v>625</v>
      </c>
      <c r="C25" s="467" t="s">
        <v>538</v>
      </c>
      <c r="D25" s="468" t="s">
        <v>626</v>
      </c>
      <c r="E25" s="467" t="s">
        <v>541</v>
      </c>
      <c r="F25" s="468" t="s">
        <v>627</v>
      </c>
      <c r="G25" s="467" t="s">
        <v>542</v>
      </c>
      <c r="H25" s="467" t="s">
        <v>610</v>
      </c>
      <c r="I25" s="467" t="s">
        <v>610</v>
      </c>
      <c r="J25" s="467" t="s">
        <v>611</v>
      </c>
      <c r="K25" s="467" t="s">
        <v>612</v>
      </c>
      <c r="L25" s="469">
        <v>58.62</v>
      </c>
      <c r="M25" s="469">
        <v>3</v>
      </c>
      <c r="N25" s="470">
        <v>175.85999999999999</v>
      </c>
    </row>
    <row r="26" spans="1:14" ht="14.4" customHeight="1" x14ac:dyDescent="0.3">
      <c r="A26" s="465" t="s">
        <v>527</v>
      </c>
      <c r="B26" s="466" t="s">
        <v>625</v>
      </c>
      <c r="C26" s="467" t="s">
        <v>538</v>
      </c>
      <c r="D26" s="468" t="s">
        <v>626</v>
      </c>
      <c r="E26" s="467" t="s">
        <v>541</v>
      </c>
      <c r="F26" s="468" t="s">
        <v>627</v>
      </c>
      <c r="G26" s="467" t="s">
        <v>542</v>
      </c>
      <c r="H26" s="467" t="s">
        <v>613</v>
      </c>
      <c r="I26" s="467" t="s">
        <v>613</v>
      </c>
      <c r="J26" s="467" t="s">
        <v>573</v>
      </c>
      <c r="K26" s="467" t="s">
        <v>614</v>
      </c>
      <c r="L26" s="469">
        <v>74.959801342913764</v>
      </c>
      <c r="M26" s="469">
        <v>2</v>
      </c>
      <c r="N26" s="470">
        <v>149.91960268582753</v>
      </c>
    </row>
    <row r="27" spans="1:14" ht="14.4" customHeight="1" x14ac:dyDescent="0.3">
      <c r="A27" s="465" t="s">
        <v>527</v>
      </c>
      <c r="B27" s="466" t="s">
        <v>625</v>
      </c>
      <c r="C27" s="467" t="s">
        <v>538</v>
      </c>
      <c r="D27" s="468" t="s">
        <v>626</v>
      </c>
      <c r="E27" s="467" t="s">
        <v>541</v>
      </c>
      <c r="F27" s="468" t="s">
        <v>627</v>
      </c>
      <c r="G27" s="467" t="s">
        <v>542</v>
      </c>
      <c r="H27" s="467" t="s">
        <v>615</v>
      </c>
      <c r="I27" s="467" t="s">
        <v>615</v>
      </c>
      <c r="J27" s="467" t="s">
        <v>616</v>
      </c>
      <c r="K27" s="467" t="s">
        <v>601</v>
      </c>
      <c r="L27" s="469">
        <v>63.718572043526819</v>
      </c>
      <c r="M27" s="469">
        <v>30</v>
      </c>
      <c r="N27" s="470">
        <v>1911.5571613058046</v>
      </c>
    </row>
    <row r="28" spans="1:14" ht="14.4" customHeight="1" x14ac:dyDescent="0.3">
      <c r="A28" s="465" t="s">
        <v>527</v>
      </c>
      <c r="B28" s="466" t="s">
        <v>625</v>
      </c>
      <c r="C28" s="467" t="s">
        <v>538</v>
      </c>
      <c r="D28" s="468" t="s">
        <v>626</v>
      </c>
      <c r="E28" s="467" t="s">
        <v>541</v>
      </c>
      <c r="F28" s="468" t="s">
        <v>627</v>
      </c>
      <c r="G28" s="467" t="s">
        <v>542</v>
      </c>
      <c r="H28" s="467" t="s">
        <v>617</v>
      </c>
      <c r="I28" s="467" t="s">
        <v>169</v>
      </c>
      <c r="J28" s="467" t="s">
        <v>618</v>
      </c>
      <c r="K28" s="467" t="s">
        <v>619</v>
      </c>
      <c r="L28" s="469">
        <v>206.98886519422936</v>
      </c>
      <c r="M28" s="469">
        <v>10</v>
      </c>
      <c r="N28" s="470">
        <v>2069.8886519422936</v>
      </c>
    </row>
    <row r="29" spans="1:14" ht="14.4" customHeight="1" thickBot="1" x14ac:dyDescent="0.35">
      <c r="A29" s="471" t="s">
        <v>527</v>
      </c>
      <c r="B29" s="472" t="s">
        <v>625</v>
      </c>
      <c r="C29" s="473" t="s">
        <v>538</v>
      </c>
      <c r="D29" s="474" t="s">
        <v>626</v>
      </c>
      <c r="E29" s="473" t="s">
        <v>541</v>
      </c>
      <c r="F29" s="474" t="s">
        <v>627</v>
      </c>
      <c r="G29" s="473" t="s">
        <v>620</v>
      </c>
      <c r="H29" s="473" t="s">
        <v>621</v>
      </c>
      <c r="I29" s="473" t="s">
        <v>622</v>
      </c>
      <c r="J29" s="473" t="s">
        <v>623</v>
      </c>
      <c r="K29" s="473" t="s">
        <v>624</v>
      </c>
      <c r="L29" s="475">
        <v>107.89999999999996</v>
      </c>
      <c r="M29" s="475">
        <v>2</v>
      </c>
      <c r="N29" s="476">
        <v>215.79999999999993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628</v>
      </c>
      <c r="B5" s="457"/>
      <c r="C5" s="481">
        <v>0</v>
      </c>
      <c r="D5" s="457">
        <v>215.79999999999993</v>
      </c>
      <c r="E5" s="481">
        <v>1</v>
      </c>
      <c r="F5" s="458">
        <v>215.79999999999993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215.79999999999993</v>
      </c>
      <c r="E6" s="489">
        <v>1</v>
      </c>
      <c r="F6" s="490">
        <v>215.79999999999993</v>
      </c>
    </row>
    <row r="7" spans="1:6" ht="14.4" customHeight="1" thickBot="1" x14ac:dyDescent="0.35"/>
    <row r="8" spans="1:6" ht="14.4" customHeight="1" thickBot="1" x14ac:dyDescent="0.35">
      <c r="A8" s="491" t="s">
        <v>629</v>
      </c>
      <c r="B8" s="457"/>
      <c r="C8" s="481">
        <v>0</v>
      </c>
      <c r="D8" s="457">
        <v>215.79999999999993</v>
      </c>
      <c r="E8" s="481">
        <v>1</v>
      </c>
      <c r="F8" s="458">
        <v>215.79999999999993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215.79999999999993</v>
      </c>
      <c r="E9" s="489">
        <v>1</v>
      </c>
      <c r="F9" s="490">
        <v>215.79999999999993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2015-10-26T17:33:21Z</dcterms:modified>
</cp:coreProperties>
</file>