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2" i="414"/>
  <c r="C22" i="414"/>
  <c r="Q3" i="377" l="1"/>
  <c r="H3" i="390"/>
  <c r="Q3" i="347"/>
  <c r="S3" i="347"/>
  <c r="U3" i="347"/>
  <c r="H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<sst xmlns="http://schemas.openxmlformats.org/spreadsheetml/2006/main" count="8195" uniqueCount="1707">
  <si>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</si>
  <si>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</si>
  <si>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</si>
  <si>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</si>
  <si>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</si>
  <si>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</si>
  <si>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</si>
  <si>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</si>
  <si>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</si>
  <si>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</si>
  <si>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</si>
  <si>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</si>
  <si>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</si>
  <si>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</si>
  <si>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</si>
  <si>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</si>
  <si>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</si>
  <si>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</si>
  <si>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</si>
  <si>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</si>
  <si>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</si>
  <si>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</si>
  <si>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</si>
  <si>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</si>
  <si>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</si>
  <si>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</si>
  <si>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</si>
  <si>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</si>
  <si>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</si>
  <si>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</si>
  <si>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</si>
  <si>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</si>
  <si>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</si>
  <si>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</si>
  <si>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</si>
  <si>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</si>
  <si>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</si>
  <si>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</si>
  <si>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</si>
  <si>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</si>
  <si>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</si>
  <si>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</si>
  <si>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</si>
  <si>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</si>
  <si>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</si>
  <si>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</si>
  <si>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</si>
  <si>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</si>
  <si>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</si>
  <si>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</si>
  <si>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</si>
  <si>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</si>
  <si>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</si>
  <si>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</si>
  <si>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</si>
  <si>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</si>
  <si>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</si>
  <si>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</si>
  <si>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</si>
  <si>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</si>
  <si>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</si>
  <si>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</si>
  <si>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</si>
  <si>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</si>
  <si>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</si>
  <si>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</si>
  <si>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</si>
  <si>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</si>
  <si>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</si>
  <si>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</si>
  <si>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</si>
  <si>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</si>
  <si>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</si>
  <si>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</si>
  <si>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</si>
  <si>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</si>
  <si>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</si>
  <si>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</si>
  <si>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</si>
  <si>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</si>
  <si>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</si>
  <si>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</si>
  <si>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</si>
  <si>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</si>
  <si>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</si>
  <si>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</si>
  <si>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</si>
  <si>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</si>
  <si>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</si>
  <si>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</si>
  <si>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</si>
  <si>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</si>
  <si>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</si>
  <si>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</si>
  <si>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</si>
  <si>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</si>
  <si>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</si>
  <si>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</si>
  <si>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</si>
  <si>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</si>
  <si>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</si>
  <si>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</si>
  <si>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</si>
  <si>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</si>
  <si>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</si>
  <si>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</si>
  <si>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</si>
  <si>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</si>
  <si>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</si>
  <si>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</si>
  <si>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</si>
  <si>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</si>
  <si>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</si>
  <si>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</si>
  <si>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</si>
  <si>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</si>
  <si>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</si>
  <si>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</si>
  <si>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</si>
  <si>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</si>
  <si>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</si>
  <si>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</si>
  <si>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</si>
  <si>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</si>
  <si>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</si>
  <si>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</si>
  <si>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</si>
  <si>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</si>
  <si>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</si>
  <si>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</si>
  <si>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</si>
  <si>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</si>
  <si>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</si>
  <si>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</si>
  <si>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</si>
  <si>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</si>
  <si>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</si>
  <si>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</si>
  <si>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</si>
  <si>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</si>
  <si>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</si>
  <si>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</si>
  <si>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</si>
  <si>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</si>
  <si>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</si>
  <si>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</si>
  <si>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</si>
  <si>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</si>
  <si>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</si>
  <si>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</si>
  <si>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</si>
  <si>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</si>
  <si>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</si>
  <si>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</si>
  <si>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</si>
  <si>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</si>
  <si>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</si>
  <si>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</si>
  <si>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</si>
  <si>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</si>
  <si>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</si>
  <si>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</si>
  <si>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</si>
  <si>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</si>
  <si>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</si>
  <si>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</si>
  <si>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</si>
  <si>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</si>
  <si>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</si>
  <si>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</si>
  <si>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</si>
  <si>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</si>
  <si>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</si>
  <si>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</si>
  <si>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</si>
  <si>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</si>
  <si>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</si>
  <si>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</si>
  <si>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</si>
  <si>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</si>
  <si>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</si>
  <si>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</si>
  <si>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</si>
  <si>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</si>
  <si>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</si>
  <si>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</si>
  <si>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</si>
  <si>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</si>
  <si>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</si>
  <si>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</si>
  <si>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</si>
  <si>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</si>
  <si>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</si>
  <si>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</si>
  <si>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</si>
  <si>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</si>
  <si>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</si>
  <si>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</si>
  <si>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</si>
  <si>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</si>
  <si>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</si>
  <si>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</si>
  <si>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</si>
  <si>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</si>
  <si>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</si>
  <si>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</si>
  <si>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</si>
  <si>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</si>
  <si>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</si>
  <si>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</si>
  <si>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</si>
  <si>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</si>
  <si>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</si>
  <si>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</si>
  <si>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</si>
  <si>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</si>
  <si>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</si>
  <si>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</si>
  <si>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</si>
  <si>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</si>
  <si>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</si>
  <si>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</si>
  <si>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</si>
  <si>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</si>
  <si>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</si>
  <si>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</si>
  <si>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</si>
  <si>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</si>
  <si>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</si>
  <si>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</si>
  <si>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</si>
  <si>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</si>
  <si>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</si>
  <si>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</si>
  <si>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</si>
  <si>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</si>
  <si>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</si>
  <si>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</si>
  <si>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</si>
  <si>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</si>
  <si>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</si>
  <si>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</si>
  <si>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</si>
  <si>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</si>
  <si>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</si>
  <si>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</si>
  <si>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</si>
  <si>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</si>
  <si>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</si>
  <si>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</si>
  <si>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</si>
  <si>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</si>
  <si>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</si>
  <si>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</si>
  <si>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</si>
  <si>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</si>
  <si>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</si>
  <si>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</si>
  <si>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</si>
  <si>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</si>
  <si>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</si>
  <si>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</si>
  <si>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</si>
  <si>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</si>
  <si>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</si>
  <si>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</si>
  <si>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</si>
  <si>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</si>
  <si>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</si>
  <si>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</si>
  <si>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</si>
  <si>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</si>
  <si>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</si>
  <si>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</si>
  <si>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</si>
  <si>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</si>
  <si>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</si>
  <si>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</si>
  <si>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</si>
  <si>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</si>
  <si>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</si>
  <si>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</si>
  <si>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</si>
  <si>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</si>
  <si>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</si>
  <si>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</si>
  <si>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</si>
  <si>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</si>
  <si>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</si>
  <si>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</si>
  <si>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</si>
  <si>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</si>
  <si>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</si>
  <si>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</si>
  <si>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</si>
  <si>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</si>
  <si>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</si>
  <si>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</si>
  <si>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</si>
  <si>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</si>
  <si>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</si>
  <si>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</si>
  <si>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</si>
  <si>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</si>
  <si>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</si>
  <si>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</si>
  <si>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</si>
  <si>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</si>
  <si>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</si>
  <si>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</si>
  <si>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</si>
  <si>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</si>
  <si>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</si>
  <si>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</si>
  <si>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</si>
  <si>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</si>
  <si>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</si>
  <si>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--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</si>
  <si>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</si>
  <si>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</si>
  <si>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</si>
  <si>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</si>
  <si>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</si>
  <si>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</si>
  <si>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</si>
  <si>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</si>
  <si>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</si>
  <si>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</si>
  <si>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</si>
  <si>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</si>
  <si>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</si>
  <si>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</si>
  <si>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</si>
  <si>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</si>
  <si>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</si>
  <si>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</si>
  <si>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</si>
  <si>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</si>
  <si>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</si>
  <si>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</si>
  <si>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</si>
  <si>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</si>
  <si>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</si>
  <si>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</si>
  <si>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</si>
  <si>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</si>
  <si>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</si>
  <si>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</si>
  <si>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</si>
  <si>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</si>
  <si>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</si>
  <si>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</si>
  <si>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</si>
  <si>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</si>
  <si>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</si>
  <si>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</si>
  <si>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</si>
  <si>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</si>
  <si>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</si>
  <si>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</si>
  <si>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</si>
  <si>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</si>
  <si>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</si>
  <si>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</si>
  <si>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</si>
  <si>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</si>
  <si>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</si>
  <si>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</si>
  <si>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</si>
  <si>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</si>
  <si>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</si>
  <si>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</si>
  <si>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</si>
  <si>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</si>
  <si>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</si>
  <si>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</si>
  <si>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</si>
  <si>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</si>
  <si>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</si>
  <si>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</si>
  <si>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</si>
  <si>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</si>
  <si>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</si>
  <si>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</si>
  <si>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</si>
  <si>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</si>
  <si>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</si>
  <si>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</si>
  <si>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</si>
  <si>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</si>
  <si>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</si>
  <si>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</si>
  <si>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</si>
  <si>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</si>
  <si>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</si>
  <si>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</si>
  <si>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</si>
  <si>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</si>
  <si>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</si>
  <si>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</si>
  <si>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</si>
  <si>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</si>
  <si>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</si>
  <si>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</si>
  <si>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</si>
  <si>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</si>
  <si>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</si>
  <si>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</si>
  <si>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</si>
  <si>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</si>
  <si>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</si>
  <si>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</si>
  <si>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</si>
  <si>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</si>
  <si>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</si>
  <si>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</si>
  <si>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</si>
  <si>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</si>
  <si>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</si>
  <si>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</si>
  <si>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</si>
  <si>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</si>
  <si>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</si>
  <si>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</si>
  <si>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</si>
  <si>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</si>
  <si>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</si>
  <si>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</si>
  <si>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</si>
  <si>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</si>
  <si>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</si>
  <si>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</si>
  <si>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</si>
  <si>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</si>
  <si>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</si>
  <si>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</si>
  <si>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</si>
  <si>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</si>
  <si>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</si>
  <si>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</si>
  <si>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</si>
  <si>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</si>
  <si>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</si>
  <si>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</si>
  <si>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</si>
  <si>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</si>
  <si>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</si>
  <si>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</si>
  <si>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</si>
  <si>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</si>
  <si>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</si>
  <si>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</si>
  <si>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</si>
  <si>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</si>
  <si>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</si>
  <si>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</si>
  <si>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</si>
  <si>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</si>
  <si>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</si>
  <si>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</si>
  <si>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</si>
  <si>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</si>
  <si>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</si>
  <si>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</si>
  <si>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</si>
  <si>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</si>
  <si>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</si>
  <si>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</si>
  <si>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</si>
  <si>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</si>
  <si>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</si>
  <si>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</si>
  <si>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</si>
  <si>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</si>
  <si>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</si>
  <si>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</si>
  <si>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</si>
  <si>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</si>
  <si>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</si>
  <si>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</si>
  <si>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</si>
  <si>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</si>
  <si>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</si>
  <si>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</si>
  <si>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</si>
  <si>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</si>
  <si>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</si>
  <si>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</si>
  <si>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</si>
  <si>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</si>
  <si>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</si>
  <si>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</si>
  <si>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</si>
  <si>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</si>
  <si>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</si>
  <si>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</si>
  <si>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</si>
  <si>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</si>
  <si>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</si>
  <si>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</si>
  <si>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</si>
  <si>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</si>
  <si>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</si>
  <si>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</si>
  <si>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</si>
  <si>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</si>
  <si>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</si>
  <si>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</si>
  <si>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</si>
  <si>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</si>
  <si>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</si>
  <si>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</si>
  <si>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</si>
  <si>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</si>
  <si>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</si>
  <si>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</si>
  <si>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</si>
  <si>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</si>
  <si>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</si>
  <si>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</si>
  <si>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</si>
  <si>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</si>
  <si>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</si>
  <si>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</si>
  <si>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</si>
  <si>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</si>
  <si>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</si>
  <si>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</si>
  <si>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</si>
  <si>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</si>
  <si>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</si>
  <si>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</si>
  <si>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</si>
  <si>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</si>
  <si>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</si>
  <si>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</si>
  <si>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</si>
  <si>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</si>
  <si>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</si>
  <si>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</si>
  <si>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</si>
  <si>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</si>
  <si>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</si>
  <si>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</si>
  <si>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</si>
  <si>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</si>
  <si>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</si>
  <si>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</si>
  <si>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</si>
  <si>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</si>
  <si>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</si>
  <si>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</si>
  <si>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</si>
  <si>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</si>
  <si>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</si>
  <si>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</si>
  <si>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</si>
  <si>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</si>
  <si>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</si>
  <si>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</si>
  <si>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</si>
  <si>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</si>
  <si>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</si>
  <si>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</si>
  <si>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</si>
  <si>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</si>
  <si>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</si>
  <si>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152266</t>
  </si>
  <si>
    <t>52266</t>
  </si>
  <si>
    <t>INFADOLAN</t>
  </si>
  <si>
    <t>DRM 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</si>
  <si>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</si>
  <si>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</si>
  <si>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</si>
  <si>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</si>
  <si>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</si>
  <si>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</si>
  <si>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</si>
  <si>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</si>
  <si>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</si>
  <si>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</si>
  <si>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</si>
  <si>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</si>
  <si>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</si>
  <si>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</si>
  <si>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</si>
  <si>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</si>
  <si>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</si>
  <si>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</si>
  <si>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</si>
  <si>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</si>
  <si>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</si>
  <si>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</si>
  <si>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</si>
  <si>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</si>
  <si>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</si>
  <si>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</si>
  <si>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</si>
  <si>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</si>
  <si>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</si>
  <si>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</si>
  <si>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</si>
  <si>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</si>
  <si>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</si>
  <si>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</si>
  <si>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</si>
  <si>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</si>
  <si>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</si>
  <si>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</si>
  <si>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</si>
  <si>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930224</t>
  </si>
  <si>
    <t>KL BENZINUM 900ml/ 600g</t>
  </si>
  <si>
    <t>UN 3295</t>
  </si>
  <si>
    <t>847025</t>
  </si>
  <si>
    <t>137119</t>
  </si>
  <si>
    <t>CALCIUM 500 MG PHARMAVIT</t>
  </si>
  <si>
    <t>POR TBL EFF 20X500MG</t>
  </si>
  <si>
    <t>920219</t>
  </si>
  <si>
    <t>DZ TRIXO 100 ML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</si>
  <si>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</si>
  <si>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</si>
  <si>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</si>
  <si>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</si>
  <si>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</si>
  <si>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</si>
  <si>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200863</t>
  </si>
  <si>
    <t>OPHTHALMO-SEPTONEX</t>
  </si>
  <si>
    <t>OPH GTT SOL 1X10ML PLAST</t>
  </si>
  <si>
    <t>202924</t>
  </si>
  <si>
    <t>POR TBL FLM 10X250MG</t>
  </si>
  <si>
    <t>184279</t>
  </si>
  <si>
    <t>CALCIUM-SANDOZ FORTE 500 MG</t>
  </si>
  <si>
    <t>397412</t>
  </si>
  <si>
    <t>IR  0.9%SOD.CHLOR.FOR IRR. 6X1000 ML</t>
  </si>
  <si>
    <t>IR-Fres. 6X1000 ML 15%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</si>
  <si>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</si>
  <si>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</si>
  <si>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</si>
  <si>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</si>
  <si>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</si>
  <si>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</si>
  <si>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</si>
  <si>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</si>
  <si>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</si>
  <si>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</si>
  <si>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</si>
  <si>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</si>
  <si>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</si>
  <si>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</si>
  <si>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</si>
  <si>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</si>
  <si>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</si>
  <si>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</si>
  <si>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</si>
  <si>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</si>
  <si>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</si>
  <si>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</si>
  <si>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</si>
  <si>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</si>
  <si>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</si>
  <si>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</si>
  <si>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</si>
  <si>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</si>
  <si>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</si>
  <si>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</si>
  <si>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Šnyrychová Lucie</t>
  </si>
  <si>
    <t>Amoxicilin a enzymový inhibitor</t>
  </si>
  <si>
    <t>203097</t>
  </si>
  <si>
    <t>AMOKSIKLAV 1 G</t>
  </si>
  <si>
    <t>POR TBL FLM 21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</si>
  <si>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</si>
  <si>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</si>
  <si>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</si>
  <si>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</si>
  <si>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</si>
  <si>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</si>
  <si>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</si>
  <si>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</si>
  <si>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</si>
  <si>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14075</t>
  </si>
  <si>
    <t>DETRALEX</t>
  </si>
  <si>
    <t>POR TBL FLM 60X500MG</t>
  </si>
  <si>
    <t>185435</t>
  </si>
  <si>
    <t>POR TBL FLM 120X500MG</t>
  </si>
  <si>
    <t>Erdostein</t>
  </si>
  <si>
    <t>199680</t>
  </si>
  <si>
    <t>ERDOMED</t>
  </si>
  <si>
    <t>POR CPS DUR 60X300MG</t>
  </si>
  <si>
    <t>Gestoden a ethinylestradiol</t>
  </si>
  <si>
    <t>97557</t>
  </si>
  <si>
    <t>LINDYNETTE 20</t>
  </si>
  <si>
    <t>POR TBL OBD 3X21</t>
  </si>
  <si>
    <t>132794</t>
  </si>
  <si>
    <t>LOGEST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</si>
  <si>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</si>
  <si>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</si>
  <si>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</si>
  <si>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</si>
  <si>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</si>
  <si>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</si>
  <si>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</si>
  <si>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</si>
  <si>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Jiná antibiotika pro lokální aplikaci</t>
  </si>
  <si>
    <t>55759</t>
  </si>
  <si>
    <t>PAMYCON NA PŘÍPRAVU KAPEK</t>
  </si>
  <si>
    <t>DRM PLV SOL 1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</si>
  <si>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</si>
  <si>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</si>
  <si>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</si>
  <si>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</si>
  <si>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</si>
  <si>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</si>
  <si>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</si>
  <si>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200X10000UT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</si>
  <si>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</si>
  <si>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</si>
  <si>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</si>
  <si>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</si>
  <si>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</si>
  <si>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</si>
  <si>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</si>
  <si>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</si>
  <si>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</si>
  <si>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</si>
  <si>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</si>
  <si>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</si>
  <si>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</si>
  <si>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</si>
  <si>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</si>
  <si>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</si>
  <si>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</si>
  <si>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</si>
  <si>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</si>
  <si>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</si>
  <si>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</si>
  <si>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</si>
  <si>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</si>
  <si>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</si>
  <si>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</si>
  <si>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</si>
  <si>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</si>
  <si>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</si>
  <si>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</si>
  <si>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</si>
  <si>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Dexpanthenol</t>
  </si>
  <si>
    <t>2564</t>
  </si>
  <si>
    <t>BEPANTHEN</t>
  </si>
  <si>
    <t>DRM UNG 1X100GM</t>
  </si>
  <si>
    <t>46707</t>
  </si>
  <si>
    <t>POR TBL OBD 63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</si>
  <si>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</si>
  <si>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</si>
  <si>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</si>
  <si>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</si>
  <si>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</si>
  <si>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</si>
  <si>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</si>
  <si>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</si>
  <si>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</si>
  <si>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</si>
  <si>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Mupirocin</t>
  </si>
  <si>
    <t>90778</t>
  </si>
  <si>
    <t>BACTROBAN</t>
  </si>
  <si>
    <t>DRM UNG 1X15GM</t>
  </si>
  <si>
    <t>Pseudoefedrin, kombinace</t>
  </si>
  <si>
    <t>216107</t>
  </si>
  <si>
    <t>CLARINASE REPETABS</t>
  </si>
  <si>
    <t>POR TBL PRO 30 II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</si>
  <si>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</si>
  <si>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</si>
  <si>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</si>
  <si>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</si>
  <si>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</si>
  <si>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</si>
  <si>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</si>
  <si>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</si>
  <si>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</si>
  <si>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</si>
  <si>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</si>
  <si>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</si>
  <si>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</si>
  <si>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</si>
  <si>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</si>
  <si>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</si>
  <si>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</si>
  <si>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</si>
  <si>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</si>
  <si>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</si>
  <si>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</si>
  <si>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</si>
  <si>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</si>
  <si>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</si>
  <si>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</si>
  <si>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Doxycyklin</t>
  </si>
  <si>
    <t>97654</t>
  </si>
  <si>
    <t>DOXYBENE 100 MG</t>
  </si>
  <si>
    <t>POR CPS MOL 10X100MG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</si>
  <si>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</si>
  <si>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</si>
  <si>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</si>
  <si>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</si>
  <si>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</si>
  <si>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</si>
  <si>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</si>
  <si>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</si>
  <si>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</si>
  <si>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</si>
  <si>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</si>
  <si>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</si>
  <si>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</si>
  <si>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</si>
  <si>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</si>
  <si>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Kortikosteroidy</t>
  </si>
  <si>
    <t>84700</t>
  </si>
  <si>
    <t>OTOBACID N</t>
  </si>
  <si>
    <t>AUR GTT SOL 1X5ML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</si>
  <si>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</si>
  <si>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</si>
  <si>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</si>
  <si>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</si>
  <si>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</si>
  <si>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</si>
  <si>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</si>
  <si>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</si>
  <si>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</si>
  <si>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</si>
  <si>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</si>
  <si>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Meloxikam</t>
  </si>
  <si>
    <t>13281</t>
  </si>
  <si>
    <t>RECOXA 15</t>
  </si>
  <si>
    <t>POR TBL NOB 20X15MG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</si>
  <si>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</si>
  <si>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</si>
  <si>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</si>
  <si>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</si>
  <si>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</si>
  <si>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</si>
  <si>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</si>
  <si>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</si>
  <si>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</si>
  <si>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</si>
  <si>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</si>
  <si>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</si>
  <si>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</si>
  <si>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</si>
  <si>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</si>
  <si>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</si>
  <si>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</si>
  <si>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</si>
  <si>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</si>
  <si>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</si>
  <si>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</si>
  <si>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</si>
  <si>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202892</t>
  </si>
  <si>
    <t>POR TBL PRO 10 II</t>
  </si>
  <si>
    <t>Sertralin</t>
  </si>
  <si>
    <t>107887</t>
  </si>
  <si>
    <t>APO-SERTRAL 50</t>
  </si>
  <si>
    <t>POR CPS DUR 100X50MG</t>
  </si>
  <si>
    <t>Simvastatin</t>
  </si>
  <si>
    <t>125086</t>
  </si>
  <si>
    <t>APO-SIMVA 20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</si>
  <si>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</si>
  <si>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</si>
  <si>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</si>
  <si>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</si>
  <si>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</si>
  <si>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</si>
  <si>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</si>
  <si>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</si>
  <si>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</si>
  <si>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</si>
  <si>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</si>
  <si>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</si>
  <si>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</si>
  <si>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</si>
  <si>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</si>
  <si>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</si>
  <si>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</si>
  <si>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</si>
  <si>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</si>
  <si>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</si>
  <si>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</si>
  <si>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</si>
  <si>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</si>
  <si>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</si>
  <si>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</si>
  <si>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</si>
  <si>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59687</t>
  </si>
  <si>
    <t>POR TBL FLM 14X200MG</t>
  </si>
  <si>
    <t>132531</t>
  </si>
  <si>
    <t>HELICID 20</t>
  </si>
  <si>
    <t>POR CPS ETD 90X20MG</t>
  </si>
  <si>
    <t>25366</t>
  </si>
  <si>
    <t>HELICID 20 ZENTIVA</t>
  </si>
  <si>
    <t>180697</t>
  </si>
  <si>
    <t>POR TBL ENT 84X40MG</t>
  </si>
  <si>
    <t>Pitofenon a analgetika</t>
  </si>
  <si>
    <t>50335</t>
  </si>
  <si>
    <t>POR GTT SOL 1X25ML</t>
  </si>
  <si>
    <t>202894</t>
  </si>
  <si>
    <t>POR TBL PRO 20 II</t>
  </si>
  <si>
    <t>Tobramycin</t>
  </si>
  <si>
    <t>86264</t>
  </si>
  <si>
    <t>TOBREX</t>
  </si>
  <si>
    <t>OPH GTT SOL 1X5ML/15MG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</si>
  <si>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</si>
  <si>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</si>
  <si>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</si>
  <si>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</si>
  <si>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</si>
  <si>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</si>
  <si>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</si>
  <si>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 I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</si>
  <si>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</si>
  <si>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</si>
  <si>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</si>
  <si>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</si>
  <si>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</si>
  <si>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</si>
  <si>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</si>
  <si>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</si>
  <si>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</si>
  <si>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</si>
  <si>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</si>
  <si>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</si>
  <si>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</si>
  <si>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97375</t>
  </si>
  <si>
    <t>POR CPS RML 30X15MG</t>
  </si>
  <si>
    <t>Sukralfát</t>
  </si>
  <si>
    <t>91217</t>
  </si>
  <si>
    <t>VENTER</t>
  </si>
  <si>
    <t>POR TBL NOB 50X1GM</t>
  </si>
  <si>
    <t>Adapalen</t>
  </si>
  <si>
    <t>46643</t>
  </si>
  <si>
    <t>DIFFERINE KRÉM</t>
  </si>
  <si>
    <t>DRM CRM 1X30GM/30MG</t>
  </si>
  <si>
    <t>47726</t>
  </si>
  <si>
    <t>ZINNAT 250 MG</t>
  </si>
  <si>
    <t>POR TBL FLM 14X250MG</t>
  </si>
  <si>
    <t>21717</t>
  </si>
  <si>
    <t>VERAL 50 MG</t>
  </si>
  <si>
    <t>97655</t>
  </si>
  <si>
    <t>POR CPS MOL 20X100MG</t>
  </si>
  <si>
    <t>Drospirenon a ethinylestradiol</t>
  </si>
  <si>
    <t>129841</t>
  </si>
  <si>
    <t>YAZ 0,02 MG/3 MG POTAHOVANÉ TABLETY</t>
  </si>
  <si>
    <t>POR TBL FLM 28</t>
  </si>
  <si>
    <t>Epinefrin (adrenalin)</t>
  </si>
  <si>
    <t>180471</t>
  </si>
  <si>
    <t>EPIPEN 300 MIKROGRAMŮ</t>
  </si>
  <si>
    <t>INJ SOL PEP 1X0.3ML</t>
  </si>
  <si>
    <t>Erythromycin, kombinace</t>
  </si>
  <si>
    <t>91763</t>
  </si>
  <si>
    <t>ZINERYT</t>
  </si>
  <si>
    <t>DRM SOL 1X30ML(PLV+SO</t>
  </si>
  <si>
    <t>135928</t>
  </si>
  <si>
    <t>ESOPREX 10 MG</t>
  </si>
  <si>
    <t>Glycerol-trinitrát</t>
  </si>
  <si>
    <t>85071</t>
  </si>
  <si>
    <t>NITROMINT</t>
  </si>
  <si>
    <t>ORM SPR SLG 10GM I</t>
  </si>
  <si>
    <t>Hořčík (různé sole v kombinaci)</t>
  </si>
  <si>
    <t>66555</t>
  </si>
  <si>
    <t>MAGNOSOLV</t>
  </si>
  <si>
    <t>POR GRA SOL SCC 30X365MG</t>
  </si>
  <si>
    <t>1066</t>
  </si>
  <si>
    <t>DRM UNG 10GM</t>
  </si>
  <si>
    <t>Kyselina azelaová</t>
  </si>
  <si>
    <t>85470</t>
  </si>
  <si>
    <t>SKINOREN KRÉM</t>
  </si>
  <si>
    <t>DRM CRM 1X30GM 20%</t>
  </si>
  <si>
    <t>85656</t>
  </si>
  <si>
    <t>DORSIFLEX 200 MG</t>
  </si>
  <si>
    <t>12895</t>
  </si>
  <si>
    <t>POR GRA SUS 30X100MG I</t>
  </si>
  <si>
    <t>191949</t>
  </si>
  <si>
    <t>POR TBL RET 14 I</t>
  </si>
  <si>
    <t>Síran hořečnatý</t>
  </si>
  <si>
    <t>MAGNESIUM SULFURICUM BIOTIKA 10%</t>
  </si>
  <si>
    <t>INJ SOL 5X10ML 10%</t>
  </si>
  <si>
    <t>146899</t>
  </si>
  <si>
    <t>ZOLPIDEM MYLAN 10 MG</t>
  </si>
  <si>
    <t>POR TBL FLM 50X10MG</t>
  </si>
  <si>
    <t>146901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</si>
  <si>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</si>
  <si>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</si>
  <si>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</si>
  <si>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</si>
  <si>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</si>
  <si>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</si>
  <si>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</si>
  <si>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</si>
  <si>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</si>
  <si>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</si>
  <si>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</si>
  <si>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Triamcinolon a antiseptika</t>
  </si>
  <si>
    <t>4178</t>
  </si>
  <si>
    <t>TRIAMCINOLON E LÉČIVA</t>
  </si>
  <si>
    <t>DRM UNG 20GM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</si>
  <si>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</si>
  <si>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</si>
  <si>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</si>
  <si>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A03FA07 - Itopridum</t>
  </si>
  <si>
    <t>N06AB10 - Escitalopram</t>
  </si>
  <si>
    <t>M01AX17 - Nimesulid</t>
  </si>
  <si>
    <t>C07AB07 - Bisoprolol</t>
  </si>
  <si>
    <t>N07CA01 - Betahistin</t>
  </si>
  <si>
    <t>C09BB04 - Perindopril a amlodipin</t>
  </si>
  <si>
    <t>M01AC06 - Meloxikam</t>
  </si>
  <si>
    <t>C10AA01 - Simvastatin</t>
  </si>
  <si>
    <t>N06AB06 - Sertralin</t>
  </si>
  <si>
    <t>C10AA05 - Atorvastatin</t>
  </si>
  <si>
    <t>N06BX18 - Vinpocetin</t>
  </si>
  <si>
    <t>C10AA07 - Rosuvastatin</t>
  </si>
  <si>
    <t>R06AE07 - Cetirizin</t>
  </si>
  <si>
    <t>H03AA01 - Levothyroxin, sodná sůl</t>
  </si>
  <si>
    <t>A02BC02 - Pantoprazol</t>
  </si>
  <si>
    <t>J01CR02 - Amoxicilin a enzymový inhibitor</t>
  </si>
  <si>
    <t>N06AB10</t>
  </si>
  <si>
    <t>C10AA07</t>
  </si>
  <si>
    <t>H03AA01</t>
  </si>
  <si>
    <t>J01CR02</t>
  </si>
  <si>
    <t>M01AX17</t>
  </si>
  <si>
    <t>A03FA07</t>
  </si>
  <si>
    <t>A02BC02</t>
  </si>
  <si>
    <t>R06AE07</t>
  </si>
  <si>
    <t>C07AB07</t>
  </si>
  <si>
    <t>C09BB04</t>
  </si>
  <si>
    <t>C10AA01</t>
  </si>
  <si>
    <t>C10AA05</t>
  </si>
  <si>
    <t>M01AC06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</si>
  <si>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</si>
  <si>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</si>
  <si>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</si>
  <si>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</si>
  <si>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</si>
  <si>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</si>
  <si>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</si>
  <si>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</si>
  <si>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</si>
  <si>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</si>
  <si>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</si>
  <si>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</si>
  <si>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</si>
  <si>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ZC854</t>
  </si>
  <si>
    <t>Kompresa NT 7,5 x 7,5 cm/2 ks sterilní 26510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</si>
  <si>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</si>
  <si>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</si>
  <si>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</si>
  <si>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</si>
  <si>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</si>
  <si>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</si>
  <si>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</si>
  <si>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</si>
  <si>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ZN366</t>
  </si>
  <si>
    <t>Náplast poinjekční elastická tkaná jednotl. baleno 19 mm x 72 mm P-CURE1972ELAST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</si>
  <si>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</si>
  <si>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</si>
  <si>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</si>
  <si>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</si>
  <si>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</si>
  <si>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</si>
  <si>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Zátka k plast. zkumavkám FLME21341</t>
  </si>
  <si>
    <t>ZF091</t>
  </si>
  <si>
    <t>Zátka k plast. zkumavkám 331690213010</t>
  </si>
  <si>
    <t>Zátka k plast. zkumavkám FLME21301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</si>
  <si>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</si>
  <si>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</si>
  <si>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</si>
  <si>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</si>
  <si>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</si>
  <si>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</si>
  <si>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ZE719</t>
  </si>
  <si>
    <t>Špička pipetovací 0.5-10ul á 1000 ks BUN001P-BP(3110)</t>
  </si>
  <si>
    <t>ZB628</t>
  </si>
  <si>
    <t>Špička pipetovací bílá nester. 10-200ul 1121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</si>
  <si>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</si>
  <si>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</si>
  <si>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</si>
  <si>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</si>
  <si>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</si>
  <si>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</si>
  <si>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</si>
  <si>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</si>
  <si>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DD596</t>
  </si>
  <si>
    <t>Sabouraud agar s CMP</t>
  </si>
  <si>
    <t>DD409</t>
  </si>
  <si>
    <t>TRYPTON-SOJOVÝ BUJON</t>
  </si>
  <si>
    <t>DB099</t>
  </si>
  <si>
    <t>Immutrep-RPR (500t)</t>
  </si>
  <si>
    <t>DE730</t>
  </si>
  <si>
    <t>Thioglykolátový bujon(10ML)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</si>
  <si>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</si>
  <si>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</si>
  <si>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</si>
  <si>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</si>
  <si>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</si>
  <si>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</si>
  <si>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</si>
  <si>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</si>
  <si>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</si>
  <si>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</si>
  <si>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</si>
  <si>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</si>
  <si>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</si>
  <si>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</si>
  <si>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</si>
  <si>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</si>
  <si>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</si>
  <si>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</si>
  <si>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</si>
  <si>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</si>
  <si>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</si>
  <si>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</si>
  <si>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</si>
  <si>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</si>
  <si>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DB700</t>
  </si>
  <si>
    <t>CELLPACK 20 l</t>
  </si>
  <si>
    <t>DB491</t>
  </si>
  <si>
    <t>SERASCAN DIANA I+II+III+IV-P</t>
  </si>
  <si>
    <t>DC791</t>
  </si>
  <si>
    <t>CheckcellWeak 10 ml</t>
  </si>
  <si>
    <t>DC915</t>
  </si>
  <si>
    <t>ID-Card Anti-IgG-Dilution, 1x12</t>
  </si>
  <si>
    <t>DE087</t>
  </si>
  <si>
    <t>ID-Card DiaClon Anti-Lea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</si>
  <si>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</si>
  <si>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</si>
  <si>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</si>
  <si>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</si>
  <si>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</si>
  <si>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</si>
  <si>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</si>
  <si>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</si>
  <si>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</si>
  <si>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</si>
  <si>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</si>
  <si>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</si>
  <si>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</si>
  <si>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</si>
  <si>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</si>
  <si>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</si>
  <si>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</si>
  <si>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</si>
  <si>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</si>
  <si>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</si>
  <si>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</si>
  <si>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</si>
  <si>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</si>
  <si>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</si>
  <si>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</si>
  <si>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</si>
  <si>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</si>
  <si>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</si>
  <si>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</si>
  <si>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</si>
  <si>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</si>
  <si>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</si>
  <si>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</si>
  <si>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</si>
  <si>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</si>
  <si>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</si>
  <si>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</si>
  <si>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</si>
  <si>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</si>
  <si>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</si>
  <si>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</si>
  <si>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</si>
  <si>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</si>
  <si>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</si>
  <si>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DB622</t>
  </si>
  <si>
    <t>ID-Card DC-Screening II, 1x12</t>
  </si>
  <si>
    <t>DB853</t>
  </si>
  <si>
    <t>GAMMA QUIN</t>
  </si>
  <si>
    <t>DA049</t>
  </si>
  <si>
    <t>ImmuClone Rh-Hr Control</t>
  </si>
  <si>
    <t>DB544</t>
  </si>
  <si>
    <t>LEWIS BLOOD GROUP SUBSTANCE 2M</t>
  </si>
  <si>
    <t>DB552</t>
  </si>
  <si>
    <t>DIAGN.ANTI-P1 MON. 2 ML</t>
  </si>
  <si>
    <t>DB554</t>
  </si>
  <si>
    <t>LEKTIN ANTI-H 3ML</t>
  </si>
  <si>
    <t>DC943</t>
  </si>
  <si>
    <t>ID-NaCl,Enzyme test,112x12 pces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</si>
  <si>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</si>
  <si>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</si>
  <si>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</si>
  <si>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</si>
  <si>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</si>
  <si>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</si>
  <si>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</si>
  <si>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</si>
  <si>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DE088</t>
  </si>
  <si>
    <t>ID-Card DiaClon Anti-Leb</t>
  </si>
  <si>
    <t>DB545</t>
  </si>
  <si>
    <t>DIAGN.ANTI-B MON. 10X10 ML</t>
  </si>
  <si>
    <t>DC804</t>
  </si>
  <si>
    <t>Diagn.anti-AB mon.10x10ml</t>
  </si>
  <si>
    <t>DE090</t>
  </si>
  <si>
    <t>ID-Card Anti-Cw</t>
  </si>
  <si>
    <t>DE273</t>
  </si>
  <si>
    <t>Gamma-Clone Anti-Le(b) IgM (klon GAMA-704) 5 ml</t>
  </si>
  <si>
    <t>DE274</t>
  </si>
  <si>
    <t>Gamma-Clone Anti-Le(a) IgM (klon GAMA-701) 5 ml</t>
  </si>
  <si>
    <t>DF035</t>
  </si>
  <si>
    <t>ID anti S +Test serum, ID-anti S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</si>
  <si>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</si>
  <si>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</si>
  <si>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</si>
  <si>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</si>
  <si>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</si>
  <si>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</si>
  <si>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</si>
  <si>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</si>
  <si>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</si>
  <si>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</si>
  <si>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</si>
  <si>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</si>
  <si>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</si>
  <si>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</si>
  <si>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</si>
  <si>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</si>
  <si>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</si>
  <si>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</si>
  <si>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</si>
  <si>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</si>
  <si>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</si>
  <si>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</si>
  <si>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</si>
  <si>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</si>
  <si>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</si>
  <si>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</si>
  <si>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Lopatka ústní dřevěná lékařská nesterilní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</si>
  <si>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</si>
  <si>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</si>
  <si>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</si>
  <si>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</si>
  <si>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</si>
  <si>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</si>
  <si>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</si>
  <si>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</si>
  <si>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</si>
  <si>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</si>
  <si>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</si>
  <si>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</si>
  <si>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</si>
  <si>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</si>
  <si>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</si>
  <si>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</si>
  <si>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</si>
  <si>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</si>
  <si>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</si>
  <si>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</si>
  <si>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</si>
  <si>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</si>
  <si>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</si>
  <si>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</si>
  <si>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</si>
  <si>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</si>
  <si>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</si>
  <si>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</si>
  <si>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</si>
  <si>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</si>
  <si>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</si>
  <si>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</si>
  <si>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</si>
  <si>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</si>
  <si>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ZG231</t>
  </si>
  <si>
    <t>Stojan na zkumavky typ Z bílý B3 184082</t>
  </si>
  <si>
    <t>ZF577</t>
  </si>
  <si>
    <t>Propichovač segmentu (schlauch segment öffner) 95.1000</t>
  </si>
  <si>
    <t>ZB366</t>
  </si>
  <si>
    <t>Zkumavka PS 10 ml nesterilní á 2000 ks 400912</t>
  </si>
  <si>
    <t>ZB640</t>
  </si>
  <si>
    <t>Zkumavka Kep ARC reaction vessels 8 x 500 á 4000 ks 7C1502</t>
  </si>
  <si>
    <t>Zkumavka Kep ARC reaction vessels 8 x 500 á 4000 ks 7C15-03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</si>
  <si>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</si>
  <si>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</si>
  <si>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</si>
  <si>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</si>
  <si>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</si>
  <si>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</si>
  <si>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</si>
  <si>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</si>
  <si>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</si>
  <si>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</si>
  <si>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</si>
  <si>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</si>
  <si>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</si>
  <si>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</si>
  <si>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</si>
  <si>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</si>
  <si>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</si>
  <si>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</si>
  <si>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</si>
  <si>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</si>
  <si>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</si>
  <si>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</si>
  <si>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</si>
  <si>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</si>
  <si>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</si>
  <si>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</si>
  <si>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</si>
  <si>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</si>
  <si>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</si>
  <si>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</si>
  <si>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</si>
  <si>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</si>
  <si>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</si>
  <si>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</si>
  <si>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</si>
  <si>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</si>
  <si>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</si>
  <si>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</si>
  <si>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</si>
  <si>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</si>
  <si>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</si>
  <si>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</si>
  <si>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</si>
  <si>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</si>
  <si>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</si>
  <si>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</si>
  <si>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</si>
  <si>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</si>
  <si>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</si>
  <si>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</si>
  <si>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</si>
  <si>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</si>
  <si>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</si>
  <si>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</si>
  <si>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</si>
  <si>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</si>
  <si>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</si>
  <si>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</si>
  <si>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</si>
  <si>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</si>
  <si>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</si>
  <si>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</si>
  <si>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</si>
  <si>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</si>
  <si>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</si>
  <si>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</si>
  <si>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</si>
  <si>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</si>
  <si>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</si>
  <si>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</si>
  <si>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</si>
  <si>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</si>
  <si>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</si>
  <si>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</si>
  <si>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</si>
  <si>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</si>
  <si>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</si>
  <si>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</si>
  <si>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ZN442</t>
  </si>
  <si>
    <t>Set k výrobě erytrocytů s redukcí plasmy 2-RBC w/Filter bal. á 8 ks 0948F-00</t>
  </si>
  <si>
    <t>ZH309</t>
  </si>
  <si>
    <t>Čtyřvak CPD-SAGM 811-8435</t>
  </si>
  <si>
    <t>ZA833</t>
  </si>
  <si>
    <t>Jehla injekční 0,8 x 40 mm zelená 4657527</t>
  </si>
  <si>
    <t>ZA834</t>
  </si>
  <si>
    <t>Jehla injekční 0,7 x 40 mm černá 4660021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</si>
  <si>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</si>
  <si>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</si>
  <si>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</si>
  <si>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</si>
  <si>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</si>
  <si>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</si>
  <si>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</si>
  <si>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</si>
  <si>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</si>
  <si>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</si>
  <si>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</si>
  <si>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</si>
  <si>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</si>
  <si>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</si>
  <si>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</si>
  <si>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</si>
  <si>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</si>
  <si>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</si>
  <si>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</si>
  <si>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</si>
  <si>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</si>
  <si>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</si>
  <si>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</si>
  <si>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</si>
  <si>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</si>
  <si>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</si>
  <si>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</si>
  <si>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</si>
  <si>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</si>
  <si>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</si>
  <si>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</si>
  <si>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</si>
  <si>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</si>
  <si>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</si>
  <si>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</si>
  <si>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</si>
  <si>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</si>
  <si>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</si>
  <si>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</si>
  <si>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</si>
  <si>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DB957</t>
  </si>
  <si>
    <t>CELLCLEAN 50 ml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</si>
  <si>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</si>
  <si>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</si>
  <si>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</si>
  <si>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</si>
  <si>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</si>
  <si>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</si>
  <si>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</si>
  <si>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</si>
  <si>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</si>
  <si>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</si>
  <si>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</si>
  <si>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</si>
  <si>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</si>
  <si>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</si>
  <si>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</si>
  <si>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</si>
  <si>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</si>
  <si>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</si>
  <si>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</si>
  <si>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</si>
  <si>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</si>
  <si>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</si>
  <si>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</si>
  <si>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</si>
  <si>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</si>
  <si>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</si>
  <si>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</si>
  <si>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</si>
  <si>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</si>
  <si>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</si>
  <si>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</si>
  <si>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</si>
  <si>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</si>
  <si>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</si>
  <si>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</si>
  <si>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</si>
  <si>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</si>
  <si>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</si>
  <si>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</si>
  <si>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</si>
  <si>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</si>
  <si>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</si>
  <si>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</si>
  <si>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</si>
  <si>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</si>
  <si>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</si>
  <si>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</si>
  <si>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</si>
  <si>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</si>
  <si>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</si>
  <si>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</si>
  <si>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</si>
  <si>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</si>
  <si>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</si>
  <si>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</si>
  <si>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</si>
  <si>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</si>
  <si>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</si>
  <si>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</si>
  <si>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</si>
  <si>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</si>
  <si>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</si>
  <si>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</si>
  <si>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</si>
  <si>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</si>
  <si>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</si>
  <si>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</si>
  <si>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</si>
  <si>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</si>
  <si>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</si>
  <si>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</si>
  <si>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</si>
  <si>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</si>
  <si>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</si>
  <si>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</si>
  <si>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</si>
  <si>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</si>
  <si>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</si>
  <si>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</si>
  <si>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</si>
  <si>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</si>
  <si>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</si>
  <si>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</si>
  <si>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</si>
  <si>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</si>
  <si>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</si>
  <si>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</si>
  <si>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</si>
  <si>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</si>
  <si>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</si>
  <si>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</si>
  <si>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</si>
  <si>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</si>
  <si>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</si>
  <si>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</si>
  <si>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</si>
  <si>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</si>
  <si>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</si>
  <si>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</si>
  <si>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</si>
  <si>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</si>
  <si>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</si>
  <si>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</si>
  <si>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</si>
  <si>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</si>
  <si>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</si>
  <si>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</si>
  <si>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</si>
  <si>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</si>
  <si>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</si>
  <si>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</si>
  <si>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</si>
  <si>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</si>
  <si>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</si>
  <si>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</si>
  <si>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</si>
  <si>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</si>
  <si>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</si>
  <si>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</si>
  <si>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</si>
  <si>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</si>
  <si>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</si>
  <si>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</si>
  <si>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</si>
  <si>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</si>
  <si>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DA601</t>
  </si>
  <si>
    <t>ID-Card Fyb</t>
  </si>
  <si>
    <t>DF030</t>
  </si>
  <si>
    <t>Test serum, ID-anti S</t>
  </si>
  <si>
    <t>DA503</t>
  </si>
  <si>
    <t>RPR Positive control 0,5 ml</t>
  </si>
  <si>
    <t>DA505</t>
  </si>
  <si>
    <t>RPR Negative control 0,5 ml</t>
  </si>
  <si>
    <t>DB484</t>
  </si>
  <si>
    <t>Anti-Leb (monklonální, myšího původu)klon LEB1  5 ml</t>
  </si>
  <si>
    <t>DB485</t>
  </si>
  <si>
    <t>Anti-Lea (monklonální, myšího původu)klon GA2   5 ml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</si>
  <si>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</si>
  <si>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</si>
  <si>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</si>
  <si>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</si>
  <si>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</si>
  <si>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</si>
  <si>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</si>
  <si>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</si>
  <si>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</si>
  <si>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</si>
  <si>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</si>
  <si>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</si>
  <si>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</si>
  <si>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</si>
  <si>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</si>
  <si>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TO,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</si>
  <si>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</si>
  <si>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</si>
  <si>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</si>
  <si>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</si>
  <si>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</si>
  <si>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</si>
  <si>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</si>
  <si>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</si>
  <si>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</si>
  <si>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</si>
  <si>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</si>
  <si>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</si>
  <si>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</si>
  <si>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</si>
  <si>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</si>
  <si>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</si>
  <si>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</si>
  <si>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</si>
  <si>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</si>
  <si>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</si>
  <si>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</si>
  <si>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</si>
  <si>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</si>
  <si>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</si>
  <si>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</si>
  <si>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</si>
  <si>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</si>
  <si>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</si>
  <si>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</si>
  <si>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</si>
  <si>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</si>
  <si>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</si>
  <si>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</si>
  <si>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</si>
  <si>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</si>
  <si>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</si>
  <si>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</si>
  <si>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</si>
  <si>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</si>
  <si>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</si>
  <si>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</si>
  <si>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</si>
  <si>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</si>
  <si>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</si>
  <si>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</si>
  <si>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</si>
  <si>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</si>
  <si>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</si>
  <si>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</si>
  <si>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</si>
  <si>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</si>
  <si>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</si>
  <si>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</si>
  <si>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</si>
  <si>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</si>
  <si>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</si>
  <si>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</si>
  <si>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</si>
  <si>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</si>
  <si>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</si>
  <si>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</si>
  <si>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</si>
  <si>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</si>
  <si>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</si>
  <si>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</si>
  <si>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</si>
  <si>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</si>
  <si>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</si>
  <si>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</si>
  <si>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</si>
  <si>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</si>
  <si>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</si>
  <si>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</si>
  <si>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</si>
  <si>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</si>
  <si>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</si>
  <si>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</si>
  <si>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</si>
  <si>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</si>
  <si>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</si>
  <si>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</si>
  <si>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</si>
  <si>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</si>
  <si>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</si>
  <si>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</si>
  <si>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</si>
  <si>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</si>
  <si>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</si>
  <si>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22351</t>
  </si>
  <si>
    <t>OPIS KREVNÍ SKUPINY</t>
  </si>
  <si>
    <t>22337</t>
  </si>
  <si>
    <t>NEUTRALIZAČNÍ TEST ERYTROCYTÁRNÍCH ABO PROTILÁTEK</t>
  </si>
  <si>
    <t>22225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</si>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</sst>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-15.178497470013076</c:v>
                </c:pt>
                <c:pt idx="1">
                  <c:v>3.2220145814191588</c:v>
                </c:pt>
                <c:pt idx="2">
                  <c:v>0.8927278341054653</c:v>
                </c:pt>
                <c:pt idx="3">
                  <c:v>1.5369568677202945</c:v>
                </c:pt>
                <c:pt idx="4">
                  <c:v>0.64110030419860309</c:v>
                </c:pt>
                <c:pt idx="5">
                  <c:v>0.71058025706635053</c:v>
                </c:pt>
                <c:pt idx="6">
                  <c:v>0.57261534798695302</c:v>
                </c:pt>
                <c:pt idx="7">
                  <c:v>0.67508651272393216</c:v>
                </c:pt>
                <c:pt idx="8">
                  <c:v>0.56242281889643753</c:v>
                </c:pt>
                <c:pt idx="9">
                  <c:v>0.54559464944913794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56735872"/>
        <c:axId val="-11567451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0.51387059395559853</c:v>
                </c:pt>
                <c:pt idx="1">
                  <c:v>0.51387059395559853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6744576"/>
        <c:axId val="-1156740224"/>
      </c:scatterChart>
      <c:catAx>
        <c:axId val="-115673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5674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56745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56735872"/>
        <c:crosses val="autoZero"/>
        <c:crossBetween val="between"/>
      </c:valAx>
      <c:valAx>
        <c:axId val="-1156744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56740224"/>
        <c:crosses val="max"/>
        <c:crossBetween val="midCat"/>
      </c:valAx>
      <c:valAx>
        <c:axId val="-1156740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56744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648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1001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1002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1035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1558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1562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1569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1651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1706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648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215.79999999999993</v>
      </c>
      <c r="K3" s="44">
        <f>IF(M3=0,0,J3/M3)</f>
        <v>1</v>
      </c>
      <c r="L3" s="43">
        <f>SUBTOTAL(9,L6:L1048576)</f>
        <v>2</v>
      </c>
      <c r="M3" s="45">
        <f>SUBTOTAL(9,M6:M1048576)</f>
        <v>215.79999999999993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546</v>
      </c>
      <c r="B6" s="497" t="s">
        <v>645</v>
      </c>
      <c r="C6" s="497" t="s">
        <v>637</v>
      </c>
      <c r="D6" s="497" t="s">
        <v>646</v>
      </c>
      <c r="E6" s="497" t="s">
        <v>647</v>
      </c>
      <c r="F6" s="485"/>
      <c r="G6" s="485"/>
      <c r="H6" s="302">
        <v>0</v>
      </c>
      <c r="I6" s="485">
        <v>2</v>
      </c>
      <c r="J6" s="485">
        <v>215.79999999999993</v>
      </c>
      <c r="K6" s="302">
        <v>1</v>
      </c>
      <c r="L6" s="485">
        <v>2</v>
      </c>
      <c r="M6" s="486">
        <v>215.79999999999993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283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241</v>
      </c>
      <c r="C3" s="306">
        <f>SUM(C6:C1048576)</f>
        <v>3</v>
      </c>
      <c r="D3" s="306">
        <f>SUM(D6:D1048576)</f>
        <v>0</v>
      </c>
      <c r="E3" s="307">
        <f>SUM(E6:E1048576)</f>
        <v>0</v>
      </c>
      <c r="F3" s="304">
        <f>IF(SUM($B3:$E3)=0,"",B3/SUM($B3:$E3))</f>
        <v>0.98770491803278693</v>
      </c>
      <c r="G3" s="302">
        <f t="shared" ref="G3:I3" si="0">IF(SUM($B3:$E3)=0,"",C3/SUM($B3:$E3))</f>
        <v>1.2295081967213115E-2</v>
      </c>
      <c r="H3" s="302">
        <f t="shared" si="0"/>
        <v>0</v>
      </c>
      <c r="I3" s="303">
        <f t="shared" si="0"/>
        <v>0</v>
      </c>
      <c r="J3" s="306">
        <f>SUM(J6:J1048576)</f>
        <v>77</v>
      </c>
      <c r="K3" s="306">
        <f>SUM(K6:K1048576)</f>
        <v>1</v>
      </c>
      <c r="L3" s="306">
        <f>SUM(L6:L1048576)</f>
        <v>0</v>
      </c>
      <c r="M3" s="307">
        <f>SUM(M6:M1048576)</f>
        <v>0</v>
      </c>
      <c r="N3" s="304">
        <f>IF(SUM($J3:$M3)=0,"",J3/SUM($J3:$M3))</f>
        <v>0.98717948717948723</v>
      </c>
      <c r="O3" s="302">
        <f t="shared" ref="O3:Q3" si="1">IF(SUM($J3:$M3)=0,"",K3/SUM($J3:$M3))</f>
        <v>1.282051282051282E-2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8" t="s">
        <v>247</v>
      </c>
      <c r="B5" s="499" t="s">
        <v>249</v>
      </c>
      <c r="C5" s="499" t="s">
        <v>250</v>
      </c>
      <c r="D5" s="499" t="s">
        <v>251</v>
      </c>
      <c r="E5" s="500" t="s">
        <v>252</v>
      </c>
      <c r="F5" s="501" t="s">
        <v>249</v>
      </c>
      <c r="G5" s="502" t="s">
        <v>250</v>
      </c>
      <c r="H5" s="502" t="s">
        <v>251</v>
      </c>
      <c r="I5" s="503" t="s">
        <v>252</v>
      </c>
      <c r="J5" s="499" t="s">
        <v>249</v>
      </c>
      <c r="K5" s="499" t="s">
        <v>250</v>
      </c>
      <c r="L5" s="499" t="s">
        <v>251</v>
      </c>
      <c r="M5" s="500" t="s">
        <v>252</v>
      </c>
      <c r="N5" s="501" t="s">
        <v>249</v>
      </c>
      <c r="O5" s="502" t="s">
        <v>250</v>
      </c>
      <c r="P5" s="502" t="s">
        <v>251</v>
      </c>
      <c r="Q5" s="503" t="s">
        <v>252</v>
      </c>
    </row>
    <row r="6" spans="1:17" ht="14.4" customHeight="1" x14ac:dyDescent="0.3">
      <c r="A6" s="506" t="s">
        <v>649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650</v>
      </c>
      <c r="B7" s="511">
        <v>241</v>
      </c>
      <c r="C7" s="475">
        <v>3</v>
      </c>
      <c r="D7" s="475"/>
      <c r="E7" s="476"/>
      <c r="F7" s="509">
        <v>0.98770491803278693</v>
      </c>
      <c r="G7" s="483">
        <v>1.2295081967213115E-2</v>
      </c>
      <c r="H7" s="483">
        <v>0</v>
      </c>
      <c r="I7" s="513">
        <v>0</v>
      </c>
      <c r="J7" s="511">
        <v>77</v>
      </c>
      <c r="K7" s="475">
        <v>1</v>
      </c>
      <c r="L7" s="475"/>
      <c r="M7" s="476"/>
      <c r="N7" s="509">
        <v>0.98717948717948723</v>
      </c>
      <c r="O7" s="483">
        <v>1.282051282051282E-2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35</v>
      </c>
      <c r="B5" s="448" t="s">
        <v>640</v>
      </c>
      <c r="C5" s="451">
        <v>19169.470000000005</v>
      </c>
      <c r="D5" s="451">
        <v>121</v>
      </c>
      <c r="E5" s="451">
        <v>16717.770000000004</v>
      </c>
      <c r="F5" s="514">
        <v>0.87210392358265509</v>
      </c>
      <c r="G5" s="451">
        <v>102</v>
      </c>
      <c r="H5" s="514">
        <v>0.84297520661157022</v>
      </c>
      <c r="I5" s="451">
        <v>2451.7000000000003</v>
      </c>
      <c r="J5" s="514">
        <v>0.12789607641734485</v>
      </c>
      <c r="K5" s="451">
        <v>19</v>
      </c>
      <c r="L5" s="514">
        <v>0.15702479338842976</v>
      </c>
      <c r="M5" s="451" t="s">
        <v>69</v>
      </c>
      <c r="N5" s="151"/>
    </row>
    <row r="6" spans="1:14" ht="14.4" customHeight="1" x14ac:dyDescent="0.3">
      <c r="A6" s="447">
        <v>35</v>
      </c>
      <c r="B6" s="448" t="s">
        <v>651</v>
      </c>
      <c r="C6" s="451">
        <v>19169.470000000005</v>
      </c>
      <c r="D6" s="451">
        <v>121</v>
      </c>
      <c r="E6" s="451">
        <v>16717.770000000004</v>
      </c>
      <c r="F6" s="514">
        <v>0.87210392358265509</v>
      </c>
      <c r="G6" s="451">
        <v>102</v>
      </c>
      <c r="H6" s="514">
        <v>0.84297520661157022</v>
      </c>
      <c r="I6" s="451">
        <v>2451.7000000000003</v>
      </c>
      <c r="J6" s="514">
        <v>0.12789607641734485</v>
      </c>
      <c r="K6" s="451">
        <v>19</v>
      </c>
      <c r="L6" s="514">
        <v>0.15702479338842976</v>
      </c>
      <c r="M6" s="451" t="s">
        <v>1</v>
      </c>
      <c r="N6" s="151"/>
    </row>
    <row r="7" spans="1:14" ht="14.4" customHeight="1" x14ac:dyDescent="0.3">
      <c r="A7" s="447" t="s">
        <v>535</v>
      </c>
      <c r="B7" s="448" t="s">
        <v>3</v>
      </c>
      <c r="C7" s="451">
        <v>19169.470000000005</v>
      </c>
      <c r="D7" s="451">
        <v>121</v>
      </c>
      <c r="E7" s="451">
        <v>16717.770000000004</v>
      </c>
      <c r="F7" s="514">
        <v>0.87210392358265509</v>
      </c>
      <c r="G7" s="451">
        <v>102</v>
      </c>
      <c r="H7" s="514">
        <v>0.84297520661157022</v>
      </c>
      <c r="I7" s="451">
        <v>2451.7000000000003</v>
      </c>
      <c r="J7" s="514">
        <v>0.12789607641734485</v>
      </c>
      <c r="K7" s="451">
        <v>19</v>
      </c>
      <c r="L7" s="514">
        <v>0.15702479338842976</v>
      </c>
      <c r="M7" s="451" t="s">
        <v>540</v>
      </c>
      <c r="N7" s="151"/>
    </row>
    <row r="9" spans="1:14" ht="14.4" customHeight="1" x14ac:dyDescent="0.3">
      <c r="A9" s="447">
        <v>35</v>
      </c>
      <c r="B9" s="448" t="s">
        <v>640</v>
      </c>
      <c r="C9" s="451" t="s">
        <v>537</v>
      </c>
      <c r="D9" s="451" t="s">
        <v>537</v>
      </c>
      <c r="E9" s="451" t="s">
        <v>537</v>
      </c>
      <c r="F9" s="514" t="s">
        <v>537</v>
      </c>
      <c r="G9" s="451" t="s">
        <v>537</v>
      </c>
      <c r="H9" s="514" t="s">
        <v>537</v>
      </c>
      <c r="I9" s="451" t="s">
        <v>537</v>
      </c>
      <c r="J9" s="514" t="s">
        <v>537</v>
      </c>
      <c r="K9" s="451" t="s">
        <v>537</v>
      </c>
      <c r="L9" s="514" t="s">
        <v>537</v>
      </c>
      <c r="M9" s="451" t="s">
        <v>69</v>
      </c>
      <c r="N9" s="151"/>
    </row>
    <row r="10" spans="1:14" ht="14.4" customHeight="1" x14ac:dyDescent="0.3">
      <c r="A10" s="447" t="s">
        <v>652</v>
      </c>
      <c r="B10" s="448" t="s">
        <v>651</v>
      </c>
      <c r="C10" s="451">
        <v>19169.470000000005</v>
      </c>
      <c r="D10" s="451">
        <v>121</v>
      </c>
      <c r="E10" s="451">
        <v>16717.770000000004</v>
      </c>
      <c r="F10" s="514">
        <v>0.87210392358265509</v>
      </c>
      <c r="G10" s="451">
        <v>102</v>
      </c>
      <c r="H10" s="514">
        <v>0.84297520661157022</v>
      </c>
      <c r="I10" s="451">
        <v>2451.7000000000003</v>
      </c>
      <c r="J10" s="514">
        <v>0.12789607641734485</v>
      </c>
      <c r="K10" s="451">
        <v>19</v>
      </c>
      <c r="L10" s="514">
        <v>0.15702479338842976</v>
      </c>
      <c r="M10" s="451" t="s">
        <v>1</v>
      </c>
      <c r="N10" s="151"/>
    </row>
    <row r="11" spans="1:14" ht="14.4" customHeight="1" x14ac:dyDescent="0.3">
      <c r="A11" s="447" t="s">
        <v>652</v>
      </c>
      <c r="B11" s="448" t="s">
        <v>653</v>
      </c>
      <c r="C11" s="451">
        <v>19169.470000000005</v>
      </c>
      <c r="D11" s="451">
        <v>121</v>
      </c>
      <c r="E11" s="451">
        <v>16717.770000000004</v>
      </c>
      <c r="F11" s="514">
        <v>0.87210392358265509</v>
      </c>
      <c r="G11" s="451">
        <v>102</v>
      </c>
      <c r="H11" s="514">
        <v>0.84297520661157022</v>
      </c>
      <c r="I11" s="451">
        <v>2451.7000000000003</v>
      </c>
      <c r="J11" s="514">
        <v>0.12789607641734485</v>
      </c>
      <c r="K11" s="451">
        <v>19</v>
      </c>
      <c r="L11" s="514">
        <v>0.15702479338842976</v>
      </c>
      <c r="M11" s="451" t="s">
        <v>544</v>
      </c>
      <c r="N11" s="151"/>
    </row>
    <row r="12" spans="1:14" ht="14.4" customHeight="1" x14ac:dyDescent="0.3">
      <c r="A12" s="447" t="s">
        <v>537</v>
      </c>
      <c r="B12" s="448" t="s">
        <v>537</v>
      </c>
      <c r="C12" s="451" t="s">
        <v>537</v>
      </c>
      <c r="D12" s="451" t="s">
        <v>537</v>
      </c>
      <c r="E12" s="451" t="s">
        <v>537</v>
      </c>
      <c r="F12" s="514" t="s">
        <v>537</v>
      </c>
      <c r="G12" s="451" t="s">
        <v>537</v>
      </c>
      <c r="H12" s="514" t="s">
        <v>537</v>
      </c>
      <c r="I12" s="451" t="s">
        <v>537</v>
      </c>
      <c r="J12" s="514" t="s">
        <v>537</v>
      </c>
      <c r="K12" s="451" t="s">
        <v>537</v>
      </c>
      <c r="L12" s="514" t="s">
        <v>537</v>
      </c>
      <c r="M12" s="451" t="s">
        <v>545</v>
      </c>
      <c r="N12" s="151"/>
    </row>
    <row r="13" spans="1:14" ht="14.4" customHeight="1" x14ac:dyDescent="0.3">
      <c r="A13" s="447" t="s">
        <v>535</v>
      </c>
      <c r="B13" s="448" t="s">
        <v>654</v>
      </c>
      <c r="C13" s="451">
        <v>19169.470000000005</v>
      </c>
      <c r="D13" s="451">
        <v>121</v>
      </c>
      <c r="E13" s="451">
        <v>16717.770000000004</v>
      </c>
      <c r="F13" s="514">
        <v>0.87210392358265509</v>
      </c>
      <c r="G13" s="451">
        <v>102</v>
      </c>
      <c r="H13" s="514">
        <v>0.84297520661157022</v>
      </c>
      <c r="I13" s="451">
        <v>2451.7000000000003</v>
      </c>
      <c r="J13" s="514">
        <v>0.12789607641734485</v>
      </c>
      <c r="K13" s="451">
        <v>19</v>
      </c>
      <c r="L13" s="514">
        <v>0.15702479338842976</v>
      </c>
      <c r="M13" s="451" t="s">
        <v>540</v>
      </c>
      <c r="N13" s="151"/>
    </row>
    <row r="14" spans="1:14" ht="14.4" customHeight="1" x14ac:dyDescent="0.3">
      <c r="A14" s="515" t="s">
        <v>655</v>
      </c>
    </row>
    <row r="15" spans="1:14" ht="14.4" customHeight="1" x14ac:dyDescent="0.3">
      <c r="A15" s="516" t="s">
        <v>656</v>
      </c>
    </row>
    <row r="16" spans="1:14" ht="14.4" customHeight="1" x14ac:dyDescent="0.3">
      <c r="A16" s="515" t="s">
        <v>657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658</v>
      </c>
      <c r="B5" s="510">
        <v>3285.9700000000003</v>
      </c>
      <c r="C5" s="460">
        <v>1</v>
      </c>
      <c r="D5" s="522">
        <v>22</v>
      </c>
      <c r="E5" s="496" t="s">
        <v>658</v>
      </c>
      <c r="F5" s="510">
        <v>3155.7700000000004</v>
      </c>
      <c r="G5" s="482">
        <v>0.96037699674677501</v>
      </c>
      <c r="H5" s="463">
        <v>20</v>
      </c>
      <c r="I5" s="504">
        <v>0.90909090909090906</v>
      </c>
      <c r="J5" s="529">
        <v>130.19999999999999</v>
      </c>
      <c r="K5" s="482">
        <v>3.962300325322507E-2</v>
      </c>
      <c r="L5" s="463">
        <v>2</v>
      </c>
      <c r="M5" s="504">
        <v>9.0909090909090912E-2</v>
      </c>
    </row>
    <row r="6" spans="1:13" ht="14.4" customHeight="1" x14ac:dyDescent="0.3">
      <c r="A6" s="518" t="s">
        <v>659</v>
      </c>
      <c r="B6" s="521">
        <v>1286.5900000000001</v>
      </c>
      <c r="C6" s="466">
        <v>1</v>
      </c>
      <c r="D6" s="523">
        <v>10</v>
      </c>
      <c r="E6" s="527" t="s">
        <v>659</v>
      </c>
      <c r="F6" s="521">
        <v>1171.46</v>
      </c>
      <c r="G6" s="525">
        <v>0.91051539340427012</v>
      </c>
      <c r="H6" s="469">
        <v>9</v>
      </c>
      <c r="I6" s="526">
        <v>0.9</v>
      </c>
      <c r="J6" s="530">
        <v>115.13</v>
      </c>
      <c r="K6" s="525">
        <v>8.9484606595729779E-2</v>
      </c>
      <c r="L6" s="469">
        <v>1</v>
      </c>
      <c r="M6" s="526">
        <v>0.1</v>
      </c>
    </row>
    <row r="7" spans="1:13" ht="14.4" customHeight="1" x14ac:dyDescent="0.3">
      <c r="A7" s="518" t="s">
        <v>660</v>
      </c>
      <c r="B7" s="521">
        <v>6138.4500000000007</v>
      </c>
      <c r="C7" s="466">
        <v>1</v>
      </c>
      <c r="D7" s="523">
        <v>38</v>
      </c>
      <c r="E7" s="527" t="s">
        <v>660</v>
      </c>
      <c r="F7" s="521">
        <v>5819.7500000000009</v>
      </c>
      <c r="G7" s="525">
        <v>0.9480813560426492</v>
      </c>
      <c r="H7" s="469">
        <v>34</v>
      </c>
      <c r="I7" s="526">
        <v>0.89473684210526316</v>
      </c>
      <c r="J7" s="530">
        <v>318.7</v>
      </c>
      <c r="K7" s="525">
        <v>5.1918643957350789E-2</v>
      </c>
      <c r="L7" s="469">
        <v>4</v>
      </c>
      <c r="M7" s="526">
        <v>0.10526315789473684</v>
      </c>
    </row>
    <row r="8" spans="1:13" ht="14.4" customHeight="1" x14ac:dyDescent="0.3">
      <c r="A8" s="518" t="s">
        <v>661</v>
      </c>
      <c r="B8" s="521">
        <v>1280.02</v>
      </c>
      <c r="C8" s="466">
        <v>1</v>
      </c>
      <c r="D8" s="523">
        <v>12</v>
      </c>
      <c r="E8" s="527" t="s">
        <v>661</v>
      </c>
      <c r="F8" s="521">
        <v>1192.1600000000001</v>
      </c>
      <c r="G8" s="525">
        <v>0.93136044749300795</v>
      </c>
      <c r="H8" s="469">
        <v>10</v>
      </c>
      <c r="I8" s="526">
        <v>0.83333333333333337</v>
      </c>
      <c r="J8" s="530">
        <v>87.86</v>
      </c>
      <c r="K8" s="525">
        <v>6.863955250699208E-2</v>
      </c>
      <c r="L8" s="469">
        <v>2</v>
      </c>
      <c r="M8" s="526">
        <v>0.16666666666666666</v>
      </c>
    </row>
    <row r="9" spans="1:13" ht="14.4" customHeight="1" x14ac:dyDescent="0.3">
      <c r="A9" s="518" t="s">
        <v>662</v>
      </c>
      <c r="B9" s="521">
        <v>2159.94</v>
      </c>
      <c r="C9" s="466">
        <v>1</v>
      </c>
      <c r="D9" s="523">
        <v>9</v>
      </c>
      <c r="E9" s="527" t="s">
        <v>662</v>
      </c>
      <c r="F9" s="521">
        <v>1052.44</v>
      </c>
      <c r="G9" s="525">
        <v>0.48725427558172912</v>
      </c>
      <c r="H9" s="469">
        <v>4</v>
      </c>
      <c r="I9" s="526">
        <v>0.44444444444444442</v>
      </c>
      <c r="J9" s="530">
        <v>1107.5</v>
      </c>
      <c r="K9" s="525">
        <v>0.51274572441827082</v>
      </c>
      <c r="L9" s="469">
        <v>5</v>
      </c>
      <c r="M9" s="526">
        <v>0.55555555555555558</v>
      </c>
    </row>
    <row r="10" spans="1:13" ht="14.4" customHeight="1" x14ac:dyDescent="0.3">
      <c r="A10" s="518" t="s">
        <v>663</v>
      </c>
      <c r="B10" s="521">
        <v>4394.78</v>
      </c>
      <c r="C10" s="466">
        <v>1</v>
      </c>
      <c r="D10" s="523">
        <v>27</v>
      </c>
      <c r="E10" s="527" t="s">
        <v>663</v>
      </c>
      <c r="F10" s="521">
        <v>3702.47</v>
      </c>
      <c r="G10" s="525">
        <v>0.84246993023541561</v>
      </c>
      <c r="H10" s="469">
        <v>22</v>
      </c>
      <c r="I10" s="526">
        <v>0.81481481481481477</v>
      </c>
      <c r="J10" s="530">
        <v>692.31000000000006</v>
      </c>
      <c r="K10" s="525">
        <v>0.15753006976458436</v>
      </c>
      <c r="L10" s="469">
        <v>5</v>
      </c>
      <c r="M10" s="526">
        <v>0.18518518518518517</v>
      </c>
    </row>
    <row r="11" spans="1:13" ht="14.4" customHeight="1" x14ac:dyDescent="0.3">
      <c r="A11" s="518" t="s">
        <v>664</v>
      </c>
      <c r="B11" s="521">
        <v>571.25</v>
      </c>
      <c r="C11" s="466">
        <v>1</v>
      </c>
      <c r="D11" s="523">
        <v>2</v>
      </c>
      <c r="E11" s="527" t="s">
        <v>664</v>
      </c>
      <c r="F11" s="521">
        <v>571.25</v>
      </c>
      <c r="G11" s="525">
        <v>1</v>
      </c>
      <c r="H11" s="469">
        <v>2</v>
      </c>
      <c r="I11" s="526">
        <v>1</v>
      </c>
      <c r="J11" s="530"/>
      <c r="K11" s="525">
        <v>0</v>
      </c>
      <c r="L11" s="469"/>
      <c r="M11" s="526">
        <v>0</v>
      </c>
    </row>
    <row r="12" spans="1:13" ht="14.4" customHeight="1" thickBot="1" x14ac:dyDescent="0.35">
      <c r="A12" s="519" t="s">
        <v>665</v>
      </c>
      <c r="B12" s="511">
        <v>52.47</v>
      </c>
      <c r="C12" s="472">
        <v>1</v>
      </c>
      <c r="D12" s="524">
        <v>1</v>
      </c>
      <c r="E12" s="528" t="s">
        <v>665</v>
      </c>
      <c r="F12" s="511">
        <v>52.47</v>
      </c>
      <c r="G12" s="483">
        <v>1</v>
      </c>
      <c r="H12" s="475">
        <v>1</v>
      </c>
      <c r="I12" s="505">
        <v>1</v>
      </c>
      <c r="J12" s="531"/>
      <c r="K12" s="483">
        <v>0</v>
      </c>
      <c r="L12" s="475"/>
      <c r="M12" s="505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1001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19169.470000000005</v>
      </c>
      <c r="N3" s="66">
        <f>SUBTOTAL(9,N7:N1048576)</f>
        <v>200</v>
      </c>
      <c r="O3" s="66">
        <f>SUBTOTAL(9,O7:O1048576)</f>
        <v>121</v>
      </c>
      <c r="P3" s="66">
        <f>SUBTOTAL(9,P7:P1048576)</f>
        <v>16717.77</v>
      </c>
      <c r="Q3" s="67">
        <f>IF(M3=0,0,P3/M3)</f>
        <v>0.87210392358265498</v>
      </c>
      <c r="R3" s="66">
        <f>SUBTOTAL(9,R7:R1048576)</f>
        <v>173</v>
      </c>
      <c r="S3" s="67">
        <f>IF(N3=0,0,R3/N3)</f>
        <v>0.86499999999999999</v>
      </c>
      <c r="T3" s="66">
        <f>SUBTOTAL(9,T7:T1048576)</f>
        <v>102</v>
      </c>
      <c r="U3" s="68">
        <f>IF(O3=0,0,T3/O3)</f>
        <v>0.84297520661157022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35</v>
      </c>
      <c r="B7" s="538" t="s">
        <v>640</v>
      </c>
      <c r="C7" s="538" t="s">
        <v>652</v>
      </c>
      <c r="D7" s="539" t="s">
        <v>1000</v>
      </c>
      <c r="E7" s="540" t="s">
        <v>658</v>
      </c>
      <c r="F7" s="538" t="s">
        <v>651</v>
      </c>
      <c r="G7" s="538" t="s">
        <v>666</v>
      </c>
      <c r="H7" s="538" t="s">
        <v>635</v>
      </c>
      <c r="I7" s="538" t="s">
        <v>667</v>
      </c>
      <c r="J7" s="538" t="s">
        <v>668</v>
      </c>
      <c r="K7" s="538" t="s">
        <v>669</v>
      </c>
      <c r="L7" s="541">
        <v>225.06</v>
      </c>
      <c r="M7" s="541">
        <v>225.06</v>
      </c>
      <c r="N7" s="538">
        <v>1</v>
      </c>
      <c r="O7" s="542">
        <v>1</v>
      </c>
      <c r="P7" s="541">
        <v>225.06</v>
      </c>
      <c r="Q7" s="543">
        <v>1</v>
      </c>
      <c r="R7" s="538">
        <v>1</v>
      </c>
      <c r="S7" s="543">
        <v>1</v>
      </c>
      <c r="T7" s="542">
        <v>1</v>
      </c>
      <c r="U7" s="122">
        <v>1</v>
      </c>
    </row>
    <row r="8" spans="1:21" ht="14.4" customHeight="1" x14ac:dyDescent="0.3">
      <c r="A8" s="544">
        <v>35</v>
      </c>
      <c r="B8" s="545" t="s">
        <v>640</v>
      </c>
      <c r="C8" s="545" t="s">
        <v>652</v>
      </c>
      <c r="D8" s="546" t="s">
        <v>1000</v>
      </c>
      <c r="E8" s="547" t="s">
        <v>658</v>
      </c>
      <c r="F8" s="545" t="s">
        <v>651</v>
      </c>
      <c r="G8" s="545" t="s">
        <v>670</v>
      </c>
      <c r="H8" s="545" t="s">
        <v>537</v>
      </c>
      <c r="I8" s="545" t="s">
        <v>671</v>
      </c>
      <c r="J8" s="545" t="s">
        <v>672</v>
      </c>
      <c r="K8" s="545" t="s">
        <v>673</v>
      </c>
      <c r="L8" s="548">
        <v>77.37</v>
      </c>
      <c r="M8" s="548">
        <v>154.74</v>
      </c>
      <c r="N8" s="545">
        <v>2</v>
      </c>
      <c r="O8" s="549">
        <v>1.5</v>
      </c>
      <c r="P8" s="548">
        <v>154.74</v>
      </c>
      <c r="Q8" s="550">
        <v>1</v>
      </c>
      <c r="R8" s="545">
        <v>2</v>
      </c>
      <c r="S8" s="550">
        <v>1</v>
      </c>
      <c r="T8" s="549">
        <v>1.5</v>
      </c>
      <c r="U8" s="551">
        <v>1</v>
      </c>
    </row>
    <row r="9" spans="1:21" ht="14.4" customHeight="1" x14ac:dyDescent="0.3">
      <c r="A9" s="544">
        <v>35</v>
      </c>
      <c r="B9" s="545" t="s">
        <v>640</v>
      </c>
      <c r="C9" s="545" t="s">
        <v>652</v>
      </c>
      <c r="D9" s="546" t="s">
        <v>1000</v>
      </c>
      <c r="E9" s="547" t="s">
        <v>658</v>
      </c>
      <c r="F9" s="545" t="s">
        <v>651</v>
      </c>
      <c r="G9" s="545" t="s">
        <v>674</v>
      </c>
      <c r="H9" s="545" t="s">
        <v>537</v>
      </c>
      <c r="I9" s="545" t="s">
        <v>675</v>
      </c>
      <c r="J9" s="545" t="s">
        <v>676</v>
      </c>
      <c r="K9" s="545" t="s">
        <v>677</v>
      </c>
      <c r="L9" s="548">
        <v>0</v>
      </c>
      <c r="M9" s="548">
        <v>0</v>
      </c>
      <c r="N9" s="545">
        <v>2</v>
      </c>
      <c r="O9" s="549">
        <v>1</v>
      </c>
      <c r="P9" s="548">
        <v>0</v>
      </c>
      <c r="Q9" s="550"/>
      <c r="R9" s="545">
        <v>2</v>
      </c>
      <c r="S9" s="550">
        <v>1</v>
      </c>
      <c r="T9" s="549">
        <v>1</v>
      </c>
      <c r="U9" s="551">
        <v>1</v>
      </c>
    </row>
    <row r="10" spans="1:21" ht="14.4" customHeight="1" x14ac:dyDescent="0.3">
      <c r="A10" s="544">
        <v>35</v>
      </c>
      <c r="B10" s="545" t="s">
        <v>640</v>
      </c>
      <c r="C10" s="545" t="s">
        <v>652</v>
      </c>
      <c r="D10" s="546" t="s">
        <v>1000</v>
      </c>
      <c r="E10" s="547" t="s">
        <v>658</v>
      </c>
      <c r="F10" s="545" t="s">
        <v>651</v>
      </c>
      <c r="G10" s="545" t="s">
        <v>678</v>
      </c>
      <c r="H10" s="545" t="s">
        <v>537</v>
      </c>
      <c r="I10" s="545" t="s">
        <v>679</v>
      </c>
      <c r="J10" s="545" t="s">
        <v>680</v>
      </c>
      <c r="K10" s="545" t="s">
        <v>681</v>
      </c>
      <c r="L10" s="548">
        <v>110.28</v>
      </c>
      <c r="M10" s="548">
        <v>110.28</v>
      </c>
      <c r="N10" s="545">
        <v>1</v>
      </c>
      <c r="O10" s="549">
        <v>0.5</v>
      </c>
      <c r="P10" s="548">
        <v>110.28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640</v>
      </c>
      <c r="C11" s="545" t="s">
        <v>652</v>
      </c>
      <c r="D11" s="546" t="s">
        <v>1000</v>
      </c>
      <c r="E11" s="547" t="s">
        <v>658</v>
      </c>
      <c r="F11" s="545" t="s">
        <v>651</v>
      </c>
      <c r="G11" s="545" t="s">
        <v>678</v>
      </c>
      <c r="H11" s="545" t="s">
        <v>537</v>
      </c>
      <c r="I11" s="545" t="s">
        <v>682</v>
      </c>
      <c r="J11" s="545" t="s">
        <v>680</v>
      </c>
      <c r="K11" s="545" t="s">
        <v>683</v>
      </c>
      <c r="L11" s="548">
        <v>0</v>
      </c>
      <c r="M11" s="548">
        <v>0</v>
      </c>
      <c r="N11" s="545">
        <v>1</v>
      </c>
      <c r="O11" s="549">
        <v>1</v>
      </c>
      <c r="P11" s="548">
        <v>0</v>
      </c>
      <c r="Q11" s="550"/>
      <c r="R11" s="545">
        <v>1</v>
      </c>
      <c r="S11" s="550">
        <v>1</v>
      </c>
      <c r="T11" s="549">
        <v>1</v>
      </c>
      <c r="U11" s="551">
        <v>1</v>
      </c>
    </row>
    <row r="12" spans="1:21" ht="14.4" customHeight="1" x14ac:dyDescent="0.3">
      <c r="A12" s="544">
        <v>35</v>
      </c>
      <c r="B12" s="545" t="s">
        <v>640</v>
      </c>
      <c r="C12" s="545" t="s">
        <v>652</v>
      </c>
      <c r="D12" s="546" t="s">
        <v>1000</v>
      </c>
      <c r="E12" s="547" t="s">
        <v>658</v>
      </c>
      <c r="F12" s="545" t="s">
        <v>651</v>
      </c>
      <c r="G12" s="545" t="s">
        <v>684</v>
      </c>
      <c r="H12" s="545" t="s">
        <v>537</v>
      </c>
      <c r="I12" s="545" t="s">
        <v>685</v>
      </c>
      <c r="J12" s="545" t="s">
        <v>686</v>
      </c>
      <c r="K12" s="545" t="s">
        <v>687</v>
      </c>
      <c r="L12" s="548">
        <v>369.91</v>
      </c>
      <c r="M12" s="548">
        <v>369.91</v>
      </c>
      <c r="N12" s="545">
        <v>1</v>
      </c>
      <c r="O12" s="549">
        <v>1</v>
      </c>
      <c r="P12" s="548">
        <v>369.91</v>
      </c>
      <c r="Q12" s="550">
        <v>1</v>
      </c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640</v>
      </c>
      <c r="C13" s="545" t="s">
        <v>652</v>
      </c>
      <c r="D13" s="546" t="s">
        <v>1000</v>
      </c>
      <c r="E13" s="547" t="s">
        <v>658</v>
      </c>
      <c r="F13" s="545" t="s">
        <v>651</v>
      </c>
      <c r="G13" s="545" t="s">
        <v>688</v>
      </c>
      <c r="H13" s="545" t="s">
        <v>537</v>
      </c>
      <c r="I13" s="545" t="s">
        <v>689</v>
      </c>
      <c r="J13" s="545" t="s">
        <v>690</v>
      </c>
      <c r="K13" s="545" t="s">
        <v>691</v>
      </c>
      <c r="L13" s="548">
        <v>0</v>
      </c>
      <c r="M13" s="548">
        <v>0</v>
      </c>
      <c r="N13" s="545">
        <v>2</v>
      </c>
      <c r="O13" s="549">
        <v>1</v>
      </c>
      <c r="P13" s="548">
        <v>0</v>
      </c>
      <c r="Q13" s="550"/>
      <c r="R13" s="545">
        <v>2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640</v>
      </c>
      <c r="C14" s="545" t="s">
        <v>652</v>
      </c>
      <c r="D14" s="546" t="s">
        <v>1000</v>
      </c>
      <c r="E14" s="547" t="s">
        <v>658</v>
      </c>
      <c r="F14" s="545" t="s">
        <v>651</v>
      </c>
      <c r="G14" s="545" t="s">
        <v>688</v>
      </c>
      <c r="H14" s="545" t="s">
        <v>537</v>
      </c>
      <c r="I14" s="545" t="s">
        <v>692</v>
      </c>
      <c r="J14" s="545" t="s">
        <v>693</v>
      </c>
      <c r="K14" s="545" t="s">
        <v>691</v>
      </c>
      <c r="L14" s="548">
        <v>0</v>
      </c>
      <c r="M14" s="548">
        <v>0</v>
      </c>
      <c r="N14" s="545">
        <v>1</v>
      </c>
      <c r="O14" s="549">
        <v>0.5</v>
      </c>
      <c r="P14" s="548">
        <v>0</v>
      </c>
      <c r="Q14" s="550"/>
      <c r="R14" s="545">
        <v>1</v>
      </c>
      <c r="S14" s="550">
        <v>1</v>
      </c>
      <c r="T14" s="549">
        <v>0.5</v>
      </c>
      <c r="U14" s="551">
        <v>1</v>
      </c>
    </row>
    <row r="15" spans="1:21" ht="14.4" customHeight="1" x14ac:dyDescent="0.3">
      <c r="A15" s="544">
        <v>35</v>
      </c>
      <c r="B15" s="545" t="s">
        <v>640</v>
      </c>
      <c r="C15" s="545" t="s">
        <v>652</v>
      </c>
      <c r="D15" s="546" t="s">
        <v>1000</v>
      </c>
      <c r="E15" s="547" t="s">
        <v>658</v>
      </c>
      <c r="F15" s="545" t="s">
        <v>651</v>
      </c>
      <c r="G15" s="545" t="s">
        <v>694</v>
      </c>
      <c r="H15" s="545" t="s">
        <v>537</v>
      </c>
      <c r="I15" s="545" t="s">
        <v>695</v>
      </c>
      <c r="J15" s="545" t="s">
        <v>696</v>
      </c>
      <c r="K15" s="545" t="s">
        <v>697</v>
      </c>
      <c r="L15" s="548">
        <v>0</v>
      </c>
      <c r="M15" s="548">
        <v>0</v>
      </c>
      <c r="N15" s="545">
        <v>1</v>
      </c>
      <c r="O15" s="549">
        <v>1</v>
      </c>
      <c r="P15" s="548">
        <v>0</v>
      </c>
      <c r="Q15" s="550"/>
      <c r="R15" s="545">
        <v>1</v>
      </c>
      <c r="S15" s="550">
        <v>1</v>
      </c>
      <c r="T15" s="549">
        <v>1</v>
      </c>
      <c r="U15" s="551">
        <v>1</v>
      </c>
    </row>
    <row r="16" spans="1:21" ht="14.4" customHeight="1" x14ac:dyDescent="0.3">
      <c r="A16" s="544">
        <v>35</v>
      </c>
      <c r="B16" s="545" t="s">
        <v>640</v>
      </c>
      <c r="C16" s="545" t="s">
        <v>652</v>
      </c>
      <c r="D16" s="546" t="s">
        <v>1000</v>
      </c>
      <c r="E16" s="547" t="s">
        <v>658</v>
      </c>
      <c r="F16" s="545" t="s">
        <v>651</v>
      </c>
      <c r="G16" s="545" t="s">
        <v>698</v>
      </c>
      <c r="H16" s="545" t="s">
        <v>537</v>
      </c>
      <c r="I16" s="545" t="s">
        <v>699</v>
      </c>
      <c r="J16" s="545" t="s">
        <v>700</v>
      </c>
      <c r="K16" s="545" t="s">
        <v>701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640</v>
      </c>
      <c r="C17" s="545" t="s">
        <v>652</v>
      </c>
      <c r="D17" s="546" t="s">
        <v>1000</v>
      </c>
      <c r="E17" s="547" t="s">
        <v>658</v>
      </c>
      <c r="F17" s="545" t="s">
        <v>651</v>
      </c>
      <c r="G17" s="545" t="s">
        <v>702</v>
      </c>
      <c r="H17" s="545" t="s">
        <v>537</v>
      </c>
      <c r="I17" s="545" t="s">
        <v>703</v>
      </c>
      <c r="J17" s="545" t="s">
        <v>704</v>
      </c>
      <c r="K17" s="545" t="s">
        <v>705</v>
      </c>
      <c r="L17" s="548">
        <v>89.91</v>
      </c>
      <c r="M17" s="548">
        <v>89.91</v>
      </c>
      <c r="N17" s="545">
        <v>1</v>
      </c>
      <c r="O17" s="549">
        <v>1</v>
      </c>
      <c r="P17" s="548">
        <v>89.91</v>
      </c>
      <c r="Q17" s="550">
        <v>1</v>
      </c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640</v>
      </c>
      <c r="C18" s="545" t="s">
        <v>652</v>
      </c>
      <c r="D18" s="546" t="s">
        <v>1000</v>
      </c>
      <c r="E18" s="547" t="s">
        <v>658</v>
      </c>
      <c r="F18" s="545" t="s">
        <v>651</v>
      </c>
      <c r="G18" s="545" t="s">
        <v>706</v>
      </c>
      <c r="H18" s="545" t="s">
        <v>635</v>
      </c>
      <c r="I18" s="545" t="s">
        <v>707</v>
      </c>
      <c r="J18" s="545" t="s">
        <v>708</v>
      </c>
      <c r="K18" s="545" t="s">
        <v>709</v>
      </c>
      <c r="L18" s="548">
        <v>48.37</v>
      </c>
      <c r="M18" s="548">
        <v>48.37</v>
      </c>
      <c r="N18" s="545">
        <v>1</v>
      </c>
      <c r="O18" s="549">
        <v>0.5</v>
      </c>
      <c r="P18" s="548">
        <v>48.37</v>
      </c>
      <c r="Q18" s="550">
        <v>1</v>
      </c>
      <c r="R18" s="545">
        <v>1</v>
      </c>
      <c r="S18" s="550">
        <v>1</v>
      </c>
      <c r="T18" s="549">
        <v>0.5</v>
      </c>
      <c r="U18" s="551">
        <v>1</v>
      </c>
    </row>
    <row r="19" spans="1:21" ht="14.4" customHeight="1" x14ac:dyDescent="0.3">
      <c r="A19" s="544">
        <v>35</v>
      </c>
      <c r="B19" s="545" t="s">
        <v>640</v>
      </c>
      <c r="C19" s="545" t="s">
        <v>652</v>
      </c>
      <c r="D19" s="546" t="s">
        <v>1000</v>
      </c>
      <c r="E19" s="547" t="s">
        <v>658</v>
      </c>
      <c r="F19" s="545" t="s">
        <v>651</v>
      </c>
      <c r="G19" s="545" t="s">
        <v>706</v>
      </c>
      <c r="H19" s="545" t="s">
        <v>635</v>
      </c>
      <c r="I19" s="545" t="s">
        <v>707</v>
      </c>
      <c r="J19" s="545" t="s">
        <v>708</v>
      </c>
      <c r="K19" s="545" t="s">
        <v>709</v>
      </c>
      <c r="L19" s="548">
        <v>46.07</v>
      </c>
      <c r="M19" s="548">
        <v>46.07</v>
      </c>
      <c r="N19" s="545">
        <v>1</v>
      </c>
      <c r="O19" s="549">
        <v>0.5</v>
      </c>
      <c r="P19" s="548">
        <v>46.07</v>
      </c>
      <c r="Q19" s="550">
        <v>1</v>
      </c>
      <c r="R19" s="545">
        <v>1</v>
      </c>
      <c r="S19" s="550">
        <v>1</v>
      </c>
      <c r="T19" s="549">
        <v>0.5</v>
      </c>
      <c r="U19" s="551">
        <v>1</v>
      </c>
    </row>
    <row r="20" spans="1:21" ht="14.4" customHeight="1" x14ac:dyDescent="0.3">
      <c r="A20" s="544">
        <v>35</v>
      </c>
      <c r="B20" s="545" t="s">
        <v>640</v>
      </c>
      <c r="C20" s="545" t="s">
        <v>652</v>
      </c>
      <c r="D20" s="546" t="s">
        <v>1000</v>
      </c>
      <c r="E20" s="547" t="s">
        <v>658</v>
      </c>
      <c r="F20" s="545" t="s">
        <v>651</v>
      </c>
      <c r="G20" s="545" t="s">
        <v>710</v>
      </c>
      <c r="H20" s="545" t="s">
        <v>537</v>
      </c>
      <c r="I20" s="545" t="s">
        <v>711</v>
      </c>
      <c r="J20" s="545" t="s">
        <v>712</v>
      </c>
      <c r="K20" s="545" t="s">
        <v>713</v>
      </c>
      <c r="L20" s="548">
        <v>0</v>
      </c>
      <c r="M20" s="548">
        <v>0</v>
      </c>
      <c r="N20" s="545">
        <v>2</v>
      </c>
      <c r="O20" s="549">
        <v>1</v>
      </c>
      <c r="P20" s="548">
        <v>0</v>
      </c>
      <c r="Q20" s="550"/>
      <c r="R20" s="545">
        <v>2</v>
      </c>
      <c r="S20" s="550">
        <v>1</v>
      </c>
      <c r="T20" s="549">
        <v>1</v>
      </c>
      <c r="U20" s="551">
        <v>1</v>
      </c>
    </row>
    <row r="21" spans="1:21" ht="14.4" customHeight="1" x14ac:dyDescent="0.3">
      <c r="A21" s="544">
        <v>35</v>
      </c>
      <c r="B21" s="545" t="s">
        <v>640</v>
      </c>
      <c r="C21" s="545" t="s">
        <v>652</v>
      </c>
      <c r="D21" s="546" t="s">
        <v>1000</v>
      </c>
      <c r="E21" s="547" t="s">
        <v>658</v>
      </c>
      <c r="F21" s="545" t="s">
        <v>651</v>
      </c>
      <c r="G21" s="545" t="s">
        <v>714</v>
      </c>
      <c r="H21" s="545" t="s">
        <v>635</v>
      </c>
      <c r="I21" s="545" t="s">
        <v>715</v>
      </c>
      <c r="J21" s="545" t="s">
        <v>716</v>
      </c>
      <c r="K21" s="545" t="s">
        <v>717</v>
      </c>
      <c r="L21" s="548">
        <v>48.42</v>
      </c>
      <c r="M21" s="548">
        <v>48.42</v>
      </c>
      <c r="N21" s="545">
        <v>1</v>
      </c>
      <c r="O21" s="549">
        <v>1</v>
      </c>
      <c r="P21" s="548"/>
      <c r="Q21" s="550">
        <v>0</v>
      </c>
      <c r="R21" s="545"/>
      <c r="S21" s="550">
        <v>0</v>
      </c>
      <c r="T21" s="549"/>
      <c r="U21" s="551">
        <v>0</v>
      </c>
    </row>
    <row r="22" spans="1:21" ht="14.4" customHeight="1" x14ac:dyDescent="0.3">
      <c r="A22" s="544">
        <v>35</v>
      </c>
      <c r="B22" s="545" t="s">
        <v>640</v>
      </c>
      <c r="C22" s="545" t="s">
        <v>652</v>
      </c>
      <c r="D22" s="546" t="s">
        <v>1000</v>
      </c>
      <c r="E22" s="547" t="s">
        <v>658</v>
      </c>
      <c r="F22" s="545" t="s">
        <v>651</v>
      </c>
      <c r="G22" s="545" t="s">
        <v>714</v>
      </c>
      <c r="H22" s="545" t="s">
        <v>635</v>
      </c>
      <c r="I22" s="545" t="s">
        <v>715</v>
      </c>
      <c r="J22" s="545" t="s">
        <v>716</v>
      </c>
      <c r="K22" s="545" t="s">
        <v>717</v>
      </c>
      <c r="L22" s="548">
        <v>36.54</v>
      </c>
      <c r="M22" s="548">
        <v>36.54</v>
      </c>
      <c r="N22" s="545">
        <v>1</v>
      </c>
      <c r="O22" s="549">
        <v>0.5</v>
      </c>
      <c r="P22" s="548">
        <v>36.54</v>
      </c>
      <c r="Q22" s="550">
        <v>1</v>
      </c>
      <c r="R22" s="545">
        <v>1</v>
      </c>
      <c r="S22" s="550">
        <v>1</v>
      </c>
      <c r="T22" s="549">
        <v>0.5</v>
      </c>
      <c r="U22" s="551">
        <v>1</v>
      </c>
    </row>
    <row r="23" spans="1:21" ht="14.4" customHeight="1" x14ac:dyDescent="0.3">
      <c r="A23" s="544">
        <v>35</v>
      </c>
      <c r="B23" s="545" t="s">
        <v>640</v>
      </c>
      <c r="C23" s="545" t="s">
        <v>652</v>
      </c>
      <c r="D23" s="546" t="s">
        <v>1000</v>
      </c>
      <c r="E23" s="547" t="s">
        <v>658</v>
      </c>
      <c r="F23" s="545" t="s">
        <v>651</v>
      </c>
      <c r="G23" s="545" t="s">
        <v>718</v>
      </c>
      <c r="H23" s="545" t="s">
        <v>537</v>
      </c>
      <c r="I23" s="545" t="s">
        <v>719</v>
      </c>
      <c r="J23" s="545" t="s">
        <v>720</v>
      </c>
      <c r="K23" s="545" t="s">
        <v>721</v>
      </c>
      <c r="L23" s="548">
        <v>146.84</v>
      </c>
      <c r="M23" s="548">
        <v>293.68</v>
      </c>
      <c r="N23" s="545">
        <v>2</v>
      </c>
      <c r="O23" s="549">
        <v>1.5</v>
      </c>
      <c r="P23" s="548">
        <v>293.68</v>
      </c>
      <c r="Q23" s="550">
        <v>1</v>
      </c>
      <c r="R23" s="545">
        <v>2</v>
      </c>
      <c r="S23" s="550">
        <v>1</v>
      </c>
      <c r="T23" s="549">
        <v>1.5</v>
      </c>
      <c r="U23" s="551">
        <v>1</v>
      </c>
    </row>
    <row r="24" spans="1:21" ht="14.4" customHeight="1" x14ac:dyDescent="0.3">
      <c r="A24" s="544">
        <v>35</v>
      </c>
      <c r="B24" s="545" t="s">
        <v>640</v>
      </c>
      <c r="C24" s="545" t="s">
        <v>652</v>
      </c>
      <c r="D24" s="546" t="s">
        <v>1000</v>
      </c>
      <c r="E24" s="547" t="s">
        <v>658</v>
      </c>
      <c r="F24" s="545" t="s">
        <v>651</v>
      </c>
      <c r="G24" s="545" t="s">
        <v>722</v>
      </c>
      <c r="H24" s="545" t="s">
        <v>537</v>
      </c>
      <c r="I24" s="545" t="s">
        <v>723</v>
      </c>
      <c r="J24" s="545" t="s">
        <v>724</v>
      </c>
      <c r="K24" s="545" t="s">
        <v>725</v>
      </c>
      <c r="L24" s="548">
        <v>70.08</v>
      </c>
      <c r="M24" s="548">
        <v>140.16</v>
      </c>
      <c r="N24" s="545">
        <v>2</v>
      </c>
      <c r="O24" s="549">
        <v>1.5</v>
      </c>
      <c r="P24" s="548">
        <v>140.16</v>
      </c>
      <c r="Q24" s="550">
        <v>1</v>
      </c>
      <c r="R24" s="545">
        <v>2</v>
      </c>
      <c r="S24" s="550">
        <v>1</v>
      </c>
      <c r="T24" s="549">
        <v>1.5</v>
      </c>
      <c r="U24" s="551">
        <v>1</v>
      </c>
    </row>
    <row r="25" spans="1:21" ht="14.4" customHeight="1" x14ac:dyDescent="0.3">
      <c r="A25" s="544">
        <v>35</v>
      </c>
      <c r="B25" s="545" t="s">
        <v>640</v>
      </c>
      <c r="C25" s="545" t="s">
        <v>652</v>
      </c>
      <c r="D25" s="546" t="s">
        <v>1000</v>
      </c>
      <c r="E25" s="547" t="s">
        <v>658</v>
      </c>
      <c r="F25" s="545" t="s">
        <v>651</v>
      </c>
      <c r="G25" s="545" t="s">
        <v>726</v>
      </c>
      <c r="H25" s="545" t="s">
        <v>635</v>
      </c>
      <c r="I25" s="545" t="s">
        <v>727</v>
      </c>
      <c r="J25" s="545" t="s">
        <v>728</v>
      </c>
      <c r="K25" s="545" t="s">
        <v>729</v>
      </c>
      <c r="L25" s="548">
        <v>543.36</v>
      </c>
      <c r="M25" s="548">
        <v>1086.72</v>
      </c>
      <c r="N25" s="545">
        <v>2</v>
      </c>
      <c r="O25" s="549">
        <v>1</v>
      </c>
      <c r="P25" s="548">
        <v>1086.72</v>
      </c>
      <c r="Q25" s="550">
        <v>1</v>
      </c>
      <c r="R25" s="545">
        <v>2</v>
      </c>
      <c r="S25" s="550">
        <v>1</v>
      </c>
      <c r="T25" s="549">
        <v>1</v>
      </c>
      <c r="U25" s="551">
        <v>1</v>
      </c>
    </row>
    <row r="26" spans="1:21" ht="14.4" customHeight="1" x14ac:dyDescent="0.3">
      <c r="A26" s="544">
        <v>35</v>
      </c>
      <c r="B26" s="545" t="s">
        <v>640</v>
      </c>
      <c r="C26" s="545" t="s">
        <v>652</v>
      </c>
      <c r="D26" s="546" t="s">
        <v>1000</v>
      </c>
      <c r="E26" s="547" t="s">
        <v>658</v>
      </c>
      <c r="F26" s="545" t="s">
        <v>651</v>
      </c>
      <c r="G26" s="545" t="s">
        <v>730</v>
      </c>
      <c r="H26" s="545" t="s">
        <v>537</v>
      </c>
      <c r="I26" s="545" t="s">
        <v>731</v>
      </c>
      <c r="J26" s="545" t="s">
        <v>732</v>
      </c>
      <c r="K26" s="545" t="s">
        <v>733</v>
      </c>
      <c r="L26" s="548">
        <v>6.19</v>
      </c>
      <c r="M26" s="548">
        <v>18.57</v>
      </c>
      <c r="N26" s="545">
        <v>3</v>
      </c>
      <c r="O26" s="549">
        <v>1</v>
      </c>
      <c r="P26" s="548">
        <v>18.57</v>
      </c>
      <c r="Q26" s="550">
        <v>1</v>
      </c>
      <c r="R26" s="545">
        <v>3</v>
      </c>
      <c r="S26" s="550">
        <v>1</v>
      </c>
      <c r="T26" s="549">
        <v>1</v>
      </c>
      <c r="U26" s="551">
        <v>1</v>
      </c>
    </row>
    <row r="27" spans="1:21" ht="14.4" customHeight="1" x14ac:dyDescent="0.3">
      <c r="A27" s="544">
        <v>35</v>
      </c>
      <c r="B27" s="545" t="s">
        <v>640</v>
      </c>
      <c r="C27" s="545" t="s">
        <v>652</v>
      </c>
      <c r="D27" s="546" t="s">
        <v>1000</v>
      </c>
      <c r="E27" s="547" t="s">
        <v>658</v>
      </c>
      <c r="F27" s="545" t="s">
        <v>651</v>
      </c>
      <c r="G27" s="545" t="s">
        <v>734</v>
      </c>
      <c r="H27" s="545" t="s">
        <v>537</v>
      </c>
      <c r="I27" s="545" t="s">
        <v>735</v>
      </c>
      <c r="J27" s="545" t="s">
        <v>736</v>
      </c>
      <c r="K27" s="545" t="s">
        <v>737</v>
      </c>
      <c r="L27" s="548">
        <v>81.78</v>
      </c>
      <c r="M27" s="548">
        <v>81.78</v>
      </c>
      <c r="N27" s="545">
        <v>1</v>
      </c>
      <c r="O27" s="549">
        <v>1</v>
      </c>
      <c r="P27" s="548"/>
      <c r="Q27" s="550">
        <v>0</v>
      </c>
      <c r="R27" s="545"/>
      <c r="S27" s="550">
        <v>0</v>
      </c>
      <c r="T27" s="549"/>
      <c r="U27" s="551">
        <v>0</v>
      </c>
    </row>
    <row r="28" spans="1:21" ht="14.4" customHeight="1" x14ac:dyDescent="0.3">
      <c r="A28" s="544">
        <v>35</v>
      </c>
      <c r="B28" s="545" t="s">
        <v>640</v>
      </c>
      <c r="C28" s="545" t="s">
        <v>652</v>
      </c>
      <c r="D28" s="546" t="s">
        <v>1000</v>
      </c>
      <c r="E28" s="547" t="s">
        <v>658</v>
      </c>
      <c r="F28" s="545" t="s">
        <v>651</v>
      </c>
      <c r="G28" s="545" t="s">
        <v>738</v>
      </c>
      <c r="H28" s="545" t="s">
        <v>635</v>
      </c>
      <c r="I28" s="545" t="s">
        <v>739</v>
      </c>
      <c r="J28" s="545" t="s">
        <v>740</v>
      </c>
      <c r="K28" s="545" t="s">
        <v>741</v>
      </c>
      <c r="L28" s="548">
        <v>133.94</v>
      </c>
      <c r="M28" s="548">
        <v>535.76</v>
      </c>
      <c r="N28" s="545">
        <v>4</v>
      </c>
      <c r="O28" s="549">
        <v>2</v>
      </c>
      <c r="P28" s="548">
        <v>535.76</v>
      </c>
      <c r="Q28" s="550">
        <v>1</v>
      </c>
      <c r="R28" s="545">
        <v>4</v>
      </c>
      <c r="S28" s="550">
        <v>1</v>
      </c>
      <c r="T28" s="549">
        <v>2</v>
      </c>
      <c r="U28" s="551">
        <v>1</v>
      </c>
    </row>
    <row r="29" spans="1:21" ht="14.4" customHeight="1" x14ac:dyDescent="0.3">
      <c r="A29" s="544">
        <v>35</v>
      </c>
      <c r="B29" s="545" t="s">
        <v>640</v>
      </c>
      <c r="C29" s="545" t="s">
        <v>652</v>
      </c>
      <c r="D29" s="546" t="s">
        <v>1000</v>
      </c>
      <c r="E29" s="547" t="s">
        <v>659</v>
      </c>
      <c r="F29" s="545" t="s">
        <v>651</v>
      </c>
      <c r="G29" s="545" t="s">
        <v>674</v>
      </c>
      <c r="H29" s="545" t="s">
        <v>537</v>
      </c>
      <c r="I29" s="545" t="s">
        <v>742</v>
      </c>
      <c r="J29" s="545" t="s">
        <v>676</v>
      </c>
      <c r="K29" s="545" t="s">
        <v>743</v>
      </c>
      <c r="L29" s="548">
        <v>170.52</v>
      </c>
      <c r="M29" s="548">
        <v>341.04</v>
      </c>
      <c r="N29" s="545">
        <v>2</v>
      </c>
      <c r="O29" s="549">
        <v>0.5</v>
      </c>
      <c r="P29" s="548">
        <v>341.04</v>
      </c>
      <c r="Q29" s="550">
        <v>1</v>
      </c>
      <c r="R29" s="545">
        <v>2</v>
      </c>
      <c r="S29" s="550">
        <v>1</v>
      </c>
      <c r="T29" s="549">
        <v>0.5</v>
      </c>
      <c r="U29" s="551">
        <v>1</v>
      </c>
    </row>
    <row r="30" spans="1:21" ht="14.4" customHeight="1" x14ac:dyDescent="0.3">
      <c r="A30" s="544">
        <v>35</v>
      </c>
      <c r="B30" s="545" t="s">
        <v>640</v>
      </c>
      <c r="C30" s="545" t="s">
        <v>652</v>
      </c>
      <c r="D30" s="546" t="s">
        <v>1000</v>
      </c>
      <c r="E30" s="547" t="s">
        <v>659</v>
      </c>
      <c r="F30" s="545" t="s">
        <v>651</v>
      </c>
      <c r="G30" s="545" t="s">
        <v>744</v>
      </c>
      <c r="H30" s="545" t="s">
        <v>537</v>
      </c>
      <c r="I30" s="545" t="s">
        <v>745</v>
      </c>
      <c r="J30" s="545" t="s">
        <v>746</v>
      </c>
      <c r="K30" s="545" t="s">
        <v>747</v>
      </c>
      <c r="L30" s="548">
        <v>0</v>
      </c>
      <c r="M30" s="548">
        <v>0</v>
      </c>
      <c r="N30" s="545">
        <v>1</v>
      </c>
      <c r="O30" s="549">
        <v>0.5</v>
      </c>
      <c r="P30" s="548"/>
      <c r="Q30" s="550"/>
      <c r="R30" s="545"/>
      <c r="S30" s="550">
        <v>0</v>
      </c>
      <c r="T30" s="549"/>
      <c r="U30" s="551">
        <v>0</v>
      </c>
    </row>
    <row r="31" spans="1:21" ht="14.4" customHeight="1" x14ac:dyDescent="0.3">
      <c r="A31" s="544">
        <v>35</v>
      </c>
      <c r="B31" s="545" t="s">
        <v>640</v>
      </c>
      <c r="C31" s="545" t="s">
        <v>652</v>
      </c>
      <c r="D31" s="546" t="s">
        <v>1000</v>
      </c>
      <c r="E31" s="547" t="s">
        <v>659</v>
      </c>
      <c r="F31" s="545" t="s">
        <v>651</v>
      </c>
      <c r="G31" s="545" t="s">
        <v>678</v>
      </c>
      <c r="H31" s="545" t="s">
        <v>537</v>
      </c>
      <c r="I31" s="545" t="s">
        <v>679</v>
      </c>
      <c r="J31" s="545" t="s">
        <v>680</v>
      </c>
      <c r="K31" s="545" t="s">
        <v>681</v>
      </c>
      <c r="L31" s="548">
        <v>110.28</v>
      </c>
      <c r="M31" s="548">
        <v>551.4</v>
      </c>
      <c r="N31" s="545">
        <v>5</v>
      </c>
      <c r="O31" s="549">
        <v>1.5</v>
      </c>
      <c r="P31" s="548">
        <v>551.4</v>
      </c>
      <c r="Q31" s="550">
        <v>1</v>
      </c>
      <c r="R31" s="545">
        <v>5</v>
      </c>
      <c r="S31" s="550">
        <v>1</v>
      </c>
      <c r="T31" s="549">
        <v>1.5</v>
      </c>
      <c r="U31" s="551">
        <v>1</v>
      </c>
    </row>
    <row r="32" spans="1:21" ht="14.4" customHeight="1" x14ac:dyDescent="0.3">
      <c r="A32" s="544">
        <v>35</v>
      </c>
      <c r="B32" s="545" t="s">
        <v>640</v>
      </c>
      <c r="C32" s="545" t="s">
        <v>652</v>
      </c>
      <c r="D32" s="546" t="s">
        <v>1000</v>
      </c>
      <c r="E32" s="547" t="s">
        <v>659</v>
      </c>
      <c r="F32" s="545" t="s">
        <v>651</v>
      </c>
      <c r="G32" s="545" t="s">
        <v>688</v>
      </c>
      <c r="H32" s="545" t="s">
        <v>537</v>
      </c>
      <c r="I32" s="545" t="s">
        <v>748</v>
      </c>
      <c r="J32" s="545" t="s">
        <v>693</v>
      </c>
      <c r="K32" s="545" t="s">
        <v>749</v>
      </c>
      <c r="L32" s="548">
        <v>0</v>
      </c>
      <c r="M32" s="548">
        <v>0</v>
      </c>
      <c r="N32" s="545">
        <v>3</v>
      </c>
      <c r="O32" s="549">
        <v>3</v>
      </c>
      <c r="P32" s="548">
        <v>0</v>
      </c>
      <c r="Q32" s="550"/>
      <c r="R32" s="545">
        <v>3</v>
      </c>
      <c r="S32" s="550">
        <v>1</v>
      </c>
      <c r="T32" s="549">
        <v>3</v>
      </c>
      <c r="U32" s="551">
        <v>1</v>
      </c>
    </row>
    <row r="33" spans="1:21" ht="14.4" customHeight="1" x14ac:dyDescent="0.3">
      <c r="A33" s="544">
        <v>35</v>
      </c>
      <c r="B33" s="545" t="s">
        <v>640</v>
      </c>
      <c r="C33" s="545" t="s">
        <v>652</v>
      </c>
      <c r="D33" s="546" t="s">
        <v>1000</v>
      </c>
      <c r="E33" s="547" t="s">
        <v>659</v>
      </c>
      <c r="F33" s="545" t="s">
        <v>651</v>
      </c>
      <c r="G33" s="545" t="s">
        <v>688</v>
      </c>
      <c r="H33" s="545" t="s">
        <v>537</v>
      </c>
      <c r="I33" s="545" t="s">
        <v>689</v>
      </c>
      <c r="J33" s="545" t="s">
        <v>690</v>
      </c>
      <c r="K33" s="545" t="s">
        <v>691</v>
      </c>
      <c r="L33" s="548">
        <v>0</v>
      </c>
      <c r="M33" s="548">
        <v>0</v>
      </c>
      <c r="N33" s="545">
        <v>1</v>
      </c>
      <c r="O33" s="549">
        <v>1</v>
      </c>
      <c r="P33" s="548">
        <v>0</v>
      </c>
      <c r="Q33" s="550"/>
      <c r="R33" s="545">
        <v>1</v>
      </c>
      <c r="S33" s="550">
        <v>1</v>
      </c>
      <c r="T33" s="549">
        <v>1</v>
      </c>
      <c r="U33" s="551">
        <v>1</v>
      </c>
    </row>
    <row r="34" spans="1:21" ht="14.4" customHeight="1" x14ac:dyDescent="0.3">
      <c r="A34" s="544">
        <v>35</v>
      </c>
      <c r="B34" s="545" t="s">
        <v>640</v>
      </c>
      <c r="C34" s="545" t="s">
        <v>652</v>
      </c>
      <c r="D34" s="546" t="s">
        <v>1000</v>
      </c>
      <c r="E34" s="547" t="s">
        <v>659</v>
      </c>
      <c r="F34" s="545" t="s">
        <v>651</v>
      </c>
      <c r="G34" s="545" t="s">
        <v>702</v>
      </c>
      <c r="H34" s="545" t="s">
        <v>537</v>
      </c>
      <c r="I34" s="545" t="s">
        <v>750</v>
      </c>
      <c r="J34" s="545" t="s">
        <v>751</v>
      </c>
      <c r="K34" s="545" t="s">
        <v>752</v>
      </c>
      <c r="L34" s="548">
        <v>55.58</v>
      </c>
      <c r="M34" s="548">
        <v>55.58</v>
      </c>
      <c r="N34" s="545">
        <v>1</v>
      </c>
      <c r="O34" s="549">
        <v>0.5</v>
      </c>
      <c r="P34" s="548">
        <v>55.58</v>
      </c>
      <c r="Q34" s="550">
        <v>1</v>
      </c>
      <c r="R34" s="545">
        <v>1</v>
      </c>
      <c r="S34" s="550">
        <v>1</v>
      </c>
      <c r="T34" s="549">
        <v>0.5</v>
      </c>
      <c r="U34" s="551">
        <v>1</v>
      </c>
    </row>
    <row r="35" spans="1:21" ht="14.4" customHeight="1" x14ac:dyDescent="0.3">
      <c r="A35" s="544">
        <v>35</v>
      </c>
      <c r="B35" s="545" t="s">
        <v>640</v>
      </c>
      <c r="C35" s="545" t="s">
        <v>652</v>
      </c>
      <c r="D35" s="546" t="s">
        <v>1000</v>
      </c>
      <c r="E35" s="547" t="s">
        <v>659</v>
      </c>
      <c r="F35" s="545" t="s">
        <v>651</v>
      </c>
      <c r="G35" s="545" t="s">
        <v>753</v>
      </c>
      <c r="H35" s="545" t="s">
        <v>537</v>
      </c>
      <c r="I35" s="545" t="s">
        <v>754</v>
      </c>
      <c r="J35" s="545" t="s">
        <v>755</v>
      </c>
      <c r="K35" s="545" t="s">
        <v>677</v>
      </c>
      <c r="L35" s="548">
        <v>111.72</v>
      </c>
      <c r="M35" s="548">
        <v>223.44</v>
      </c>
      <c r="N35" s="545">
        <v>2</v>
      </c>
      <c r="O35" s="549">
        <v>1</v>
      </c>
      <c r="P35" s="548">
        <v>223.44</v>
      </c>
      <c r="Q35" s="550">
        <v>1</v>
      </c>
      <c r="R35" s="545">
        <v>2</v>
      </c>
      <c r="S35" s="550">
        <v>1</v>
      </c>
      <c r="T35" s="549">
        <v>1</v>
      </c>
      <c r="U35" s="551">
        <v>1</v>
      </c>
    </row>
    <row r="36" spans="1:21" ht="14.4" customHeight="1" x14ac:dyDescent="0.3">
      <c r="A36" s="544">
        <v>35</v>
      </c>
      <c r="B36" s="545" t="s">
        <v>640</v>
      </c>
      <c r="C36" s="545" t="s">
        <v>652</v>
      </c>
      <c r="D36" s="546" t="s">
        <v>1000</v>
      </c>
      <c r="E36" s="547" t="s">
        <v>659</v>
      </c>
      <c r="F36" s="545" t="s">
        <v>651</v>
      </c>
      <c r="G36" s="545" t="s">
        <v>756</v>
      </c>
      <c r="H36" s="545" t="s">
        <v>537</v>
      </c>
      <c r="I36" s="545" t="s">
        <v>757</v>
      </c>
      <c r="J36" s="545" t="s">
        <v>758</v>
      </c>
      <c r="K36" s="545" t="s">
        <v>759</v>
      </c>
      <c r="L36" s="548">
        <v>0</v>
      </c>
      <c r="M36" s="548">
        <v>0</v>
      </c>
      <c r="N36" s="545">
        <v>1</v>
      </c>
      <c r="O36" s="549">
        <v>1</v>
      </c>
      <c r="P36" s="548">
        <v>0</v>
      </c>
      <c r="Q36" s="550"/>
      <c r="R36" s="545">
        <v>1</v>
      </c>
      <c r="S36" s="550">
        <v>1</v>
      </c>
      <c r="T36" s="549">
        <v>1</v>
      </c>
      <c r="U36" s="551">
        <v>1</v>
      </c>
    </row>
    <row r="37" spans="1:21" ht="14.4" customHeight="1" x14ac:dyDescent="0.3">
      <c r="A37" s="544">
        <v>35</v>
      </c>
      <c r="B37" s="545" t="s">
        <v>640</v>
      </c>
      <c r="C37" s="545" t="s">
        <v>652</v>
      </c>
      <c r="D37" s="546" t="s">
        <v>1000</v>
      </c>
      <c r="E37" s="547" t="s">
        <v>659</v>
      </c>
      <c r="F37" s="545" t="s">
        <v>651</v>
      </c>
      <c r="G37" s="545" t="s">
        <v>760</v>
      </c>
      <c r="H37" s="545" t="s">
        <v>537</v>
      </c>
      <c r="I37" s="545" t="s">
        <v>761</v>
      </c>
      <c r="J37" s="545" t="s">
        <v>762</v>
      </c>
      <c r="K37" s="545" t="s">
        <v>763</v>
      </c>
      <c r="L37" s="548">
        <v>115.13</v>
      </c>
      <c r="M37" s="548">
        <v>115.13</v>
      </c>
      <c r="N37" s="545">
        <v>1</v>
      </c>
      <c r="O37" s="549">
        <v>0.5</v>
      </c>
      <c r="P37" s="548"/>
      <c r="Q37" s="550">
        <v>0</v>
      </c>
      <c r="R37" s="545"/>
      <c r="S37" s="550">
        <v>0</v>
      </c>
      <c r="T37" s="549"/>
      <c r="U37" s="551">
        <v>0</v>
      </c>
    </row>
    <row r="38" spans="1:21" ht="14.4" customHeight="1" x14ac:dyDescent="0.3">
      <c r="A38" s="544">
        <v>35</v>
      </c>
      <c r="B38" s="545" t="s">
        <v>640</v>
      </c>
      <c r="C38" s="545" t="s">
        <v>652</v>
      </c>
      <c r="D38" s="546" t="s">
        <v>1000</v>
      </c>
      <c r="E38" s="547" t="s">
        <v>659</v>
      </c>
      <c r="F38" s="545" t="s">
        <v>651</v>
      </c>
      <c r="G38" s="545" t="s">
        <v>764</v>
      </c>
      <c r="H38" s="545" t="s">
        <v>537</v>
      </c>
      <c r="I38" s="545" t="s">
        <v>765</v>
      </c>
      <c r="J38" s="545" t="s">
        <v>766</v>
      </c>
      <c r="K38" s="545" t="s">
        <v>767</v>
      </c>
      <c r="L38" s="548">
        <v>0</v>
      </c>
      <c r="M38" s="548">
        <v>0</v>
      </c>
      <c r="N38" s="545">
        <v>1</v>
      </c>
      <c r="O38" s="549">
        <v>0.5</v>
      </c>
      <c r="P38" s="548">
        <v>0</v>
      </c>
      <c r="Q38" s="550"/>
      <c r="R38" s="545">
        <v>1</v>
      </c>
      <c r="S38" s="550">
        <v>1</v>
      </c>
      <c r="T38" s="549">
        <v>0.5</v>
      </c>
      <c r="U38" s="551">
        <v>1</v>
      </c>
    </row>
    <row r="39" spans="1:21" ht="14.4" customHeight="1" x14ac:dyDescent="0.3">
      <c r="A39" s="544">
        <v>35</v>
      </c>
      <c r="B39" s="545" t="s">
        <v>640</v>
      </c>
      <c r="C39" s="545" t="s">
        <v>652</v>
      </c>
      <c r="D39" s="546" t="s">
        <v>1000</v>
      </c>
      <c r="E39" s="547" t="s">
        <v>660</v>
      </c>
      <c r="F39" s="545" t="s">
        <v>651</v>
      </c>
      <c r="G39" s="545" t="s">
        <v>768</v>
      </c>
      <c r="H39" s="545" t="s">
        <v>635</v>
      </c>
      <c r="I39" s="545" t="s">
        <v>769</v>
      </c>
      <c r="J39" s="545" t="s">
        <v>770</v>
      </c>
      <c r="K39" s="545" t="s">
        <v>771</v>
      </c>
      <c r="L39" s="548">
        <v>416.37</v>
      </c>
      <c r="M39" s="548">
        <v>416.37</v>
      </c>
      <c r="N39" s="545">
        <v>1</v>
      </c>
      <c r="O39" s="549">
        <v>0.5</v>
      </c>
      <c r="P39" s="548">
        <v>416.37</v>
      </c>
      <c r="Q39" s="550">
        <v>1</v>
      </c>
      <c r="R39" s="545">
        <v>1</v>
      </c>
      <c r="S39" s="550">
        <v>1</v>
      </c>
      <c r="T39" s="549">
        <v>0.5</v>
      </c>
      <c r="U39" s="551">
        <v>1</v>
      </c>
    </row>
    <row r="40" spans="1:21" ht="14.4" customHeight="1" x14ac:dyDescent="0.3">
      <c r="A40" s="544">
        <v>35</v>
      </c>
      <c r="B40" s="545" t="s">
        <v>640</v>
      </c>
      <c r="C40" s="545" t="s">
        <v>652</v>
      </c>
      <c r="D40" s="546" t="s">
        <v>1000</v>
      </c>
      <c r="E40" s="547" t="s">
        <v>660</v>
      </c>
      <c r="F40" s="545" t="s">
        <v>651</v>
      </c>
      <c r="G40" s="545" t="s">
        <v>772</v>
      </c>
      <c r="H40" s="545" t="s">
        <v>635</v>
      </c>
      <c r="I40" s="545" t="s">
        <v>773</v>
      </c>
      <c r="J40" s="545" t="s">
        <v>774</v>
      </c>
      <c r="K40" s="545" t="s">
        <v>775</v>
      </c>
      <c r="L40" s="548">
        <v>103.8</v>
      </c>
      <c r="M40" s="548">
        <v>415.2</v>
      </c>
      <c r="N40" s="545">
        <v>4</v>
      </c>
      <c r="O40" s="549">
        <v>1</v>
      </c>
      <c r="P40" s="548">
        <v>415.2</v>
      </c>
      <c r="Q40" s="550">
        <v>1</v>
      </c>
      <c r="R40" s="545">
        <v>4</v>
      </c>
      <c r="S40" s="550">
        <v>1</v>
      </c>
      <c r="T40" s="549">
        <v>1</v>
      </c>
      <c r="U40" s="551">
        <v>1</v>
      </c>
    </row>
    <row r="41" spans="1:21" ht="14.4" customHeight="1" x14ac:dyDescent="0.3">
      <c r="A41" s="544">
        <v>35</v>
      </c>
      <c r="B41" s="545" t="s">
        <v>640</v>
      </c>
      <c r="C41" s="545" t="s">
        <v>652</v>
      </c>
      <c r="D41" s="546" t="s">
        <v>1000</v>
      </c>
      <c r="E41" s="547" t="s">
        <v>660</v>
      </c>
      <c r="F41" s="545" t="s">
        <v>651</v>
      </c>
      <c r="G41" s="545" t="s">
        <v>776</v>
      </c>
      <c r="H41" s="545" t="s">
        <v>635</v>
      </c>
      <c r="I41" s="545" t="s">
        <v>777</v>
      </c>
      <c r="J41" s="545" t="s">
        <v>778</v>
      </c>
      <c r="K41" s="545" t="s">
        <v>779</v>
      </c>
      <c r="L41" s="548">
        <v>35.11</v>
      </c>
      <c r="M41" s="548">
        <v>35.11</v>
      </c>
      <c r="N41" s="545">
        <v>1</v>
      </c>
      <c r="O41" s="549">
        <v>0.5</v>
      </c>
      <c r="P41" s="548">
        <v>35.11</v>
      </c>
      <c r="Q41" s="550">
        <v>1</v>
      </c>
      <c r="R41" s="545">
        <v>1</v>
      </c>
      <c r="S41" s="550">
        <v>1</v>
      </c>
      <c r="T41" s="549">
        <v>0.5</v>
      </c>
      <c r="U41" s="551">
        <v>1</v>
      </c>
    </row>
    <row r="42" spans="1:21" ht="14.4" customHeight="1" x14ac:dyDescent="0.3">
      <c r="A42" s="544">
        <v>35</v>
      </c>
      <c r="B42" s="545" t="s">
        <v>640</v>
      </c>
      <c r="C42" s="545" t="s">
        <v>652</v>
      </c>
      <c r="D42" s="546" t="s">
        <v>1000</v>
      </c>
      <c r="E42" s="547" t="s">
        <v>660</v>
      </c>
      <c r="F42" s="545" t="s">
        <v>651</v>
      </c>
      <c r="G42" s="545" t="s">
        <v>780</v>
      </c>
      <c r="H42" s="545" t="s">
        <v>537</v>
      </c>
      <c r="I42" s="545" t="s">
        <v>781</v>
      </c>
      <c r="J42" s="545" t="s">
        <v>782</v>
      </c>
      <c r="K42" s="545" t="s">
        <v>783</v>
      </c>
      <c r="L42" s="548">
        <v>0</v>
      </c>
      <c r="M42" s="548">
        <v>0</v>
      </c>
      <c r="N42" s="545">
        <v>3</v>
      </c>
      <c r="O42" s="549">
        <v>0.5</v>
      </c>
      <c r="P42" s="548">
        <v>0</v>
      </c>
      <c r="Q42" s="550"/>
      <c r="R42" s="545">
        <v>3</v>
      </c>
      <c r="S42" s="550">
        <v>1</v>
      </c>
      <c r="T42" s="549">
        <v>0.5</v>
      </c>
      <c r="U42" s="551">
        <v>1</v>
      </c>
    </row>
    <row r="43" spans="1:21" ht="14.4" customHeight="1" x14ac:dyDescent="0.3">
      <c r="A43" s="544">
        <v>35</v>
      </c>
      <c r="B43" s="545" t="s">
        <v>640</v>
      </c>
      <c r="C43" s="545" t="s">
        <v>652</v>
      </c>
      <c r="D43" s="546" t="s">
        <v>1000</v>
      </c>
      <c r="E43" s="547" t="s">
        <v>660</v>
      </c>
      <c r="F43" s="545" t="s">
        <v>651</v>
      </c>
      <c r="G43" s="545" t="s">
        <v>784</v>
      </c>
      <c r="H43" s="545" t="s">
        <v>537</v>
      </c>
      <c r="I43" s="545" t="s">
        <v>785</v>
      </c>
      <c r="J43" s="545" t="s">
        <v>786</v>
      </c>
      <c r="K43" s="545" t="s">
        <v>787</v>
      </c>
      <c r="L43" s="548">
        <v>43.76</v>
      </c>
      <c r="M43" s="548">
        <v>43.76</v>
      </c>
      <c r="N43" s="545">
        <v>1</v>
      </c>
      <c r="O43" s="549">
        <v>0.5</v>
      </c>
      <c r="P43" s="548">
        <v>43.76</v>
      </c>
      <c r="Q43" s="550">
        <v>1</v>
      </c>
      <c r="R43" s="545">
        <v>1</v>
      </c>
      <c r="S43" s="550">
        <v>1</v>
      </c>
      <c r="T43" s="549">
        <v>0.5</v>
      </c>
      <c r="U43" s="551">
        <v>1</v>
      </c>
    </row>
    <row r="44" spans="1:21" ht="14.4" customHeight="1" x14ac:dyDescent="0.3">
      <c r="A44" s="544">
        <v>35</v>
      </c>
      <c r="B44" s="545" t="s">
        <v>640</v>
      </c>
      <c r="C44" s="545" t="s">
        <v>652</v>
      </c>
      <c r="D44" s="546" t="s">
        <v>1000</v>
      </c>
      <c r="E44" s="547" t="s">
        <v>660</v>
      </c>
      <c r="F44" s="545" t="s">
        <v>651</v>
      </c>
      <c r="G44" s="545" t="s">
        <v>788</v>
      </c>
      <c r="H44" s="545" t="s">
        <v>537</v>
      </c>
      <c r="I44" s="545" t="s">
        <v>789</v>
      </c>
      <c r="J44" s="545" t="s">
        <v>790</v>
      </c>
      <c r="K44" s="545" t="s">
        <v>791</v>
      </c>
      <c r="L44" s="548">
        <v>32.28</v>
      </c>
      <c r="M44" s="548">
        <v>32.28</v>
      </c>
      <c r="N44" s="545">
        <v>1</v>
      </c>
      <c r="O44" s="549">
        <v>1</v>
      </c>
      <c r="P44" s="548">
        <v>32.28</v>
      </c>
      <c r="Q44" s="550">
        <v>1</v>
      </c>
      <c r="R44" s="545">
        <v>1</v>
      </c>
      <c r="S44" s="550">
        <v>1</v>
      </c>
      <c r="T44" s="549">
        <v>1</v>
      </c>
      <c r="U44" s="551">
        <v>1</v>
      </c>
    </row>
    <row r="45" spans="1:21" ht="14.4" customHeight="1" x14ac:dyDescent="0.3">
      <c r="A45" s="544">
        <v>35</v>
      </c>
      <c r="B45" s="545" t="s">
        <v>640</v>
      </c>
      <c r="C45" s="545" t="s">
        <v>652</v>
      </c>
      <c r="D45" s="546" t="s">
        <v>1000</v>
      </c>
      <c r="E45" s="547" t="s">
        <v>660</v>
      </c>
      <c r="F45" s="545" t="s">
        <v>651</v>
      </c>
      <c r="G45" s="545" t="s">
        <v>678</v>
      </c>
      <c r="H45" s="545" t="s">
        <v>537</v>
      </c>
      <c r="I45" s="545" t="s">
        <v>679</v>
      </c>
      <c r="J45" s="545" t="s">
        <v>680</v>
      </c>
      <c r="K45" s="545" t="s">
        <v>681</v>
      </c>
      <c r="L45" s="548">
        <v>110.28</v>
      </c>
      <c r="M45" s="548">
        <v>220.56</v>
      </c>
      <c r="N45" s="545">
        <v>2</v>
      </c>
      <c r="O45" s="549">
        <v>1</v>
      </c>
      <c r="P45" s="548">
        <v>220.56</v>
      </c>
      <c r="Q45" s="550">
        <v>1</v>
      </c>
      <c r="R45" s="545">
        <v>2</v>
      </c>
      <c r="S45" s="550">
        <v>1</v>
      </c>
      <c r="T45" s="549">
        <v>1</v>
      </c>
      <c r="U45" s="551">
        <v>1</v>
      </c>
    </row>
    <row r="46" spans="1:21" ht="14.4" customHeight="1" x14ac:dyDescent="0.3">
      <c r="A46" s="544">
        <v>35</v>
      </c>
      <c r="B46" s="545" t="s">
        <v>640</v>
      </c>
      <c r="C46" s="545" t="s">
        <v>652</v>
      </c>
      <c r="D46" s="546" t="s">
        <v>1000</v>
      </c>
      <c r="E46" s="547" t="s">
        <v>660</v>
      </c>
      <c r="F46" s="545" t="s">
        <v>651</v>
      </c>
      <c r="G46" s="545" t="s">
        <v>678</v>
      </c>
      <c r="H46" s="545" t="s">
        <v>537</v>
      </c>
      <c r="I46" s="545" t="s">
        <v>792</v>
      </c>
      <c r="J46" s="545" t="s">
        <v>680</v>
      </c>
      <c r="K46" s="545" t="s">
        <v>681</v>
      </c>
      <c r="L46" s="548">
        <v>110.28</v>
      </c>
      <c r="M46" s="548">
        <v>330.84000000000003</v>
      </c>
      <c r="N46" s="545">
        <v>3</v>
      </c>
      <c r="O46" s="549">
        <v>1.5</v>
      </c>
      <c r="P46" s="548">
        <v>330.84000000000003</v>
      </c>
      <c r="Q46" s="550">
        <v>1</v>
      </c>
      <c r="R46" s="545">
        <v>3</v>
      </c>
      <c r="S46" s="550">
        <v>1</v>
      </c>
      <c r="T46" s="549">
        <v>1.5</v>
      </c>
      <c r="U46" s="551">
        <v>1</v>
      </c>
    </row>
    <row r="47" spans="1:21" ht="14.4" customHeight="1" x14ac:dyDescent="0.3">
      <c r="A47" s="544">
        <v>35</v>
      </c>
      <c r="B47" s="545" t="s">
        <v>640</v>
      </c>
      <c r="C47" s="545" t="s">
        <v>652</v>
      </c>
      <c r="D47" s="546" t="s">
        <v>1000</v>
      </c>
      <c r="E47" s="547" t="s">
        <v>660</v>
      </c>
      <c r="F47" s="545" t="s">
        <v>651</v>
      </c>
      <c r="G47" s="545" t="s">
        <v>793</v>
      </c>
      <c r="H47" s="545" t="s">
        <v>537</v>
      </c>
      <c r="I47" s="545" t="s">
        <v>794</v>
      </c>
      <c r="J47" s="545" t="s">
        <v>795</v>
      </c>
      <c r="K47" s="545" t="s">
        <v>796</v>
      </c>
      <c r="L47" s="548">
        <v>39.74</v>
      </c>
      <c r="M47" s="548">
        <v>198.7</v>
      </c>
      <c r="N47" s="545">
        <v>5</v>
      </c>
      <c r="O47" s="549">
        <v>2</v>
      </c>
      <c r="P47" s="548">
        <v>198.7</v>
      </c>
      <c r="Q47" s="550">
        <v>1</v>
      </c>
      <c r="R47" s="545">
        <v>5</v>
      </c>
      <c r="S47" s="550">
        <v>1</v>
      </c>
      <c r="T47" s="549">
        <v>2</v>
      </c>
      <c r="U47" s="551">
        <v>1</v>
      </c>
    </row>
    <row r="48" spans="1:21" ht="14.4" customHeight="1" x14ac:dyDescent="0.3">
      <c r="A48" s="544">
        <v>35</v>
      </c>
      <c r="B48" s="545" t="s">
        <v>640</v>
      </c>
      <c r="C48" s="545" t="s">
        <v>652</v>
      </c>
      <c r="D48" s="546" t="s">
        <v>1000</v>
      </c>
      <c r="E48" s="547" t="s">
        <v>660</v>
      </c>
      <c r="F48" s="545" t="s">
        <v>651</v>
      </c>
      <c r="G48" s="545" t="s">
        <v>797</v>
      </c>
      <c r="H48" s="545" t="s">
        <v>537</v>
      </c>
      <c r="I48" s="545" t="s">
        <v>798</v>
      </c>
      <c r="J48" s="545" t="s">
        <v>799</v>
      </c>
      <c r="K48" s="545" t="s">
        <v>800</v>
      </c>
      <c r="L48" s="548">
        <v>37.68</v>
      </c>
      <c r="M48" s="548">
        <v>37.68</v>
      </c>
      <c r="N48" s="545">
        <v>1</v>
      </c>
      <c r="O48" s="549">
        <v>1</v>
      </c>
      <c r="P48" s="548">
        <v>37.68</v>
      </c>
      <c r="Q48" s="550">
        <v>1</v>
      </c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35</v>
      </c>
      <c r="B49" s="545" t="s">
        <v>640</v>
      </c>
      <c r="C49" s="545" t="s">
        <v>652</v>
      </c>
      <c r="D49" s="546" t="s">
        <v>1000</v>
      </c>
      <c r="E49" s="547" t="s">
        <v>660</v>
      </c>
      <c r="F49" s="545" t="s">
        <v>651</v>
      </c>
      <c r="G49" s="545" t="s">
        <v>801</v>
      </c>
      <c r="H49" s="545" t="s">
        <v>537</v>
      </c>
      <c r="I49" s="545" t="s">
        <v>802</v>
      </c>
      <c r="J49" s="545" t="s">
        <v>626</v>
      </c>
      <c r="K49" s="545" t="s">
        <v>803</v>
      </c>
      <c r="L49" s="548">
        <v>0</v>
      </c>
      <c r="M49" s="548">
        <v>0</v>
      </c>
      <c r="N49" s="545">
        <v>1</v>
      </c>
      <c r="O49" s="549">
        <v>1</v>
      </c>
      <c r="P49" s="548"/>
      <c r="Q49" s="550"/>
      <c r="R49" s="545"/>
      <c r="S49" s="550">
        <v>0</v>
      </c>
      <c r="T49" s="549"/>
      <c r="U49" s="551">
        <v>0</v>
      </c>
    </row>
    <row r="50" spans="1:21" ht="14.4" customHeight="1" x14ac:dyDescent="0.3">
      <c r="A50" s="544">
        <v>35</v>
      </c>
      <c r="B50" s="545" t="s">
        <v>640</v>
      </c>
      <c r="C50" s="545" t="s">
        <v>652</v>
      </c>
      <c r="D50" s="546" t="s">
        <v>1000</v>
      </c>
      <c r="E50" s="547" t="s">
        <v>660</v>
      </c>
      <c r="F50" s="545" t="s">
        <v>651</v>
      </c>
      <c r="G50" s="545" t="s">
        <v>804</v>
      </c>
      <c r="H50" s="545" t="s">
        <v>537</v>
      </c>
      <c r="I50" s="545" t="s">
        <v>805</v>
      </c>
      <c r="J50" s="545" t="s">
        <v>806</v>
      </c>
      <c r="K50" s="545" t="s">
        <v>807</v>
      </c>
      <c r="L50" s="548">
        <v>0</v>
      </c>
      <c r="M50" s="548">
        <v>0</v>
      </c>
      <c r="N50" s="545">
        <v>1</v>
      </c>
      <c r="O50" s="549">
        <v>1</v>
      </c>
      <c r="P50" s="548">
        <v>0</v>
      </c>
      <c r="Q50" s="550"/>
      <c r="R50" s="545">
        <v>1</v>
      </c>
      <c r="S50" s="550">
        <v>1</v>
      </c>
      <c r="T50" s="549">
        <v>1</v>
      </c>
      <c r="U50" s="551">
        <v>1</v>
      </c>
    </row>
    <row r="51" spans="1:21" ht="14.4" customHeight="1" x14ac:dyDescent="0.3">
      <c r="A51" s="544">
        <v>35</v>
      </c>
      <c r="B51" s="545" t="s">
        <v>640</v>
      </c>
      <c r="C51" s="545" t="s">
        <v>652</v>
      </c>
      <c r="D51" s="546" t="s">
        <v>1000</v>
      </c>
      <c r="E51" s="547" t="s">
        <v>660</v>
      </c>
      <c r="F51" s="545" t="s">
        <v>651</v>
      </c>
      <c r="G51" s="545" t="s">
        <v>808</v>
      </c>
      <c r="H51" s="545" t="s">
        <v>537</v>
      </c>
      <c r="I51" s="545" t="s">
        <v>809</v>
      </c>
      <c r="J51" s="545" t="s">
        <v>810</v>
      </c>
      <c r="K51" s="545" t="s">
        <v>811</v>
      </c>
      <c r="L51" s="548">
        <v>88.87</v>
      </c>
      <c r="M51" s="548">
        <v>88.87</v>
      </c>
      <c r="N51" s="545">
        <v>1</v>
      </c>
      <c r="O51" s="549">
        <v>1</v>
      </c>
      <c r="P51" s="548"/>
      <c r="Q51" s="550">
        <v>0</v>
      </c>
      <c r="R51" s="545"/>
      <c r="S51" s="550">
        <v>0</v>
      </c>
      <c r="T51" s="549"/>
      <c r="U51" s="551">
        <v>0</v>
      </c>
    </row>
    <row r="52" spans="1:21" ht="14.4" customHeight="1" x14ac:dyDescent="0.3">
      <c r="A52" s="544">
        <v>35</v>
      </c>
      <c r="B52" s="545" t="s">
        <v>640</v>
      </c>
      <c r="C52" s="545" t="s">
        <v>652</v>
      </c>
      <c r="D52" s="546" t="s">
        <v>1000</v>
      </c>
      <c r="E52" s="547" t="s">
        <v>660</v>
      </c>
      <c r="F52" s="545" t="s">
        <v>651</v>
      </c>
      <c r="G52" s="545" t="s">
        <v>812</v>
      </c>
      <c r="H52" s="545" t="s">
        <v>537</v>
      </c>
      <c r="I52" s="545" t="s">
        <v>813</v>
      </c>
      <c r="J52" s="545" t="s">
        <v>814</v>
      </c>
      <c r="K52" s="545" t="s">
        <v>815</v>
      </c>
      <c r="L52" s="548">
        <v>126.59</v>
      </c>
      <c r="M52" s="548">
        <v>126.59</v>
      </c>
      <c r="N52" s="545">
        <v>1</v>
      </c>
      <c r="O52" s="549">
        <v>1</v>
      </c>
      <c r="P52" s="548">
        <v>126.59</v>
      </c>
      <c r="Q52" s="550">
        <v>1</v>
      </c>
      <c r="R52" s="545">
        <v>1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35</v>
      </c>
      <c r="B53" s="545" t="s">
        <v>640</v>
      </c>
      <c r="C53" s="545" t="s">
        <v>652</v>
      </c>
      <c r="D53" s="546" t="s">
        <v>1000</v>
      </c>
      <c r="E53" s="547" t="s">
        <v>660</v>
      </c>
      <c r="F53" s="545" t="s">
        <v>651</v>
      </c>
      <c r="G53" s="545" t="s">
        <v>816</v>
      </c>
      <c r="H53" s="545" t="s">
        <v>537</v>
      </c>
      <c r="I53" s="545" t="s">
        <v>817</v>
      </c>
      <c r="J53" s="545" t="s">
        <v>818</v>
      </c>
      <c r="K53" s="545" t="s">
        <v>819</v>
      </c>
      <c r="L53" s="548">
        <v>0</v>
      </c>
      <c r="M53" s="548">
        <v>0</v>
      </c>
      <c r="N53" s="545">
        <v>1</v>
      </c>
      <c r="O53" s="549">
        <v>1</v>
      </c>
      <c r="P53" s="548">
        <v>0</v>
      </c>
      <c r="Q53" s="550"/>
      <c r="R53" s="545">
        <v>1</v>
      </c>
      <c r="S53" s="550">
        <v>1</v>
      </c>
      <c r="T53" s="549">
        <v>1</v>
      </c>
      <c r="U53" s="551">
        <v>1</v>
      </c>
    </row>
    <row r="54" spans="1:21" ht="14.4" customHeight="1" x14ac:dyDescent="0.3">
      <c r="A54" s="544">
        <v>35</v>
      </c>
      <c r="B54" s="545" t="s">
        <v>640</v>
      </c>
      <c r="C54" s="545" t="s">
        <v>652</v>
      </c>
      <c r="D54" s="546" t="s">
        <v>1000</v>
      </c>
      <c r="E54" s="547" t="s">
        <v>660</v>
      </c>
      <c r="F54" s="545" t="s">
        <v>651</v>
      </c>
      <c r="G54" s="545" t="s">
        <v>706</v>
      </c>
      <c r="H54" s="545" t="s">
        <v>635</v>
      </c>
      <c r="I54" s="545" t="s">
        <v>820</v>
      </c>
      <c r="J54" s="545" t="s">
        <v>821</v>
      </c>
      <c r="K54" s="545" t="s">
        <v>822</v>
      </c>
      <c r="L54" s="548">
        <v>82.99</v>
      </c>
      <c r="M54" s="548">
        <v>82.99</v>
      </c>
      <c r="N54" s="545">
        <v>1</v>
      </c>
      <c r="O54" s="549">
        <v>1</v>
      </c>
      <c r="P54" s="548"/>
      <c r="Q54" s="550">
        <v>0</v>
      </c>
      <c r="R54" s="545"/>
      <c r="S54" s="550">
        <v>0</v>
      </c>
      <c r="T54" s="549"/>
      <c r="U54" s="551">
        <v>0</v>
      </c>
    </row>
    <row r="55" spans="1:21" ht="14.4" customHeight="1" x14ac:dyDescent="0.3">
      <c r="A55" s="544">
        <v>35</v>
      </c>
      <c r="B55" s="545" t="s">
        <v>640</v>
      </c>
      <c r="C55" s="545" t="s">
        <v>652</v>
      </c>
      <c r="D55" s="546" t="s">
        <v>1000</v>
      </c>
      <c r="E55" s="547" t="s">
        <v>660</v>
      </c>
      <c r="F55" s="545" t="s">
        <v>651</v>
      </c>
      <c r="G55" s="545" t="s">
        <v>823</v>
      </c>
      <c r="H55" s="545" t="s">
        <v>537</v>
      </c>
      <c r="I55" s="545" t="s">
        <v>824</v>
      </c>
      <c r="J55" s="545" t="s">
        <v>825</v>
      </c>
      <c r="K55" s="545" t="s">
        <v>826</v>
      </c>
      <c r="L55" s="548">
        <v>38.56</v>
      </c>
      <c r="M55" s="548">
        <v>77.12</v>
      </c>
      <c r="N55" s="545">
        <v>2</v>
      </c>
      <c r="O55" s="549">
        <v>1</v>
      </c>
      <c r="P55" s="548">
        <v>77.12</v>
      </c>
      <c r="Q55" s="550">
        <v>1</v>
      </c>
      <c r="R55" s="545">
        <v>2</v>
      </c>
      <c r="S55" s="550">
        <v>1</v>
      </c>
      <c r="T55" s="549">
        <v>1</v>
      </c>
      <c r="U55" s="551">
        <v>1</v>
      </c>
    </row>
    <row r="56" spans="1:21" ht="14.4" customHeight="1" x14ac:dyDescent="0.3">
      <c r="A56" s="544">
        <v>35</v>
      </c>
      <c r="B56" s="545" t="s">
        <v>640</v>
      </c>
      <c r="C56" s="545" t="s">
        <v>652</v>
      </c>
      <c r="D56" s="546" t="s">
        <v>1000</v>
      </c>
      <c r="E56" s="547" t="s">
        <v>660</v>
      </c>
      <c r="F56" s="545" t="s">
        <v>651</v>
      </c>
      <c r="G56" s="545" t="s">
        <v>827</v>
      </c>
      <c r="H56" s="545" t="s">
        <v>635</v>
      </c>
      <c r="I56" s="545" t="s">
        <v>828</v>
      </c>
      <c r="J56" s="545" t="s">
        <v>829</v>
      </c>
      <c r="K56" s="545" t="s">
        <v>830</v>
      </c>
      <c r="L56" s="548">
        <v>48.72</v>
      </c>
      <c r="M56" s="548">
        <v>97.44</v>
      </c>
      <c r="N56" s="545">
        <v>2</v>
      </c>
      <c r="O56" s="549">
        <v>1</v>
      </c>
      <c r="P56" s="548">
        <v>97.44</v>
      </c>
      <c r="Q56" s="550">
        <v>1</v>
      </c>
      <c r="R56" s="545">
        <v>2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35</v>
      </c>
      <c r="B57" s="545" t="s">
        <v>640</v>
      </c>
      <c r="C57" s="545" t="s">
        <v>652</v>
      </c>
      <c r="D57" s="546" t="s">
        <v>1000</v>
      </c>
      <c r="E57" s="547" t="s">
        <v>660</v>
      </c>
      <c r="F57" s="545" t="s">
        <v>651</v>
      </c>
      <c r="G57" s="545" t="s">
        <v>831</v>
      </c>
      <c r="H57" s="545" t="s">
        <v>537</v>
      </c>
      <c r="I57" s="545" t="s">
        <v>832</v>
      </c>
      <c r="J57" s="545" t="s">
        <v>833</v>
      </c>
      <c r="K57" s="545" t="s">
        <v>834</v>
      </c>
      <c r="L57" s="548">
        <v>0</v>
      </c>
      <c r="M57" s="548">
        <v>0</v>
      </c>
      <c r="N57" s="545">
        <v>1</v>
      </c>
      <c r="O57" s="549">
        <v>1</v>
      </c>
      <c r="P57" s="548">
        <v>0</v>
      </c>
      <c r="Q57" s="550"/>
      <c r="R57" s="545">
        <v>1</v>
      </c>
      <c r="S57" s="550">
        <v>1</v>
      </c>
      <c r="T57" s="549">
        <v>1</v>
      </c>
      <c r="U57" s="551">
        <v>1</v>
      </c>
    </row>
    <row r="58" spans="1:21" ht="14.4" customHeight="1" x14ac:dyDescent="0.3">
      <c r="A58" s="544">
        <v>35</v>
      </c>
      <c r="B58" s="545" t="s">
        <v>640</v>
      </c>
      <c r="C58" s="545" t="s">
        <v>652</v>
      </c>
      <c r="D58" s="546" t="s">
        <v>1000</v>
      </c>
      <c r="E58" s="547" t="s">
        <v>660</v>
      </c>
      <c r="F58" s="545" t="s">
        <v>651</v>
      </c>
      <c r="G58" s="545" t="s">
        <v>714</v>
      </c>
      <c r="H58" s="545" t="s">
        <v>635</v>
      </c>
      <c r="I58" s="545" t="s">
        <v>715</v>
      </c>
      <c r="J58" s="545" t="s">
        <v>716</v>
      </c>
      <c r="K58" s="545" t="s">
        <v>717</v>
      </c>
      <c r="L58" s="548">
        <v>48.42</v>
      </c>
      <c r="M58" s="548">
        <v>48.42</v>
      </c>
      <c r="N58" s="545">
        <v>1</v>
      </c>
      <c r="O58" s="549">
        <v>1</v>
      </c>
      <c r="P58" s="548">
        <v>48.42</v>
      </c>
      <c r="Q58" s="550">
        <v>1</v>
      </c>
      <c r="R58" s="545">
        <v>1</v>
      </c>
      <c r="S58" s="550">
        <v>1</v>
      </c>
      <c r="T58" s="549">
        <v>1</v>
      </c>
      <c r="U58" s="551">
        <v>1</v>
      </c>
    </row>
    <row r="59" spans="1:21" ht="14.4" customHeight="1" x14ac:dyDescent="0.3">
      <c r="A59" s="544">
        <v>35</v>
      </c>
      <c r="B59" s="545" t="s">
        <v>640</v>
      </c>
      <c r="C59" s="545" t="s">
        <v>652</v>
      </c>
      <c r="D59" s="546" t="s">
        <v>1000</v>
      </c>
      <c r="E59" s="547" t="s">
        <v>660</v>
      </c>
      <c r="F59" s="545" t="s">
        <v>651</v>
      </c>
      <c r="G59" s="545" t="s">
        <v>718</v>
      </c>
      <c r="H59" s="545" t="s">
        <v>537</v>
      </c>
      <c r="I59" s="545" t="s">
        <v>719</v>
      </c>
      <c r="J59" s="545" t="s">
        <v>720</v>
      </c>
      <c r="K59" s="545" t="s">
        <v>721</v>
      </c>
      <c r="L59" s="548">
        <v>146.84</v>
      </c>
      <c r="M59" s="548">
        <v>146.84</v>
      </c>
      <c r="N59" s="545">
        <v>1</v>
      </c>
      <c r="O59" s="549">
        <v>1</v>
      </c>
      <c r="P59" s="548"/>
      <c r="Q59" s="550">
        <v>0</v>
      </c>
      <c r="R59" s="545"/>
      <c r="S59" s="550">
        <v>0</v>
      </c>
      <c r="T59" s="549"/>
      <c r="U59" s="551">
        <v>0</v>
      </c>
    </row>
    <row r="60" spans="1:21" ht="14.4" customHeight="1" x14ac:dyDescent="0.3">
      <c r="A60" s="544">
        <v>35</v>
      </c>
      <c r="B60" s="545" t="s">
        <v>640</v>
      </c>
      <c r="C60" s="545" t="s">
        <v>652</v>
      </c>
      <c r="D60" s="546" t="s">
        <v>1000</v>
      </c>
      <c r="E60" s="547" t="s">
        <v>660</v>
      </c>
      <c r="F60" s="545" t="s">
        <v>651</v>
      </c>
      <c r="G60" s="545" t="s">
        <v>835</v>
      </c>
      <c r="H60" s="545" t="s">
        <v>537</v>
      </c>
      <c r="I60" s="545" t="s">
        <v>836</v>
      </c>
      <c r="J60" s="545" t="s">
        <v>837</v>
      </c>
      <c r="K60" s="545" t="s">
        <v>838</v>
      </c>
      <c r="L60" s="548">
        <v>78.33</v>
      </c>
      <c r="M60" s="548">
        <v>78.33</v>
      </c>
      <c r="N60" s="545">
        <v>1</v>
      </c>
      <c r="O60" s="549">
        <v>1</v>
      </c>
      <c r="P60" s="548">
        <v>78.33</v>
      </c>
      <c r="Q60" s="550">
        <v>1</v>
      </c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640</v>
      </c>
      <c r="C61" s="545" t="s">
        <v>652</v>
      </c>
      <c r="D61" s="546" t="s">
        <v>1000</v>
      </c>
      <c r="E61" s="547" t="s">
        <v>660</v>
      </c>
      <c r="F61" s="545" t="s">
        <v>651</v>
      </c>
      <c r="G61" s="545" t="s">
        <v>835</v>
      </c>
      <c r="H61" s="545" t="s">
        <v>537</v>
      </c>
      <c r="I61" s="545" t="s">
        <v>839</v>
      </c>
      <c r="J61" s="545" t="s">
        <v>837</v>
      </c>
      <c r="K61" s="545" t="s">
        <v>840</v>
      </c>
      <c r="L61" s="548">
        <v>0</v>
      </c>
      <c r="M61" s="548">
        <v>0</v>
      </c>
      <c r="N61" s="545">
        <v>1</v>
      </c>
      <c r="O61" s="549">
        <v>0.5</v>
      </c>
      <c r="P61" s="548">
        <v>0</v>
      </c>
      <c r="Q61" s="550"/>
      <c r="R61" s="545">
        <v>1</v>
      </c>
      <c r="S61" s="550">
        <v>1</v>
      </c>
      <c r="T61" s="549">
        <v>0.5</v>
      </c>
      <c r="U61" s="551">
        <v>1</v>
      </c>
    </row>
    <row r="62" spans="1:21" ht="14.4" customHeight="1" x14ac:dyDescent="0.3">
      <c r="A62" s="544">
        <v>35</v>
      </c>
      <c r="B62" s="545" t="s">
        <v>640</v>
      </c>
      <c r="C62" s="545" t="s">
        <v>652</v>
      </c>
      <c r="D62" s="546" t="s">
        <v>1000</v>
      </c>
      <c r="E62" s="547" t="s">
        <v>660</v>
      </c>
      <c r="F62" s="545" t="s">
        <v>651</v>
      </c>
      <c r="G62" s="545" t="s">
        <v>841</v>
      </c>
      <c r="H62" s="545" t="s">
        <v>537</v>
      </c>
      <c r="I62" s="545" t="s">
        <v>842</v>
      </c>
      <c r="J62" s="545" t="s">
        <v>843</v>
      </c>
      <c r="K62" s="545" t="s">
        <v>844</v>
      </c>
      <c r="L62" s="548">
        <v>334.66</v>
      </c>
      <c r="M62" s="548">
        <v>669.32</v>
      </c>
      <c r="N62" s="545">
        <v>2</v>
      </c>
      <c r="O62" s="549">
        <v>1</v>
      </c>
      <c r="P62" s="548">
        <v>669.32</v>
      </c>
      <c r="Q62" s="550">
        <v>1</v>
      </c>
      <c r="R62" s="545">
        <v>2</v>
      </c>
      <c r="S62" s="550">
        <v>1</v>
      </c>
      <c r="T62" s="549">
        <v>1</v>
      </c>
      <c r="U62" s="551">
        <v>1</v>
      </c>
    </row>
    <row r="63" spans="1:21" ht="14.4" customHeight="1" x14ac:dyDescent="0.3">
      <c r="A63" s="544">
        <v>35</v>
      </c>
      <c r="B63" s="545" t="s">
        <v>640</v>
      </c>
      <c r="C63" s="545" t="s">
        <v>652</v>
      </c>
      <c r="D63" s="546" t="s">
        <v>1000</v>
      </c>
      <c r="E63" s="547" t="s">
        <v>660</v>
      </c>
      <c r="F63" s="545" t="s">
        <v>651</v>
      </c>
      <c r="G63" s="545" t="s">
        <v>841</v>
      </c>
      <c r="H63" s="545" t="s">
        <v>537</v>
      </c>
      <c r="I63" s="545" t="s">
        <v>842</v>
      </c>
      <c r="J63" s="545" t="s">
        <v>843</v>
      </c>
      <c r="K63" s="545" t="s">
        <v>844</v>
      </c>
      <c r="L63" s="548">
        <v>205.84</v>
      </c>
      <c r="M63" s="548">
        <v>411.68</v>
      </c>
      <c r="N63" s="545">
        <v>2</v>
      </c>
      <c r="O63" s="549">
        <v>1</v>
      </c>
      <c r="P63" s="548">
        <v>411.68</v>
      </c>
      <c r="Q63" s="550">
        <v>1</v>
      </c>
      <c r="R63" s="545">
        <v>2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35</v>
      </c>
      <c r="B64" s="545" t="s">
        <v>640</v>
      </c>
      <c r="C64" s="545" t="s">
        <v>652</v>
      </c>
      <c r="D64" s="546" t="s">
        <v>1000</v>
      </c>
      <c r="E64" s="547" t="s">
        <v>660</v>
      </c>
      <c r="F64" s="545" t="s">
        <v>651</v>
      </c>
      <c r="G64" s="545" t="s">
        <v>845</v>
      </c>
      <c r="H64" s="545" t="s">
        <v>635</v>
      </c>
      <c r="I64" s="545" t="s">
        <v>846</v>
      </c>
      <c r="J64" s="545" t="s">
        <v>847</v>
      </c>
      <c r="K64" s="545" t="s">
        <v>848</v>
      </c>
      <c r="L64" s="548">
        <v>334.66</v>
      </c>
      <c r="M64" s="548">
        <v>334.66</v>
      </c>
      <c r="N64" s="545">
        <v>1</v>
      </c>
      <c r="O64" s="549">
        <v>1</v>
      </c>
      <c r="P64" s="548">
        <v>334.66</v>
      </c>
      <c r="Q64" s="550">
        <v>1</v>
      </c>
      <c r="R64" s="545">
        <v>1</v>
      </c>
      <c r="S64" s="550">
        <v>1</v>
      </c>
      <c r="T64" s="549">
        <v>1</v>
      </c>
      <c r="U64" s="551">
        <v>1</v>
      </c>
    </row>
    <row r="65" spans="1:21" ht="14.4" customHeight="1" x14ac:dyDescent="0.3">
      <c r="A65" s="544">
        <v>35</v>
      </c>
      <c r="B65" s="545" t="s">
        <v>640</v>
      </c>
      <c r="C65" s="545" t="s">
        <v>652</v>
      </c>
      <c r="D65" s="546" t="s">
        <v>1000</v>
      </c>
      <c r="E65" s="547" t="s">
        <v>660</v>
      </c>
      <c r="F65" s="545" t="s">
        <v>651</v>
      </c>
      <c r="G65" s="545" t="s">
        <v>845</v>
      </c>
      <c r="H65" s="545" t="s">
        <v>635</v>
      </c>
      <c r="I65" s="545" t="s">
        <v>846</v>
      </c>
      <c r="J65" s="545" t="s">
        <v>847</v>
      </c>
      <c r="K65" s="545" t="s">
        <v>848</v>
      </c>
      <c r="L65" s="548">
        <v>205.84</v>
      </c>
      <c r="M65" s="548">
        <v>205.84</v>
      </c>
      <c r="N65" s="545">
        <v>1</v>
      </c>
      <c r="O65" s="549">
        <v>1</v>
      </c>
      <c r="P65" s="548">
        <v>205.84</v>
      </c>
      <c r="Q65" s="550">
        <v>1</v>
      </c>
      <c r="R65" s="545">
        <v>1</v>
      </c>
      <c r="S65" s="550">
        <v>1</v>
      </c>
      <c r="T65" s="549">
        <v>1</v>
      </c>
      <c r="U65" s="551">
        <v>1</v>
      </c>
    </row>
    <row r="66" spans="1:21" ht="14.4" customHeight="1" x14ac:dyDescent="0.3">
      <c r="A66" s="544">
        <v>35</v>
      </c>
      <c r="B66" s="545" t="s">
        <v>640</v>
      </c>
      <c r="C66" s="545" t="s">
        <v>652</v>
      </c>
      <c r="D66" s="546" t="s">
        <v>1000</v>
      </c>
      <c r="E66" s="547" t="s">
        <v>660</v>
      </c>
      <c r="F66" s="545" t="s">
        <v>651</v>
      </c>
      <c r="G66" s="545" t="s">
        <v>849</v>
      </c>
      <c r="H66" s="545" t="s">
        <v>635</v>
      </c>
      <c r="I66" s="545" t="s">
        <v>850</v>
      </c>
      <c r="J66" s="545" t="s">
        <v>851</v>
      </c>
      <c r="K66" s="545" t="s">
        <v>852</v>
      </c>
      <c r="L66" s="548">
        <v>460.85</v>
      </c>
      <c r="M66" s="548">
        <v>460.85</v>
      </c>
      <c r="N66" s="545">
        <v>1</v>
      </c>
      <c r="O66" s="549">
        <v>1</v>
      </c>
      <c r="P66" s="548">
        <v>460.85</v>
      </c>
      <c r="Q66" s="550">
        <v>1</v>
      </c>
      <c r="R66" s="545">
        <v>1</v>
      </c>
      <c r="S66" s="550">
        <v>1</v>
      </c>
      <c r="T66" s="549">
        <v>1</v>
      </c>
      <c r="U66" s="551">
        <v>1</v>
      </c>
    </row>
    <row r="67" spans="1:21" ht="14.4" customHeight="1" x14ac:dyDescent="0.3">
      <c r="A67" s="544">
        <v>35</v>
      </c>
      <c r="B67" s="545" t="s">
        <v>640</v>
      </c>
      <c r="C67" s="545" t="s">
        <v>652</v>
      </c>
      <c r="D67" s="546" t="s">
        <v>1000</v>
      </c>
      <c r="E67" s="547" t="s">
        <v>660</v>
      </c>
      <c r="F67" s="545" t="s">
        <v>651</v>
      </c>
      <c r="G67" s="545" t="s">
        <v>764</v>
      </c>
      <c r="H67" s="545" t="s">
        <v>537</v>
      </c>
      <c r="I67" s="545" t="s">
        <v>853</v>
      </c>
      <c r="J67" s="545" t="s">
        <v>766</v>
      </c>
      <c r="K67" s="545" t="s">
        <v>854</v>
      </c>
      <c r="L67" s="548">
        <v>0</v>
      </c>
      <c r="M67" s="548">
        <v>0</v>
      </c>
      <c r="N67" s="545">
        <v>1</v>
      </c>
      <c r="O67" s="549">
        <v>1</v>
      </c>
      <c r="P67" s="548">
        <v>0</v>
      </c>
      <c r="Q67" s="550"/>
      <c r="R67" s="545">
        <v>1</v>
      </c>
      <c r="S67" s="550">
        <v>1</v>
      </c>
      <c r="T67" s="549">
        <v>1</v>
      </c>
      <c r="U67" s="551">
        <v>1</v>
      </c>
    </row>
    <row r="68" spans="1:21" ht="14.4" customHeight="1" x14ac:dyDescent="0.3">
      <c r="A68" s="544">
        <v>35</v>
      </c>
      <c r="B68" s="545" t="s">
        <v>640</v>
      </c>
      <c r="C68" s="545" t="s">
        <v>652</v>
      </c>
      <c r="D68" s="546" t="s">
        <v>1000</v>
      </c>
      <c r="E68" s="547" t="s">
        <v>660</v>
      </c>
      <c r="F68" s="545" t="s">
        <v>651</v>
      </c>
      <c r="G68" s="545" t="s">
        <v>855</v>
      </c>
      <c r="H68" s="545" t="s">
        <v>635</v>
      </c>
      <c r="I68" s="545" t="s">
        <v>856</v>
      </c>
      <c r="J68" s="545" t="s">
        <v>857</v>
      </c>
      <c r="K68" s="545" t="s">
        <v>858</v>
      </c>
      <c r="L68" s="548">
        <v>439.98</v>
      </c>
      <c r="M68" s="548">
        <v>439.98</v>
      </c>
      <c r="N68" s="545">
        <v>1</v>
      </c>
      <c r="O68" s="549">
        <v>1</v>
      </c>
      <c r="P68" s="548">
        <v>439.98</v>
      </c>
      <c r="Q68" s="550">
        <v>1</v>
      </c>
      <c r="R68" s="545">
        <v>1</v>
      </c>
      <c r="S68" s="550">
        <v>1</v>
      </c>
      <c r="T68" s="549">
        <v>1</v>
      </c>
      <c r="U68" s="551">
        <v>1</v>
      </c>
    </row>
    <row r="69" spans="1:21" ht="14.4" customHeight="1" x14ac:dyDescent="0.3">
      <c r="A69" s="544">
        <v>35</v>
      </c>
      <c r="B69" s="545" t="s">
        <v>640</v>
      </c>
      <c r="C69" s="545" t="s">
        <v>652</v>
      </c>
      <c r="D69" s="546" t="s">
        <v>1000</v>
      </c>
      <c r="E69" s="547" t="s">
        <v>660</v>
      </c>
      <c r="F69" s="545" t="s">
        <v>651</v>
      </c>
      <c r="G69" s="545" t="s">
        <v>859</v>
      </c>
      <c r="H69" s="545" t="s">
        <v>635</v>
      </c>
      <c r="I69" s="545" t="s">
        <v>860</v>
      </c>
      <c r="J69" s="545" t="s">
        <v>861</v>
      </c>
      <c r="K69" s="545" t="s">
        <v>771</v>
      </c>
      <c r="L69" s="548">
        <v>196.21</v>
      </c>
      <c r="M69" s="548">
        <v>392.42</v>
      </c>
      <c r="N69" s="545">
        <v>2</v>
      </c>
      <c r="O69" s="549">
        <v>1.5</v>
      </c>
      <c r="P69" s="548">
        <v>392.42</v>
      </c>
      <c r="Q69" s="550">
        <v>1</v>
      </c>
      <c r="R69" s="545">
        <v>2</v>
      </c>
      <c r="S69" s="550">
        <v>1</v>
      </c>
      <c r="T69" s="549">
        <v>1.5</v>
      </c>
      <c r="U69" s="551">
        <v>1</v>
      </c>
    </row>
    <row r="70" spans="1:21" ht="14.4" customHeight="1" x14ac:dyDescent="0.3">
      <c r="A70" s="544">
        <v>35</v>
      </c>
      <c r="B70" s="545" t="s">
        <v>640</v>
      </c>
      <c r="C70" s="545" t="s">
        <v>652</v>
      </c>
      <c r="D70" s="546" t="s">
        <v>1000</v>
      </c>
      <c r="E70" s="547" t="s">
        <v>660</v>
      </c>
      <c r="F70" s="545" t="s">
        <v>651</v>
      </c>
      <c r="G70" s="545" t="s">
        <v>862</v>
      </c>
      <c r="H70" s="545" t="s">
        <v>537</v>
      </c>
      <c r="I70" s="545" t="s">
        <v>863</v>
      </c>
      <c r="J70" s="545" t="s">
        <v>864</v>
      </c>
      <c r="K70" s="545" t="s">
        <v>865</v>
      </c>
      <c r="L70" s="548">
        <v>22.44</v>
      </c>
      <c r="M70" s="548">
        <v>22.44</v>
      </c>
      <c r="N70" s="545">
        <v>1</v>
      </c>
      <c r="O70" s="549">
        <v>1</v>
      </c>
      <c r="P70" s="548">
        <v>22.44</v>
      </c>
      <c r="Q70" s="550">
        <v>1</v>
      </c>
      <c r="R70" s="545">
        <v>1</v>
      </c>
      <c r="S70" s="550">
        <v>1</v>
      </c>
      <c r="T70" s="549">
        <v>1</v>
      </c>
      <c r="U70" s="551">
        <v>1</v>
      </c>
    </row>
    <row r="71" spans="1:21" ht="14.4" customHeight="1" x14ac:dyDescent="0.3">
      <c r="A71" s="544">
        <v>35</v>
      </c>
      <c r="B71" s="545" t="s">
        <v>640</v>
      </c>
      <c r="C71" s="545" t="s">
        <v>652</v>
      </c>
      <c r="D71" s="546" t="s">
        <v>1000</v>
      </c>
      <c r="E71" s="547" t="s">
        <v>660</v>
      </c>
      <c r="F71" s="545" t="s">
        <v>651</v>
      </c>
      <c r="G71" s="545" t="s">
        <v>862</v>
      </c>
      <c r="H71" s="545" t="s">
        <v>537</v>
      </c>
      <c r="I71" s="545" t="s">
        <v>866</v>
      </c>
      <c r="J71" s="545" t="s">
        <v>864</v>
      </c>
      <c r="K71" s="545" t="s">
        <v>867</v>
      </c>
      <c r="L71" s="548">
        <v>31.42</v>
      </c>
      <c r="M71" s="548">
        <v>31.42</v>
      </c>
      <c r="N71" s="545">
        <v>1</v>
      </c>
      <c r="O71" s="549">
        <v>1</v>
      </c>
      <c r="P71" s="548">
        <v>31.42</v>
      </c>
      <c r="Q71" s="550">
        <v>1</v>
      </c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35</v>
      </c>
      <c r="B72" s="545" t="s">
        <v>640</v>
      </c>
      <c r="C72" s="545" t="s">
        <v>652</v>
      </c>
      <c r="D72" s="546" t="s">
        <v>1000</v>
      </c>
      <c r="E72" s="547" t="s">
        <v>660</v>
      </c>
      <c r="F72" s="545" t="s">
        <v>651</v>
      </c>
      <c r="G72" s="545" t="s">
        <v>734</v>
      </c>
      <c r="H72" s="545" t="s">
        <v>537</v>
      </c>
      <c r="I72" s="545" t="s">
        <v>735</v>
      </c>
      <c r="J72" s="545" t="s">
        <v>736</v>
      </c>
      <c r="K72" s="545" t="s">
        <v>737</v>
      </c>
      <c r="L72" s="548">
        <v>77.13</v>
      </c>
      <c r="M72" s="548">
        <v>308.52</v>
      </c>
      <c r="N72" s="545">
        <v>4</v>
      </c>
      <c r="O72" s="549">
        <v>1</v>
      </c>
      <c r="P72" s="548">
        <v>308.52</v>
      </c>
      <c r="Q72" s="550">
        <v>1</v>
      </c>
      <c r="R72" s="545">
        <v>4</v>
      </c>
      <c r="S72" s="550">
        <v>1</v>
      </c>
      <c r="T72" s="549">
        <v>1</v>
      </c>
      <c r="U72" s="551">
        <v>1</v>
      </c>
    </row>
    <row r="73" spans="1:21" ht="14.4" customHeight="1" x14ac:dyDescent="0.3">
      <c r="A73" s="544">
        <v>35</v>
      </c>
      <c r="B73" s="545" t="s">
        <v>640</v>
      </c>
      <c r="C73" s="545" t="s">
        <v>652</v>
      </c>
      <c r="D73" s="546" t="s">
        <v>1000</v>
      </c>
      <c r="E73" s="547" t="s">
        <v>660</v>
      </c>
      <c r="F73" s="545" t="s">
        <v>651</v>
      </c>
      <c r="G73" s="545" t="s">
        <v>734</v>
      </c>
      <c r="H73" s="545" t="s">
        <v>537</v>
      </c>
      <c r="I73" s="545" t="s">
        <v>735</v>
      </c>
      <c r="J73" s="545" t="s">
        <v>736</v>
      </c>
      <c r="K73" s="545" t="s">
        <v>737</v>
      </c>
      <c r="L73" s="548">
        <v>81.78</v>
      </c>
      <c r="M73" s="548">
        <v>163.56</v>
      </c>
      <c r="N73" s="545">
        <v>2</v>
      </c>
      <c r="O73" s="549">
        <v>1</v>
      </c>
      <c r="P73" s="548">
        <v>163.56</v>
      </c>
      <c r="Q73" s="550">
        <v>1</v>
      </c>
      <c r="R73" s="545">
        <v>2</v>
      </c>
      <c r="S73" s="550">
        <v>1</v>
      </c>
      <c r="T73" s="549">
        <v>1</v>
      </c>
      <c r="U73" s="551">
        <v>1</v>
      </c>
    </row>
    <row r="74" spans="1:21" ht="14.4" customHeight="1" x14ac:dyDescent="0.3">
      <c r="A74" s="544">
        <v>35</v>
      </c>
      <c r="B74" s="545" t="s">
        <v>640</v>
      </c>
      <c r="C74" s="545" t="s">
        <v>652</v>
      </c>
      <c r="D74" s="546" t="s">
        <v>1000</v>
      </c>
      <c r="E74" s="547" t="s">
        <v>660</v>
      </c>
      <c r="F74" s="545" t="s">
        <v>651</v>
      </c>
      <c r="G74" s="545" t="s">
        <v>868</v>
      </c>
      <c r="H74" s="545" t="s">
        <v>537</v>
      </c>
      <c r="I74" s="545" t="s">
        <v>869</v>
      </c>
      <c r="J74" s="545" t="s">
        <v>870</v>
      </c>
      <c r="K74" s="545" t="s">
        <v>871</v>
      </c>
      <c r="L74" s="548">
        <v>43.36</v>
      </c>
      <c r="M74" s="548">
        <v>86.72</v>
      </c>
      <c r="N74" s="545">
        <v>2</v>
      </c>
      <c r="O74" s="549">
        <v>0.5</v>
      </c>
      <c r="P74" s="548">
        <v>86.72</v>
      </c>
      <c r="Q74" s="550">
        <v>1</v>
      </c>
      <c r="R74" s="545">
        <v>2</v>
      </c>
      <c r="S74" s="550">
        <v>1</v>
      </c>
      <c r="T74" s="549">
        <v>0.5</v>
      </c>
      <c r="U74" s="551">
        <v>1</v>
      </c>
    </row>
    <row r="75" spans="1:21" ht="14.4" customHeight="1" x14ac:dyDescent="0.3">
      <c r="A75" s="544">
        <v>35</v>
      </c>
      <c r="B75" s="545" t="s">
        <v>640</v>
      </c>
      <c r="C75" s="545" t="s">
        <v>652</v>
      </c>
      <c r="D75" s="546" t="s">
        <v>1000</v>
      </c>
      <c r="E75" s="547" t="s">
        <v>660</v>
      </c>
      <c r="F75" s="545" t="s">
        <v>651</v>
      </c>
      <c r="G75" s="545" t="s">
        <v>872</v>
      </c>
      <c r="H75" s="545" t="s">
        <v>635</v>
      </c>
      <c r="I75" s="545" t="s">
        <v>873</v>
      </c>
      <c r="J75" s="545" t="s">
        <v>874</v>
      </c>
      <c r="K75" s="545" t="s">
        <v>875</v>
      </c>
      <c r="L75" s="548">
        <v>0</v>
      </c>
      <c r="M75" s="548">
        <v>0</v>
      </c>
      <c r="N75" s="545">
        <v>4</v>
      </c>
      <c r="O75" s="549">
        <v>1</v>
      </c>
      <c r="P75" s="548">
        <v>0</v>
      </c>
      <c r="Q75" s="550"/>
      <c r="R75" s="545">
        <v>4</v>
      </c>
      <c r="S75" s="550">
        <v>1</v>
      </c>
      <c r="T75" s="549">
        <v>1</v>
      </c>
      <c r="U75" s="551">
        <v>1</v>
      </c>
    </row>
    <row r="76" spans="1:21" ht="14.4" customHeight="1" x14ac:dyDescent="0.3">
      <c r="A76" s="544">
        <v>35</v>
      </c>
      <c r="B76" s="545" t="s">
        <v>640</v>
      </c>
      <c r="C76" s="545" t="s">
        <v>652</v>
      </c>
      <c r="D76" s="546" t="s">
        <v>1000</v>
      </c>
      <c r="E76" s="547" t="s">
        <v>660</v>
      </c>
      <c r="F76" s="545" t="s">
        <v>651</v>
      </c>
      <c r="G76" s="545" t="s">
        <v>876</v>
      </c>
      <c r="H76" s="545" t="s">
        <v>537</v>
      </c>
      <c r="I76" s="545" t="s">
        <v>877</v>
      </c>
      <c r="J76" s="545" t="s">
        <v>878</v>
      </c>
      <c r="K76" s="545" t="s">
        <v>879</v>
      </c>
      <c r="L76" s="548">
        <v>0</v>
      </c>
      <c r="M76" s="548">
        <v>0</v>
      </c>
      <c r="N76" s="545">
        <v>1</v>
      </c>
      <c r="O76" s="549">
        <v>0.5</v>
      </c>
      <c r="P76" s="548">
        <v>0</v>
      </c>
      <c r="Q76" s="550"/>
      <c r="R76" s="545">
        <v>1</v>
      </c>
      <c r="S76" s="550">
        <v>1</v>
      </c>
      <c r="T76" s="549">
        <v>0.5</v>
      </c>
      <c r="U76" s="551">
        <v>1</v>
      </c>
    </row>
    <row r="77" spans="1:21" ht="14.4" customHeight="1" x14ac:dyDescent="0.3">
      <c r="A77" s="544">
        <v>35</v>
      </c>
      <c r="B77" s="545" t="s">
        <v>640</v>
      </c>
      <c r="C77" s="545" t="s">
        <v>652</v>
      </c>
      <c r="D77" s="546" t="s">
        <v>1000</v>
      </c>
      <c r="E77" s="547" t="s">
        <v>660</v>
      </c>
      <c r="F77" s="545" t="s">
        <v>651</v>
      </c>
      <c r="G77" s="545" t="s">
        <v>880</v>
      </c>
      <c r="H77" s="545" t="s">
        <v>537</v>
      </c>
      <c r="I77" s="545" t="s">
        <v>881</v>
      </c>
      <c r="J77" s="545" t="s">
        <v>882</v>
      </c>
      <c r="K77" s="545" t="s">
        <v>883</v>
      </c>
      <c r="L77" s="548">
        <v>0</v>
      </c>
      <c r="M77" s="548">
        <v>0</v>
      </c>
      <c r="N77" s="545">
        <v>1</v>
      </c>
      <c r="O77" s="549">
        <v>1</v>
      </c>
      <c r="P77" s="548">
        <v>0</v>
      </c>
      <c r="Q77" s="550"/>
      <c r="R77" s="545">
        <v>1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35</v>
      </c>
      <c r="B78" s="545" t="s">
        <v>640</v>
      </c>
      <c r="C78" s="545" t="s">
        <v>652</v>
      </c>
      <c r="D78" s="546" t="s">
        <v>1000</v>
      </c>
      <c r="E78" s="547" t="s">
        <v>660</v>
      </c>
      <c r="F78" s="545" t="s">
        <v>651</v>
      </c>
      <c r="G78" s="545" t="s">
        <v>738</v>
      </c>
      <c r="H78" s="545" t="s">
        <v>635</v>
      </c>
      <c r="I78" s="545" t="s">
        <v>739</v>
      </c>
      <c r="J78" s="545" t="s">
        <v>740</v>
      </c>
      <c r="K78" s="545" t="s">
        <v>741</v>
      </c>
      <c r="L78" s="548">
        <v>133.94</v>
      </c>
      <c r="M78" s="548">
        <v>133.94</v>
      </c>
      <c r="N78" s="545">
        <v>1</v>
      </c>
      <c r="O78" s="549">
        <v>0.5</v>
      </c>
      <c r="P78" s="548">
        <v>133.94</v>
      </c>
      <c r="Q78" s="550">
        <v>1</v>
      </c>
      <c r="R78" s="545">
        <v>1</v>
      </c>
      <c r="S78" s="550">
        <v>1</v>
      </c>
      <c r="T78" s="549">
        <v>0.5</v>
      </c>
      <c r="U78" s="551">
        <v>1</v>
      </c>
    </row>
    <row r="79" spans="1:21" ht="14.4" customHeight="1" x14ac:dyDescent="0.3">
      <c r="A79" s="544">
        <v>35</v>
      </c>
      <c r="B79" s="545" t="s">
        <v>640</v>
      </c>
      <c r="C79" s="545" t="s">
        <v>652</v>
      </c>
      <c r="D79" s="546" t="s">
        <v>1000</v>
      </c>
      <c r="E79" s="547" t="s">
        <v>661</v>
      </c>
      <c r="F79" s="545" t="s">
        <v>651</v>
      </c>
      <c r="G79" s="545" t="s">
        <v>884</v>
      </c>
      <c r="H79" s="545" t="s">
        <v>635</v>
      </c>
      <c r="I79" s="545" t="s">
        <v>885</v>
      </c>
      <c r="J79" s="545" t="s">
        <v>886</v>
      </c>
      <c r="K79" s="545" t="s">
        <v>887</v>
      </c>
      <c r="L79" s="548">
        <v>113.66</v>
      </c>
      <c r="M79" s="548">
        <v>113.66</v>
      </c>
      <c r="N79" s="545">
        <v>1</v>
      </c>
      <c r="O79" s="549">
        <v>1</v>
      </c>
      <c r="P79" s="548">
        <v>113.66</v>
      </c>
      <c r="Q79" s="550">
        <v>1</v>
      </c>
      <c r="R79" s="545">
        <v>1</v>
      </c>
      <c r="S79" s="550">
        <v>1</v>
      </c>
      <c r="T79" s="549">
        <v>1</v>
      </c>
      <c r="U79" s="551">
        <v>1</v>
      </c>
    </row>
    <row r="80" spans="1:21" ht="14.4" customHeight="1" x14ac:dyDescent="0.3">
      <c r="A80" s="544">
        <v>35</v>
      </c>
      <c r="B80" s="545" t="s">
        <v>640</v>
      </c>
      <c r="C80" s="545" t="s">
        <v>652</v>
      </c>
      <c r="D80" s="546" t="s">
        <v>1000</v>
      </c>
      <c r="E80" s="547" t="s">
        <v>661</v>
      </c>
      <c r="F80" s="545" t="s">
        <v>651</v>
      </c>
      <c r="G80" s="545" t="s">
        <v>823</v>
      </c>
      <c r="H80" s="545" t="s">
        <v>537</v>
      </c>
      <c r="I80" s="545" t="s">
        <v>824</v>
      </c>
      <c r="J80" s="545" t="s">
        <v>825</v>
      </c>
      <c r="K80" s="545" t="s">
        <v>826</v>
      </c>
      <c r="L80" s="548">
        <v>38.56</v>
      </c>
      <c r="M80" s="548">
        <v>38.56</v>
      </c>
      <c r="N80" s="545">
        <v>1</v>
      </c>
      <c r="O80" s="549">
        <v>1</v>
      </c>
      <c r="P80" s="548">
        <v>38.56</v>
      </c>
      <c r="Q80" s="550">
        <v>1</v>
      </c>
      <c r="R80" s="545">
        <v>1</v>
      </c>
      <c r="S80" s="550">
        <v>1</v>
      </c>
      <c r="T80" s="549">
        <v>1</v>
      </c>
      <c r="U80" s="551">
        <v>1</v>
      </c>
    </row>
    <row r="81" spans="1:21" ht="14.4" customHeight="1" x14ac:dyDescent="0.3">
      <c r="A81" s="544">
        <v>35</v>
      </c>
      <c r="B81" s="545" t="s">
        <v>640</v>
      </c>
      <c r="C81" s="545" t="s">
        <v>652</v>
      </c>
      <c r="D81" s="546" t="s">
        <v>1000</v>
      </c>
      <c r="E81" s="547" t="s">
        <v>661</v>
      </c>
      <c r="F81" s="545" t="s">
        <v>651</v>
      </c>
      <c r="G81" s="545" t="s">
        <v>835</v>
      </c>
      <c r="H81" s="545" t="s">
        <v>537</v>
      </c>
      <c r="I81" s="545" t="s">
        <v>888</v>
      </c>
      <c r="J81" s="545" t="s">
        <v>837</v>
      </c>
      <c r="K81" s="545" t="s">
        <v>889</v>
      </c>
      <c r="L81" s="548">
        <v>0</v>
      </c>
      <c r="M81" s="548">
        <v>0</v>
      </c>
      <c r="N81" s="545">
        <v>1</v>
      </c>
      <c r="O81" s="549">
        <v>1</v>
      </c>
      <c r="P81" s="548"/>
      <c r="Q81" s="550"/>
      <c r="R81" s="545"/>
      <c r="S81" s="550">
        <v>0</v>
      </c>
      <c r="T81" s="549"/>
      <c r="U81" s="551">
        <v>0</v>
      </c>
    </row>
    <row r="82" spans="1:21" ht="14.4" customHeight="1" x14ac:dyDescent="0.3">
      <c r="A82" s="544">
        <v>35</v>
      </c>
      <c r="B82" s="545" t="s">
        <v>640</v>
      </c>
      <c r="C82" s="545" t="s">
        <v>652</v>
      </c>
      <c r="D82" s="546" t="s">
        <v>1000</v>
      </c>
      <c r="E82" s="547" t="s">
        <v>661</v>
      </c>
      <c r="F82" s="545" t="s">
        <v>651</v>
      </c>
      <c r="G82" s="545" t="s">
        <v>841</v>
      </c>
      <c r="H82" s="545" t="s">
        <v>537</v>
      </c>
      <c r="I82" s="545" t="s">
        <v>890</v>
      </c>
      <c r="J82" s="545" t="s">
        <v>891</v>
      </c>
      <c r="K82" s="545" t="s">
        <v>892</v>
      </c>
      <c r="L82" s="548">
        <v>185.26</v>
      </c>
      <c r="M82" s="548">
        <v>555.78</v>
      </c>
      <c r="N82" s="545">
        <v>3</v>
      </c>
      <c r="O82" s="549">
        <v>2</v>
      </c>
      <c r="P82" s="548">
        <v>555.78</v>
      </c>
      <c r="Q82" s="550">
        <v>1</v>
      </c>
      <c r="R82" s="545">
        <v>3</v>
      </c>
      <c r="S82" s="550">
        <v>1</v>
      </c>
      <c r="T82" s="549">
        <v>2</v>
      </c>
      <c r="U82" s="551">
        <v>1</v>
      </c>
    </row>
    <row r="83" spans="1:21" ht="14.4" customHeight="1" x14ac:dyDescent="0.3">
      <c r="A83" s="544">
        <v>35</v>
      </c>
      <c r="B83" s="545" t="s">
        <v>640</v>
      </c>
      <c r="C83" s="545" t="s">
        <v>652</v>
      </c>
      <c r="D83" s="546" t="s">
        <v>1000</v>
      </c>
      <c r="E83" s="547" t="s">
        <v>661</v>
      </c>
      <c r="F83" s="545" t="s">
        <v>651</v>
      </c>
      <c r="G83" s="545" t="s">
        <v>841</v>
      </c>
      <c r="H83" s="545" t="s">
        <v>537</v>
      </c>
      <c r="I83" s="545" t="s">
        <v>893</v>
      </c>
      <c r="J83" s="545" t="s">
        <v>894</v>
      </c>
      <c r="K83" s="545" t="s">
        <v>892</v>
      </c>
      <c r="L83" s="548">
        <v>185.26</v>
      </c>
      <c r="M83" s="548">
        <v>370.52</v>
      </c>
      <c r="N83" s="545">
        <v>2</v>
      </c>
      <c r="O83" s="549">
        <v>1</v>
      </c>
      <c r="P83" s="548">
        <v>370.52</v>
      </c>
      <c r="Q83" s="550">
        <v>1</v>
      </c>
      <c r="R83" s="545">
        <v>2</v>
      </c>
      <c r="S83" s="550">
        <v>1</v>
      </c>
      <c r="T83" s="549">
        <v>1</v>
      </c>
      <c r="U83" s="551">
        <v>1</v>
      </c>
    </row>
    <row r="84" spans="1:21" ht="14.4" customHeight="1" x14ac:dyDescent="0.3">
      <c r="A84" s="544">
        <v>35</v>
      </c>
      <c r="B84" s="545" t="s">
        <v>640</v>
      </c>
      <c r="C84" s="545" t="s">
        <v>652</v>
      </c>
      <c r="D84" s="546" t="s">
        <v>1000</v>
      </c>
      <c r="E84" s="547" t="s">
        <v>661</v>
      </c>
      <c r="F84" s="545" t="s">
        <v>651</v>
      </c>
      <c r="G84" s="545" t="s">
        <v>845</v>
      </c>
      <c r="H84" s="545" t="s">
        <v>635</v>
      </c>
      <c r="I84" s="545" t="s">
        <v>895</v>
      </c>
      <c r="J84" s="545" t="s">
        <v>847</v>
      </c>
      <c r="K84" s="545" t="s">
        <v>896</v>
      </c>
      <c r="L84" s="548">
        <v>0</v>
      </c>
      <c r="M84" s="548">
        <v>0</v>
      </c>
      <c r="N84" s="545">
        <v>2</v>
      </c>
      <c r="O84" s="549">
        <v>1</v>
      </c>
      <c r="P84" s="548">
        <v>0</v>
      </c>
      <c r="Q84" s="550"/>
      <c r="R84" s="545">
        <v>2</v>
      </c>
      <c r="S84" s="550">
        <v>1</v>
      </c>
      <c r="T84" s="549">
        <v>1</v>
      </c>
      <c r="U84" s="551">
        <v>1</v>
      </c>
    </row>
    <row r="85" spans="1:21" ht="14.4" customHeight="1" x14ac:dyDescent="0.3">
      <c r="A85" s="544">
        <v>35</v>
      </c>
      <c r="B85" s="545" t="s">
        <v>640</v>
      </c>
      <c r="C85" s="545" t="s">
        <v>652</v>
      </c>
      <c r="D85" s="546" t="s">
        <v>1000</v>
      </c>
      <c r="E85" s="547" t="s">
        <v>661</v>
      </c>
      <c r="F85" s="545" t="s">
        <v>651</v>
      </c>
      <c r="G85" s="545" t="s">
        <v>897</v>
      </c>
      <c r="H85" s="545" t="s">
        <v>537</v>
      </c>
      <c r="I85" s="545" t="s">
        <v>898</v>
      </c>
      <c r="J85" s="545" t="s">
        <v>623</v>
      </c>
      <c r="K85" s="545" t="s">
        <v>899</v>
      </c>
      <c r="L85" s="548">
        <v>54.23</v>
      </c>
      <c r="M85" s="548">
        <v>54.23</v>
      </c>
      <c r="N85" s="545">
        <v>1</v>
      </c>
      <c r="O85" s="549">
        <v>1</v>
      </c>
      <c r="P85" s="548">
        <v>54.23</v>
      </c>
      <c r="Q85" s="550">
        <v>1</v>
      </c>
      <c r="R85" s="545">
        <v>1</v>
      </c>
      <c r="S85" s="550">
        <v>1</v>
      </c>
      <c r="T85" s="549">
        <v>1</v>
      </c>
      <c r="U85" s="551">
        <v>1</v>
      </c>
    </row>
    <row r="86" spans="1:21" ht="14.4" customHeight="1" x14ac:dyDescent="0.3">
      <c r="A86" s="544">
        <v>35</v>
      </c>
      <c r="B86" s="545" t="s">
        <v>640</v>
      </c>
      <c r="C86" s="545" t="s">
        <v>652</v>
      </c>
      <c r="D86" s="546" t="s">
        <v>1000</v>
      </c>
      <c r="E86" s="547" t="s">
        <v>661</v>
      </c>
      <c r="F86" s="545" t="s">
        <v>651</v>
      </c>
      <c r="G86" s="545" t="s">
        <v>764</v>
      </c>
      <c r="H86" s="545" t="s">
        <v>537</v>
      </c>
      <c r="I86" s="545" t="s">
        <v>900</v>
      </c>
      <c r="J86" s="545" t="s">
        <v>766</v>
      </c>
      <c r="K86" s="545" t="s">
        <v>901</v>
      </c>
      <c r="L86" s="548">
        <v>0</v>
      </c>
      <c r="M86" s="548">
        <v>0</v>
      </c>
      <c r="N86" s="545">
        <v>1</v>
      </c>
      <c r="O86" s="549">
        <v>1</v>
      </c>
      <c r="P86" s="548">
        <v>0</v>
      </c>
      <c r="Q86" s="550"/>
      <c r="R86" s="545">
        <v>1</v>
      </c>
      <c r="S86" s="550">
        <v>1</v>
      </c>
      <c r="T86" s="549">
        <v>1</v>
      </c>
      <c r="U86" s="551">
        <v>1</v>
      </c>
    </row>
    <row r="87" spans="1:21" ht="14.4" customHeight="1" x14ac:dyDescent="0.3">
      <c r="A87" s="544">
        <v>35</v>
      </c>
      <c r="B87" s="545" t="s">
        <v>640</v>
      </c>
      <c r="C87" s="545" t="s">
        <v>652</v>
      </c>
      <c r="D87" s="546" t="s">
        <v>1000</v>
      </c>
      <c r="E87" s="547" t="s">
        <v>661</v>
      </c>
      <c r="F87" s="545" t="s">
        <v>651</v>
      </c>
      <c r="G87" s="545" t="s">
        <v>862</v>
      </c>
      <c r="H87" s="545" t="s">
        <v>537</v>
      </c>
      <c r="I87" s="545" t="s">
        <v>863</v>
      </c>
      <c r="J87" s="545" t="s">
        <v>864</v>
      </c>
      <c r="K87" s="545" t="s">
        <v>865</v>
      </c>
      <c r="L87" s="548">
        <v>22.44</v>
      </c>
      <c r="M87" s="548">
        <v>22.44</v>
      </c>
      <c r="N87" s="545">
        <v>1</v>
      </c>
      <c r="O87" s="549">
        <v>1</v>
      </c>
      <c r="P87" s="548">
        <v>22.44</v>
      </c>
      <c r="Q87" s="550">
        <v>1</v>
      </c>
      <c r="R87" s="545">
        <v>1</v>
      </c>
      <c r="S87" s="550">
        <v>1</v>
      </c>
      <c r="T87" s="549">
        <v>1</v>
      </c>
      <c r="U87" s="551">
        <v>1</v>
      </c>
    </row>
    <row r="88" spans="1:21" ht="14.4" customHeight="1" x14ac:dyDescent="0.3">
      <c r="A88" s="544">
        <v>35</v>
      </c>
      <c r="B88" s="545" t="s">
        <v>640</v>
      </c>
      <c r="C88" s="545" t="s">
        <v>652</v>
      </c>
      <c r="D88" s="546" t="s">
        <v>1000</v>
      </c>
      <c r="E88" s="547" t="s">
        <v>661</v>
      </c>
      <c r="F88" s="545" t="s">
        <v>651</v>
      </c>
      <c r="G88" s="545" t="s">
        <v>902</v>
      </c>
      <c r="H88" s="545" t="s">
        <v>537</v>
      </c>
      <c r="I88" s="545" t="s">
        <v>903</v>
      </c>
      <c r="J88" s="545" t="s">
        <v>904</v>
      </c>
      <c r="K88" s="545" t="s">
        <v>905</v>
      </c>
      <c r="L88" s="548">
        <v>36.97</v>
      </c>
      <c r="M88" s="548">
        <v>36.97</v>
      </c>
      <c r="N88" s="545">
        <v>1</v>
      </c>
      <c r="O88" s="549">
        <v>1</v>
      </c>
      <c r="P88" s="548">
        <v>36.97</v>
      </c>
      <c r="Q88" s="550">
        <v>1</v>
      </c>
      <c r="R88" s="545">
        <v>1</v>
      </c>
      <c r="S88" s="550">
        <v>1</v>
      </c>
      <c r="T88" s="549">
        <v>1</v>
      </c>
      <c r="U88" s="551">
        <v>1</v>
      </c>
    </row>
    <row r="89" spans="1:21" ht="14.4" customHeight="1" x14ac:dyDescent="0.3">
      <c r="A89" s="544">
        <v>35</v>
      </c>
      <c r="B89" s="545" t="s">
        <v>640</v>
      </c>
      <c r="C89" s="545" t="s">
        <v>652</v>
      </c>
      <c r="D89" s="546" t="s">
        <v>1000</v>
      </c>
      <c r="E89" s="547" t="s">
        <v>661</v>
      </c>
      <c r="F89" s="545" t="s">
        <v>651</v>
      </c>
      <c r="G89" s="545" t="s">
        <v>906</v>
      </c>
      <c r="H89" s="545" t="s">
        <v>537</v>
      </c>
      <c r="I89" s="545" t="s">
        <v>907</v>
      </c>
      <c r="J89" s="545" t="s">
        <v>908</v>
      </c>
      <c r="K89" s="545" t="s">
        <v>909</v>
      </c>
      <c r="L89" s="548">
        <v>87.86</v>
      </c>
      <c r="M89" s="548">
        <v>87.86</v>
      </c>
      <c r="N89" s="545">
        <v>1</v>
      </c>
      <c r="O89" s="549">
        <v>1</v>
      </c>
      <c r="P89" s="548"/>
      <c r="Q89" s="550">
        <v>0</v>
      </c>
      <c r="R89" s="545"/>
      <c r="S89" s="550">
        <v>0</v>
      </c>
      <c r="T89" s="549"/>
      <c r="U89" s="551">
        <v>0</v>
      </c>
    </row>
    <row r="90" spans="1:21" ht="14.4" customHeight="1" x14ac:dyDescent="0.3">
      <c r="A90" s="544">
        <v>35</v>
      </c>
      <c r="B90" s="545" t="s">
        <v>640</v>
      </c>
      <c r="C90" s="545" t="s">
        <v>652</v>
      </c>
      <c r="D90" s="546" t="s">
        <v>1000</v>
      </c>
      <c r="E90" s="547" t="s">
        <v>662</v>
      </c>
      <c r="F90" s="545" t="s">
        <v>651</v>
      </c>
      <c r="G90" s="545" t="s">
        <v>910</v>
      </c>
      <c r="H90" s="545" t="s">
        <v>537</v>
      </c>
      <c r="I90" s="545" t="s">
        <v>911</v>
      </c>
      <c r="J90" s="545" t="s">
        <v>912</v>
      </c>
      <c r="K90" s="545" t="s">
        <v>913</v>
      </c>
      <c r="L90" s="548">
        <v>590.26</v>
      </c>
      <c r="M90" s="548">
        <v>1180.52</v>
      </c>
      <c r="N90" s="545">
        <v>2</v>
      </c>
      <c r="O90" s="549">
        <v>1</v>
      </c>
      <c r="P90" s="548">
        <v>590.26</v>
      </c>
      <c r="Q90" s="550">
        <v>0.5</v>
      </c>
      <c r="R90" s="545">
        <v>1</v>
      </c>
      <c r="S90" s="550">
        <v>0.5</v>
      </c>
      <c r="T90" s="549">
        <v>0.5</v>
      </c>
      <c r="U90" s="551">
        <v>0.5</v>
      </c>
    </row>
    <row r="91" spans="1:21" ht="14.4" customHeight="1" x14ac:dyDescent="0.3">
      <c r="A91" s="544">
        <v>35</v>
      </c>
      <c r="B91" s="545" t="s">
        <v>640</v>
      </c>
      <c r="C91" s="545" t="s">
        <v>652</v>
      </c>
      <c r="D91" s="546" t="s">
        <v>1000</v>
      </c>
      <c r="E91" s="547" t="s">
        <v>662</v>
      </c>
      <c r="F91" s="545" t="s">
        <v>651</v>
      </c>
      <c r="G91" s="545" t="s">
        <v>670</v>
      </c>
      <c r="H91" s="545" t="s">
        <v>537</v>
      </c>
      <c r="I91" s="545" t="s">
        <v>671</v>
      </c>
      <c r="J91" s="545" t="s">
        <v>672</v>
      </c>
      <c r="K91" s="545" t="s">
        <v>673</v>
      </c>
      <c r="L91" s="548">
        <v>77.37</v>
      </c>
      <c r="M91" s="548">
        <v>154.74</v>
      </c>
      <c r="N91" s="545">
        <v>2</v>
      </c>
      <c r="O91" s="549">
        <v>0.5</v>
      </c>
      <c r="P91" s="548"/>
      <c r="Q91" s="550">
        <v>0</v>
      </c>
      <c r="R91" s="545"/>
      <c r="S91" s="550">
        <v>0</v>
      </c>
      <c r="T91" s="549"/>
      <c r="U91" s="551">
        <v>0</v>
      </c>
    </row>
    <row r="92" spans="1:21" ht="14.4" customHeight="1" x14ac:dyDescent="0.3">
      <c r="A92" s="544">
        <v>35</v>
      </c>
      <c r="B92" s="545" t="s">
        <v>640</v>
      </c>
      <c r="C92" s="545" t="s">
        <v>652</v>
      </c>
      <c r="D92" s="546" t="s">
        <v>1000</v>
      </c>
      <c r="E92" s="547" t="s">
        <v>662</v>
      </c>
      <c r="F92" s="545" t="s">
        <v>651</v>
      </c>
      <c r="G92" s="545" t="s">
        <v>670</v>
      </c>
      <c r="H92" s="545" t="s">
        <v>537</v>
      </c>
      <c r="I92" s="545" t="s">
        <v>914</v>
      </c>
      <c r="J92" s="545" t="s">
        <v>672</v>
      </c>
      <c r="K92" s="545" t="s">
        <v>915</v>
      </c>
      <c r="L92" s="548">
        <v>0</v>
      </c>
      <c r="M92" s="548">
        <v>0</v>
      </c>
      <c r="N92" s="545">
        <v>1</v>
      </c>
      <c r="O92" s="549">
        <v>0.5</v>
      </c>
      <c r="P92" s="548">
        <v>0</v>
      </c>
      <c r="Q92" s="550"/>
      <c r="R92" s="545">
        <v>1</v>
      </c>
      <c r="S92" s="550">
        <v>1</v>
      </c>
      <c r="T92" s="549">
        <v>0.5</v>
      </c>
      <c r="U92" s="551">
        <v>1</v>
      </c>
    </row>
    <row r="93" spans="1:21" ht="14.4" customHeight="1" x14ac:dyDescent="0.3">
      <c r="A93" s="544">
        <v>35</v>
      </c>
      <c r="B93" s="545" t="s">
        <v>640</v>
      </c>
      <c r="C93" s="545" t="s">
        <v>652</v>
      </c>
      <c r="D93" s="546" t="s">
        <v>1000</v>
      </c>
      <c r="E93" s="547" t="s">
        <v>662</v>
      </c>
      <c r="F93" s="545" t="s">
        <v>651</v>
      </c>
      <c r="G93" s="545" t="s">
        <v>916</v>
      </c>
      <c r="H93" s="545" t="s">
        <v>537</v>
      </c>
      <c r="I93" s="545" t="s">
        <v>917</v>
      </c>
      <c r="J93" s="545" t="s">
        <v>918</v>
      </c>
      <c r="K93" s="545" t="s">
        <v>919</v>
      </c>
      <c r="L93" s="548">
        <v>72.5</v>
      </c>
      <c r="M93" s="548">
        <v>362.5</v>
      </c>
      <c r="N93" s="545">
        <v>5</v>
      </c>
      <c r="O93" s="549">
        <v>2</v>
      </c>
      <c r="P93" s="548"/>
      <c r="Q93" s="550">
        <v>0</v>
      </c>
      <c r="R93" s="545"/>
      <c r="S93" s="550">
        <v>0</v>
      </c>
      <c r="T93" s="549"/>
      <c r="U93" s="551">
        <v>0</v>
      </c>
    </row>
    <row r="94" spans="1:21" ht="14.4" customHeight="1" x14ac:dyDescent="0.3">
      <c r="A94" s="544">
        <v>35</v>
      </c>
      <c r="B94" s="545" t="s">
        <v>640</v>
      </c>
      <c r="C94" s="545" t="s">
        <v>652</v>
      </c>
      <c r="D94" s="546" t="s">
        <v>1000</v>
      </c>
      <c r="E94" s="547" t="s">
        <v>662</v>
      </c>
      <c r="F94" s="545" t="s">
        <v>651</v>
      </c>
      <c r="G94" s="545" t="s">
        <v>920</v>
      </c>
      <c r="H94" s="545" t="s">
        <v>537</v>
      </c>
      <c r="I94" s="545" t="s">
        <v>921</v>
      </c>
      <c r="J94" s="545" t="s">
        <v>922</v>
      </c>
      <c r="K94" s="545" t="s">
        <v>887</v>
      </c>
      <c r="L94" s="548">
        <v>0</v>
      </c>
      <c r="M94" s="548">
        <v>0</v>
      </c>
      <c r="N94" s="545">
        <v>2</v>
      </c>
      <c r="O94" s="549">
        <v>1.5</v>
      </c>
      <c r="P94" s="548">
        <v>0</v>
      </c>
      <c r="Q94" s="550"/>
      <c r="R94" s="545">
        <v>1</v>
      </c>
      <c r="S94" s="550">
        <v>0.5</v>
      </c>
      <c r="T94" s="549">
        <v>0.5</v>
      </c>
      <c r="U94" s="551">
        <v>0.33333333333333331</v>
      </c>
    </row>
    <row r="95" spans="1:21" ht="14.4" customHeight="1" x14ac:dyDescent="0.3">
      <c r="A95" s="544">
        <v>35</v>
      </c>
      <c r="B95" s="545" t="s">
        <v>640</v>
      </c>
      <c r="C95" s="545" t="s">
        <v>652</v>
      </c>
      <c r="D95" s="546" t="s">
        <v>1000</v>
      </c>
      <c r="E95" s="547" t="s">
        <v>662</v>
      </c>
      <c r="F95" s="545" t="s">
        <v>651</v>
      </c>
      <c r="G95" s="545" t="s">
        <v>923</v>
      </c>
      <c r="H95" s="545" t="s">
        <v>537</v>
      </c>
      <c r="I95" s="545" t="s">
        <v>924</v>
      </c>
      <c r="J95" s="545" t="s">
        <v>925</v>
      </c>
      <c r="K95" s="545" t="s">
        <v>926</v>
      </c>
      <c r="L95" s="548">
        <v>0</v>
      </c>
      <c r="M95" s="548">
        <v>0</v>
      </c>
      <c r="N95" s="545">
        <v>1</v>
      </c>
      <c r="O95" s="549">
        <v>1</v>
      </c>
      <c r="P95" s="548">
        <v>0</v>
      </c>
      <c r="Q95" s="550"/>
      <c r="R95" s="545">
        <v>1</v>
      </c>
      <c r="S95" s="550">
        <v>1</v>
      </c>
      <c r="T95" s="549">
        <v>1</v>
      </c>
      <c r="U95" s="551">
        <v>1</v>
      </c>
    </row>
    <row r="96" spans="1:21" ht="14.4" customHeight="1" x14ac:dyDescent="0.3">
      <c r="A96" s="544">
        <v>35</v>
      </c>
      <c r="B96" s="545" t="s">
        <v>640</v>
      </c>
      <c r="C96" s="545" t="s">
        <v>652</v>
      </c>
      <c r="D96" s="546" t="s">
        <v>1000</v>
      </c>
      <c r="E96" s="547" t="s">
        <v>662</v>
      </c>
      <c r="F96" s="545" t="s">
        <v>651</v>
      </c>
      <c r="G96" s="545" t="s">
        <v>923</v>
      </c>
      <c r="H96" s="545" t="s">
        <v>537</v>
      </c>
      <c r="I96" s="545" t="s">
        <v>927</v>
      </c>
      <c r="J96" s="545" t="s">
        <v>925</v>
      </c>
      <c r="K96" s="545" t="s">
        <v>928</v>
      </c>
      <c r="L96" s="548">
        <v>0</v>
      </c>
      <c r="M96" s="548">
        <v>0</v>
      </c>
      <c r="N96" s="545">
        <v>1</v>
      </c>
      <c r="O96" s="549"/>
      <c r="P96" s="548">
        <v>0</v>
      </c>
      <c r="Q96" s="550"/>
      <c r="R96" s="545">
        <v>1</v>
      </c>
      <c r="S96" s="550">
        <v>1</v>
      </c>
      <c r="T96" s="549"/>
      <c r="U96" s="551"/>
    </row>
    <row r="97" spans="1:21" ht="14.4" customHeight="1" x14ac:dyDescent="0.3">
      <c r="A97" s="544">
        <v>35</v>
      </c>
      <c r="B97" s="545" t="s">
        <v>640</v>
      </c>
      <c r="C97" s="545" t="s">
        <v>652</v>
      </c>
      <c r="D97" s="546" t="s">
        <v>1000</v>
      </c>
      <c r="E97" s="547" t="s">
        <v>662</v>
      </c>
      <c r="F97" s="545" t="s">
        <v>651</v>
      </c>
      <c r="G97" s="545" t="s">
        <v>804</v>
      </c>
      <c r="H97" s="545" t="s">
        <v>537</v>
      </c>
      <c r="I97" s="545" t="s">
        <v>805</v>
      </c>
      <c r="J97" s="545" t="s">
        <v>806</v>
      </c>
      <c r="K97" s="545" t="s">
        <v>807</v>
      </c>
      <c r="L97" s="548">
        <v>0</v>
      </c>
      <c r="M97" s="548">
        <v>0</v>
      </c>
      <c r="N97" s="545">
        <v>1</v>
      </c>
      <c r="O97" s="549">
        <v>1</v>
      </c>
      <c r="P97" s="548"/>
      <c r="Q97" s="550"/>
      <c r="R97" s="545"/>
      <c r="S97" s="550">
        <v>0</v>
      </c>
      <c r="T97" s="549"/>
      <c r="U97" s="551">
        <v>0</v>
      </c>
    </row>
    <row r="98" spans="1:21" ht="14.4" customHeight="1" x14ac:dyDescent="0.3">
      <c r="A98" s="544">
        <v>35</v>
      </c>
      <c r="B98" s="545" t="s">
        <v>640</v>
      </c>
      <c r="C98" s="545" t="s">
        <v>652</v>
      </c>
      <c r="D98" s="546" t="s">
        <v>1000</v>
      </c>
      <c r="E98" s="547" t="s">
        <v>662</v>
      </c>
      <c r="F98" s="545" t="s">
        <v>651</v>
      </c>
      <c r="G98" s="545" t="s">
        <v>841</v>
      </c>
      <c r="H98" s="545" t="s">
        <v>537</v>
      </c>
      <c r="I98" s="545" t="s">
        <v>893</v>
      </c>
      <c r="J98" s="545" t="s">
        <v>894</v>
      </c>
      <c r="K98" s="545" t="s">
        <v>892</v>
      </c>
      <c r="L98" s="548">
        <v>185.26</v>
      </c>
      <c r="M98" s="548">
        <v>370.52</v>
      </c>
      <c r="N98" s="545">
        <v>2</v>
      </c>
      <c r="O98" s="549">
        <v>1</v>
      </c>
      <c r="P98" s="548">
        <v>370.52</v>
      </c>
      <c r="Q98" s="550">
        <v>1</v>
      </c>
      <c r="R98" s="545">
        <v>2</v>
      </c>
      <c r="S98" s="550">
        <v>1</v>
      </c>
      <c r="T98" s="549">
        <v>1</v>
      </c>
      <c r="U98" s="551">
        <v>1</v>
      </c>
    </row>
    <row r="99" spans="1:21" ht="14.4" customHeight="1" x14ac:dyDescent="0.3">
      <c r="A99" s="544">
        <v>35</v>
      </c>
      <c r="B99" s="545" t="s">
        <v>640</v>
      </c>
      <c r="C99" s="545" t="s">
        <v>652</v>
      </c>
      <c r="D99" s="546" t="s">
        <v>1000</v>
      </c>
      <c r="E99" s="547" t="s">
        <v>662</v>
      </c>
      <c r="F99" s="545" t="s">
        <v>651</v>
      </c>
      <c r="G99" s="545" t="s">
        <v>929</v>
      </c>
      <c r="H99" s="545" t="s">
        <v>537</v>
      </c>
      <c r="I99" s="545" t="s">
        <v>930</v>
      </c>
      <c r="J99" s="545" t="s">
        <v>931</v>
      </c>
      <c r="K99" s="545" t="s">
        <v>932</v>
      </c>
      <c r="L99" s="548">
        <v>91.66</v>
      </c>
      <c r="M99" s="548">
        <v>91.66</v>
      </c>
      <c r="N99" s="545">
        <v>1</v>
      </c>
      <c r="O99" s="549">
        <v>0.5</v>
      </c>
      <c r="P99" s="548">
        <v>91.66</v>
      </c>
      <c r="Q99" s="550">
        <v>1</v>
      </c>
      <c r="R99" s="545">
        <v>1</v>
      </c>
      <c r="S99" s="550">
        <v>1</v>
      </c>
      <c r="T99" s="549">
        <v>0.5</v>
      </c>
      <c r="U99" s="551">
        <v>1</v>
      </c>
    </row>
    <row r="100" spans="1:21" ht="14.4" customHeight="1" x14ac:dyDescent="0.3">
      <c r="A100" s="544">
        <v>35</v>
      </c>
      <c r="B100" s="545" t="s">
        <v>640</v>
      </c>
      <c r="C100" s="545" t="s">
        <v>652</v>
      </c>
      <c r="D100" s="546" t="s">
        <v>1000</v>
      </c>
      <c r="E100" s="547" t="s">
        <v>663</v>
      </c>
      <c r="F100" s="545" t="s">
        <v>651</v>
      </c>
      <c r="G100" s="545" t="s">
        <v>933</v>
      </c>
      <c r="H100" s="545" t="s">
        <v>537</v>
      </c>
      <c r="I100" s="545" t="s">
        <v>934</v>
      </c>
      <c r="J100" s="545" t="s">
        <v>935</v>
      </c>
      <c r="K100" s="545" t="s">
        <v>936</v>
      </c>
      <c r="L100" s="548">
        <v>108.5</v>
      </c>
      <c r="M100" s="548">
        <v>217</v>
      </c>
      <c r="N100" s="545">
        <v>2</v>
      </c>
      <c r="O100" s="549">
        <v>1</v>
      </c>
      <c r="P100" s="548">
        <v>217</v>
      </c>
      <c r="Q100" s="550">
        <v>1</v>
      </c>
      <c r="R100" s="545">
        <v>2</v>
      </c>
      <c r="S100" s="550">
        <v>1</v>
      </c>
      <c r="T100" s="549">
        <v>1</v>
      </c>
      <c r="U100" s="551">
        <v>1</v>
      </c>
    </row>
    <row r="101" spans="1:21" ht="14.4" customHeight="1" x14ac:dyDescent="0.3">
      <c r="A101" s="544">
        <v>35</v>
      </c>
      <c r="B101" s="545" t="s">
        <v>640</v>
      </c>
      <c r="C101" s="545" t="s">
        <v>652</v>
      </c>
      <c r="D101" s="546" t="s">
        <v>1000</v>
      </c>
      <c r="E101" s="547" t="s">
        <v>663</v>
      </c>
      <c r="F101" s="545" t="s">
        <v>651</v>
      </c>
      <c r="G101" s="545" t="s">
        <v>674</v>
      </c>
      <c r="H101" s="545" t="s">
        <v>537</v>
      </c>
      <c r="I101" s="545" t="s">
        <v>937</v>
      </c>
      <c r="J101" s="545" t="s">
        <v>938</v>
      </c>
      <c r="K101" s="545" t="s">
        <v>939</v>
      </c>
      <c r="L101" s="548">
        <v>0</v>
      </c>
      <c r="M101" s="548">
        <v>0</v>
      </c>
      <c r="N101" s="545">
        <v>1</v>
      </c>
      <c r="O101" s="549">
        <v>0.5</v>
      </c>
      <c r="P101" s="548">
        <v>0</v>
      </c>
      <c r="Q101" s="550"/>
      <c r="R101" s="545">
        <v>1</v>
      </c>
      <c r="S101" s="550">
        <v>1</v>
      </c>
      <c r="T101" s="549">
        <v>0.5</v>
      </c>
      <c r="U101" s="551">
        <v>1</v>
      </c>
    </row>
    <row r="102" spans="1:21" ht="14.4" customHeight="1" x14ac:dyDescent="0.3">
      <c r="A102" s="544">
        <v>35</v>
      </c>
      <c r="B102" s="545" t="s">
        <v>640</v>
      </c>
      <c r="C102" s="545" t="s">
        <v>652</v>
      </c>
      <c r="D102" s="546" t="s">
        <v>1000</v>
      </c>
      <c r="E102" s="547" t="s">
        <v>663</v>
      </c>
      <c r="F102" s="545" t="s">
        <v>651</v>
      </c>
      <c r="G102" s="545" t="s">
        <v>788</v>
      </c>
      <c r="H102" s="545" t="s">
        <v>537</v>
      </c>
      <c r="I102" s="545" t="s">
        <v>940</v>
      </c>
      <c r="J102" s="545" t="s">
        <v>941</v>
      </c>
      <c r="K102" s="545" t="s">
        <v>791</v>
      </c>
      <c r="L102" s="548">
        <v>24.35</v>
      </c>
      <c r="M102" s="548">
        <v>24.35</v>
      </c>
      <c r="N102" s="545">
        <v>1</v>
      </c>
      <c r="O102" s="549">
        <v>1</v>
      </c>
      <c r="P102" s="548">
        <v>24.35</v>
      </c>
      <c r="Q102" s="550">
        <v>1</v>
      </c>
      <c r="R102" s="545">
        <v>1</v>
      </c>
      <c r="S102" s="550">
        <v>1</v>
      </c>
      <c r="T102" s="549">
        <v>1</v>
      </c>
      <c r="U102" s="551">
        <v>1</v>
      </c>
    </row>
    <row r="103" spans="1:21" ht="14.4" customHeight="1" x14ac:dyDescent="0.3">
      <c r="A103" s="544">
        <v>35</v>
      </c>
      <c r="B103" s="545" t="s">
        <v>640</v>
      </c>
      <c r="C103" s="545" t="s">
        <v>652</v>
      </c>
      <c r="D103" s="546" t="s">
        <v>1000</v>
      </c>
      <c r="E103" s="547" t="s">
        <v>663</v>
      </c>
      <c r="F103" s="545" t="s">
        <v>651</v>
      </c>
      <c r="G103" s="545" t="s">
        <v>678</v>
      </c>
      <c r="H103" s="545" t="s">
        <v>537</v>
      </c>
      <c r="I103" s="545" t="s">
        <v>682</v>
      </c>
      <c r="J103" s="545" t="s">
        <v>680</v>
      </c>
      <c r="K103" s="545" t="s">
        <v>683</v>
      </c>
      <c r="L103" s="548">
        <v>0</v>
      </c>
      <c r="M103" s="548">
        <v>0</v>
      </c>
      <c r="N103" s="545">
        <v>1</v>
      </c>
      <c r="O103" s="549">
        <v>1</v>
      </c>
      <c r="P103" s="548"/>
      <c r="Q103" s="550"/>
      <c r="R103" s="545"/>
      <c r="S103" s="550">
        <v>0</v>
      </c>
      <c r="T103" s="549"/>
      <c r="U103" s="551">
        <v>0</v>
      </c>
    </row>
    <row r="104" spans="1:21" ht="14.4" customHeight="1" x14ac:dyDescent="0.3">
      <c r="A104" s="544">
        <v>35</v>
      </c>
      <c r="B104" s="545" t="s">
        <v>640</v>
      </c>
      <c r="C104" s="545" t="s">
        <v>652</v>
      </c>
      <c r="D104" s="546" t="s">
        <v>1000</v>
      </c>
      <c r="E104" s="547" t="s">
        <v>663</v>
      </c>
      <c r="F104" s="545" t="s">
        <v>651</v>
      </c>
      <c r="G104" s="545" t="s">
        <v>793</v>
      </c>
      <c r="H104" s="545" t="s">
        <v>537</v>
      </c>
      <c r="I104" s="545" t="s">
        <v>794</v>
      </c>
      <c r="J104" s="545" t="s">
        <v>795</v>
      </c>
      <c r="K104" s="545" t="s">
        <v>796</v>
      </c>
      <c r="L104" s="548">
        <v>39.74</v>
      </c>
      <c r="M104" s="548">
        <v>119.22</v>
      </c>
      <c r="N104" s="545">
        <v>3</v>
      </c>
      <c r="O104" s="549">
        <v>1</v>
      </c>
      <c r="P104" s="548">
        <v>119.22</v>
      </c>
      <c r="Q104" s="550">
        <v>1</v>
      </c>
      <c r="R104" s="545">
        <v>3</v>
      </c>
      <c r="S104" s="550">
        <v>1</v>
      </c>
      <c r="T104" s="549">
        <v>1</v>
      </c>
      <c r="U104" s="551">
        <v>1</v>
      </c>
    </row>
    <row r="105" spans="1:21" ht="14.4" customHeight="1" x14ac:dyDescent="0.3">
      <c r="A105" s="544">
        <v>35</v>
      </c>
      <c r="B105" s="545" t="s">
        <v>640</v>
      </c>
      <c r="C105" s="545" t="s">
        <v>652</v>
      </c>
      <c r="D105" s="546" t="s">
        <v>1000</v>
      </c>
      <c r="E105" s="547" t="s">
        <v>663</v>
      </c>
      <c r="F105" s="545" t="s">
        <v>651</v>
      </c>
      <c r="G105" s="545" t="s">
        <v>793</v>
      </c>
      <c r="H105" s="545" t="s">
        <v>537</v>
      </c>
      <c r="I105" s="545" t="s">
        <v>942</v>
      </c>
      <c r="J105" s="545" t="s">
        <v>795</v>
      </c>
      <c r="K105" s="545" t="s">
        <v>943</v>
      </c>
      <c r="L105" s="548">
        <v>0</v>
      </c>
      <c r="M105" s="548">
        <v>0</v>
      </c>
      <c r="N105" s="545">
        <v>1</v>
      </c>
      <c r="O105" s="549">
        <v>0.5</v>
      </c>
      <c r="P105" s="548">
        <v>0</v>
      </c>
      <c r="Q105" s="550"/>
      <c r="R105" s="545">
        <v>1</v>
      </c>
      <c r="S105" s="550">
        <v>1</v>
      </c>
      <c r="T105" s="549">
        <v>0.5</v>
      </c>
      <c r="U105" s="551">
        <v>1</v>
      </c>
    </row>
    <row r="106" spans="1:21" ht="14.4" customHeight="1" x14ac:dyDescent="0.3">
      <c r="A106" s="544">
        <v>35</v>
      </c>
      <c r="B106" s="545" t="s">
        <v>640</v>
      </c>
      <c r="C106" s="545" t="s">
        <v>652</v>
      </c>
      <c r="D106" s="546" t="s">
        <v>1000</v>
      </c>
      <c r="E106" s="547" t="s">
        <v>663</v>
      </c>
      <c r="F106" s="545" t="s">
        <v>651</v>
      </c>
      <c r="G106" s="545" t="s">
        <v>944</v>
      </c>
      <c r="H106" s="545" t="s">
        <v>537</v>
      </c>
      <c r="I106" s="545" t="s">
        <v>945</v>
      </c>
      <c r="J106" s="545" t="s">
        <v>946</v>
      </c>
      <c r="K106" s="545" t="s">
        <v>947</v>
      </c>
      <c r="L106" s="548">
        <v>0</v>
      </c>
      <c r="M106" s="548">
        <v>0</v>
      </c>
      <c r="N106" s="545">
        <v>1</v>
      </c>
      <c r="O106" s="549">
        <v>1</v>
      </c>
      <c r="P106" s="548">
        <v>0</v>
      </c>
      <c r="Q106" s="550"/>
      <c r="R106" s="545">
        <v>1</v>
      </c>
      <c r="S106" s="550">
        <v>1</v>
      </c>
      <c r="T106" s="549">
        <v>1</v>
      </c>
      <c r="U106" s="551">
        <v>1</v>
      </c>
    </row>
    <row r="107" spans="1:21" ht="14.4" customHeight="1" x14ac:dyDescent="0.3">
      <c r="A107" s="544">
        <v>35</v>
      </c>
      <c r="B107" s="545" t="s">
        <v>640</v>
      </c>
      <c r="C107" s="545" t="s">
        <v>652</v>
      </c>
      <c r="D107" s="546" t="s">
        <v>1000</v>
      </c>
      <c r="E107" s="547" t="s">
        <v>663</v>
      </c>
      <c r="F107" s="545" t="s">
        <v>651</v>
      </c>
      <c r="G107" s="545" t="s">
        <v>948</v>
      </c>
      <c r="H107" s="545" t="s">
        <v>537</v>
      </c>
      <c r="I107" s="545" t="s">
        <v>949</v>
      </c>
      <c r="J107" s="545" t="s">
        <v>950</v>
      </c>
      <c r="K107" s="545" t="s">
        <v>951</v>
      </c>
      <c r="L107" s="548">
        <v>1065.22</v>
      </c>
      <c r="M107" s="548">
        <v>1065.22</v>
      </c>
      <c r="N107" s="545">
        <v>1</v>
      </c>
      <c r="O107" s="549">
        <v>1</v>
      </c>
      <c r="P107" s="548">
        <v>1065.22</v>
      </c>
      <c r="Q107" s="550">
        <v>1</v>
      </c>
      <c r="R107" s="545">
        <v>1</v>
      </c>
      <c r="S107" s="550">
        <v>1</v>
      </c>
      <c r="T107" s="549">
        <v>1</v>
      </c>
      <c r="U107" s="551">
        <v>1</v>
      </c>
    </row>
    <row r="108" spans="1:21" ht="14.4" customHeight="1" x14ac:dyDescent="0.3">
      <c r="A108" s="544">
        <v>35</v>
      </c>
      <c r="B108" s="545" t="s">
        <v>640</v>
      </c>
      <c r="C108" s="545" t="s">
        <v>652</v>
      </c>
      <c r="D108" s="546" t="s">
        <v>1000</v>
      </c>
      <c r="E108" s="547" t="s">
        <v>663</v>
      </c>
      <c r="F108" s="545" t="s">
        <v>651</v>
      </c>
      <c r="G108" s="545" t="s">
        <v>952</v>
      </c>
      <c r="H108" s="545" t="s">
        <v>537</v>
      </c>
      <c r="I108" s="545" t="s">
        <v>953</v>
      </c>
      <c r="J108" s="545" t="s">
        <v>954</v>
      </c>
      <c r="K108" s="545" t="s">
        <v>955</v>
      </c>
      <c r="L108" s="548">
        <v>34.56</v>
      </c>
      <c r="M108" s="548">
        <v>69.12</v>
      </c>
      <c r="N108" s="545">
        <v>2</v>
      </c>
      <c r="O108" s="549">
        <v>1</v>
      </c>
      <c r="P108" s="548">
        <v>69.12</v>
      </c>
      <c r="Q108" s="550">
        <v>1</v>
      </c>
      <c r="R108" s="545">
        <v>2</v>
      </c>
      <c r="S108" s="550">
        <v>1</v>
      </c>
      <c r="T108" s="549">
        <v>1</v>
      </c>
      <c r="U108" s="551">
        <v>1</v>
      </c>
    </row>
    <row r="109" spans="1:21" ht="14.4" customHeight="1" x14ac:dyDescent="0.3">
      <c r="A109" s="544">
        <v>35</v>
      </c>
      <c r="B109" s="545" t="s">
        <v>640</v>
      </c>
      <c r="C109" s="545" t="s">
        <v>652</v>
      </c>
      <c r="D109" s="546" t="s">
        <v>1000</v>
      </c>
      <c r="E109" s="547" t="s">
        <v>663</v>
      </c>
      <c r="F109" s="545" t="s">
        <v>651</v>
      </c>
      <c r="G109" s="545" t="s">
        <v>920</v>
      </c>
      <c r="H109" s="545" t="s">
        <v>635</v>
      </c>
      <c r="I109" s="545" t="s">
        <v>956</v>
      </c>
      <c r="J109" s="545" t="s">
        <v>957</v>
      </c>
      <c r="K109" s="545" t="s">
        <v>887</v>
      </c>
      <c r="L109" s="548">
        <v>132</v>
      </c>
      <c r="M109" s="548">
        <v>132</v>
      </c>
      <c r="N109" s="545">
        <v>1</v>
      </c>
      <c r="O109" s="549">
        <v>1</v>
      </c>
      <c r="P109" s="548"/>
      <c r="Q109" s="550">
        <v>0</v>
      </c>
      <c r="R109" s="545"/>
      <c r="S109" s="550">
        <v>0</v>
      </c>
      <c r="T109" s="549"/>
      <c r="U109" s="551">
        <v>0</v>
      </c>
    </row>
    <row r="110" spans="1:21" ht="14.4" customHeight="1" x14ac:dyDescent="0.3">
      <c r="A110" s="544">
        <v>35</v>
      </c>
      <c r="B110" s="545" t="s">
        <v>640</v>
      </c>
      <c r="C110" s="545" t="s">
        <v>652</v>
      </c>
      <c r="D110" s="546" t="s">
        <v>1000</v>
      </c>
      <c r="E110" s="547" t="s">
        <v>663</v>
      </c>
      <c r="F110" s="545" t="s">
        <v>651</v>
      </c>
      <c r="G110" s="545" t="s">
        <v>958</v>
      </c>
      <c r="H110" s="545" t="s">
        <v>537</v>
      </c>
      <c r="I110" s="545" t="s">
        <v>959</v>
      </c>
      <c r="J110" s="545" t="s">
        <v>960</v>
      </c>
      <c r="K110" s="545" t="s">
        <v>961</v>
      </c>
      <c r="L110" s="548">
        <v>90</v>
      </c>
      <c r="M110" s="548">
        <v>90</v>
      </c>
      <c r="N110" s="545">
        <v>1</v>
      </c>
      <c r="O110" s="549">
        <v>1</v>
      </c>
      <c r="P110" s="548"/>
      <c r="Q110" s="550">
        <v>0</v>
      </c>
      <c r="R110" s="545"/>
      <c r="S110" s="550">
        <v>0</v>
      </c>
      <c r="T110" s="549"/>
      <c r="U110" s="551">
        <v>0</v>
      </c>
    </row>
    <row r="111" spans="1:21" ht="14.4" customHeight="1" x14ac:dyDescent="0.3">
      <c r="A111" s="544">
        <v>35</v>
      </c>
      <c r="B111" s="545" t="s">
        <v>640</v>
      </c>
      <c r="C111" s="545" t="s">
        <v>652</v>
      </c>
      <c r="D111" s="546" t="s">
        <v>1000</v>
      </c>
      <c r="E111" s="547" t="s">
        <v>663</v>
      </c>
      <c r="F111" s="545" t="s">
        <v>651</v>
      </c>
      <c r="G111" s="545" t="s">
        <v>962</v>
      </c>
      <c r="H111" s="545" t="s">
        <v>537</v>
      </c>
      <c r="I111" s="545" t="s">
        <v>963</v>
      </c>
      <c r="J111" s="545" t="s">
        <v>964</v>
      </c>
      <c r="K111" s="545" t="s">
        <v>965</v>
      </c>
      <c r="L111" s="548">
        <v>156.77000000000001</v>
      </c>
      <c r="M111" s="548">
        <v>1724.4700000000003</v>
      </c>
      <c r="N111" s="545">
        <v>11</v>
      </c>
      <c r="O111" s="549">
        <v>4</v>
      </c>
      <c r="P111" s="548">
        <v>1254.1600000000003</v>
      </c>
      <c r="Q111" s="550">
        <v>0.72727272727272729</v>
      </c>
      <c r="R111" s="545">
        <v>8</v>
      </c>
      <c r="S111" s="550">
        <v>0.72727272727272729</v>
      </c>
      <c r="T111" s="549">
        <v>3</v>
      </c>
      <c r="U111" s="551">
        <v>0.75</v>
      </c>
    </row>
    <row r="112" spans="1:21" ht="14.4" customHeight="1" x14ac:dyDescent="0.3">
      <c r="A112" s="544">
        <v>35</v>
      </c>
      <c r="B112" s="545" t="s">
        <v>640</v>
      </c>
      <c r="C112" s="545" t="s">
        <v>652</v>
      </c>
      <c r="D112" s="546" t="s">
        <v>1000</v>
      </c>
      <c r="E112" s="547" t="s">
        <v>663</v>
      </c>
      <c r="F112" s="545" t="s">
        <v>651</v>
      </c>
      <c r="G112" s="545" t="s">
        <v>962</v>
      </c>
      <c r="H112" s="545" t="s">
        <v>537</v>
      </c>
      <c r="I112" s="545" t="s">
        <v>963</v>
      </c>
      <c r="J112" s="545" t="s">
        <v>964</v>
      </c>
      <c r="K112" s="545" t="s">
        <v>965</v>
      </c>
      <c r="L112" s="548">
        <v>107.27</v>
      </c>
      <c r="M112" s="548">
        <v>643.62</v>
      </c>
      <c r="N112" s="545">
        <v>6</v>
      </c>
      <c r="O112" s="549">
        <v>2</v>
      </c>
      <c r="P112" s="548">
        <v>643.62</v>
      </c>
      <c r="Q112" s="550">
        <v>1</v>
      </c>
      <c r="R112" s="545">
        <v>6</v>
      </c>
      <c r="S112" s="550">
        <v>1</v>
      </c>
      <c r="T112" s="549">
        <v>2</v>
      </c>
      <c r="U112" s="551">
        <v>1</v>
      </c>
    </row>
    <row r="113" spans="1:21" ht="14.4" customHeight="1" x14ac:dyDescent="0.3">
      <c r="A113" s="544">
        <v>35</v>
      </c>
      <c r="B113" s="545" t="s">
        <v>640</v>
      </c>
      <c r="C113" s="545" t="s">
        <v>652</v>
      </c>
      <c r="D113" s="546" t="s">
        <v>1000</v>
      </c>
      <c r="E113" s="547" t="s">
        <v>663</v>
      </c>
      <c r="F113" s="545" t="s">
        <v>651</v>
      </c>
      <c r="G113" s="545" t="s">
        <v>702</v>
      </c>
      <c r="H113" s="545" t="s">
        <v>537</v>
      </c>
      <c r="I113" s="545" t="s">
        <v>966</v>
      </c>
      <c r="J113" s="545" t="s">
        <v>751</v>
      </c>
      <c r="K113" s="545" t="s">
        <v>967</v>
      </c>
      <c r="L113" s="548">
        <v>48.09</v>
      </c>
      <c r="M113" s="548">
        <v>48.09</v>
      </c>
      <c r="N113" s="545">
        <v>1</v>
      </c>
      <c r="O113" s="549">
        <v>1</v>
      </c>
      <c r="P113" s="548">
        <v>48.09</v>
      </c>
      <c r="Q113" s="550">
        <v>1</v>
      </c>
      <c r="R113" s="545">
        <v>1</v>
      </c>
      <c r="S113" s="550">
        <v>1</v>
      </c>
      <c r="T113" s="549">
        <v>1</v>
      </c>
      <c r="U113" s="551">
        <v>1</v>
      </c>
    </row>
    <row r="114" spans="1:21" ht="14.4" customHeight="1" x14ac:dyDescent="0.3">
      <c r="A114" s="544">
        <v>35</v>
      </c>
      <c r="B114" s="545" t="s">
        <v>640</v>
      </c>
      <c r="C114" s="545" t="s">
        <v>652</v>
      </c>
      <c r="D114" s="546" t="s">
        <v>1000</v>
      </c>
      <c r="E114" s="547" t="s">
        <v>663</v>
      </c>
      <c r="F114" s="545" t="s">
        <v>651</v>
      </c>
      <c r="G114" s="545" t="s">
        <v>968</v>
      </c>
      <c r="H114" s="545" t="s">
        <v>537</v>
      </c>
      <c r="I114" s="545" t="s">
        <v>969</v>
      </c>
      <c r="J114" s="545" t="s">
        <v>970</v>
      </c>
      <c r="K114" s="545" t="s">
        <v>971</v>
      </c>
      <c r="L114" s="548">
        <v>0</v>
      </c>
      <c r="M114" s="548">
        <v>0</v>
      </c>
      <c r="N114" s="545">
        <v>2</v>
      </c>
      <c r="O114" s="549">
        <v>1.5</v>
      </c>
      <c r="P114" s="548">
        <v>0</v>
      </c>
      <c r="Q114" s="550"/>
      <c r="R114" s="545">
        <v>2</v>
      </c>
      <c r="S114" s="550">
        <v>1</v>
      </c>
      <c r="T114" s="549">
        <v>1.5</v>
      </c>
      <c r="U114" s="551">
        <v>1</v>
      </c>
    </row>
    <row r="115" spans="1:21" ht="14.4" customHeight="1" x14ac:dyDescent="0.3">
      <c r="A115" s="544">
        <v>35</v>
      </c>
      <c r="B115" s="545" t="s">
        <v>640</v>
      </c>
      <c r="C115" s="545" t="s">
        <v>652</v>
      </c>
      <c r="D115" s="546" t="s">
        <v>1000</v>
      </c>
      <c r="E115" s="547" t="s">
        <v>663</v>
      </c>
      <c r="F115" s="545" t="s">
        <v>651</v>
      </c>
      <c r="G115" s="545" t="s">
        <v>756</v>
      </c>
      <c r="H115" s="545" t="s">
        <v>537</v>
      </c>
      <c r="I115" s="545" t="s">
        <v>757</v>
      </c>
      <c r="J115" s="545" t="s">
        <v>758</v>
      </c>
      <c r="K115" s="545" t="s">
        <v>759</v>
      </c>
      <c r="L115" s="548">
        <v>0</v>
      </c>
      <c r="M115" s="548">
        <v>0</v>
      </c>
      <c r="N115" s="545">
        <v>1</v>
      </c>
      <c r="O115" s="549">
        <v>1</v>
      </c>
      <c r="P115" s="548"/>
      <c r="Q115" s="550"/>
      <c r="R115" s="545"/>
      <c r="S115" s="550">
        <v>0</v>
      </c>
      <c r="T115" s="549"/>
      <c r="U115" s="551">
        <v>0</v>
      </c>
    </row>
    <row r="116" spans="1:21" ht="14.4" customHeight="1" x14ac:dyDescent="0.3">
      <c r="A116" s="544">
        <v>35</v>
      </c>
      <c r="B116" s="545" t="s">
        <v>640</v>
      </c>
      <c r="C116" s="545" t="s">
        <v>652</v>
      </c>
      <c r="D116" s="546" t="s">
        <v>1000</v>
      </c>
      <c r="E116" s="547" t="s">
        <v>663</v>
      </c>
      <c r="F116" s="545" t="s">
        <v>651</v>
      </c>
      <c r="G116" s="545" t="s">
        <v>823</v>
      </c>
      <c r="H116" s="545" t="s">
        <v>537</v>
      </c>
      <c r="I116" s="545" t="s">
        <v>972</v>
      </c>
      <c r="J116" s="545" t="s">
        <v>973</v>
      </c>
      <c r="K116" s="545" t="s">
        <v>826</v>
      </c>
      <c r="L116" s="548">
        <v>38.56</v>
      </c>
      <c r="M116" s="548">
        <v>38.56</v>
      </c>
      <c r="N116" s="545">
        <v>1</v>
      </c>
      <c r="O116" s="549">
        <v>1</v>
      </c>
      <c r="P116" s="548">
        <v>38.56</v>
      </c>
      <c r="Q116" s="550">
        <v>1</v>
      </c>
      <c r="R116" s="545">
        <v>1</v>
      </c>
      <c r="S116" s="550">
        <v>1</v>
      </c>
      <c r="T116" s="549">
        <v>1</v>
      </c>
      <c r="U116" s="551">
        <v>1</v>
      </c>
    </row>
    <row r="117" spans="1:21" ht="14.4" customHeight="1" x14ac:dyDescent="0.3">
      <c r="A117" s="544">
        <v>35</v>
      </c>
      <c r="B117" s="545" t="s">
        <v>640</v>
      </c>
      <c r="C117" s="545" t="s">
        <v>652</v>
      </c>
      <c r="D117" s="546" t="s">
        <v>1000</v>
      </c>
      <c r="E117" s="547" t="s">
        <v>663</v>
      </c>
      <c r="F117" s="545" t="s">
        <v>651</v>
      </c>
      <c r="G117" s="545" t="s">
        <v>714</v>
      </c>
      <c r="H117" s="545" t="s">
        <v>537</v>
      </c>
      <c r="I117" s="545" t="s">
        <v>974</v>
      </c>
      <c r="J117" s="545" t="s">
        <v>716</v>
      </c>
      <c r="K117" s="545" t="s">
        <v>975</v>
      </c>
      <c r="L117" s="548">
        <v>36.54</v>
      </c>
      <c r="M117" s="548">
        <v>36.54</v>
      </c>
      <c r="N117" s="545">
        <v>1</v>
      </c>
      <c r="O117" s="549">
        <v>1</v>
      </c>
      <c r="P117" s="548">
        <v>36.54</v>
      </c>
      <c r="Q117" s="550">
        <v>1</v>
      </c>
      <c r="R117" s="545">
        <v>1</v>
      </c>
      <c r="S117" s="550">
        <v>1</v>
      </c>
      <c r="T117" s="549">
        <v>1</v>
      </c>
      <c r="U117" s="551">
        <v>1</v>
      </c>
    </row>
    <row r="118" spans="1:21" ht="14.4" customHeight="1" x14ac:dyDescent="0.3">
      <c r="A118" s="544">
        <v>35</v>
      </c>
      <c r="B118" s="545" t="s">
        <v>640</v>
      </c>
      <c r="C118" s="545" t="s">
        <v>652</v>
      </c>
      <c r="D118" s="546" t="s">
        <v>1000</v>
      </c>
      <c r="E118" s="547" t="s">
        <v>663</v>
      </c>
      <c r="F118" s="545" t="s">
        <v>651</v>
      </c>
      <c r="G118" s="545" t="s">
        <v>835</v>
      </c>
      <c r="H118" s="545" t="s">
        <v>537</v>
      </c>
      <c r="I118" s="545" t="s">
        <v>836</v>
      </c>
      <c r="J118" s="545" t="s">
        <v>837</v>
      </c>
      <c r="K118" s="545" t="s">
        <v>838</v>
      </c>
      <c r="L118" s="548">
        <v>78.33</v>
      </c>
      <c r="M118" s="548">
        <v>78.33</v>
      </c>
      <c r="N118" s="545">
        <v>1</v>
      </c>
      <c r="O118" s="549">
        <v>1</v>
      </c>
      <c r="P118" s="548">
        <v>78.33</v>
      </c>
      <c r="Q118" s="550">
        <v>1</v>
      </c>
      <c r="R118" s="545">
        <v>1</v>
      </c>
      <c r="S118" s="550">
        <v>1</v>
      </c>
      <c r="T118" s="549">
        <v>1</v>
      </c>
      <c r="U118" s="551">
        <v>1</v>
      </c>
    </row>
    <row r="119" spans="1:21" ht="14.4" customHeight="1" x14ac:dyDescent="0.3">
      <c r="A119" s="544">
        <v>35</v>
      </c>
      <c r="B119" s="545" t="s">
        <v>640</v>
      </c>
      <c r="C119" s="545" t="s">
        <v>652</v>
      </c>
      <c r="D119" s="546" t="s">
        <v>1000</v>
      </c>
      <c r="E119" s="547" t="s">
        <v>663</v>
      </c>
      <c r="F119" s="545" t="s">
        <v>651</v>
      </c>
      <c r="G119" s="545" t="s">
        <v>764</v>
      </c>
      <c r="H119" s="545" t="s">
        <v>537</v>
      </c>
      <c r="I119" s="545" t="s">
        <v>976</v>
      </c>
      <c r="J119" s="545" t="s">
        <v>766</v>
      </c>
      <c r="K119" s="545" t="s">
        <v>977</v>
      </c>
      <c r="L119" s="548">
        <v>0</v>
      </c>
      <c r="M119" s="548">
        <v>0</v>
      </c>
      <c r="N119" s="545">
        <v>1</v>
      </c>
      <c r="O119" s="549">
        <v>1</v>
      </c>
      <c r="P119" s="548">
        <v>0</v>
      </c>
      <c r="Q119" s="550"/>
      <c r="R119" s="545">
        <v>1</v>
      </c>
      <c r="S119" s="550">
        <v>1</v>
      </c>
      <c r="T119" s="549">
        <v>1</v>
      </c>
      <c r="U119" s="551">
        <v>1</v>
      </c>
    </row>
    <row r="120" spans="1:21" ht="14.4" customHeight="1" x14ac:dyDescent="0.3">
      <c r="A120" s="544">
        <v>35</v>
      </c>
      <c r="B120" s="545" t="s">
        <v>640</v>
      </c>
      <c r="C120" s="545" t="s">
        <v>652</v>
      </c>
      <c r="D120" s="546" t="s">
        <v>1000</v>
      </c>
      <c r="E120" s="547" t="s">
        <v>663</v>
      </c>
      <c r="F120" s="545" t="s">
        <v>651</v>
      </c>
      <c r="G120" s="545" t="s">
        <v>764</v>
      </c>
      <c r="H120" s="545" t="s">
        <v>537</v>
      </c>
      <c r="I120" s="545" t="s">
        <v>853</v>
      </c>
      <c r="J120" s="545" t="s">
        <v>766</v>
      </c>
      <c r="K120" s="545" t="s">
        <v>854</v>
      </c>
      <c r="L120" s="548">
        <v>0</v>
      </c>
      <c r="M120" s="548">
        <v>0</v>
      </c>
      <c r="N120" s="545">
        <v>1</v>
      </c>
      <c r="O120" s="549">
        <v>0.5</v>
      </c>
      <c r="P120" s="548">
        <v>0</v>
      </c>
      <c r="Q120" s="550"/>
      <c r="R120" s="545">
        <v>1</v>
      </c>
      <c r="S120" s="550">
        <v>1</v>
      </c>
      <c r="T120" s="549">
        <v>0.5</v>
      </c>
      <c r="U120" s="551">
        <v>1</v>
      </c>
    </row>
    <row r="121" spans="1:21" ht="14.4" customHeight="1" x14ac:dyDescent="0.3">
      <c r="A121" s="544">
        <v>35</v>
      </c>
      <c r="B121" s="545" t="s">
        <v>640</v>
      </c>
      <c r="C121" s="545" t="s">
        <v>652</v>
      </c>
      <c r="D121" s="546" t="s">
        <v>1000</v>
      </c>
      <c r="E121" s="547" t="s">
        <v>663</v>
      </c>
      <c r="F121" s="545" t="s">
        <v>651</v>
      </c>
      <c r="G121" s="545" t="s">
        <v>978</v>
      </c>
      <c r="H121" s="545" t="s">
        <v>537</v>
      </c>
      <c r="I121" s="545" t="s">
        <v>556</v>
      </c>
      <c r="J121" s="545" t="s">
        <v>979</v>
      </c>
      <c r="K121" s="545" t="s">
        <v>980</v>
      </c>
      <c r="L121" s="548">
        <v>54.13</v>
      </c>
      <c r="M121" s="548">
        <v>108.26</v>
      </c>
      <c r="N121" s="545">
        <v>2</v>
      </c>
      <c r="O121" s="549">
        <v>1</v>
      </c>
      <c r="P121" s="548">
        <v>108.26</v>
      </c>
      <c r="Q121" s="550">
        <v>1</v>
      </c>
      <c r="R121" s="545">
        <v>2</v>
      </c>
      <c r="S121" s="550">
        <v>1</v>
      </c>
      <c r="T121" s="549">
        <v>1</v>
      </c>
      <c r="U121" s="551">
        <v>1</v>
      </c>
    </row>
    <row r="122" spans="1:21" ht="14.4" customHeight="1" x14ac:dyDescent="0.3">
      <c r="A122" s="544">
        <v>35</v>
      </c>
      <c r="B122" s="545" t="s">
        <v>640</v>
      </c>
      <c r="C122" s="545" t="s">
        <v>652</v>
      </c>
      <c r="D122" s="546" t="s">
        <v>1000</v>
      </c>
      <c r="E122" s="547" t="s">
        <v>663</v>
      </c>
      <c r="F122" s="545" t="s">
        <v>651</v>
      </c>
      <c r="G122" s="545" t="s">
        <v>876</v>
      </c>
      <c r="H122" s="545" t="s">
        <v>537</v>
      </c>
      <c r="I122" s="545" t="s">
        <v>981</v>
      </c>
      <c r="J122" s="545" t="s">
        <v>982</v>
      </c>
      <c r="K122" s="545" t="s">
        <v>983</v>
      </c>
      <c r="L122" s="548">
        <v>0</v>
      </c>
      <c r="M122" s="548">
        <v>0</v>
      </c>
      <c r="N122" s="545">
        <v>1</v>
      </c>
      <c r="O122" s="549">
        <v>1</v>
      </c>
      <c r="P122" s="548">
        <v>0</v>
      </c>
      <c r="Q122" s="550"/>
      <c r="R122" s="545">
        <v>1</v>
      </c>
      <c r="S122" s="550">
        <v>1</v>
      </c>
      <c r="T122" s="549">
        <v>1</v>
      </c>
      <c r="U122" s="551">
        <v>1</v>
      </c>
    </row>
    <row r="123" spans="1:21" ht="14.4" customHeight="1" x14ac:dyDescent="0.3">
      <c r="A123" s="544">
        <v>35</v>
      </c>
      <c r="B123" s="545" t="s">
        <v>640</v>
      </c>
      <c r="C123" s="545" t="s">
        <v>652</v>
      </c>
      <c r="D123" s="546" t="s">
        <v>1000</v>
      </c>
      <c r="E123" s="547" t="s">
        <v>663</v>
      </c>
      <c r="F123" s="545" t="s">
        <v>651</v>
      </c>
      <c r="G123" s="545" t="s">
        <v>876</v>
      </c>
      <c r="H123" s="545" t="s">
        <v>537</v>
      </c>
      <c r="I123" s="545" t="s">
        <v>984</v>
      </c>
      <c r="J123" s="545" t="s">
        <v>982</v>
      </c>
      <c r="K123" s="545" t="s">
        <v>879</v>
      </c>
      <c r="L123" s="548">
        <v>0</v>
      </c>
      <c r="M123" s="548">
        <v>0</v>
      </c>
      <c r="N123" s="545">
        <v>1</v>
      </c>
      <c r="O123" s="549">
        <v>1</v>
      </c>
      <c r="P123" s="548">
        <v>0</v>
      </c>
      <c r="Q123" s="550"/>
      <c r="R123" s="545">
        <v>1</v>
      </c>
      <c r="S123" s="550">
        <v>1</v>
      </c>
      <c r="T123" s="549">
        <v>1</v>
      </c>
      <c r="U123" s="551">
        <v>1</v>
      </c>
    </row>
    <row r="124" spans="1:21" ht="14.4" customHeight="1" x14ac:dyDescent="0.3">
      <c r="A124" s="544">
        <v>35</v>
      </c>
      <c r="B124" s="545" t="s">
        <v>640</v>
      </c>
      <c r="C124" s="545" t="s">
        <v>652</v>
      </c>
      <c r="D124" s="546" t="s">
        <v>1000</v>
      </c>
      <c r="E124" s="547" t="s">
        <v>664</v>
      </c>
      <c r="F124" s="545" t="s">
        <v>651</v>
      </c>
      <c r="G124" s="545" t="s">
        <v>666</v>
      </c>
      <c r="H124" s="545" t="s">
        <v>537</v>
      </c>
      <c r="I124" s="545" t="s">
        <v>985</v>
      </c>
      <c r="J124" s="545" t="s">
        <v>986</v>
      </c>
      <c r="K124" s="545" t="s">
        <v>987</v>
      </c>
      <c r="L124" s="548">
        <v>154.36000000000001</v>
      </c>
      <c r="M124" s="548">
        <v>308.72000000000003</v>
      </c>
      <c r="N124" s="545">
        <v>2</v>
      </c>
      <c r="O124" s="549">
        <v>1</v>
      </c>
      <c r="P124" s="548">
        <v>308.72000000000003</v>
      </c>
      <c r="Q124" s="550">
        <v>1</v>
      </c>
      <c r="R124" s="545">
        <v>2</v>
      </c>
      <c r="S124" s="550">
        <v>1</v>
      </c>
      <c r="T124" s="549">
        <v>1</v>
      </c>
      <c r="U124" s="551">
        <v>1</v>
      </c>
    </row>
    <row r="125" spans="1:21" ht="14.4" customHeight="1" x14ac:dyDescent="0.3">
      <c r="A125" s="544">
        <v>35</v>
      </c>
      <c r="B125" s="545" t="s">
        <v>640</v>
      </c>
      <c r="C125" s="545" t="s">
        <v>652</v>
      </c>
      <c r="D125" s="546" t="s">
        <v>1000</v>
      </c>
      <c r="E125" s="547" t="s">
        <v>664</v>
      </c>
      <c r="F125" s="545" t="s">
        <v>651</v>
      </c>
      <c r="G125" s="545" t="s">
        <v>988</v>
      </c>
      <c r="H125" s="545" t="s">
        <v>537</v>
      </c>
      <c r="I125" s="545" t="s">
        <v>989</v>
      </c>
      <c r="J125" s="545" t="s">
        <v>990</v>
      </c>
      <c r="K125" s="545" t="s">
        <v>991</v>
      </c>
      <c r="L125" s="548">
        <v>47.41</v>
      </c>
      <c r="M125" s="548">
        <v>47.41</v>
      </c>
      <c r="N125" s="545">
        <v>1</v>
      </c>
      <c r="O125" s="549">
        <v>0.5</v>
      </c>
      <c r="P125" s="548">
        <v>47.41</v>
      </c>
      <c r="Q125" s="550">
        <v>1</v>
      </c>
      <c r="R125" s="545">
        <v>1</v>
      </c>
      <c r="S125" s="550">
        <v>1</v>
      </c>
      <c r="T125" s="549">
        <v>0.5</v>
      </c>
      <c r="U125" s="551">
        <v>1</v>
      </c>
    </row>
    <row r="126" spans="1:21" ht="14.4" customHeight="1" x14ac:dyDescent="0.3">
      <c r="A126" s="544">
        <v>35</v>
      </c>
      <c r="B126" s="545" t="s">
        <v>640</v>
      </c>
      <c r="C126" s="545" t="s">
        <v>652</v>
      </c>
      <c r="D126" s="546" t="s">
        <v>1000</v>
      </c>
      <c r="E126" s="547" t="s">
        <v>664</v>
      </c>
      <c r="F126" s="545" t="s">
        <v>651</v>
      </c>
      <c r="G126" s="545" t="s">
        <v>992</v>
      </c>
      <c r="H126" s="545" t="s">
        <v>537</v>
      </c>
      <c r="I126" s="545" t="s">
        <v>993</v>
      </c>
      <c r="J126" s="545" t="s">
        <v>994</v>
      </c>
      <c r="K126" s="545" t="s">
        <v>995</v>
      </c>
      <c r="L126" s="548">
        <v>215.12</v>
      </c>
      <c r="M126" s="548">
        <v>215.12</v>
      </c>
      <c r="N126" s="545">
        <v>1</v>
      </c>
      <c r="O126" s="549">
        <v>0.5</v>
      </c>
      <c r="P126" s="548">
        <v>215.12</v>
      </c>
      <c r="Q126" s="550">
        <v>1</v>
      </c>
      <c r="R126" s="545">
        <v>1</v>
      </c>
      <c r="S126" s="550">
        <v>1</v>
      </c>
      <c r="T126" s="549">
        <v>0.5</v>
      </c>
      <c r="U126" s="551">
        <v>1</v>
      </c>
    </row>
    <row r="127" spans="1:21" ht="14.4" customHeight="1" thickBot="1" x14ac:dyDescent="0.35">
      <c r="A127" s="552">
        <v>35</v>
      </c>
      <c r="B127" s="553" t="s">
        <v>640</v>
      </c>
      <c r="C127" s="553" t="s">
        <v>652</v>
      </c>
      <c r="D127" s="554" t="s">
        <v>1000</v>
      </c>
      <c r="E127" s="555" t="s">
        <v>665</v>
      </c>
      <c r="F127" s="553" t="s">
        <v>651</v>
      </c>
      <c r="G127" s="553" t="s">
        <v>996</v>
      </c>
      <c r="H127" s="553" t="s">
        <v>537</v>
      </c>
      <c r="I127" s="553" t="s">
        <v>997</v>
      </c>
      <c r="J127" s="553" t="s">
        <v>998</v>
      </c>
      <c r="K127" s="553" t="s">
        <v>999</v>
      </c>
      <c r="L127" s="556">
        <v>52.47</v>
      </c>
      <c r="M127" s="556">
        <v>52.47</v>
      </c>
      <c r="N127" s="553">
        <v>1</v>
      </c>
      <c r="O127" s="557">
        <v>1</v>
      </c>
      <c r="P127" s="556">
        <v>52.47</v>
      </c>
      <c r="Q127" s="558">
        <v>1</v>
      </c>
      <c r="R127" s="553">
        <v>1</v>
      </c>
      <c r="S127" s="558">
        <v>1</v>
      </c>
      <c r="T127" s="557">
        <v>1</v>
      </c>
      <c r="U127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1002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662</v>
      </c>
      <c r="B5" s="116">
        <v>0</v>
      </c>
      <c r="C5" s="543"/>
      <c r="D5" s="116"/>
      <c r="E5" s="543"/>
      <c r="F5" s="561">
        <v>0</v>
      </c>
    </row>
    <row r="6" spans="1:6" ht="14.4" customHeight="1" x14ac:dyDescent="0.3">
      <c r="A6" s="570" t="s">
        <v>658</v>
      </c>
      <c r="B6" s="562"/>
      <c r="C6" s="550">
        <v>0</v>
      </c>
      <c r="D6" s="562">
        <v>2026.94</v>
      </c>
      <c r="E6" s="550">
        <v>1</v>
      </c>
      <c r="F6" s="563">
        <v>2026.94</v>
      </c>
    </row>
    <row r="7" spans="1:6" ht="14.4" customHeight="1" x14ac:dyDescent="0.3">
      <c r="A7" s="570" t="s">
        <v>663</v>
      </c>
      <c r="B7" s="562"/>
      <c r="C7" s="550">
        <v>0</v>
      </c>
      <c r="D7" s="562">
        <v>132</v>
      </c>
      <c r="E7" s="550">
        <v>1</v>
      </c>
      <c r="F7" s="563">
        <v>132</v>
      </c>
    </row>
    <row r="8" spans="1:6" ht="14.4" customHeight="1" x14ac:dyDescent="0.3">
      <c r="A8" s="570" t="s">
        <v>660</v>
      </c>
      <c r="B8" s="562"/>
      <c r="C8" s="550">
        <v>0</v>
      </c>
      <c r="D8" s="562">
        <v>3063.2200000000003</v>
      </c>
      <c r="E8" s="550">
        <v>1</v>
      </c>
      <c r="F8" s="563">
        <v>3063.2200000000003</v>
      </c>
    </row>
    <row r="9" spans="1:6" ht="14.4" customHeight="1" thickBot="1" x14ac:dyDescent="0.35">
      <c r="A9" s="571" t="s">
        <v>661</v>
      </c>
      <c r="B9" s="566"/>
      <c r="C9" s="567">
        <v>0</v>
      </c>
      <c r="D9" s="566">
        <v>113.66</v>
      </c>
      <c r="E9" s="567">
        <v>1</v>
      </c>
      <c r="F9" s="568">
        <v>113.66</v>
      </c>
    </row>
    <row r="10" spans="1:6" ht="14.4" customHeight="1" thickBot="1" x14ac:dyDescent="0.35">
      <c r="A10" s="487" t="s">
        <v>3</v>
      </c>
      <c r="B10" s="488">
        <v>0</v>
      </c>
      <c r="C10" s="489">
        <v>0</v>
      </c>
      <c r="D10" s="488">
        <v>5335.82</v>
      </c>
      <c r="E10" s="489">
        <v>1</v>
      </c>
      <c r="F10" s="490">
        <v>5335.82</v>
      </c>
    </row>
    <row r="11" spans="1:6" ht="14.4" customHeight="1" thickBot="1" x14ac:dyDescent="0.35"/>
    <row r="12" spans="1:6" ht="14.4" customHeight="1" x14ac:dyDescent="0.3">
      <c r="A12" s="569" t="s">
        <v>1003</v>
      </c>
      <c r="B12" s="116"/>
      <c r="C12" s="543">
        <v>0</v>
      </c>
      <c r="D12" s="116">
        <v>669.7</v>
      </c>
      <c r="E12" s="543">
        <v>1</v>
      </c>
      <c r="F12" s="561">
        <v>669.7</v>
      </c>
    </row>
    <row r="13" spans="1:6" ht="14.4" customHeight="1" x14ac:dyDescent="0.3">
      <c r="A13" s="570" t="s">
        <v>1004</v>
      </c>
      <c r="B13" s="562">
        <v>0</v>
      </c>
      <c r="C13" s="550">
        <v>0</v>
      </c>
      <c r="D13" s="562">
        <v>132</v>
      </c>
      <c r="E13" s="550">
        <v>1</v>
      </c>
      <c r="F13" s="563">
        <v>132</v>
      </c>
    </row>
    <row r="14" spans="1:6" ht="14.4" customHeight="1" x14ac:dyDescent="0.3">
      <c r="A14" s="570" t="s">
        <v>1005</v>
      </c>
      <c r="B14" s="562"/>
      <c r="C14" s="550">
        <v>0</v>
      </c>
      <c r="D14" s="562">
        <v>133.38</v>
      </c>
      <c r="E14" s="550">
        <v>1</v>
      </c>
      <c r="F14" s="563">
        <v>133.38</v>
      </c>
    </row>
    <row r="15" spans="1:6" ht="14.4" customHeight="1" x14ac:dyDescent="0.3">
      <c r="A15" s="570" t="s">
        <v>1006</v>
      </c>
      <c r="B15" s="562"/>
      <c r="C15" s="550">
        <v>0</v>
      </c>
      <c r="D15" s="562">
        <v>35.11</v>
      </c>
      <c r="E15" s="550">
        <v>1</v>
      </c>
      <c r="F15" s="563">
        <v>35.11</v>
      </c>
    </row>
    <row r="16" spans="1:6" ht="14.4" customHeight="1" x14ac:dyDescent="0.3">
      <c r="A16" s="570" t="s">
        <v>1007</v>
      </c>
      <c r="B16" s="562"/>
      <c r="C16" s="550">
        <v>0</v>
      </c>
      <c r="D16" s="562">
        <v>415.2</v>
      </c>
      <c r="E16" s="550">
        <v>1</v>
      </c>
      <c r="F16" s="563">
        <v>415.2</v>
      </c>
    </row>
    <row r="17" spans="1:6" ht="14.4" customHeight="1" x14ac:dyDescent="0.3">
      <c r="A17" s="570" t="s">
        <v>1008</v>
      </c>
      <c r="B17" s="562"/>
      <c r="C17" s="550">
        <v>0</v>
      </c>
      <c r="D17" s="562">
        <v>460.85</v>
      </c>
      <c r="E17" s="550">
        <v>1</v>
      </c>
      <c r="F17" s="563">
        <v>460.85</v>
      </c>
    </row>
    <row r="18" spans="1:6" ht="14.4" customHeight="1" x14ac:dyDescent="0.3">
      <c r="A18" s="570" t="s">
        <v>1009</v>
      </c>
      <c r="B18" s="562"/>
      <c r="C18" s="550">
        <v>0</v>
      </c>
      <c r="D18" s="562">
        <v>97.44</v>
      </c>
      <c r="E18" s="550">
        <v>1</v>
      </c>
      <c r="F18" s="563">
        <v>97.44</v>
      </c>
    </row>
    <row r="19" spans="1:6" ht="14.4" customHeight="1" x14ac:dyDescent="0.3">
      <c r="A19" s="570" t="s">
        <v>1010</v>
      </c>
      <c r="B19" s="562"/>
      <c r="C19" s="550">
        <v>0</v>
      </c>
      <c r="D19" s="562">
        <v>392.42</v>
      </c>
      <c r="E19" s="550">
        <v>1</v>
      </c>
      <c r="F19" s="563">
        <v>392.42</v>
      </c>
    </row>
    <row r="20" spans="1:6" ht="14.4" customHeight="1" x14ac:dyDescent="0.3">
      <c r="A20" s="570" t="s">
        <v>1011</v>
      </c>
      <c r="B20" s="562"/>
      <c r="C20" s="550">
        <v>0</v>
      </c>
      <c r="D20" s="562">
        <v>439.98</v>
      </c>
      <c r="E20" s="550">
        <v>1</v>
      </c>
      <c r="F20" s="563">
        <v>439.98</v>
      </c>
    </row>
    <row r="21" spans="1:6" ht="14.4" customHeight="1" x14ac:dyDescent="0.3">
      <c r="A21" s="570" t="s">
        <v>1012</v>
      </c>
      <c r="B21" s="562"/>
      <c r="C21" s="550">
        <v>0</v>
      </c>
      <c r="D21" s="562">
        <v>416.37</v>
      </c>
      <c r="E21" s="550">
        <v>1</v>
      </c>
      <c r="F21" s="563">
        <v>416.37</v>
      </c>
    </row>
    <row r="22" spans="1:6" ht="14.4" customHeight="1" x14ac:dyDescent="0.3">
      <c r="A22" s="570" t="s">
        <v>1013</v>
      </c>
      <c r="B22" s="562"/>
      <c r="C22" s="550"/>
      <c r="D22" s="562">
        <v>0</v>
      </c>
      <c r="E22" s="550"/>
      <c r="F22" s="563">
        <v>0</v>
      </c>
    </row>
    <row r="23" spans="1:6" ht="14.4" customHeight="1" x14ac:dyDescent="0.3">
      <c r="A23" s="570" t="s">
        <v>1014</v>
      </c>
      <c r="B23" s="562"/>
      <c r="C23" s="550">
        <v>0</v>
      </c>
      <c r="D23" s="562">
        <v>1086.72</v>
      </c>
      <c r="E23" s="550">
        <v>1</v>
      </c>
      <c r="F23" s="563">
        <v>1086.72</v>
      </c>
    </row>
    <row r="24" spans="1:6" ht="14.4" customHeight="1" x14ac:dyDescent="0.3">
      <c r="A24" s="570" t="s">
        <v>1015</v>
      </c>
      <c r="B24" s="562"/>
      <c r="C24" s="550">
        <v>0</v>
      </c>
      <c r="D24" s="562">
        <v>113.66</v>
      </c>
      <c r="E24" s="550">
        <v>1</v>
      </c>
      <c r="F24" s="563">
        <v>113.66</v>
      </c>
    </row>
    <row r="25" spans="1:6" ht="14.4" customHeight="1" x14ac:dyDescent="0.3">
      <c r="A25" s="570" t="s">
        <v>1016</v>
      </c>
      <c r="B25" s="562"/>
      <c r="C25" s="550">
        <v>0</v>
      </c>
      <c r="D25" s="562">
        <v>177.43</v>
      </c>
      <c r="E25" s="550">
        <v>1</v>
      </c>
      <c r="F25" s="563">
        <v>177.43</v>
      </c>
    </row>
    <row r="26" spans="1:6" ht="14.4" customHeight="1" x14ac:dyDescent="0.3">
      <c r="A26" s="570" t="s">
        <v>1017</v>
      </c>
      <c r="B26" s="562"/>
      <c r="C26" s="550">
        <v>0</v>
      </c>
      <c r="D26" s="562">
        <v>540.5</v>
      </c>
      <c r="E26" s="550">
        <v>1</v>
      </c>
      <c r="F26" s="563">
        <v>540.5</v>
      </c>
    </row>
    <row r="27" spans="1:6" ht="14.4" customHeight="1" thickBot="1" x14ac:dyDescent="0.35">
      <c r="A27" s="571" t="s">
        <v>1018</v>
      </c>
      <c r="B27" s="566"/>
      <c r="C27" s="567">
        <v>0</v>
      </c>
      <c r="D27" s="566">
        <v>225.06</v>
      </c>
      <c r="E27" s="567">
        <v>1</v>
      </c>
      <c r="F27" s="568">
        <v>225.06</v>
      </c>
    </row>
    <row r="28" spans="1:6" ht="14.4" customHeight="1" thickBot="1" x14ac:dyDescent="0.35">
      <c r="A28" s="487" t="s">
        <v>3</v>
      </c>
      <c r="B28" s="488">
        <v>0</v>
      </c>
      <c r="C28" s="489">
        <v>0</v>
      </c>
      <c r="D28" s="488">
        <v>5335.82</v>
      </c>
      <c r="E28" s="489">
        <v>1</v>
      </c>
      <c r="F28" s="490">
        <v>5335.82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{75B279E2-B8A3-43D9-8C52-2E6D1B1FA563}</x14:id>
        </ext>
      </extLst>
    </cfRule>
  </conditionalFormatting>
  <conditionalFormatting sqref="F12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{36616547-0570-4EE3-A317-76767DC3C6D2}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B279E2-B8A3-43D9-8C52-2E6D1B1FA5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36616547-0570-4EE3-A317-76767DC3C6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1035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36</v>
      </c>
      <c r="J3" s="43">
        <f>SUBTOTAL(9,J6:J1048576)</f>
        <v>5335.82</v>
      </c>
      <c r="K3" s="44">
        <f>IF(M3=0,0,J3/M3)</f>
        <v>1</v>
      </c>
      <c r="L3" s="43">
        <f>SUBTOTAL(9,L6:L1048576)</f>
        <v>38</v>
      </c>
      <c r="M3" s="45">
        <f>SUBTOTAL(9,M6:M1048576)</f>
        <v>5335.82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662</v>
      </c>
      <c r="B6" s="538" t="s">
        <v>1019</v>
      </c>
      <c r="C6" s="538" t="s">
        <v>921</v>
      </c>
      <c r="D6" s="538" t="s">
        <v>922</v>
      </c>
      <c r="E6" s="538" t="s">
        <v>887</v>
      </c>
      <c r="F6" s="116">
        <v>2</v>
      </c>
      <c r="G6" s="116">
        <v>0</v>
      </c>
      <c r="H6" s="543"/>
      <c r="I6" s="116"/>
      <c r="J6" s="116"/>
      <c r="K6" s="543"/>
      <c r="L6" s="116">
        <v>2</v>
      </c>
      <c r="M6" s="561">
        <v>0</v>
      </c>
    </row>
    <row r="7" spans="1:13" ht="14.4" customHeight="1" x14ac:dyDescent="0.3">
      <c r="A7" s="544" t="s">
        <v>658</v>
      </c>
      <c r="B7" s="545" t="s">
        <v>1020</v>
      </c>
      <c r="C7" s="545" t="s">
        <v>727</v>
      </c>
      <c r="D7" s="545" t="s">
        <v>728</v>
      </c>
      <c r="E7" s="545" t="s">
        <v>729</v>
      </c>
      <c r="F7" s="562"/>
      <c r="G7" s="562"/>
      <c r="H7" s="550">
        <v>0</v>
      </c>
      <c r="I7" s="562">
        <v>2</v>
      </c>
      <c r="J7" s="562">
        <v>1086.72</v>
      </c>
      <c r="K7" s="550">
        <v>1</v>
      </c>
      <c r="L7" s="562">
        <v>2</v>
      </c>
      <c r="M7" s="563">
        <v>1086.72</v>
      </c>
    </row>
    <row r="8" spans="1:13" ht="14.4" customHeight="1" x14ac:dyDescent="0.3">
      <c r="A8" s="544" t="s">
        <v>658</v>
      </c>
      <c r="B8" s="545" t="s">
        <v>1021</v>
      </c>
      <c r="C8" s="545" t="s">
        <v>707</v>
      </c>
      <c r="D8" s="545" t="s">
        <v>708</v>
      </c>
      <c r="E8" s="545" t="s">
        <v>709</v>
      </c>
      <c r="F8" s="562"/>
      <c r="G8" s="562"/>
      <c r="H8" s="550">
        <v>0</v>
      </c>
      <c r="I8" s="562">
        <v>2</v>
      </c>
      <c r="J8" s="562">
        <v>94.44</v>
      </c>
      <c r="K8" s="550">
        <v>1</v>
      </c>
      <c r="L8" s="562">
        <v>2</v>
      </c>
      <c r="M8" s="563">
        <v>94.44</v>
      </c>
    </row>
    <row r="9" spans="1:13" ht="14.4" customHeight="1" x14ac:dyDescent="0.3">
      <c r="A9" s="544" t="s">
        <v>658</v>
      </c>
      <c r="B9" s="545" t="s">
        <v>1022</v>
      </c>
      <c r="C9" s="545" t="s">
        <v>667</v>
      </c>
      <c r="D9" s="545" t="s">
        <v>668</v>
      </c>
      <c r="E9" s="545" t="s">
        <v>669</v>
      </c>
      <c r="F9" s="562"/>
      <c r="G9" s="562"/>
      <c r="H9" s="550">
        <v>0</v>
      </c>
      <c r="I9" s="562">
        <v>1</v>
      </c>
      <c r="J9" s="562">
        <v>225.06</v>
      </c>
      <c r="K9" s="550">
        <v>1</v>
      </c>
      <c r="L9" s="562">
        <v>1</v>
      </c>
      <c r="M9" s="563">
        <v>225.06</v>
      </c>
    </row>
    <row r="10" spans="1:13" ht="14.4" customHeight="1" x14ac:dyDescent="0.3">
      <c r="A10" s="544" t="s">
        <v>658</v>
      </c>
      <c r="B10" s="545" t="s">
        <v>1023</v>
      </c>
      <c r="C10" s="545" t="s">
        <v>715</v>
      </c>
      <c r="D10" s="545" t="s">
        <v>716</v>
      </c>
      <c r="E10" s="545" t="s">
        <v>717</v>
      </c>
      <c r="F10" s="562"/>
      <c r="G10" s="562"/>
      <c r="H10" s="550">
        <v>0</v>
      </c>
      <c r="I10" s="562">
        <v>2</v>
      </c>
      <c r="J10" s="562">
        <v>84.960000000000008</v>
      </c>
      <c r="K10" s="550">
        <v>1</v>
      </c>
      <c r="L10" s="562">
        <v>2</v>
      </c>
      <c r="M10" s="563">
        <v>84.960000000000008</v>
      </c>
    </row>
    <row r="11" spans="1:13" ht="14.4" customHeight="1" x14ac:dyDescent="0.3">
      <c r="A11" s="544" t="s">
        <v>658</v>
      </c>
      <c r="B11" s="545" t="s">
        <v>1024</v>
      </c>
      <c r="C11" s="545" t="s">
        <v>739</v>
      </c>
      <c r="D11" s="545" t="s">
        <v>740</v>
      </c>
      <c r="E11" s="545" t="s">
        <v>741</v>
      </c>
      <c r="F11" s="562"/>
      <c r="G11" s="562"/>
      <c r="H11" s="550">
        <v>0</v>
      </c>
      <c r="I11" s="562">
        <v>4</v>
      </c>
      <c r="J11" s="562">
        <v>535.76</v>
      </c>
      <c r="K11" s="550">
        <v>1</v>
      </c>
      <c r="L11" s="562">
        <v>4</v>
      </c>
      <c r="M11" s="563">
        <v>535.76</v>
      </c>
    </row>
    <row r="12" spans="1:13" ht="14.4" customHeight="1" x14ac:dyDescent="0.3">
      <c r="A12" s="544" t="s">
        <v>661</v>
      </c>
      <c r="B12" s="545" t="s">
        <v>1025</v>
      </c>
      <c r="C12" s="545" t="s">
        <v>895</v>
      </c>
      <c r="D12" s="545" t="s">
        <v>847</v>
      </c>
      <c r="E12" s="545" t="s">
        <v>896</v>
      </c>
      <c r="F12" s="562"/>
      <c r="G12" s="562"/>
      <c r="H12" s="550"/>
      <c r="I12" s="562">
        <v>2</v>
      </c>
      <c r="J12" s="562">
        <v>0</v>
      </c>
      <c r="K12" s="550"/>
      <c r="L12" s="562">
        <v>2</v>
      </c>
      <c r="M12" s="563">
        <v>0</v>
      </c>
    </row>
    <row r="13" spans="1:13" ht="14.4" customHeight="1" x14ac:dyDescent="0.3">
      <c r="A13" s="544" t="s">
        <v>661</v>
      </c>
      <c r="B13" s="545" t="s">
        <v>1026</v>
      </c>
      <c r="C13" s="545" t="s">
        <v>885</v>
      </c>
      <c r="D13" s="545" t="s">
        <v>886</v>
      </c>
      <c r="E13" s="545" t="s">
        <v>887</v>
      </c>
      <c r="F13" s="562"/>
      <c r="G13" s="562"/>
      <c r="H13" s="550">
        <v>0</v>
      </c>
      <c r="I13" s="562">
        <v>1</v>
      </c>
      <c r="J13" s="562">
        <v>113.66</v>
      </c>
      <c r="K13" s="550">
        <v>1</v>
      </c>
      <c r="L13" s="562">
        <v>1</v>
      </c>
      <c r="M13" s="563">
        <v>113.66</v>
      </c>
    </row>
    <row r="14" spans="1:13" ht="14.4" customHeight="1" x14ac:dyDescent="0.3">
      <c r="A14" s="544" t="s">
        <v>663</v>
      </c>
      <c r="B14" s="545" t="s">
        <v>1019</v>
      </c>
      <c r="C14" s="545" t="s">
        <v>956</v>
      </c>
      <c r="D14" s="545" t="s">
        <v>957</v>
      </c>
      <c r="E14" s="545" t="s">
        <v>887</v>
      </c>
      <c r="F14" s="562"/>
      <c r="G14" s="562"/>
      <c r="H14" s="550">
        <v>0</v>
      </c>
      <c r="I14" s="562">
        <v>1</v>
      </c>
      <c r="J14" s="562">
        <v>132</v>
      </c>
      <c r="K14" s="550">
        <v>1</v>
      </c>
      <c r="L14" s="562">
        <v>1</v>
      </c>
      <c r="M14" s="563">
        <v>132</v>
      </c>
    </row>
    <row r="15" spans="1:13" ht="14.4" customHeight="1" x14ac:dyDescent="0.3">
      <c r="A15" s="544" t="s">
        <v>660</v>
      </c>
      <c r="B15" s="545" t="s">
        <v>1025</v>
      </c>
      <c r="C15" s="545" t="s">
        <v>846</v>
      </c>
      <c r="D15" s="545" t="s">
        <v>847</v>
      </c>
      <c r="E15" s="545" t="s">
        <v>848</v>
      </c>
      <c r="F15" s="562"/>
      <c r="G15" s="562"/>
      <c r="H15" s="550">
        <v>0</v>
      </c>
      <c r="I15" s="562">
        <v>2</v>
      </c>
      <c r="J15" s="562">
        <v>540.5</v>
      </c>
      <c r="K15" s="550">
        <v>1</v>
      </c>
      <c r="L15" s="562">
        <v>2</v>
      </c>
      <c r="M15" s="563">
        <v>540.5</v>
      </c>
    </row>
    <row r="16" spans="1:13" ht="14.4" customHeight="1" x14ac:dyDescent="0.3">
      <c r="A16" s="544" t="s">
        <v>660</v>
      </c>
      <c r="B16" s="545" t="s">
        <v>1027</v>
      </c>
      <c r="C16" s="545" t="s">
        <v>777</v>
      </c>
      <c r="D16" s="545" t="s">
        <v>778</v>
      </c>
      <c r="E16" s="545" t="s">
        <v>779</v>
      </c>
      <c r="F16" s="562"/>
      <c r="G16" s="562"/>
      <c r="H16" s="550">
        <v>0</v>
      </c>
      <c r="I16" s="562">
        <v>1</v>
      </c>
      <c r="J16" s="562">
        <v>35.11</v>
      </c>
      <c r="K16" s="550">
        <v>1</v>
      </c>
      <c r="L16" s="562">
        <v>1</v>
      </c>
      <c r="M16" s="563">
        <v>35.11</v>
      </c>
    </row>
    <row r="17" spans="1:13" ht="14.4" customHeight="1" x14ac:dyDescent="0.3">
      <c r="A17" s="544" t="s">
        <v>660</v>
      </c>
      <c r="B17" s="545" t="s">
        <v>1028</v>
      </c>
      <c r="C17" s="545" t="s">
        <v>850</v>
      </c>
      <c r="D17" s="545" t="s">
        <v>851</v>
      </c>
      <c r="E17" s="545" t="s">
        <v>852</v>
      </c>
      <c r="F17" s="562"/>
      <c r="G17" s="562"/>
      <c r="H17" s="550">
        <v>0</v>
      </c>
      <c r="I17" s="562">
        <v>1</v>
      </c>
      <c r="J17" s="562">
        <v>460.85</v>
      </c>
      <c r="K17" s="550">
        <v>1</v>
      </c>
      <c r="L17" s="562">
        <v>1</v>
      </c>
      <c r="M17" s="563">
        <v>460.85</v>
      </c>
    </row>
    <row r="18" spans="1:13" ht="14.4" customHeight="1" x14ac:dyDescent="0.3">
      <c r="A18" s="544" t="s">
        <v>660</v>
      </c>
      <c r="B18" s="545" t="s">
        <v>1029</v>
      </c>
      <c r="C18" s="545" t="s">
        <v>860</v>
      </c>
      <c r="D18" s="545" t="s">
        <v>861</v>
      </c>
      <c r="E18" s="545" t="s">
        <v>771</v>
      </c>
      <c r="F18" s="562"/>
      <c r="G18" s="562"/>
      <c r="H18" s="550">
        <v>0</v>
      </c>
      <c r="I18" s="562">
        <v>2</v>
      </c>
      <c r="J18" s="562">
        <v>392.42</v>
      </c>
      <c r="K18" s="550">
        <v>1</v>
      </c>
      <c r="L18" s="562">
        <v>2</v>
      </c>
      <c r="M18" s="563">
        <v>392.42</v>
      </c>
    </row>
    <row r="19" spans="1:13" ht="14.4" customHeight="1" x14ac:dyDescent="0.3">
      <c r="A19" s="544" t="s">
        <v>660</v>
      </c>
      <c r="B19" s="545" t="s">
        <v>1030</v>
      </c>
      <c r="C19" s="545" t="s">
        <v>769</v>
      </c>
      <c r="D19" s="545" t="s">
        <v>770</v>
      </c>
      <c r="E19" s="545" t="s">
        <v>771</v>
      </c>
      <c r="F19" s="562"/>
      <c r="G19" s="562"/>
      <c r="H19" s="550">
        <v>0</v>
      </c>
      <c r="I19" s="562">
        <v>1</v>
      </c>
      <c r="J19" s="562">
        <v>416.37</v>
      </c>
      <c r="K19" s="550">
        <v>1</v>
      </c>
      <c r="L19" s="562">
        <v>1</v>
      </c>
      <c r="M19" s="563">
        <v>416.37</v>
      </c>
    </row>
    <row r="20" spans="1:13" ht="14.4" customHeight="1" x14ac:dyDescent="0.3">
      <c r="A20" s="544" t="s">
        <v>660</v>
      </c>
      <c r="B20" s="545" t="s">
        <v>1021</v>
      </c>
      <c r="C20" s="545" t="s">
        <v>820</v>
      </c>
      <c r="D20" s="545" t="s">
        <v>821</v>
      </c>
      <c r="E20" s="545" t="s">
        <v>822</v>
      </c>
      <c r="F20" s="562"/>
      <c r="G20" s="562"/>
      <c r="H20" s="550">
        <v>0</v>
      </c>
      <c r="I20" s="562">
        <v>1</v>
      </c>
      <c r="J20" s="562">
        <v>82.99</v>
      </c>
      <c r="K20" s="550">
        <v>1</v>
      </c>
      <c r="L20" s="562">
        <v>1</v>
      </c>
      <c r="M20" s="563">
        <v>82.99</v>
      </c>
    </row>
    <row r="21" spans="1:13" ht="14.4" customHeight="1" x14ac:dyDescent="0.3">
      <c r="A21" s="544" t="s">
        <v>660</v>
      </c>
      <c r="B21" s="545" t="s">
        <v>1031</v>
      </c>
      <c r="C21" s="545" t="s">
        <v>828</v>
      </c>
      <c r="D21" s="545" t="s">
        <v>829</v>
      </c>
      <c r="E21" s="545" t="s">
        <v>830</v>
      </c>
      <c r="F21" s="562"/>
      <c r="G21" s="562"/>
      <c r="H21" s="550">
        <v>0</v>
      </c>
      <c r="I21" s="562">
        <v>2</v>
      </c>
      <c r="J21" s="562">
        <v>97.44</v>
      </c>
      <c r="K21" s="550">
        <v>1</v>
      </c>
      <c r="L21" s="562">
        <v>2</v>
      </c>
      <c r="M21" s="563">
        <v>97.44</v>
      </c>
    </row>
    <row r="22" spans="1:13" ht="14.4" customHeight="1" x14ac:dyDescent="0.3">
      <c r="A22" s="544" t="s">
        <v>660</v>
      </c>
      <c r="B22" s="545" t="s">
        <v>1023</v>
      </c>
      <c r="C22" s="545" t="s">
        <v>715</v>
      </c>
      <c r="D22" s="545" t="s">
        <v>716</v>
      </c>
      <c r="E22" s="545" t="s">
        <v>717</v>
      </c>
      <c r="F22" s="562"/>
      <c r="G22" s="562"/>
      <c r="H22" s="550">
        <v>0</v>
      </c>
      <c r="I22" s="562">
        <v>1</v>
      </c>
      <c r="J22" s="562">
        <v>48.42</v>
      </c>
      <c r="K22" s="550">
        <v>1</v>
      </c>
      <c r="L22" s="562">
        <v>1</v>
      </c>
      <c r="M22" s="563">
        <v>48.42</v>
      </c>
    </row>
    <row r="23" spans="1:13" ht="14.4" customHeight="1" x14ac:dyDescent="0.3">
      <c r="A23" s="544" t="s">
        <v>660</v>
      </c>
      <c r="B23" s="545" t="s">
        <v>1032</v>
      </c>
      <c r="C23" s="545" t="s">
        <v>856</v>
      </c>
      <c r="D23" s="545" t="s">
        <v>857</v>
      </c>
      <c r="E23" s="545" t="s">
        <v>858</v>
      </c>
      <c r="F23" s="562"/>
      <c r="G23" s="562"/>
      <c r="H23" s="550">
        <v>0</v>
      </c>
      <c r="I23" s="562">
        <v>1</v>
      </c>
      <c r="J23" s="562">
        <v>439.98</v>
      </c>
      <c r="K23" s="550">
        <v>1</v>
      </c>
      <c r="L23" s="562">
        <v>1</v>
      </c>
      <c r="M23" s="563">
        <v>439.98</v>
      </c>
    </row>
    <row r="24" spans="1:13" ht="14.4" customHeight="1" x14ac:dyDescent="0.3">
      <c r="A24" s="544" t="s">
        <v>660</v>
      </c>
      <c r="B24" s="545" t="s">
        <v>1033</v>
      </c>
      <c r="C24" s="545" t="s">
        <v>873</v>
      </c>
      <c r="D24" s="545" t="s">
        <v>874</v>
      </c>
      <c r="E24" s="545" t="s">
        <v>875</v>
      </c>
      <c r="F24" s="562"/>
      <c r="G24" s="562"/>
      <c r="H24" s="550"/>
      <c r="I24" s="562">
        <v>4</v>
      </c>
      <c r="J24" s="562">
        <v>0</v>
      </c>
      <c r="K24" s="550"/>
      <c r="L24" s="562">
        <v>4</v>
      </c>
      <c r="M24" s="563">
        <v>0</v>
      </c>
    </row>
    <row r="25" spans="1:13" ht="14.4" customHeight="1" x14ac:dyDescent="0.3">
      <c r="A25" s="544" t="s">
        <v>660</v>
      </c>
      <c r="B25" s="545" t="s">
        <v>1034</v>
      </c>
      <c r="C25" s="545" t="s">
        <v>773</v>
      </c>
      <c r="D25" s="545" t="s">
        <v>774</v>
      </c>
      <c r="E25" s="545" t="s">
        <v>775</v>
      </c>
      <c r="F25" s="562"/>
      <c r="G25" s="562"/>
      <c r="H25" s="550">
        <v>0</v>
      </c>
      <c r="I25" s="562">
        <v>4</v>
      </c>
      <c r="J25" s="562">
        <v>415.2</v>
      </c>
      <c r="K25" s="550">
        <v>1</v>
      </c>
      <c r="L25" s="562">
        <v>4</v>
      </c>
      <c r="M25" s="563">
        <v>415.2</v>
      </c>
    </row>
    <row r="26" spans="1:13" ht="14.4" customHeight="1" thickBot="1" x14ac:dyDescent="0.35">
      <c r="A26" s="552" t="s">
        <v>660</v>
      </c>
      <c r="B26" s="553" t="s">
        <v>1024</v>
      </c>
      <c r="C26" s="553" t="s">
        <v>739</v>
      </c>
      <c r="D26" s="553" t="s">
        <v>740</v>
      </c>
      <c r="E26" s="553" t="s">
        <v>741</v>
      </c>
      <c r="F26" s="564"/>
      <c r="G26" s="564"/>
      <c r="H26" s="558">
        <v>0</v>
      </c>
      <c r="I26" s="564">
        <v>1</v>
      </c>
      <c r="J26" s="564">
        <v>133.94</v>
      </c>
      <c r="K26" s="558">
        <v>1</v>
      </c>
      <c r="L26" s="564">
        <v>1</v>
      </c>
      <c r="M26" s="565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535</v>
      </c>
      <c r="B5" s="448" t="s">
        <v>536</v>
      </c>
      <c r="C5" s="449" t="s">
        <v>537</v>
      </c>
      <c r="D5" s="449" t="s">
        <v>537</v>
      </c>
      <c r="E5" s="449"/>
      <c r="F5" s="449" t="s">
        <v>537</v>
      </c>
      <c r="G5" s="449" t="s">
        <v>537</v>
      </c>
      <c r="H5" s="449" t="s">
        <v>537</v>
      </c>
      <c r="I5" s="450" t="s">
        <v>537</v>
      </c>
      <c r="J5" s="451" t="s">
        <v>69</v>
      </c>
    </row>
    <row r="6" spans="1:10" ht="14.4" customHeight="1" x14ac:dyDescent="0.3">
      <c r="A6" s="447" t="s">
        <v>535</v>
      </c>
      <c r="B6" s="448" t="s">
        <v>297</v>
      </c>
      <c r="C6" s="449">
        <v>15782.490149999998</v>
      </c>
      <c r="D6" s="449">
        <v>14603.652260000012</v>
      </c>
      <c r="E6" s="449"/>
      <c r="F6" s="449">
        <v>13331.456920000002</v>
      </c>
      <c r="G6" s="449">
        <v>14360.832881001843</v>
      </c>
      <c r="H6" s="449">
        <v>-1029.3759610018406</v>
      </c>
      <c r="I6" s="450">
        <v>0.9283205946666494</v>
      </c>
      <c r="J6" s="451" t="s">
        <v>1</v>
      </c>
    </row>
    <row r="7" spans="1:10" ht="14.4" customHeight="1" x14ac:dyDescent="0.3">
      <c r="A7" s="447" t="s">
        <v>535</v>
      </c>
      <c r="B7" s="448" t="s">
        <v>298</v>
      </c>
      <c r="C7" s="449">
        <v>273.24837999999897</v>
      </c>
      <c r="D7" s="449">
        <v>332.79891999999995</v>
      </c>
      <c r="E7" s="449"/>
      <c r="F7" s="449">
        <v>391.73379999999997</v>
      </c>
      <c r="G7" s="449">
        <v>372.4999882671525</v>
      </c>
      <c r="H7" s="449">
        <v>19.233811732847471</v>
      </c>
      <c r="I7" s="450">
        <v>1.0516343955400429</v>
      </c>
      <c r="J7" s="451" t="s">
        <v>1</v>
      </c>
    </row>
    <row r="8" spans="1:10" ht="14.4" customHeight="1" x14ac:dyDescent="0.3">
      <c r="A8" s="447" t="s">
        <v>535</v>
      </c>
      <c r="B8" s="448" t="s">
        <v>299</v>
      </c>
      <c r="C8" s="449">
        <v>146.81565000000001</v>
      </c>
      <c r="D8" s="449">
        <v>170.89028000000002</v>
      </c>
      <c r="E8" s="449"/>
      <c r="F8" s="449">
        <v>143.16895000000002</v>
      </c>
      <c r="G8" s="449">
        <v>172.49999456666748</v>
      </c>
      <c r="H8" s="449">
        <v>-29.331044566667458</v>
      </c>
      <c r="I8" s="450">
        <v>0.8299649536781194</v>
      </c>
      <c r="J8" s="451" t="s">
        <v>1</v>
      </c>
    </row>
    <row r="9" spans="1:10" ht="14.4" customHeight="1" x14ac:dyDescent="0.3">
      <c r="A9" s="447" t="s">
        <v>535</v>
      </c>
      <c r="B9" s="448" t="s">
        <v>300</v>
      </c>
      <c r="C9" s="449">
        <v>320.92481999999899</v>
      </c>
      <c r="D9" s="449">
        <v>350.22787</v>
      </c>
      <c r="E9" s="449"/>
      <c r="F9" s="449">
        <v>316.08546000000001</v>
      </c>
      <c r="G9" s="449">
        <v>350.8333222829333</v>
      </c>
      <c r="H9" s="449">
        <v>-34.747862282933283</v>
      </c>
      <c r="I9" s="450">
        <v>0.90095620890050321</v>
      </c>
      <c r="J9" s="451" t="s">
        <v>1</v>
      </c>
    </row>
    <row r="10" spans="1:10" ht="14.4" customHeight="1" x14ac:dyDescent="0.3">
      <c r="A10" s="447" t="s">
        <v>535</v>
      </c>
      <c r="B10" s="448" t="s">
        <v>301</v>
      </c>
      <c r="C10" s="449">
        <v>17159.47882</v>
      </c>
      <c r="D10" s="449">
        <v>18412.976160000009</v>
      </c>
      <c r="E10" s="449"/>
      <c r="F10" s="449">
        <v>19098.947300000007</v>
      </c>
      <c r="G10" s="449">
        <v>18545.832749184501</v>
      </c>
      <c r="H10" s="449">
        <v>553.11455081550594</v>
      </c>
      <c r="I10" s="450">
        <v>1.0298241959957193</v>
      </c>
      <c r="J10" s="451" t="s">
        <v>1</v>
      </c>
    </row>
    <row r="11" spans="1:10" ht="14.4" customHeight="1" x14ac:dyDescent="0.3">
      <c r="A11" s="447" t="s">
        <v>535</v>
      </c>
      <c r="B11" s="448" t="s">
        <v>302</v>
      </c>
      <c r="C11" s="449">
        <v>0.62999999999999989</v>
      </c>
      <c r="D11" s="449">
        <v>38.238</v>
      </c>
      <c r="E11" s="449"/>
      <c r="F11" s="449">
        <v>34.669000000000004</v>
      </c>
      <c r="G11" s="449">
        <v>38.333332125925835</v>
      </c>
      <c r="H11" s="449">
        <v>-3.6643321259258315</v>
      </c>
      <c r="I11" s="450">
        <v>0.90440872413886642</v>
      </c>
      <c r="J11" s="451" t="s">
        <v>1</v>
      </c>
    </row>
    <row r="12" spans="1:10" ht="14.4" customHeight="1" x14ac:dyDescent="0.3">
      <c r="A12" s="447" t="s">
        <v>535</v>
      </c>
      <c r="B12" s="448" t="s">
        <v>303</v>
      </c>
      <c r="C12" s="449">
        <v>61.337999999998004</v>
      </c>
      <c r="D12" s="449">
        <v>97.416999999999987</v>
      </c>
      <c r="E12" s="449"/>
      <c r="F12" s="449">
        <v>94.397600000000011</v>
      </c>
      <c r="G12" s="449">
        <v>106.666663306925</v>
      </c>
      <c r="H12" s="449">
        <v>-12.269063306924991</v>
      </c>
      <c r="I12" s="450">
        <v>0.88497752787464889</v>
      </c>
      <c r="J12" s="451" t="s">
        <v>1</v>
      </c>
    </row>
    <row r="13" spans="1:10" ht="14.4" customHeight="1" x14ac:dyDescent="0.3">
      <c r="A13" s="447" t="s">
        <v>535</v>
      </c>
      <c r="B13" s="448" t="s">
        <v>539</v>
      </c>
      <c r="C13" s="449">
        <v>33744.925819999989</v>
      </c>
      <c r="D13" s="449">
        <v>34006.200490000017</v>
      </c>
      <c r="E13" s="449"/>
      <c r="F13" s="449">
        <v>33410.459030000005</v>
      </c>
      <c r="G13" s="449">
        <v>33947.49893073595</v>
      </c>
      <c r="H13" s="449">
        <v>-537.03990073594468</v>
      </c>
      <c r="I13" s="450">
        <v>0.98418028079677733</v>
      </c>
      <c r="J13" s="451" t="s">
        <v>540</v>
      </c>
    </row>
    <row r="15" spans="1:10" ht="14.4" customHeight="1" x14ac:dyDescent="0.3">
      <c r="A15" s="447" t="s">
        <v>535</v>
      </c>
      <c r="B15" s="448" t="s">
        <v>536</v>
      </c>
      <c r="C15" s="449" t="s">
        <v>537</v>
      </c>
      <c r="D15" s="449" t="s">
        <v>537</v>
      </c>
      <c r="E15" s="449"/>
      <c r="F15" s="449" t="s">
        <v>537</v>
      </c>
      <c r="G15" s="449" t="s">
        <v>537</v>
      </c>
      <c r="H15" s="449" t="s">
        <v>537</v>
      </c>
      <c r="I15" s="450" t="s">
        <v>537</v>
      </c>
      <c r="J15" s="451" t="s">
        <v>69</v>
      </c>
    </row>
    <row r="16" spans="1:10" ht="14.4" customHeight="1" x14ac:dyDescent="0.3">
      <c r="A16" s="447" t="s">
        <v>541</v>
      </c>
      <c r="B16" s="448" t="s">
        <v>542</v>
      </c>
      <c r="C16" s="449" t="s">
        <v>537</v>
      </c>
      <c r="D16" s="449" t="s">
        <v>537</v>
      </c>
      <c r="E16" s="449"/>
      <c r="F16" s="449" t="s">
        <v>537</v>
      </c>
      <c r="G16" s="449" t="s">
        <v>537</v>
      </c>
      <c r="H16" s="449" t="s">
        <v>537</v>
      </c>
      <c r="I16" s="450" t="s">
        <v>537</v>
      </c>
      <c r="J16" s="451" t="s">
        <v>0</v>
      </c>
    </row>
    <row r="17" spans="1:10" ht="14.4" customHeight="1" x14ac:dyDescent="0.3">
      <c r="A17" s="447" t="s">
        <v>541</v>
      </c>
      <c r="B17" s="448" t="s">
        <v>297</v>
      </c>
      <c r="C17" s="449">
        <v>1369.3570499999987</v>
      </c>
      <c r="D17" s="449">
        <v>906.37540000000104</v>
      </c>
      <c r="E17" s="449"/>
      <c r="F17" s="449">
        <v>914.02648999999997</v>
      </c>
      <c r="G17" s="449">
        <v>998.77261979875823</v>
      </c>
      <c r="H17" s="449">
        <v>-84.746129798758261</v>
      </c>
      <c r="I17" s="450">
        <v>0.91514972665566896</v>
      </c>
      <c r="J17" s="451" t="s">
        <v>1</v>
      </c>
    </row>
    <row r="18" spans="1:10" ht="14.4" customHeight="1" x14ac:dyDescent="0.3">
      <c r="A18" s="447" t="s">
        <v>541</v>
      </c>
      <c r="B18" s="448" t="s">
        <v>298</v>
      </c>
      <c r="C18" s="449">
        <v>22.121899999999002</v>
      </c>
      <c r="D18" s="449">
        <v>25.084879999999998</v>
      </c>
      <c r="E18" s="449"/>
      <c r="F18" s="449">
        <v>15.946539999999999</v>
      </c>
      <c r="G18" s="449">
        <v>29.054647466078336</v>
      </c>
      <c r="H18" s="449">
        <v>-13.108107466078337</v>
      </c>
      <c r="I18" s="450">
        <v>0.54884644594699639</v>
      </c>
      <c r="J18" s="451" t="s">
        <v>1</v>
      </c>
    </row>
    <row r="19" spans="1:10" ht="14.4" customHeight="1" x14ac:dyDescent="0.3">
      <c r="A19" s="447" t="s">
        <v>541</v>
      </c>
      <c r="B19" s="448" t="s">
        <v>299</v>
      </c>
      <c r="C19" s="449">
        <v>1.4987399999999997</v>
      </c>
      <c r="D19" s="449">
        <v>1.8597099999999998</v>
      </c>
      <c r="E19" s="449"/>
      <c r="F19" s="449">
        <v>2.0400200000000002</v>
      </c>
      <c r="G19" s="449">
        <v>2.1800252936508331</v>
      </c>
      <c r="H19" s="449">
        <v>-0.14000529365083292</v>
      </c>
      <c r="I19" s="450">
        <v>0.93577813337368687</v>
      </c>
      <c r="J19" s="451" t="s">
        <v>1</v>
      </c>
    </row>
    <row r="20" spans="1:10" ht="14.4" customHeight="1" x14ac:dyDescent="0.3">
      <c r="A20" s="447" t="s">
        <v>541</v>
      </c>
      <c r="B20" s="448" t="s">
        <v>300</v>
      </c>
      <c r="C20" s="449">
        <v>52.020059999998999</v>
      </c>
      <c r="D20" s="449">
        <v>56.285649999999997</v>
      </c>
      <c r="E20" s="449"/>
      <c r="F20" s="449">
        <v>41.812939999999998</v>
      </c>
      <c r="G20" s="449">
        <v>52.963438012728332</v>
      </c>
      <c r="H20" s="449">
        <v>-11.150498012728335</v>
      </c>
      <c r="I20" s="450">
        <v>0.78946800979859699</v>
      </c>
      <c r="J20" s="451" t="s">
        <v>1</v>
      </c>
    </row>
    <row r="21" spans="1:10" ht="14.4" customHeight="1" x14ac:dyDescent="0.3">
      <c r="A21" s="447" t="s">
        <v>541</v>
      </c>
      <c r="B21" s="448" t="s">
        <v>302</v>
      </c>
      <c r="C21" s="449">
        <v>0</v>
      </c>
      <c r="D21" s="449">
        <v>0</v>
      </c>
      <c r="E21" s="449"/>
      <c r="F21" s="449">
        <v>4.9000000000000002E-2</v>
      </c>
      <c r="G21" s="449">
        <v>0</v>
      </c>
      <c r="H21" s="449">
        <v>4.9000000000000002E-2</v>
      </c>
      <c r="I21" s="450" t="s">
        <v>537</v>
      </c>
      <c r="J21" s="451" t="s">
        <v>1</v>
      </c>
    </row>
    <row r="22" spans="1:10" ht="14.4" customHeight="1" x14ac:dyDescent="0.3">
      <c r="A22" s="447" t="s">
        <v>541</v>
      </c>
      <c r="B22" s="448" t="s">
        <v>303</v>
      </c>
      <c r="C22" s="449">
        <v>7.5019999999990006</v>
      </c>
      <c r="D22" s="449">
        <v>14.776</v>
      </c>
      <c r="E22" s="449"/>
      <c r="F22" s="449">
        <v>16.613999999999997</v>
      </c>
      <c r="G22" s="449">
        <v>15.861993721948336</v>
      </c>
      <c r="H22" s="449">
        <v>0.75200627805166143</v>
      </c>
      <c r="I22" s="450">
        <v>1.047409316333993</v>
      </c>
      <c r="J22" s="451" t="s">
        <v>1</v>
      </c>
    </row>
    <row r="23" spans="1:10" ht="14.4" customHeight="1" x14ac:dyDescent="0.3">
      <c r="A23" s="447" t="s">
        <v>541</v>
      </c>
      <c r="B23" s="448" t="s">
        <v>543</v>
      </c>
      <c r="C23" s="449">
        <v>1452.4997499999956</v>
      </c>
      <c r="D23" s="449">
        <v>1004.381640000001</v>
      </c>
      <c r="E23" s="449"/>
      <c r="F23" s="449">
        <v>990.48899000000006</v>
      </c>
      <c r="G23" s="449">
        <v>1098.8327242931641</v>
      </c>
      <c r="H23" s="449">
        <v>-108.34373429316406</v>
      </c>
      <c r="I23" s="450">
        <v>0.90140106687953137</v>
      </c>
      <c r="J23" s="451" t="s">
        <v>544</v>
      </c>
    </row>
    <row r="24" spans="1:10" ht="14.4" customHeight="1" x14ac:dyDescent="0.3">
      <c r="A24" s="447" t="s">
        <v>537</v>
      </c>
      <c r="B24" s="448" t="s">
        <v>537</v>
      </c>
      <c r="C24" s="449" t="s">
        <v>537</v>
      </c>
      <c r="D24" s="449" t="s">
        <v>537</v>
      </c>
      <c r="E24" s="449"/>
      <c r="F24" s="449" t="s">
        <v>537</v>
      </c>
      <c r="G24" s="449" t="s">
        <v>537</v>
      </c>
      <c r="H24" s="449" t="s">
        <v>537</v>
      </c>
      <c r="I24" s="450" t="s">
        <v>537</v>
      </c>
      <c r="J24" s="451" t="s">
        <v>545</v>
      </c>
    </row>
    <row r="25" spans="1:10" ht="14.4" customHeight="1" x14ac:dyDescent="0.3">
      <c r="A25" s="447" t="s">
        <v>546</v>
      </c>
      <c r="B25" s="448" t="s">
        <v>547</v>
      </c>
      <c r="C25" s="449" t="s">
        <v>537</v>
      </c>
      <c r="D25" s="449" t="s">
        <v>537</v>
      </c>
      <c r="E25" s="449"/>
      <c r="F25" s="449" t="s">
        <v>537</v>
      </c>
      <c r="G25" s="449" t="s">
        <v>537</v>
      </c>
      <c r="H25" s="449" t="s">
        <v>537</v>
      </c>
      <c r="I25" s="450" t="s">
        <v>537</v>
      </c>
      <c r="J25" s="451" t="s">
        <v>0</v>
      </c>
    </row>
    <row r="26" spans="1:10" ht="14.4" customHeight="1" x14ac:dyDescent="0.3">
      <c r="A26" s="447" t="s">
        <v>546</v>
      </c>
      <c r="B26" s="448" t="s">
        <v>297</v>
      </c>
      <c r="C26" s="449">
        <v>14413.133099999999</v>
      </c>
      <c r="D26" s="449">
        <v>13697.276860000011</v>
      </c>
      <c r="E26" s="449"/>
      <c r="F26" s="449">
        <v>12417.430430000002</v>
      </c>
      <c r="G26" s="449">
        <v>13362.060261203085</v>
      </c>
      <c r="H26" s="449">
        <v>-944.62983120308309</v>
      </c>
      <c r="I26" s="450">
        <v>0.92930507625790104</v>
      </c>
      <c r="J26" s="451" t="s">
        <v>1</v>
      </c>
    </row>
    <row r="27" spans="1:10" ht="14.4" customHeight="1" x14ac:dyDescent="0.3">
      <c r="A27" s="447" t="s">
        <v>546</v>
      </c>
      <c r="B27" s="448" t="s">
        <v>298</v>
      </c>
      <c r="C27" s="449">
        <v>251.12647999999999</v>
      </c>
      <c r="D27" s="449">
        <v>307.71403999999995</v>
      </c>
      <c r="E27" s="449"/>
      <c r="F27" s="449">
        <v>375.78725999999995</v>
      </c>
      <c r="G27" s="449">
        <v>343.44534080107417</v>
      </c>
      <c r="H27" s="449">
        <v>32.34191919892578</v>
      </c>
      <c r="I27" s="450">
        <v>1.0941690433869022</v>
      </c>
      <c r="J27" s="451" t="s">
        <v>1</v>
      </c>
    </row>
    <row r="28" spans="1:10" ht="14.4" customHeight="1" x14ac:dyDescent="0.3">
      <c r="A28" s="447" t="s">
        <v>546</v>
      </c>
      <c r="B28" s="448" t="s">
        <v>299</v>
      </c>
      <c r="C28" s="449">
        <v>145.31691000000001</v>
      </c>
      <c r="D28" s="449">
        <v>169.03057000000001</v>
      </c>
      <c r="E28" s="449"/>
      <c r="F28" s="449">
        <v>141.12893000000003</v>
      </c>
      <c r="G28" s="449">
        <v>170.31996927301665</v>
      </c>
      <c r="H28" s="449">
        <v>-29.191039273016628</v>
      </c>
      <c r="I28" s="450">
        <v>0.82861058866077841</v>
      </c>
      <c r="J28" s="451" t="s">
        <v>1</v>
      </c>
    </row>
    <row r="29" spans="1:10" ht="14.4" customHeight="1" x14ac:dyDescent="0.3">
      <c r="A29" s="447" t="s">
        <v>546</v>
      </c>
      <c r="B29" s="448" t="s">
        <v>300</v>
      </c>
      <c r="C29" s="449">
        <v>268.90476000000001</v>
      </c>
      <c r="D29" s="449">
        <v>293.94222000000002</v>
      </c>
      <c r="E29" s="449"/>
      <c r="F29" s="449">
        <v>274.27251999999999</v>
      </c>
      <c r="G29" s="449">
        <v>297.86988427020498</v>
      </c>
      <c r="H29" s="449">
        <v>-23.597364270204991</v>
      </c>
      <c r="I29" s="450">
        <v>0.92077962386825496</v>
      </c>
      <c r="J29" s="451" t="s">
        <v>1</v>
      </c>
    </row>
    <row r="30" spans="1:10" ht="14.4" customHeight="1" x14ac:dyDescent="0.3">
      <c r="A30" s="447" t="s">
        <v>546</v>
      </c>
      <c r="B30" s="448" t="s">
        <v>301</v>
      </c>
      <c r="C30" s="449">
        <v>17159.47882</v>
      </c>
      <c r="D30" s="449">
        <v>18412.976160000009</v>
      </c>
      <c r="E30" s="449"/>
      <c r="F30" s="449">
        <v>18878.447300000007</v>
      </c>
      <c r="G30" s="449">
        <v>18545.832749184501</v>
      </c>
      <c r="H30" s="449">
        <v>332.61455081550594</v>
      </c>
      <c r="I30" s="450">
        <v>1.0179347325792167</v>
      </c>
      <c r="J30" s="451" t="s">
        <v>1</v>
      </c>
    </row>
    <row r="31" spans="1:10" ht="14.4" customHeight="1" x14ac:dyDescent="0.3">
      <c r="A31" s="447" t="s">
        <v>546</v>
      </c>
      <c r="B31" s="448" t="s">
        <v>302</v>
      </c>
      <c r="C31" s="449">
        <v>0.62999999999999989</v>
      </c>
      <c r="D31" s="449">
        <v>38.238</v>
      </c>
      <c r="E31" s="449"/>
      <c r="F31" s="449">
        <v>34.620000000000005</v>
      </c>
      <c r="G31" s="449">
        <v>38.333332125925835</v>
      </c>
      <c r="H31" s="449">
        <v>-3.713332125925831</v>
      </c>
      <c r="I31" s="450">
        <v>0.90313046322903912</v>
      </c>
      <c r="J31" s="451" t="s">
        <v>1</v>
      </c>
    </row>
    <row r="32" spans="1:10" ht="14.4" customHeight="1" x14ac:dyDescent="0.3">
      <c r="A32" s="447" t="s">
        <v>546</v>
      </c>
      <c r="B32" s="448" t="s">
        <v>303</v>
      </c>
      <c r="C32" s="449">
        <v>53.835999999999004</v>
      </c>
      <c r="D32" s="449">
        <v>82.640999999999991</v>
      </c>
      <c r="E32" s="449"/>
      <c r="F32" s="449">
        <v>77.783600000000007</v>
      </c>
      <c r="G32" s="449">
        <v>90.804669584976665</v>
      </c>
      <c r="H32" s="449">
        <v>-13.021069584976658</v>
      </c>
      <c r="I32" s="450">
        <v>0.85660352441686594</v>
      </c>
      <c r="J32" s="451" t="s">
        <v>1</v>
      </c>
    </row>
    <row r="33" spans="1:10" ht="14.4" customHeight="1" x14ac:dyDescent="0.3">
      <c r="A33" s="447" t="s">
        <v>546</v>
      </c>
      <c r="B33" s="448" t="s">
        <v>548</v>
      </c>
      <c r="C33" s="449">
        <v>32292.426070000001</v>
      </c>
      <c r="D33" s="449">
        <v>33001.818850000025</v>
      </c>
      <c r="E33" s="449"/>
      <c r="F33" s="449">
        <v>32199.470040000007</v>
      </c>
      <c r="G33" s="449">
        <v>32848.666206442787</v>
      </c>
      <c r="H33" s="449">
        <v>-649.19616644277994</v>
      </c>
      <c r="I33" s="450">
        <v>0.98023675718329628</v>
      </c>
      <c r="J33" s="451" t="s">
        <v>544</v>
      </c>
    </row>
    <row r="34" spans="1:10" ht="14.4" customHeight="1" x14ac:dyDescent="0.3">
      <c r="A34" s="447" t="s">
        <v>537</v>
      </c>
      <c r="B34" s="448" t="s">
        <v>537</v>
      </c>
      <c r="C34" s="449" t="s">
        <v>537</v>
      </c>
      <c r="D34" s="449" t="s">
        <v>537</v>
      </c>
      <c r="E34" s="449"/>
      <c r="F34" s="449" t="s">
        <v>537</v>
      </c>
      <c r="G34" s="449" t="s">
        <v>537</v>
      </c>
      <c r="H34" s="449" t="s">
        <v>537</v>
      </c>
      <c r="I34" s="450" t="s">
        <v>537</v>
      </c>
      <c r="J34" s="451" t="s">
        <v>545</v>
      </c>
    </row>
    <row r="35" spans="1:10" ht="14.4" customHeight="1" x14ac:dyDescent="0.3">
      <c r="A35" s="447" t="s">
        <v>1036</v>
      </c>
      <c r="B35" s="448" t="s">
        <v>1037</v>
      </c>
      <c r="C35" s="449" t="s">
        <v>537</v>
      </c>
      <c r="D35" s="449" t="s">
        <v>537</v>
      </c>
      <c r="E35" s="449"/>
      <c r="F35" s="449" t="s">
        <v>537</v>
      </c>
      <c r="G35" s="449" t="s">
        <v>537</v>
      </c>
      <c r="H35" s="449" t="s">
        <v>537</v>
      </c>
      <c r="I35" s="450" t="s">
        <v>537</v>
      </c>
      <c r="J35" s="451" t="s">
        <v>0</v>
      </c>
    </row>
    <row r="36" spans="1:10" ht="14.4" customHeight="1" x14ac:dyDescent="0.3">
      <c r="A36" s="447" t="s">
        <v>1036</v>
      </c>
      <c r="B36" s="448" t="s">
        <v>301</v>
      </c>
      <c r="C36" s="449" t="s">
        <v>537</v>
      </c>
      <c r="D36" s="449">
        <v>0</v>
      </c>
      <c r="E36" s="449"/>
      <c r="F36" s="449">
        <v>220.5</v>
      </c>
      <c r="G36" s="449">
        <v>0</v>
      </c>
      <c r="H36" s="449">
        <v>220.5</v>
      </c>
      <c r="I36" s="450" t="s">
        <v>537</v>
      </c>
      <c r="J36" s="451" t="s">
        <v>1</v>
      </c>
    </row>
    <row r="37" spans="1:10" ht="14.4" customHeight="1" x14ac:dyDescent="0.3">
      <c r="A37" s="447" t="s">
        <v>1036</v>
      </c>
      <c r="B37" s="448" t="s">
        <v>1038</v>
      </c>
      <c r="C37" s="449" t="s">
        <v>537</v>
      </c>
      <c r="D37" s="449">
        <v>0</v>
      </c>
      <c r="E37" s="449"/>
      <c r="F37" s="449">
        <v>220.5</v>
      </c>
      <c r="G37" s="449">
        <v>0</v>
      </c>
      <c r="H37" s="449">
        <v>220.5</v>
      </c>
      <c r="I37" s="450" t="s">
        <v>537</v>
      </c>
      <c r="J37" s="451" t="s">
        <v>544</v>
      </c>
    </row>
    <row r="38" spans="1:10" ht="14.4" customHeight="1" x14ac:dyDescent="0.3">
      <c r="A38" s="447" t="s">
        <v>537</v>
      </c>
      <c r="B38" s="448" t="s">
        <v>537</v>
      </c>
      <c r="C38" s="449" t="s">
        <v>537</v>
      </c>
      <c r="D38" s="449" t="s">
        <v>537</v>
      </c>
      <c r="E38" s="449"/>
      <c r="F38" s="449" t="s">
        <v>537</v>
      </c>
      <c r="G38" s="449" t="s">
        <v>537</v>
      </c>
      <c r="H38" s="449" t="s">
        <v>537</v>
      </c>
      <c r="I38" s="450" t="s">
        <v>537</v>
      </c>
      <c r="J38" s="451" t="s">
        <v>545</v>
      </c>
    </row>
    <row r="39" spans="1:10" ht="14.4" customHeight="1" x14ac:dyDescent="0.3">
      <c r="A39" s="447" t="s">
        <v>535</v>
      </c>
      <c r="B39" s="448" t="s">
        <v>539</v>
      </c>
      <c r="C39" s="449">
        <v>33744.925819999989</v>
      </c>
      <c r="D39" s="449">
        <v>34006.200490000025</v>
      </c>
      <c r="E39" s="449"/>
      <c r="F39" s="449">
        <v>33410.459030000013</v>
      </c>
      <c r="G39" s="449">
        <v>33947.49893073595</v>
      </c>
      <c r="H39" s="449">
        <v>-537.03990073593741</v>
      </c>
      <c r="I39" s="450">
        <v>0.98418028079677755</v>
      </c>
      <c r="J39" s="451" t="s">
        <v>540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1558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44.798825415156429</v>
      </c>
      <c r="J3" s="98">
        <f>SUBTOTAL(9,J5:J1048576)</f>
        <v>745153.2</v>
      </c>
      <c r="K3" s="99">
        <f>SUBTOTAL(9,K5:K1048576)</f>
        <v>33381988.114345137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535</v>
      </c>
      <c r="B5" s="538" t="s">
        <v>640</v>
      </c>
      <c r="C5" s="541" t="s">
        <v>541</v>
      </c>
      <c r="D5" s="575" t="s">
        <v>1542</v>
      </c>
      <c r="E5" s="541" t="s">
        <v>1543</v>
      </c>
      <c r="F5" s="575" t="s">
        <v>1544</v>
      </c>
      <c r="G5" s="541" t="s">
        <v>1039</v>
      </c>
      <c r="H5" s="541" t="s">
        <v>1040</v>
      </c>
      <c r="I5" s="116">
        <v>10.283333333333333</v>
      </c>
      <c r="J5" s="116">
        <v>3</v>
      </c>
      <c r="K5" s="561">
        <v>30.849999999999998</v>
      </c>
    </row>
    <row r="6" spans="1:11" ht="14.4" customHeight="1" x14ac:dyDescent="0.3">
      <c r="A6" s="544" t="s">
        <v>535</v>
      </c>
      <c r="B6" s="545" t="s">
        <v>640</v>
      </c>
      <c r="C6" s="548" t="s">
        <v>541</v>
      </c>
      <c r="D6" s="576" t="s">
        <v>1542</v>
      </c>
      <c r="E6" s="548" t="s">
        <v>1543</v>
      </c>
      <c r="F6" s="576" t="s">
        <v>1544</v>
      </c>
      <c r="G6" s="548" t="s">
        <v>1041</v>
      </c>
      <c r="H6" s="548" t="s">
        <v>1042</v>
      </c>
      <c r="I6" s="562">
        <v>28.426666666666662</v>
      </c>
      <c r="J6" s="562">
        <v>69</v>
      </c>
      <c r="K6" s="563">
        <v>1956.46</v>
      </c>
    </row>
    <row r="7" spans="1:11" ht="14.4" customHeight="1" x14ac:dyDescent="0.3">
      <c r="A7" s="544" t="s">
        <v>535</v>
      </c>
      <c r="B7" s="545" t="s">
        <v>640</v>
      </c>
      <c r="C7" s="548" t="s">
        <v>541</v>
      </c>
      <c r="D7" s="576" t="s">
        <v>1542</v>
      </c>
      <c r="E7" s="548" t="s">
        <v>1543</v>
      </c>
      <c r="F7" s="576" t="s">
        <v>1544</v>
      </c>
      <c r="G7" s="548" t="s">
        <v>1043</v>
      </c>
      <c r="H7" s="548" t="s">
        <v>1044</v>
      </c>
      <c r="I7" s="562">
        <v>13.02</v>
      </c>
      <c r="J7" s="562">
        <v>1</v>
      </c>
      <c r="K7" s="563">
        <v>13.02</v>
      </c>
    </row>
    <row r="8" spans="1:11" ht="14.4" customHeight="1" x14ac:dyDescent="0.3">
      <c r="A8" s="544" t="s">
        <v>535</v>
      </c>
      <c r="B8" s="545" t="s">
        <v>640</v>
      </c>
      <c r="C8" s="548" t="s">
        <v>541</v>
      </c>
      <c r="D8" s="576" t="s">
        <v>1542</v>
      </c>
      <c r="E8" s="548" t="s">
        <v>1543</v>
      </c>
      <c r="F8" s="576" t="s">
        <v>1544</v>
      </c>
      <c r="G8" s="548" t="s">
        <v>1045</v>
      </c>
      <c r="H8" s="548" t="s">
        <v>1046</v>
      </c>
      <c r="I8" s="562">
        <v>1.17</v>
      </c>
      <c r="J8" s="562">
        <v>2</v>
      </c>
      <c r="K8" s="563">
        <v>2.34</v>
      </c>
    </row>
    <row r="9" spans="1:11" ht="14.4" customHeight="1" x14ac:dyDescent="0.3">
      <c r="A9" s="544" t="s">
        <v>535</v>
      </c>
      <c r="B9" s="545" t="s">
        <v>640</v>
      </c>
      <c r="C9" s="548" t="s">
        <v>541</v>
      </c>
      <c r="D9" s="576" t="s">
        <v>1542</v>
      </c>
      <c r="E9" s="548" t="s">
        <v>1543</v>
      </c>
      <c r="F9" s="576" t="s">
        <v>1544</v>
      </c>
      <c r="G9" s="548" t="s">
        <v>1047</v>
      </c>
      <c r="H9" s="548" t="s">
        <v>1048</v>
      </c>
      <c r="I9" s="562">
        <v>0.31</v>
      </c>
      <c r="J9" s="562">
        <v>15</v>
      </c>
      <c r="K9" s="563">
        <v>4.6500000000000004</v>
      </c>
    </row>
    <row r="10" spans="1:11" ht="14.4" customHeight="1" x14ac:dyDescent="0.3">
      <c r="A10" s="544" t="s">
        <v>535</v>
      </c>
      <c r="B10" s="545" t="s">
        <v>640</v>
      </c>
      <c r="C10" s="548" t="s">
        <v>541</v>
      </c>
      <c r="D10" s="576" t="s">
        <v>1542</v>
      </c>
      <c r="E10" s="548" t="s">
        <v>1543</v>
      </c>
      <c r="F10" s="576" t="s">
        <v>1544</v>
      </c>
      <c r="G10" s="548" t="s">
        <v>1049</v>
      </c>
      <c r="H10" s="548" t="s">
        <v>1050</v>
      </c>
      <c r="I10" s="562">
        <v>7.1</v>
      </c>
      <c r="J10" s="562">
        <v>1</v>
      </c>
      <c r="K10" s="563">
        <v>7.1</v>
      </c>
    </row>
    <row r="11" spans="1:11" ht="14.4" customHeight="1" x14ac:dyDescent="0.3">
      <c r="A11" s="544" t="s">
        <v>535</v>
      </c>
      <c r="B11" s="545" t="s">
        <v>640</v>
      </c>
      <c r="C11" s="548" t="s">
        <v>541</v>
      </c>
      <c r="D11" s="576" t="s">
        <v>1542</v>
      </c>
      <c r="E11" s="548" t="s">
        <v>1543</v>
      </c>
      <c r="F11" s="576" t="s">
        <v>1544</v>
      </c>
      <c r="G11" s="548" t="s">
        <v>1051</v>
      </c>
      <c r="H11" s="548" t="s">
        <v>1052</v>
      </c>
      <c r="I11" s="562">
        <v>8.2799999999999994</v>
      </c>
      <c r="J11" s="562">
        <v>1</v>
      </c>
      <c r="K11" s="563">
        <v>8.2799999999999994</v>
      </c>
    </row>
    <row r="12" spans="1:11" ht="14.4" customHeight="1" x14ac:dyDescent="0.3">
      <c r="A12" s="544" t="s">
        <v>535</v>
      </c>
      <c r="B12" s="545" t="s">
        <v>640</v>
      </c>
      <c r="C12" s="548" t="s">
        <v>541</v>
      </c>
      <c r="D12" s="576" t="s">
        <v>1542</v>
      </c>
      <c r="E12" s="548" t="s">
        <v>1543</v>
      </c>
      <c r="F12" s="576" t="s">
        <v>1544</v>
      </c>
      <c r="G12" s="548" t="s">
        <v>1053</v>
      </c>
      <c r="H12" s="548" t="s">
        <v>1054</v>
      </c>
      <c r="I12" s="562">
        <v>5.92</v>
      </c>
      <c r="J12" s="562">
        <v>1</v>
      </c>
      <c r="K12" s="563">
        <v>5.92</v>
      </c>
    </row>
    <row r="13" spans="1:11" ht="14.4" customHeight="1" x14ac:dyDescent="0.3">
      <c r="A13" s="544" t="s">
        <v>535</v>
      </c>
      <c r="B13" s="545" t="s">
        <v>640</v>
      </c>
      <c r="C13" s="548" t="s">
        <v>541</v>
      </c>
      <c r="D13" s="576" t="s">
        <v>1542</v>
      </c>
      <c r="E13" s="548" t="s">
        <v>1543</v>
      </c>
      <c r="F13" s="576" t="s">
        <v>1544</v>
      </c>
      <c r="G13" s="548" t="s">
        <v>1055</v>
      </c>
      <c r="H13" s="548" t="s">
        <v>1056</v>
      </c>
      <c r="I13" s="562">
        <v>0.38</v>
      </c>
      <c r="J13" s="562">
        <v>30</v>
      </c>
      <c r="K13" s="563">
        <v>11.4</v>
      </c>
    </row>
    <row r="14" spans="1:11" ht="14.4" customHeight="1" x14ac:dyDescent="0.3">
      <c r="A14" s="544" t="s">
        <v>535</v>
      </c>
      <c r="B14" s="545" t="s">
        <v>640</v>
      </c>
      <c r="C14" s="548" t="s">
        <v>541</v>
      </c>
      <c r="D14" s="576" t="s">
        <v>1542</v>
      </c>
      <c r="E14" s="548" t="s">
        <v>1545</v>
      </c>
      <c r="F14" s="576" t="s">
        <v>1546</v>
      </c>
      <c r="G14" s="548" t="s">
        <v>1057</v>
      </c>
      <c r="H14" s="548" t="s">
        <v>1058</v>
      </c>
      <c r="I14" s="562">
        <v>0.60545454545454536</v>
      </c>
      <c r="J14" s="562">
        <v>22000</v>
      </c>
      <c r="K14" s="563">
        <v>13318</v>
      </c>
    </row>
    <row r="15" spans="1:11" ht="14.4" customHeight="1" x14ac:dyDescent="0.3">
      <c r="A15" s="544" t="s">
        <v>535</v>
      </c>
      <c r="B15" s="545" t="s">
        <v>640</v>
      </c>
      <c r="C15" s="548" t="s">
        <v>541</v>
      </c>
      <c r="D15" s="576" t="s">
        <v>1542</v>
      </c>
      <c r="E15" s="548" t="s">
        <v>1545</v>
      </c>
      <c r="F15" s="576" t="s">
        <v>1546</v>
      </c>
      <c r="G15" s="548" t="s">
        <v>1059</v>
      </c>
      <c r="H15" s="548" t="s">
        <v>1060</v>
      </c>
      <c r="I15" s="562">
        <v>748.99000000000012</v>
      </c>
      <c r="J15" s="562">
        <v>14</v>
      </c>
      <c r="K15" s="563">
        <v>10485.86</v>
      </c>
    </row>
    <row r="16" spans="1:11" ht="14.4" customHeight="1" x14ac:dyDescent="0.3">
      <c r="A16" s="544" t="s">
        <v>535</v>
      </c>
      <c r="B16" s="545" t="s">
        <v>640</v>
      </c>
      <c r="C16" s="548" t="s">
        <v>541</v>
      </c>
      <c r="D16" s="576" t="s">
        <v>1542</v>
      </c>
      <c r="E16" s="548" t="s">
        <v>1545</v>
      </c>
      <c r="F16" s="576" t="s">
        <v>1546</v>
      </c>
      <c r="G16" s="548" t="s">
        <v>1061</v>
      </c>
      <c r="H16" s="548" t="s">
        <v>1062</v>
      </c>
      <c r="I16" s="562">
        <v>0.35</v>
      </c>
      <c r="J16" s="562">
        <v>10000</v>
      </c>
      <c r="K16" s="563">
        <v>3528.3599999999997</v>
      </c>
    </row>
    <row r="17" spans="1:11" ht="14.4" customHeight="1" x14ac:dyDescent="0.3">
      <c r="A17" s="544" t="s">
        <v>535</v>
      </c>
      <c r="B17" s="545" t="s">
        <v>640</v>
      </c>
      <c r="C17" s="548" t="s">
        <v>541</v>
      </c>
      <c r="D17" s="576" t="s">
        <v>1542</v>
      </c>
      <c r="E17" s="548" t="s">
        <v>1545</v>
      </c>
      <c r="F17" s="576" t="s">
        <v>1546</v>
      </c>
      <c r="G17" s="548" t="s">
        <v>1061</v>
      </c>
      <c r="H17" s="548" t="s">
        <v>1063</v>
      </c>
      <c r="I17" s="562">
        <v>0.31666666666666665</v>
      </c>
      <c r="J17" s="562">
        <v>10000</v>
      </c>
      <c r="K17" s="563">
        <v>3157.7</v>
      </c>
    </row>
    <row r="18" spans="1:11" ht="14.4" customHeight="1" x14ac:dyDescent="0.3">
      <c r="A18" s="544" t="s">
        <v>535</v>
      </c>
      <c r="B18" s="545" t="s">
        <v>640</v>
      </c>
      <c r="C18" s="548" t="s">
        <v>541</v>
      </c>
      <c r="D18" s="576" t="s">
        <v>1542</v>
      </c>
      <c r="E18" s="548" t="s">
        <v>1545</v>
      </c>
      <c r="F18" s="576" t="s">
        <v>1546</v>
      </c>
      <c r="G18" s="548" t="s">
        <v>1064</v>
      </c>
      <c r="H18" s="548" t="s">
        <v>1065</v>
      </c>
      <c r="I18" s="562">
        <v>0.30833333333333335</v>
      </c>
      <c r="J18" s="562">
        <v>11000</v>
      </c>
      <c r="K18" s="563">
        <v>3414.6200000000003</v>
      </c>
    </row>
    <row r="19" spans="1:11" ht="14.4" customHeight="1" x14ac:dyDescent="0.3">
      <c r="A19" s="544" t="s">
        <v>535</v>
      </c>
      <c r="B19" s="545" t="s">
        <v>640</v>
      </c>
      <c r="C19" s="548" t="s">
        <v>541</v>
      </c>
      <c r="D19" s="576" t="s">
        <v>1542</v>
      </c>
      <c r="E19" s="548" t="s">
        <v>1545</v>
      </c>
      <c r="F19" s="576" t="s">
        <v>1546</v>
      </c>
      <c r="G19" s="548" t="s">
        <v>1064</v>
      </c>
      <c r="H19" s="548" t="s">
        <v>1066</v>
      </c>
      <c r="I19" s="562">
        <v>0.3</v>
      </c>
      <c r="J19" s="562">
        <v>6000</v>
      </c>
      <c r="K19" s="563">
        <v>1810</v>
      </c>
    </row>
    <row r="20" spans="1:11" ht="14.4" customHeight="1" x14ac:dyDescent="0.3">
      <c r="A20" s="544" t="s">
        <v>535</v>
      </c>
      <c r="B20" s="545" t="s">
        <v>640</v>
      </c>
      <c r="C20" s="548" t="s">
        <v>541</v>
      </c>
      <c r="D20" s="576" t="s">
        <v>1542</v>
      </c>
      <c r="E20" s="548" t="s">
        <v>1545</v>
      </c>
      <c r="F20" s="576" t="s">
        <v>1546</v>
      </c>
      <c r="G20" s="548" t="s">
        <v>1067</v>
      </c>
      <c r="H20" s="548" t="s">
        <v>1068</v>
      </c>
      <c r="I20" s="562">
        <v>0.50666666666666671</v>
      </c>
      <c r="J20" s="562">
        <v>12000</v>
      </c>
      <c r="K20" s="563">
        <v>6098.4</v>
      </c>
    </row>
    <row r="21" spans="1:11" ht="14.4" customHeight="1" x14ac:dyDescent="0.3">
      <c r="A21" s="544" t="s">
        <v>535</v>
      </c>
      <c r="B21" s="545" t="s">
        <v>640</v>
      </c>
      <c r="C21" s="548" t="s">
        <v>541</v>
      </c>
      <c r="D21" s="576" t="s">
        <v>1542</v>
      </c>
      <c r="E21" s="548" t="s">
        <v>1547</v>
      </c>
      <c r="F21" s="576" t="s">
        <v>1548</v>
      </c>
      <c r="G21" s="548" t="s">
        <v>1069</v>
      </c>
      <c r="H21" s="548" t="s">
        <v>1070</v>
      </c>
      <c r="I21" s="562">
        <v>0.27</v>
      </c>
      <c r="J21" s="562">
        <v>2000</v>
      </c>
      <c r="K21" s="563">
        <v>543.24</v>
      </c>
    </row>
    <row r="22" spans="1:11" ht="14.4" customHeight="1" x14ac:dyDescent="0.3">
      <c r="A22" s="544" t="s">
        <v>535</v>
      </c>
      <c r="B22" s="545" t="s">
        <v>640</v>
      </c>
      <c r="C22" s="548" t="s">
        <v>541</v>
      </c>
      <c r="D22" s="576" t="s">
        <v>1542</v>
      </c>
      <c r="E22" s="548" t="s">
        <v>1547</v>
      </c>
      <c r="F22" s="576" t="s">
        <v>1548</v>
      </c>
      <c r="G22" s="548" t="s">
        <v>1071</v>
      </c>
      <c r="H22" s="548" t="s">
        <v>1072</v>
      </c>
      <c r="I22" s="562">
        <v>0.26727272727272727</v>
      </c>
      <c r="J22" s="562">
        <v>39000</v>
      </c>
      <c r="K22" s="563">
        <v>10381.799999999999</v>
      </c>
    </row>
    <row r="23" spans="1:11" ht="14.4" customHeight="1" x14ac:dyDescent="0.3">
      <c r="A23" s="544" t="s">
        <v>535</v>
      </c>
      <c r="B23" s="545" t="s">
        <v>640</v>
      </c>
      <c r="C23" s="548" t="s">
        <v>541</v>
      </c>
      <c r="D23" s="576" t="s">
        <v>1542</v>
      </c>
      <c r="E23" s="548" t="s">
        <v>1547</v>
      </c>
      <c r="F23" s="576" t="s">
        <v>1548</v>
      </c>
      <c r="G23" s="548" t="s">
        <v>1073</v>
      </c>
      <c r="H23" s="548" t="s">
        <v>1074</v>
      </c>
      <c r="I23" s="562">
        <v>0.45</v>
      </c>
      <c r="J23" s="562">
        <v>1000</v>
      </c>
      <c r="K23" s="563">
        <v>447.7</v>
      </c>
    </row>
    <row r="24" spans="1:11" ht="14.4" customHeight="1" x14ac:dyDescent="0.3">
      <c r="A24" s="544" t="s">
        <v>535</v>
      </c>
      <c r="B24" s="545" t="s">
        <v>640</v>
      </c>
      <c r="C24" s="548" t="s">
        <v>541</v>
      </c>
      <c r="D24" s="576" t="s">
        <v>1542</v>
      </c>
      <c r="E24" s="548" t="s">
        <v>1547</v>
      </c>
      <c r="F24" s="576" t="s">
        <v>1548</v>
      </c>
      <c r="G24" s="548" t="s">
        <v>1075</v>
      </c>
      <c r="H24" s="548" t="s">
        <v>1076</v>
      </c>
      <c r="I24" s="562">
        <v>0.33</v>
      </c>
      <c r="J24" s="562">
        <v>14000</v>
      </c>
      <c r="K24" s="563">
        <v>4573.7999999999993</v>
      </c>
    </row>
    <row r="25" spans="1:11" ht="14.4" customHeight="1" x14ac:dyDescent="0.3">
      <c r="A25" s="544" t="s">
        <v>535</v>
      </c>
      <c r="B25" s="545" t="s">
        <v>640</v>
      </c>
      <c r="C25" s="548" t="s">
        <v>541</v>
      </c>
      <c r="D25" s="576" t="s">
        <v>1542</v>
      </c>
      <c r="E25" s="548" t="s">
        <v>1549</v>
      </c>
      <c r="F25" s="576" t="s">
        <v>1550</v>
      </c>
      <c r="G25" s="548" t="s">
        <v>1077</v>
      </c>
      <c r="H25" s="548" t="s">
        <v>1078</v>
      </c>
      <c r="I25" s="562">
        <v>0.49</v>
      </c>
      <c r="J25" s="562">
        <v>100</v>
      </c>
      <c r="K25" s="563">
        <v>49</v>
      </c>
    </row>
    <row r="26" spans="1:11" ht="14.4" customHeight="1" x14ac:dyDescent="0.3">
      <c r="A26" s="544" t="s">
        <v>535</v>
      </c>
      <c r="B26" s="545" t="s">
        <v>640</v>
      </c>
      <c r="C26" s="548" t="s">
        <v>541</v>
      </c>
      <c r="D26" s="576" t="s">
        <v>1542</v>
      </c>
      <c r="E26" s="548" t="s">
        <v>1551</v>
      </c>
      <c r="F26" s="576" t="s">
        <v>1552</v>
      </c>
      <c r="G26" s="548" t="s">
        <v>1079</v>
      </c>
      <c r="H26" s="548" t="s">
        <v>1080</v>
      </c>
      <c r="I26" s="562">
        <v>0.71</v>
      </c>
      <c r="J26" s="562">
        <v>15800</v>
      </c>
      <c r="K26" s="563">
        <v>11218</v>
      </c>
    </row>
    <row r="27" spans="1:11" ht="14.4" customHeight="1" x14ac:dyDescent="0.3">
      <c r="A27" s="544" t="s">
        <v>535</v>
      </c>
      <c r="B27" s="545" t="s">
        <v>640</v>
      </c>
      <c r="C27" s="548" t="s">
        <v>541</v>
      </c>
      <c r="D27" s="576" t="s">
        <v>1542</v>
      </c>
      <c r="E27" s="548" t="s">
        <v>1551</v>
      </c>
      <c r="F27" s="576" t="s">
        <v>1552</v>
      </c>
      <c r="G27" s="548" t="s">
        <v>1081</v>
      </c>
      <c r="H27" s="548" t="s">
        <v>1082</v>
      </c>
      <c r="I27" s="562">
        <v>0.71</v>
      </c>
      <c r="J27" s="562">
        <v>4800</v>
      </c>
      <c r="K27" s="563">
        <v>3408</v>
      </c>
    </row>
    <row r="28" spans="1:11" ht="14.4" customHeight="1" x14ac:dyDescent="0.3">
      <c r="A28" s="544" t="s">
        <v>535</v>
      </c>
      <c r="B28" s="545" t="s">
        <v>640</v>
      </c>
      <c r="C28" s="548" t="s">
        <v>541</v>
      </c>
      <c r="D28" s="576" t="s">
        <v>1542</v>
      </c>
      <c r="E28" s="548" t="s">
        <v>1551</v>
      </c>
      <c r="F28" s="576" t="s">
        <v>1552</v>
      </c>
      <c r="G28" s="548" t="s">
        <v>1083</v>
      </c>
      <c r="H28" s="548" t="s">
        <v>1084</v>
      </c>
      <c r="I28" s="562">
        <v>0.71</v>
      </c>
      <c r="J28" s="562">
        <v>2800</v>
      </c>
      <c r="K28" s="563">
        <v>1988</v>
      </c>
    </row>
    <row r="29" spans="1:11" ht="14.4" customHeight="1" x14ac:dyDescent="0.3">
      <c r="A29" s="544" t="s">
        <v>535</v>
      </c>
      <c r="B29" s="545" t="s">
        <v>640</v>
      </c>
      <c r="C29" s="548" t="s">
        <v>541</v>
      </c>
      <c r="D29" s="576" t="s">
        <v>1542</v>
      </c>
      <c r="E29" s="548" t="s">
        <v>1553</v>
      </c>
      <c r="F29" s="576" t="s">
        <v>1554</v>
      </c>
      <c r="G29" s="548" t="s">
        <v>1085</v>
      </c>
      <c r="H29" s="548" t="s">
        <v>1086</v>
      </c>
      <c r="I29" s="562">
        <v>17.55</v>
      </c>
      <c r="J29" s="562">
        <v>60</v>
      </c>
      <c r="K29" s="563">
        <v>1052.7</v>
      </c>
    </row>
    <row r="30" spans="1:11" ht="14.4" customHeight="1" x14ac:dyDescent="0.3">
      <c r="A30" s="544" t="s">
        <v>535</v>
      </c>
      <c r="B30" s="545" t="s">
        <v>640</v>
      </c>
      <c r="C30" s="548" t="s">
        <v>541</v>
      </c>
      <c r="D30" s="576" t="s">
        <v>1542</v>
      </c>
      <c r="E30" s="548" t="s">
        <v>1553</v>
      </c>
      <c r="F30" s="576" t="s">
        <v>1554</v>
      </c>
      <c r="G30" s="548" t="s">
        <v>1087</v>
      </c>
      <c r="H30" s="548" t="s">
        <v>1088</v>
      </c>
      <c r="I30" s="562">
        <v>10.89</v>
      </c>
      <c r="J30" s="562">
        <v>200</v>
      </c>
      <c r="K30" s="563">
        <v>2178</v>
      </c>
    </row>
    <row r="31" spans="1:11" ht="14.4" customHeight="1" x14ac:dyDescent="0.3">
      <c r="A31" s="544" t="s">
        <v>535</v>
      </c>
      <c r="B31" s="545" t="s">
        <v>640</v>
      </c>
      <c r="C31" s="548" t="s">
        <v>541</v>
      </c>
      <c r="D31" s="576" t="s">
        <v>1542</v>
      </c>
      <c r="E31" s="548" t="s">
        <v>1553</v>
      </c>
      <c r="F31" s="576" t="s">
        <v>1554</v>
      </c>
      <c r="G31" s="548" t="s">
        <v>1089</v>
      </c>
      <c r="H31" s="548" t="s">
        <v>1090</v>
      </c>
      <c r="I31" s="562">
        <v>2359.5</v>
      </c>
      <c r="J31" s="562">
        <v>4</v>
      </c>
      <c r="K31" s="563">
        <v>9438</v>
      </c>
    </row>
    <row r="32" spans="1:11" ht="14.4" customHeight="1" x14ac:dyDescent="0.3">
      <c r="A32" s="544" t="s">
        <v>535</v>
      </c>
      <c r="B32" s="545" t="s">
        <v>640</v>
      </c>
      <c r="C32" s="548" t="s">
        <v>541</v>
      </c>
      <c r="D32" s="576" t="s">
        <v>1542</v>
      </c>
      <c r="E32" s="548" t="s">
        <v>1553</v>
      </c>
      <c r="F32" s="576" t="s">
        <v>1554</v>
      </c>
      <c r="G32" s="548" t="s">
        <v>1091</v>
      </c>
      <c r="H32" s="548" t="s">
        <v>1092</v>
      </c>
      <c r="I32" s="562">
        <v>9.07</v>
      </c>
      <c r="J32" s="562">
        <v>350</v>
      </c>
      <c r="K32" s="563">
        <v>3176.25</v>
      </c>
    </row>
    <row r="33" spans="1:11" ht="14.4" customHeight="1" x14ac:dyDescent="0.3">
      <c r="A33" s="544" t="s">
        <v>535</v>
      </c>
      <c r="B33" s="545" t="s">
        <v>640</v>
      </c>
      <c r="C33" s="548" t="s">
        <v>541</v>
      </c>
      <c r="D33" s="576" t="s">
        <v>1542</v>
      </c>
      <c r="E33" s="548" t="s">
        <v>1553</v>
      </c>
      <c r="F33" s="576" t="s">
        <v>1554</v>
      </c>
      <c r="G33" s="548" t="s">
        <v>1093</v>
      </c>
      <c r="H33" s="548" t="s">
        <v>1094</v>
      </c>
      <c r="I33" s="562">
        <v>14217.5</v>
      </c>
      <c r="J33" s="562">
        <v>4</v>
      </c>
      <c r="K33" s="563">
        <v>56870</v>
      </c>
    </row>
    <row r="34" spans="1:11" ht="14.4" customHeight="1" x14ac:dyDescent="0.3">
      <c r="A34" s="544" t="s">
        <v>535</v>
      </c>
      <c r="B34" s="545" t="s">
        <v>640</v>
      </c>
      <c r="C34" s="548" t="s">
        <v>541</v>
      </c>
      <c r="D34" s="576" t="s">
        <v>1542</v>
      </c>
      <c r="E34" s="548" t="s">
        <v>1553</v>
      </c>
      <c r="F34" s="576" t="s">
        <v>1554</v>
      </c>
      <c r="G34" s="548" t="s">
        <v>1095</v>
      </c>
      <c r="H34" s="548" t="s">
        <v>1096</v>
      </c>
      <c r="I34" s="562">
        <v>3462.54</v>
      </c>
      <c r="J34" s="562">
        <v>15</v>
      </c>
      <c r="K34" s="563">
        <v>51938.04</v>
      </c>
    </row>
    <row r="35" spans="1:11" ht="14.4" customHeight="1" x14ac:dyDescent="0.3">
      <c r="A35" s="544" t="s">
        <v>535</v>
      </c>
      <c r="B35" s="545" t="s">
        <v>640</v>
      </c>
      <c r="C35" s="548" t="s">
        <v>541</v>
      </c>
      <c r="D35" s="576" t="s">
        <v>1542</v>
      </c>
      <c r="E35" s="548" t="s">
        <v>1553</v>
      </c>
      <c r="F35" s="576" t="s">
        <v>1554</v>
      </c>
      <c r="G35" s="548" t="s">
        <v>1097</v>
      </c>
      <c r="H35" s="548" t="s">
        <v>1098</v>
      </c>
      <c r="I35" s="562">
        <v>295.25</v>
      </c>
      <c r="J35" s="562">
        <v>50</v>
      </c>
      <c r="K35" s="563">
        <v>14762.5</v>
      </c>
    </row>
    <row r="36" spans="1:11" ht="14.4" customHeight="1" x14ac:dyDescent="0.3">
      <c r="A36" s="544" t="s">
        <v>535</v>
      </c>
      <c r="B36" s="545" t="s">
        <v>640</v>
      </c>
      <c r="C36" s="548" t="s">
        <v>541</v>
      </c>
      <c r="D36" s="576" t="s">
        <v>1542</v>
      </c>
      <c r="E36" s="548" t="s">
        <v>1553</v>
      </c>
      <c r="F36" s="576" t="s">
        <v>1554</v>
      </c>
      <c r="G36" s="548" t="s">
        <v>1099</v>
      </c>
      <c r="H36" s="548" t="s">
        <v>1100</v>
      </c>
      <c r="I36" s="562">
        <v>295.25</v>
      </c>
      <c r="J36" s="562">
        <v>10</v>
      </c>
      <c r="K36" s="563">
        <v>2952.5</v>
      </c>
    </row>
    <row r="37" spans="1:11" ht="14.4" customHeight="1" x14ac:dyDescent="0.3">
      <c r="A37" s="544" t="s">
        <v>535</v>
      </c>
      <c r="B37" s="545" t="s">
        <v>640</v>
      </c>
      <c r="C37" s="548" t="s">
        <v>541</v>
      </c>
      <c r="D37" s="576" t="s">
        <v>1542</v>
      </c>
      <c r="E37" s="548" t="s">
        <v>1553</v>
      </c>
      <c r="F37" s="576" t="s">
        <v>1554</v>
      </c>
      <c r="G37" s="548" t="s">
        <v>1101</v>
      </c>
      <c r="H37" s="548" t="s">
        <v>1102</v>
      </c>
      <c r="I37" s="562">
        <v>3702.6279999999997</v>
      </c>
      <c r="J37" s="562">
        <v>7</v>
      </c>
      <c r="K37" s="563">
        <v>25918.12</v>
      </c>
    </row>
    <row r="38" spans="1:11" ht="14.4" customHeight="1" x14ac:dyDescent="0.3">
      <c r="A38" s="544" t="s">
        <v>535</v>
      </c>
      <c r="B38" s="545" t="s">
        <v>640</v>
      </c>
      <c r="C38" s="548" t="s">
        <v>541</v>
      </c>
      <c r="D38" s="576" t="s">
        <v>1542</v>
      </c>
      <c r="E38" s="548" t="s">
        <v>1553</v>
      </c>
      <c r="F38" s="576" t="s">
        <v>1554</v>
      </c>
      <c r="G38" s="548" t="s">
        <v>1103</v>
      </c>
      <c r="H38" s="548" t="s">
        <v>1104</v>
      </c>
      <c r="I38" s="562">
        <v>295.25</v>
      </c>
      <c r="J38" s="562">
        <v>10</v>
      </c>
      <c r="K38" s="563">
        <v>2952.5</v>
      </c>
    </row>
    <row r="39" spans="1:11" ht="14.4" customHeight="1" x14ac:dyDescent="0.3">
      <c r="A39" s="544" t="s">
        <v>535</v>
      </c>
      <c r="B39" s="545" t="s">
        <v>640</v>
      </c>
      <c r="C39" s="548" t="s">
        <v>541</v>
      </c>
      <c r="D39" s="576" t="s">
        <v>1542</v>
      </c>
      <c r="E39" s="548" t="s">
        <v>1553</v>
      </c>
      <c r="F39" s="576" t="s">
        <v>1554</v>
      </c>
      <c r="G39" s="548" t="s">
        <v>1105</v>
      </c>
      <c r="H39" s="548" t="s">
        <v>1106</v>
      </c>
      <c r="I39" s="562">
        <v>1400.3899999999996</v>
      </c>
      <c r="J39" s="562">
        <v>11</v>
      </c>
      <c r="K39" s="563">
        <v>15404.289999999997</v>
      </c>
    </row>
    <row r="40" spans="1:11" ht="14.4" customHeight="1" x14ac:dyDescent="0.3">
      <c r="A40" s="544" t="s">
        <v>535</v>
      </c>
      <c r="B40" s="545" t="s">
        <v>640</v>
      </c>
      <c r="C40" s="548" t="s">
        <v>541</v>
      </c>
      <c r="D40" s="576" t="s">
        <v>1542</v>
      </c>
      <c r="E40" s="548" t="s">
        <v>1553</v>
      </c>
      <c r="F40" s="576" t="s">
        <v>1554</v>
      </c>
      <c r="G40" s="548" t="s">
        <v>1107</v>
      </c>
      <c r="H40" s="548" t="s">
        <v>1108</v>
      </c>
      <c r="I40" s="562">
        <v>2427.91</v>
      </c>
      <c r="J40" s="562">
        <v>11</v>
      </c>
      <c r="K40" s="563">
        <v>26707.01</v>
      </c>
    </row>
    <row r="41" spans="1:11" ht="14.4" customHeight="1" x14ac:dyDescent="0.3">
      <c r="A41" s="544" t="s">
        <v>535</v>
      </c>
      <c r="B41" s="545" t="s">
        <v>640</v>
      </c>
      <c r="C41" s="548" t="s">
        <v>541</v>
      </c>
      <c r="D41" s="576" t="s">
        <v>1542</v>
      </c>
      <c r="E41" s="548" t="s">
        <v>1553</v>
      </c>
      <c r="F41" s="576" t="s">
        <v>1554</v>
      </c>
      <c r="G41" s="548" t="s">
        <v>1109</v>
      </c>
      <c r="H41" s="548" t="s">
        <v>1110</v>
      </c>
      <c r="I41" s="562">
        <v>295.25</v>
      </c>
      <c r="J41" s="562">
        <v>50</v>
      </c>
      <c r="K41" s="563">
        <v>14762.5</v>
      </c>
    </row>
    <row r="42" spans="1:11" ht="14.4" customHeight="1" x14ac:dyDescent="0.3">
      <c r="A42" s="544" t="s">
        <v>535</v>
      </c>
      <c r="B42" s="545" t="s">
        <v>640</v>
      </c>
      <c r="C42" s="548" t="s">
        <v>541</v>
      </c>
      <c r="D42" s="576" t="s">
        <v>1542</v>
      </c>
      <c r="E42" s="548" t="s">
        <v>1553</v>
      </c>
      <c r="F42" s="576" t="s">
        <v>1554</v>
      </c>
      <c r="G42" s="548" t="s">
        <v>1111</v>
      </c>
      <c r="H42" s="548" t="s">
        <v>1112</v>
      </c>
      <c r="I42" s="562">
        <v>3088.150000000001</v>
      </c>
      <c r="J42" s="562">
        <v>11</v>
      </c>
      <c r="K42" s="563">
        <v>33969.650000000009</v>
      </c>
    </row>
    <row r="43" spans="1:11" ht="14.4" customHeight="1" x14ac:dyDescent="0.3">
      <c r="A43" s="544" t="s">
        <v>535</v>
      </c>
      <c r="B43" s="545" t="s">
        <v>640</v>
      </c>
      <c r="C43" s="548" t="s">
        <v>541</v>
      </c>
      <c r="D43" s="576" t="s">
        <v>1542</v>
      </c>
      <c r="E43" s="548" t="s">
        <v>1553</v>
      </c>
      <c r="F43" s="576" t="s">
        <v>1554</v>
      </c>
      <c r="G43" s="548" t="s">
        <v>1113</v>
      </c>
      <c r="H43" s="548" t="s">
        <v>1114</v>
      </c>
      <c r="I43" s="562">
        <v>1374.194</v>
      </c>
      <c r="J43" s="562">
        <v>13</v>
      </c>
      <c r="K43" s="563">
        <v>17864.55</v>
      </c>
    </row>
    <row r="44" spans="1:11" ht="14.4" customHeight="1" x14ac:dyDescent="0.3">
      <c r="A44" s="544" t="s">
        <v>535</v>
      </c>
      <c r="B44" s="545" t="s">
        <v>640</v>
      </c>
      <c r="C44" s="548" t="s">
        <v>541</v>
      </c>
      <c r="D44" s="576" t="s">
        <v>1542</v>
      </c>
      <c r="E44" s="548" t="s">
        <v>1553</v>
      </c>
      <c r="F44" s="576" t="s">
        <v>1554</v>
      </c>
      <c r="G44" s="548" t="s">
        <v>1115</v>
      </c>
      <c r="H44" s="548" t="s">
        <v>1116</v>
      </c>
      <c r="I44" s="562">
        <v>1437.5</v>
      </c>
      <c r="J44" s="562">
        <v>20</v>
      </c>
      <c r="K44" s="563">
        <v>28750</v>
      </c>
    </row>
    <row r="45" spans="1:11" ht="14.4" customHeight="1" x14ac:dyDescent="0.3">
      <c r="A45" s="544" t="s">
        <v>535</v>
      </c>
      <c r="B45" s="545" t="s">
        <v>640</v>
      </c>
      <c r="C45" s="548" t="s">
        <v>541</v>
      </c>
      <c r="D45" s="576" t="s">
        <v>1542</v>
      </c>
      <c r="E45" s="548" t="s">
        <v>1553</v>
      </c>
      <c r="F45" s="576" t="s">
        <v>1554</v>
      </c>
      <c r="G45" s="548" t="s">
        <v>1117</v>
      </c>
      <c r="H45" s="548" t="s">
        <v>1118</v>
      </c>
      <c r="I45" s="562">
        <v>1724.25</v>
      </c>
      <c r="J45" s="562">
        <v>10</v>
      </c>
      <c r="K45" s="563">
        <v>17242.509999999998</v>
      </c>
    </row>
    <row r="46" spans="1:11" ht="14.4" customHeight="1" x14ac:dyDescent="0.3">
      <c r="A46" s="544" t="s">
        <v>535</v>
      </c>
      <c r="B46" s="545" t="s">
        <v>640</v>
      </c>
      <c r="C46" s="548" t="s">
        <v>541</v>
      </c>
      <c r="D46" s="576" t="s">
        <v>1542</v>
      </c>
      <c r="E46" s="548" t="s">
        <v>1553</v>
      </c>
      <c r="F46" s="576" t="s">
        <v>1554</v>
      </c>
      <c r="G46" s="548" t="s">
        <v>1119</v>
      </c>
      <c r="H46" s="548" t="s">
        <v>1120</v>
      </c>
      <c r="I46" s="562">
        <v>1582.3500000000001</v>
      </c>
      <c r="J46" s="562">
        <v>11</v>
      </c>
      <c r="K46" s="563">
        <v>17405.850000000002</v>
      </c>
    </row>
    <row r="47" spans="1:11" ht="14.4" customHeight="1" x14ac:dyDescent="0.3">
      <c r="A47" s="544" t="s">
        <v>535</v>
      </c>
      <c r="B47" s="545" t="s">
        <v>640</v>
      </c>
      <c r="C47" s="548" t="s">
        <v>541</v>
      </c>
      <c r="D47" s="576" t="s">
        <v>1542</v>
      </c>
      <c r="E47" s="548" t="s">
        <v>1553</v>
      </c>
      <c r="F47" s="576" t="s">
        <v>1554</v>
      </c>
      <c r="G47" s="548" t="s">
        <v>1121</v>
      </c>
      <c r="H47" s="548" t="s">
        <v>1122</v>
      </c>
      <c r="I47" s="562">
        <v>379.5</v>
      </c>
      <c r="J47" s="562">
        <v>20</v>
      </c>
      <c r="K47" s="563">
        <v>7590</v>
      </c>
    </row>
    <row r="48" spans="1:11" ht="14.4" customHeight="1" x14ac:dyDescent="0.3">
      <c r="A48" s="544" t="s">
        <v>535</v>
      </c>
      <c r="B48" s="545" t="s">
        <v>640</v>
      </c>
      <c r="C48" s="548" t="s">
        <v>541</v>
      </c>
      <c r="D48" s="576" t="s">
        <v>1542</v>
      </c>
      <c r="E48" s="548" t="s">
        <v>1553</v>
      </c>
      <c r="F48" s="576" t="s">
        <v>1554</v>
      </c>
      <c r="G48" s="548" t="s">
        <v>1123</v>
      </c>
      <c r="H48" s="548" t="s">
        <v>1124</v>
      </c>
      <c r="I48" s="562">
        <v>1576.54</v>
      </c>
      <c r="J48" s="562">
        <v>1</v>
      </c>
      <c r="K48" s="563">
        <v>1576.54</v>
      </c>
    </row>
    <row r="49" spans="1:11" ht="14.4" customHeight="1" x14ac:dyDescent="0.3">
      <c r="A49" s="544" t="s">
        <v>535</v>
      </c>
      <c r="B49" s="545" t="s">
        <v>640</v>
      </c>
      <c r="C49" s="548" t="s">
        <v>541</v>
      </c>
      <c r="D49" s="576" t="s">
        <v>1542</v>
      </c>
      <c r="E49" s="548" t="s">
        <v>1553</v>
      </c>
      <c r="F49" s="576" t="s">
        <v>1554</v>
      </c>
      <c r="G49" s="548" t="s">
        <v>1125</v>
      </c>
      <c r="H49" s="548" t="s">
        <v>1126</v>
      </c>
      <c r="I49" s="562">
        <v>3318.78</v>
      </c>
      <c r="J49" s="562">
        <v>2</v>
      </c>
      <c r="K49" s="563">
        <v>6637.57</v>
      </c>
    </row>
    <row r="50" spans="1:11" ht="14.4" customHeight="1" x14ac:dyDescent="0.3">
      <c r="A50" s="544" t="s">
        <v>535</v>
      </c>
      <c r="B50" s="545" t="s">
        <v>640</v>
      </c>
      <c r="C50" s="548" t="s">
        <v>541</v>
      </c>
      <c r="D50" s="576" t="s">
        <v>1542</v>
      </c>
      <c r="E50" s="548" t="s">
        <v>1553</v>
      </c>
      <c r="F50" s="576" t="s">
        <v>1554</v>
      </c>
      <c r="G50" s="548" t="s">
        <v>1127</v>
      </c>
      <c r="H50" s="548" t="s">
        <v>1128</v>
      </c>
      <c r="I50" s="562">
        <v>414</v>
      </c>
      <c r="J50" s="562">
        <v>22</v>
      </c>
      <c r="K50" s="563">
        <v>9108</v>
      </c>
    </row>
    <row r="51" spans="1:11" ht="14.4" customHeight="1" x14ac:dyDescent="0.3">
      <c r="A51" s="544" t="s">
        <v>535</v>
      </c>
      <c r="B51" s="545" t="s">
        <v>640</v>
      </c>
      <c r="C51" s="548" t="s">
        <v>541</v>
      </c>
      <c r="D51" s="576" t="s">
        <v>1542</v>
      </c>
      <c r="E51" s="548" t="s">
        <v>1553</v>
      </c>
      <c r="F51" s="576" t="s">
        <v>1554</v>
      </c>
      <c r="G51" s="548" t="s">
        <v>1129</v>
      </c>
      <c r="H51" s="548" t="s">
        <v>1130</v>
      </c>
      <c r="I51" s="562">
        <v>2334</v>
      </c>
      <c r="J51" s="562">
        <v>11</v>
      </c>
      <c r="K51" s="563">
        <v>25674</v>
      </c>
    </row>
    <row r="52" spans="1:11" ht="14.4" customHeight="1" x14ac:dyDescent="0.3">
      <c r="A52" s="544" t="s">
        <v>535</v>
      </c>
      <c r="B52" s="545" t="s">
        <v>640</v>
      </c>
      <c r="C52" s="548" t="s">
        <v>541</v>
      </c>
      <c r="D52" s="576" t="s">
        <v>1542</v>
      </c>
      <c r="E52" s="548" t="s">
        <v>1553</v>
      </c>
      <c r="F52" s="576" t="s">
        <v>1554</v>
      </c>
      <c r="G52" s="548" t="s">
        <v>1131</v>
      </c>
      <c r="H52" s="548" t="s">
        <v>1132</v>
      </c>
      <c r="I52" s="562">
        <v>1391.5</v>
      </c>
      <c r="J52" s="562">
        <v>4</v>
      </c>
      <c r="K52" s="563">
        <v>5566</v>
      </c>
    </row>
    <row r="53" spans="1:11" ht="14.4" customHeight="1" x14ac:dyDescent="0.3">
      <c r="A53" s="544" t="s">
        <v>535</v>
      </c>
      <c r="B53" s="545" t="s">
        <v>640</v>
      </c>
      <c r="C53" s="548" t="s">
        <v>541</v>
      </c>
      <c r="D53" s="576" t="s">
        <v>1542</v>
      </c>
      <c r="E53" s="548" t="s">
        <v>1553</v>
      </c>
      <c r="F53" s="576" t="s">
        <v>1554</v>
      </c>
      <c r="G53" s="548" t="s">
        <v>1133</v>
      </c>
      <c r="H53" s="548" t="s">
        <v>1134</v>
      </c>
      <c r="I53" s="562">
        <v>1391.5</v>
      </c>
      <c r="J53" s="562">
        <v>6</v>
      </c>
      <c r="K53" s="563">
        <v>8349</v>
      </c>
    </row>
    <row r="54" spans="1:11" ht="14.4" customHeight="1" x14ac:dyDescent="0.3">
      <c r="A54" s="544" t="s">
        <v>535</v>
      </c>
      <c r="B54" s="545" t="s">
        <v>640</v>
      </c>
      <c r="C54" s="548" t="s">
        <v>541</v>
      </c>
      <c r="D54" s="576" t="s">
        <v>1542</v>
      </c>
      <c r="E54" s="548" t="s">
        <v>1553</v>
      </c>
      <c r="F54" s="576" t="s">
        <v>1554</v>
      </c>
      <c r="G54" s="548" t="s">
        <v>1135</v>
      </c>
      <c r="H54" s="548" t="s">
        <v>1136</v>
      </c>
      <c r="I54" s="562">
        <v>1083.48</v>
      </c>
      <c r="J54" s="562">
        <v>2</v>
      </c>
      <c r="K54" s="563">
        <v>2166.96</v>
      </c>
    </row>
    <row r="55" spans="1:11" ht="14.4" customHeight="1" x14ac:dyDescent="0.3">
      <c r="A55" s="544" t="s">
        <v>535</v>
      </c>
      <c r="B55" s="545" t="s">
        <v>640</v>
      </c>
      <c r="C55" s="548" t="s">
        <v>541</v>
      </c>
      <c r="D55" s="576" t="s">
        <v>1542</v>
      </c>
      <c r="E55" s="548" t="s">
        <v>1553</v>
      </c>
      <c r="F55" s="576" t="s">
        <v>1554</v>
      </c>
      <c r="G55" s="548" t="s">
        <v>1137</v>
      </c>
      <c r="H55" s="548" t="s">
        <v>1138</v>
      </c>
      <c r="I55" s="562">
        <v>5393.0149999999994</v>
      </c>
      <c r="J55" s="562">
        <v>8</v>
      </c>
      <c r="K55" s="563">
        <v>43144.11</v>
      </c>
    </row>
    <row r="56" spans="1:11" ht="14.4" customHeight="1" x14ac:dyDescent="0.3">
      <c r="A56" s="544" t="s">
        <v>535</v>
      </c>
      <c r="B56" s="545" t="s">
        <v>640</v>
      </c>
      <c r="C56" s="548" t="s">
        <v>541</v>
      </c>
      <c r="D56" s="576" t="s">
        <v>1542</v>
      </c>
      <c r="E56" s="548" t="s">
        <v>1553</v>
      </c>
      <c r="F56" s="576" t="s">
        <v>1554</v>
      </c>
      <c r="G56" s="548" t="s">
        <v>1139</v>
      </c>
      <c r="H56" s="548" t="s">
        <v>1140</v>
      </c>
      <c r="I56" s="562">
        <v>2917.32</v>
      </c>
      <c r="J56" s="562">
        <v>1</v>
      </c>
      <c r="K56" s="563">
        <v>2917.32</v>
      </c>
    </row>
    <row r="57" spans="1:11" ht="14.4" customHeight="1" x14ac:dyDescent="0.3">
      <c r="A57" s="544" t="s">
        <v>535</v>
      </c>
      <c r="B57" s="545" t="s">
        <v>640</v>
      </c>
      <c r="C57" s="548" t="s">
        <v>541</v>
      </c>
      <c r="D57" s="576" t="s">
        <v>1542</v>
      </c>
      <c r="E57" s="548" t="s">
        <v>1553</v>
      </c>
      <c r="F57" s="576" t="s">
        <v>1554</v>
      </c>
      <c r="G57" s="548" t="s">
        <v>1141</v>
      </c>
      <c r="H57" s="548" t="s">
        <v>1142</v>
      </c>
      <c r="I57" s="562">
        <v>347.26</v>
      </c>
      <c r="J57" s="562">
        <v>1</v>
      </c>
      <c r="K57" s="563">
        <v>347.26</v>
      </c>
    </row>
    <row r="58" spans="1:11" ht="14.4" customHeight="1" x14ac:dyDescent="0.3">
      <c r="A58" s="544" t="s">
        <v>535</v>
      </c>
      <c r="B58" s="545" t="s">
        <v>640</v>
      </c>
      <c r="C58" s="548" t="s">
        <v>541</v>
      </c>
      <c r="D58" s="576" t="s">
        <v>1542</v>
      </c>
      <c r="E58" s="548" t="s">
        <v>1553</v>
      </c>
      <c r="F58" s="576" t="s">
        <v>1554</v>
      </c>
      <c r="G58" s="548" t="s">
        <v>1143</v>
      </c>
      <c r="H58" s="548" t="s">
        <v>1144</v>
      </c>
      <c r="I58" s="562">
        <v>284.36</v>
      </c>
      <c r="J58" s="562">
        <v>13</v>
      </c>
      <c r="K58" s="563">
        <v>3696.7</v>
      </c>
    </row>
    <row r="59" spans="1:11" ht="14.4" customHeight="1" x14ac:dyDescent="0.3">
      <c r="A59" s="544" t="s">
        <v>535</v>
      </c>
      <c r="B59" s="545" t="s">
        <v>640</v>
      </c>
      <c r="C59" s="548" t="s">
        <v>541</v>
      </c>
      <c r="D59" s="576" t="s">
        <v>1542</v>
      </c>
      <c r="E59" s="548" t="s">
        <v>1553</v>
      </c>
      <c r="F59" s="576" t="s">
        <v>1554</v>
      </c>
      <c r="G59" s="548" t="s">
        <v>1145</v>
      </c>
      <c r="H59" s="548" t="s">
        <v>1146</v>
      </c>
      <c r="I59" s="562">
        <v>228.04787712468814</v>
      </c>
      <c r="J59" s="562">
        <v>84</v>
      </c>
      <c r="K59" s="563">
        <v>19156.021678473804</v>
      </c>
    </row>
    <row r="60" spans="1:11" ht="14.4" customHeight="1" x14ac:dyDescent="0.3">
      <c r="A60" s="544" t="s">
        <v>535</v>
      </c>
      <c r="B60" s="545" t="s">
        <v>640</v>
      </c>
      <c r="C60" s="548" t="s">
        <v>541</v>
      </c>
      <c r="D60" s="576" t="s">
        <v>1542</v>
      </c>
      <c r="E60" s="548" t="s">
        <v>1553</v>
      </c>
      <c r="F60" s="576" t="s">
        <v>1554</v>
      </c>
      <c r="G60" s="548" t="s">
        <v>1147</v>
      </c>
      <c r="H60" s="548" t="s">
        <v>1148</v>
      </c>
      <c r="I60" s="562">
        <v>1254.53</v>
      </c>
      <c r="J60" s="562">
        <v>5</v>
      </c>
      <c r="K60" s="563">
        <v>6272.64</v>
      </c>
    </row>
    <row r="61" spans="1:11" ht="14.4" customHeight="1" x14ac:dyDescent="0.3">
      <c r="A61" s="544" t="s">
        <v>535</v>
      </c>
      <c r="B61" s="545" t="s">
        <v>640</v>
      </c>
      <c r="C61" s="548" t="s">
        <v>541</v>
      </c>
      <c r="D61" s="576" t="s">
        <v>1542</v>
      </c>
      <c r="E61" s="548" t="s">
        <v>1553</v>
      </c>
      <c r="F61" s="576" t="s">
        <v>1554</v>
      </c>
      <c r="G61" s="548" t="s">
        <v>1149</v>
      </c>
      <c r="H61" s="548" t="s">
        <v>1150</v>
      </c>
      <c r="I61" s="562">
        <v>2875</v>
      </c>
      <c r="J61" s="562">
        <v>1</v>
      </c>
      <c r="K61" s="563">
        <v>2875</v>
      </c>
    </row>
    <row r="62" spans="1:11" ht="14.4" customHeight="1" x14ac:dyDescent="0.3">
      <c r="A62" s="544" t="s">
        <v>535</v>
      </c>
      <c r="B62" s="545" t="s">
        <v>640</v>
      </c>
      <c r="C62" s="548" t="s">
        <v>541</v>
      </c>
      <c r="D62" s="576" t="s">
        <v>1542</v>
      </c>
      <c r="E62" s="548" t="s">
        <v>1553</v>
      </c>
      <c r="F62" s="576" t="s">
        <v>1554</v>
      </c>
      <c r="G62" s="548" t="s">
        <v>1151</v>
      </c>
      <c r="H62" s="548" t="s">
        <v>1152</v>
      </c>
      <c r="I62" s="562">
        <v>3565</v>
      </c>
      <c r="J62" s="562">
        <v>0.1</v>
      </c>
      <c r="K62" s="563">
        <v>356.5</v>
      </c>
    </row>
    <row r="63" spans="1:11" ht="14.4" customHeight="1" x14ac:dyDescent="0.3">
      <c r="A63" s="544" t="s">
        <v>535</v>
      </c>
      <c r="B63" s="545" t="s">
        <v>640</v>
      </c>
      <c r="C63" s="548" t="s">
        <v>541</v>
      </c>
      <c r="D63" s="576" t="s">
        <v>1542</v>
      </c>
      <c r="E63" s="548" t="s">
        <v>1553</v>
      </c>
      <c r="F63" s="576" t="s">
        <v>1554</v>
      </c>
      <c r="G63" s="548" t="s">
        <v>1153</v>
      </c>
      <c r="H63" s="548" t="s">
        <v>1154</v>
      </c>
      <c r="I63" s="562">
        <v>1322.5</v>
      </c>
      <c r="J63" s="562">
        <v>5</v>
      </c>
      <c r="K63" s="563">
        <v>6612.5</v>
      </c>
    </row>
    <row r="64" spans="1:11" ht="14.4" customHeight="1" x14ac:dyDescent="0.3">
      <c r="A64" s="544" t="s">
        <v>535</v>
      </c>
      <c r="B64" s="545" t="s">
        <v>640</v>
      </c>
      <c r="C64" s="548" t="s">
        <v>541</v>
      </c>
      <c r="D64" s="576" t="s">
        <v>1542</v>
      </c>
      <c r="E64" s="548" t="s">
        <v>1553</v>
      </c>
      <c r="F64" s="576" t="s">
        <v>1554</v>
      </c>
      <c r="G64" s="548" t="s">
        <v>1155</v>
      </c>
      <c r="H64" s="548" t="s">
        <v>1156</v>
      </c>
      <c r="I64" s="562">
        <v>4882.45</v>
      </c>
      <c r="J64" s="562">
        <v>10</v>
      </c>
      <c r="K64" s="563">
        <v>48824.52</v>
      </c>
    </row>
    <row r="65" spans="1:11" ht="14.4" customHeight="1" x14ac:dyDescent="0.3">
      <c r="A65" s="544" t="s">
        <v>535</v>
      </c>
      <c r="B65" s="545" t="s">
        <v>640</v>
      </c>
      <c r="C65" s="548" t="s">
        <v>541</v>
      </c>
      <c r="D65" s="576" t="s">
        <v>1542</v>
      </c>
      <c r="E65" s="548" t="s">
        <v>1553</v>
      </c>
      <c r="F65" s="576" t="s">
        <v>1554</v>
      </c>
      <c r="G65" s="548" t="s">
        <v>1157</v>
      </c>
      <c r="H65" s="548" t="s">
        <v>1158</v>
      </c>
      <c r="I65" s="562">
        <v>6253.3249999999998</v>
      </c>
      <c r="J65" s="562">
        <v>3</v>
      </c>
      <c r="K65" s="563">
        <v>18759.98</v>
      </c>
    </row>
    <row r="66" spans="1:11" ht="14.4" customHeight="1" x14ac:dyDescent="0.3">
      <c r="A66" s="544" t="s">
        <v>535</v>
      </c>
      <c r="B66" s="545" t="s">
        <v>640</v>
      </c>
      <c r="C66" s="548" t="s">
        <v>541</v>
      </c>
      <c r="D66" s="576" t="s">
        <v>1542</v>
      </c>
      <c r="E66" s="548" t="s">
        <v>1553</v>
      </c>
      <c r="F66" s="576" t="s">
        <v>1554</v>
      </c>
      <c r="G66" s="548" t="s">
        <v>1159</v>
      </c>
      <c r="H66" s="548" t="s">
        <v>1160</v>
      </c>
      <c r="I66" s="562">
        <v>8971.98</v>
      </c>
      <c r="J66" s="562">
        <v>5</v>
      </c>
      <c r="K66" s="563">
        <v>44859.89</v>
      </c>
    </row>
    <row r="67" spans="1:11" ht="14.4" customHeight="1" x14ac:dyDescent="0.3">
      <c r="A67" s="544" t="s">
        <v>535</v>
      </c>
      <c r="B67" s="545" t="s">
        <v>640</v>
      </c>
      <c r="C67" s="548" t="s">
        <v>541</v>
      </c>
      <c r="D67" s="576" t="s">
        <v>1542</v>
      </c>
      <c r="E67" s="548" t="s">
        <v>1553</v>
      </c>
      <c r="F67" s="576" t="s">
        <v>1554</v>
      </c>
      <c r="G67" s="548" t="s">
        <v>1161</v>
      </c>
      <c r="H67" s="548" t="s">
        <v>1162</v>
      </c>
      <c r="I67" s="562">
        <v>264.39999999999998</v>
      </c>
      <c r="J67" s="562">
        <v>20</v>
      </c>
      <c r="K67" s="563">
        <v>5288</v>
      </c>
    </row>
    <row r="68" spans="1:11" ht="14.4" customHeight="1" x14ac:dyDescent="0.3">
      <c r="A68" s="544" t="s">
        <v>535</v>
      </c>
      <c r="B68" s="545" t="s">
        <v>640</v>
      </c>
      <c r="C68" s="548" t="s">
        <v>541</v>
      </c>
      <c r="D68" s="576" t="s">
        <v>1542</v>
      </c>
      <c r="E68" s="548" t="s">
        <v>1553</v>
      </c>
      <c r="F68" s="576" t="s">
        <v>1554</v>
      </c>
      <c r="G68" s="548" t="s">
        <v>1163</v>
      </c>
      <c r="H68" s="548" t="s">
        <v>1164</v>
      </c>
      <c r="I68" s="562">
        <v>2133.2199999999998</v>
      </c>
      <c r="J68" s="562">
        <v>30</v>
      </c>
      <c r="K68" s="563">
        <v>63996.61</v>
      </c>
    </row>
    <row r="69" spans="1:11" ht="14.4" customHeight="1" x14ac:dyDescent="0.3">
      <c r="A69" s="544" t="s">
        <v>535</v>
      </c>
      <c r="B69" s="545" t="s">
        <v>640</v>
      </c>
      <c r="C69" s="548" t="s">
        <v>541</v>
      </c>
      <c r="D69" s="576" t="s">
        <v>1542</v>
      </c>
      <c r="E69" s="548" t="s">
        <v>1553</v>
      </c>
      <c r="F69" s="576" t="s">
        <v>1554</v>
      </c>
      <c r="G69" s="548" t="s">
        <v>1165</v>
      </c>
      <c r="H69" s="548" t="s">
        <v>1166</v>
      </c>
      <c r="I69" s="562">
        <v>1454.52</v>
      </c>
      <c r="J69" s="562">
        <v>10</v>
      </c>
      <c r="K69" s="563">
        <v>14545.2</v>
      </c>
    </row>
    <row r="70" spans="1:11" ht="14.4" customHeight="1" x14ac:dyDescent="0.3">
      <c r="A70" s="544" t="s">
        <v>535</v>
      </c>
      <c r="B70" s="545" t="s">
        <v>640</v>
      </c>
      <c r="C70" s="548" t="s">
        <v>541</v>
      </c>
      <c r="D70" s="576" t="s">
        <v>1542</v>
      </c>
      <c r="E70" s="548" t="s">
        <v>1553</v>
      </c>
      <c r="F70" s="576" t="s">
        <v>1554</v>
      </c>
      <c r="G70" s="548" t="s">
        <v>1167</v>
      </c>
      <c r="H70" s="548" t="s">
        <v>1168</v>
      </c>
      <c r="I70" s="562">
        <v>1254.53</v>
      </c>
      <c r="J70" s="562">
        <v>25</v>
      </c>
      <c r="K70" s="563">
        <v>31363.200000000001</v>
      </c>
    </row>
    <row r="71" spans="1:11" ht="14.4" customHeight="1" x14ac:dyDescent="0.3">
      <c r="A71" s="544" t="s">
        <v>535</v>
      </c>
      <c r="B71" s="545" t="s">
        <v>640</v>
      </c>
      <c r="C71" s="548" t="s">
        <v>541</v>
      </c>
      <c r="D71" s="576" t="s">
        <v>1542</v>
      </c>
      <c r="E71" s="548" t="s">
        <v>1553</v>
      </c>
      <c r="F71" s="576" t="s">
        <v>1554</v>
      </c>
      <c r="G71" s="548" t="s">
        <v>1169</v>
      </c>
      <c r="H71" s="548" t="s">
        <v>1170</v>
      </c>
      <c r="I71" s="562">
        <v>1352.4</v>
      </c>
      <c r="J71" s="562">
        <v>10</v>
      </c>
      <c r="K71" s="563">
        <v>13524</v>
      </c>
    </row>
    <row r="72" spans="1:11" ht="14.4" customHeight="1" x14ac:dyDescent="0.3">
      <c r="A72" s="544" t="s">
        <v>535</v>
      </c>
      <c r="B72" s="545" t="s">
        <v>640</v>
      </c>
      <c r="C72" s="548" t="s">
        <v>541</v>
      </c>
      <c r="D72" s="576" t="s">
        <v>1542</v>
      </c>
      <c r="E72" s="548" t="s">
        <v>1553</v>
      </c>
      <c r="F72" s="576" t="s">
        <v>1554</v>
      </c>
      <c r="G72" s="548" t="s">
        <v>1171</v>
      </c>
      <c r="H72" s="548" t="s">
        <v>1172</v>
      </c>
      <c r="I72" s="562">
        <v>1876.8</v>
      </c>
      <c r="J72" s="562">
        <v>2</v>
      </c>
      <c r="K72" s="563">
        <v>3753.6</v>
      </c>
    </row>
    <row r="73" spans="1:11" ht="14.4" customHeight="1" x14ac:dyDescent="0.3">
      <c r="A73" s="544" t="s">
        <v>535</v>
      </c>
      <c r="B73" s="545" t="s">
        <v>640</v>
      </c>
      <c r="C73" s="548" t="s">
        <v>541</v>
      </c>
      <c r="D73" s="576" t="s">
        <v>1542</v>
      </c>
      <c r="E73" s="548" t="s">
        <v>1553</v>
      </c>
      <c r="F73" s="576" t="s">
        <v>1554</v>
      </c>
      <c r="G73" s="548" t="s">
        <v>1173</v>
      </c>
      <c r="H73" s="548" t="s">
        <v>1174</v>
      </c>
      <c r="I73" s="562">
        <v>1138.5</v>
      </c>
      <c r="J73" s="562">
        <v>20</v>
      </c>
      <c r="K73" s="563">
        <v>22770</v>
      </c>
    </row>
    <row r="74" spans="1:11" ht="14.4" customHeight="1" x14ac:dyDescent="0.3">
      <c r="A74" s="544" t="s">
        <v>535</v>
      </c>
      <c r="B74" s="545" t="s">
        <v>640</v>
      </c>
      <c r="C74" s="548" t="s">
        <v>541</v>
      </c>
      <c r="D74" s="576" t="s">
        <v>1542</v>
      </c>
      <c r="E74" s="548" t="s">
        <v>1553</v>
      </c>
      <c r="F74" s="576" t="s">
        <v>1554</v>
      </c>
      <c r="G74" s="548" t="s">
        <v>1175</v>
      </c>
      <c r="H74" s="548" t="s">
        <v>1176</v>
      </c>
      <c r="I74" s="562">
        <v>322</v>
      </c>
      <c r="J74" s="562">
        <v>2</v>
      </c>
      <c r="K74" s="563">
        <v>644</v>
      </c>
    </row>
    <row r="75" spans="1:11" ht="14.4" customHeight="1" x14ac:dyDescent="0.3">
      <c r="A75" s="544" t="s">
        <v>535</v>
      </c>
      <c r="B75" s="545" t="s">
        <v>640</v>
      </c>
      <c r="C75" s="548" t="s">
        <v>541</v>
      </c>
      <c r="D75" s="576" t="s">
        <v>1542</v>
      </c>
      <c r="E75" s="548" t="s">
        <v>1553</v>
      </c>
      <c r="F75" s="576" t="s">
        <v>1554</v>
      </c>
      <c r="G75" s="548" t="s">
        <v>1177</v>
      </c>
      <c r="H75" s="548" t="s">
        <v>1178</v>
      </c>
      <c r="I75" s="562">
        <v>1437.5</v>
      </c>
      <c r="J75" s="562">
        <v>1</v>
      </c>
      <c r="K75" s="563">
        <v>1437.5</v>
      </c>
    </row>
    <row r="76" spans="1:11" ht="14.4" customHeight="1" x14ac:dyDescent="0.3">
      <c r="A76" s="544" t="s">
        <v>535</v>
      </c>
      <c r="B76" s="545" t="s">
        <v>640</v>
      </c>
      <c r="C76" s="548" t="s">
        <v>541</v>
      </c>
      <c r="D76" s="576" t="s">
        <v>1542</v>
      </c>
      <c r="E76" s="548" t="s">
        <v>1553</v>
      </c>
      <c r="F76" s="576" t="s">
        <v>1554</v>
      </c>
      <c r="G76" s="548" t="s">
        <v>1179</v>
      </c>
      <c r="H76" s="548" t="s">
        <v>1180</v>
      </c>
      <c r="I76" s="562">
        <v>1525.75</v>
      </c>
      <c r="J76" s="562">
        <v>2</v>
      </c>
      <c r="K76" s="563">
        <v>3051.5</v>
      </c>
    </row>
    <row r="77" spans="1:11" ht="14.4" customHeight="1" x14ac:dyDescent="0.3">
      <c r="A77" s="544" t="s">
        <v>535</v>
      </c>
      <c r="B77" s="545" t="s">
        <v>640</v>
      </c>
      <c r="C77" s="548" t="s">
        <v>541</v>
      </c>
      <c r="D77" s="576" t="s">
        <v>1542</v>
      </c>
      <c r="E77" s="548" t="s">
        <v>1553</v>
      </c>
      <c r="F77" s="576" t="s">
        <v>1554</v>
      </c>
      <c r="G77" s="548" t="s">
        <v>1181</v>
      </c>
      <c r="H77" s="548" t="s">
        <v>1182</v>
      </c>
      <c r="I77" s="562">
        <v>631.62</v>
      </c>
      <c r="J77" s="562">
        <v>1</v>
      </c>
      <c r="K77" s="563">
        <v>631.62</v>
      </c>
    </row>
    <row r="78" spans="1:11" ht="14.4" customHeight="1" x14ac:dyDescent="0.3">
      <c r="A78" s="544" t="s">
        <v>535</v>
      </c>
      <c r="B78" s="545" t="s">
        <v>640</v>
      </c>
      <c r="C78" s="548" t="s">
        <v>541</v>
      </c>
      <c r="D78" s="576" t="s">
        <v>1542</v>
      </c>
      <c r="E78" s="548" t="s">
        <v>1553</v>
      </c>
      <c r="F78" s="576" t="s">
        <v>1554</v>
      </c>
      <c r="G78" s="548" t="s">
        <v>1183</v>
      </c>
      <c r="H78" s="548" t="s">
        <v>1184</v>
      </c>
      <c r="I78" s="562">
        <v>102952.14</v>
      </c>
      <c r="J78" s="562">
        <v>1</v>
      </c>
      <c r="K78" s="563">
        <v>102952.14</v>
      </c>
    </row>
    <row r="79" spans="1:11" ht="14.4" customHeight="1" x14ac:dyDescent="0.3">
      <c r="A79" s="544" t="s">
        <v>535</v>
      </c>
      <c r="B79" s="545" t="s">
        <v>640</v>
      </c>
      <c r="C79" s="548" t="s">
        <v>541</v>
      </c>
      <c r="D79" s="576" t="s">
        <v>1542</v>
      </c>
      <c r="E79" s="548" t="s">
        <v>1553</v>
      </c>
      <c r="F79" s="576" t="s">
        <v>1554</v>
      </c>
      <c r="G79" s="548" t="s">
        <v>1185</v>
      </c>
      <c r="H79" s="548" t="s">
        <v>1186</v>
      </c>
      <c r="I79" s="562">
        <v>4577.2725</v>
      </c>
      <c r="J79" s="562">
        <v>4</v>
      </c>
      <c r="K79" s="563">
        <v>18309.09</v>
      </c>
    </row>
    <row r="80" spans="1:11" ht="14.4" customHeight="1" x14ac:dyDescent="0.3">
      <c r="A80" s="544" t="s">
        <v>535</v>
      </c>
      <c r="B80" s="545" t="s">
        <v>640</v>
      </c>
      <c r="C80" s="548" t="s">
        <v>541</v>
      </c>
      <c r="D80" s="576" t="s">
        <v>1542</v>
      </c>
      <c r="E80" s="548" t="s">
        <v>1553</v>
      </c>
      <c r="F80" s="576" t="s">
        <v>1554</v>
      </c>
      <c r="G80" s="548" t="s">
        <v>1187</v>
      </c>
      <c r="H80" s="548" t="s">
        <v>1188</v>
      </c>
      <c r="I80" s="562">
        <v>5520</v>
      </c>
      <c r="J80" s="562">
        <v>2</v>
      </c>
      <c r="K80" s="563">
        <v>11040</v>
      </c>
    </row>
    <row r="81" spans="1:11" ht="14.4" customHeight="1" x14ac:dyDescent="0.3">
      <c r="A81" s="544" t="s">
        <v>535</v>
      </c>
      <c r="B81" s="545" t="s">
        <v>640</v>
      </c>
      <c r="C81" s="548" t="s">
        <v>541</v>
      </c>
      <c r="D81" s="576" t="s">
        <v>1542</v>
      </c>
      <c r="E81" s="548" t="s">
        <v>1553</v>
      </c>
      <c r="F81" s="576" t="s">
        <v>1554</v>
      </c>
      <c r="G81" s="548" t="s">
        <v>1189</v>
      </c>
      <c r="H81" s="548" t="s">
        <v>1190</v>
      </c>
      <c r="I81" s="562">
        <v>1732.71</v>
      </c>
      <c r="J81" s="562">
        <v>1</v>
      </c>
      <c r="K81" s="563">
        <v>1732.71</v>
      </c>
    </row>
    <row r="82" spans="1:11" ht="14.4" customHeight="1" x14ac:dyDescent="0.3">
      <c r="A82" s="544" t="s">
        <v>535</v>
      </c>
      <c r="B82" s="545" t="s">
        <v>640</v>
      </c>
      <c r="C82" s="548" t="s">
        <v>541</v>
      </c>
      <c r="D82" s="576" t="s">
        <v>1542</v>
      </c>
      <c r="E82" s="548" t="s">
        <v>1553</v>
      </c>
      <c r="F82" s="576" t="s">
        <v>1554</v>
      </c>
      <c r="G82" s="548" t="s">
        <v>1191</v>
      </c>
      <c r="H82" s="548" t="s">
        <v>1192</v>
      </c>
      <c r="I82" s="562">
        <v>2204.6</v>
      </c>
      <c r="J82" s="562">
        <v>1</v>
      </c>
      <c r="K82" s="563">
        <v>2204.6</v>
      </c>
    </row>
    <row r="83" spans="1:11" ht="14.4" customHeight="1" x14ac:dyDescent="0.3">
      <c r="A83" s="544" t="s">
        <v>535</v>
      </c>
      <c r="B83" s="545" t="s">
        <v>640</v>
      </c>
      <c r="C83" s="548" t="s">
        <v>541</v>
      </c>
      <c r="D83" s="576" t="s">
        <v>1542</v>
      </c>
      <c r="E83" s="548" t="s">
        <v>1553</v>
      </c>
      <c r="F83" s="576" t="s">
        <v>1554</v>
      </c>
      <c r="G83" s="548" t="s">
        <v>1193</v>
      </c>
      <c r="H83" s="548" t="s">
        <v>1194</v>
      </c>
      <c r="I83" s="562">
        <v>3261.4</v>
      </c>
      <c r="J83" s="562">
        <v>1</v>
      </c>
      <c r="K83" s="563">
        <v>3261.4</v>
      </c>
    </row>
    <row r="84" spans="1:11" ht="14.4" customHeight="1" x14ac:dyDescent="0.3">
      <c r="A84" s="544" t="s">
        <v>535</v>
      </c>
      <c r="B84" s="545" t="s">
        <v>640</v>
      </c>
      <c r="C84" s="548" t="s">
        <v>541</v>
      </c>
      <c r="D84" s="576" t="s">
        <v>1542</v>
      </c>
      <c r="E84" s="548" t="s">
        <v>1553</v>
      </c>
      <c r="F84" s="576" t="s">
        <v>1554</v>
      </c>
      <c r="G84" s="548" t="s">
        <v>1195</v>
      </c>
      <c r="H84" s="548" t="s">
        <v>1196</v>
      </c>
      <c r="I84" s="562">
        <v>1708.51</v>
      </c>
      <c r="J84" s="562">
        <v>1</v>
      </c>
      <c r="K84" s="563">
        <v>1708.51</v>
      </c>
    </row>
    <row r="85" spans="1:11" ht="14.4" customHeight="1" x14ac:dyDescent="0.3">
      <c r="A85" s="544" t="s">
        <v>535</v>
      </c>
      <c r="B85" s="545" t="s">
        <v>640</v>
      </c>
      <c r="C85" s="548" t="s">
        <v>541</v>
      </c>
      <c r="D85" s="576" t="s">
        <v>1542</v>
      </c>
      <c r="E85" s="548" t="s">
        <v>1553</v>
      </c>
      <c r="F85" s="576" t="s">
        <v>1554</v>
      </c>
      <c r="G85" s="548" t="s">
        <v>1197</v>
      </c>
      <c r="H85" s="548" t="s">
        <v>1198</v>
      </c>
      <c r="I85" s="562">
        <v>1874.28</v>
      </c>
      <c r="J85" s="562">
        <v>1</v>
      </c>
      <c r="K85" s="563">
        <v>1874.28</v>
      </c>
    </row>
    <row r="86" spans="1:11" ht="14.4" customHeight="1" x14ac:dyDescent="0.3">
      <c r="A86" s="544" t="s">
        <v>535</v>
      </c>
      <c r="B86" s="545" t="s">
        <v>640</v>
      </c>
      <c r="C86" s="548" t="s">
        <v>541</v>
      </c>
      <c r="D86" s="576" t="s">
        <v>1542</v>
      </c>
      <c r="E86" s="548" t="s">
        <v>1553</v>
      </c>
      <c r="F86" s="576" t="s">
        <v>1554</v>
      </c>
      <c r="G86" s="548" t="s">
        <v>1199</v>
      </c>
      <c r="H86" s="548" t="s">
        <v>1200</v>
      </c>
      <c r="I86" s="562">
        <v>3070.04</v>
      </c>
      <c r="J86" s="562">
        <v>1</v>
      </c>
      <c r="K86" s="563">
        <v>3070.04</v>
      </c>
    </row>
    <row r="87" spans="1:11" ht="14.4" customHeight="1" x14ac:dyDescent="0.3">
      <c r="A87" s="544" t="s">
        <v>535</v>
      </c>
      <c r="B87" s="545" t="s">
        <v>640</v>
      </c>
      <c r="C87" s="548" t="s">
        <v>541</v>
      </c>
      <c r="D87" s="576" t="s">
        <v>1542</v>
      </c>
      <c r="E87" s="548" t="s">
        <v>1553</v>
      </c>
      <c r="F87" s="576" t="s">
        <v>1554</v>
      </c>
      <c r="G87" s="548" t="s">
        <v>1201</v>
      </c>
      <c r="H87" s="548" t="s">
        <v>1202</v>
      </c>
      <c r="I87" s="562">
        <v>2587.5</v>
      </c>
      <c r="J87" s="562">
        <v>1</v>
      </c>
      <c r="K87" s="563">
        <v>2587.5</v>
      </c>
    </row>
    <row r="88" spans="1:11" ht="14.4" customHeight="1" x14ac:dyDescent="0.3">
      <c r="A88" s="544" t="s">
        <v>535</v>
      </c>
      <c r="B88" s="545" t="s">
        <v>640</v>
      </c>
      <c r="C88" s="548" t="s">
        <v>541</v>
      </c>
      <c r="D88" s="576" t="s">
        <v>1542</v>
      </c>
      <c r="E88" s="548" t="s">
        <v>1553</v>
      </c>
      <c r="F88" s="576" t="s">
        <v>1554</v>
      </c>
      <c r="G88" s="548" t="s">
        <v>1203</v>
      </c>
      <c r="H88" s="548" t="s">
        <v>1204</v>
      </c>
      <c r="I88" s="562">
        <v>2990</v>
      </c>
      <c r="J88" s="562">
        <v>1</v>
      </c>
      <c r="K88" s="563">
        <v>2990</v>
      </c>
    </row>
    <row r="89" spans="1:11" ht="14.4" customHeight="1" x14ac:dyDescent="0.3">
      <c r="A89" s="544" t="s">
        <v>535</v>
      </c>
      <c r="B89" s="545" t="s">
        <v>640</v>
      </c>
      <c r="C89" s="548" t="s">
        <v>541</v>
      </c>
      <c r="D89" s="576" t="s">
        <v>1542</v>
      </c>
      <c r="E89" s="548" t="s">
        <v>1553</v>
      </c>
      <c r="F89" s="576" t="s">
        <v>1554</v>
      </c>
      <c r="G89" s="548" t="s">
        <v>1205</v>
      </c>
      <c r="H89" s="548" t="s">
        <v>1206</v>
      </c>
      <c r="I89" s="562">
        <v>2917.32</v>
      </c>
      <c r="J89" s="562">
        <v>1</v>
      </c>
      <c r="K89" s="563">
        <v>2917.32</v>
      </c>
    </row>
    <row r="90" spans="1:11" ht="14.4" customHeight="1" x14ac:dyDescent="0.3">
      <c r="A90" s="544" t="s">
        <v>535</v>
      </c>
      <c r="B90" s="545" t="s">
        <v>640</v>
      </c>
      <c r="C90" s="548" t="s">
        <v>541</v>
      </c>
      <c r="D90" s="576" t="s">
        <v>1542</v>
      </c>
      <c r="E90" s="548" t="s">
        <v>1553</v>
      </c>
      <c r="F90" s="576" t="s">
        <v>1554</v>
      </c>
      <c r="G90" s="548" t="s">
        <v>1207</v>
      </c>
      <c r="H90" s="548" t="s">
        <v>1208</v>
      </c>
      <c r="I90" s="562">
        <v>229.90000000000006</v>
      </c>
      <c r="J90" s="562">
        <v>17</v>
      </c>
      <c r="K90" s="563">
        <v>3908.3000000000011</v>
      </c>
    </row>
    <row r="91" spans="1:11" ht="14.4" customHeight="1" x14ac:dyDescent="0.3">
      <c r="A91" s="544" t="s">
        <v>535</v>
      </c>
      <c r="B91" s="545" t="s">
        <v>640</v>
      </c>
      <c r="C91" s="548" t="s">
        <v>546</v>
      </c>
      <c r="D91" s="576" t="s">
        <v>641</v>
      </c>
      <c r="E91" s="548" t="s">
        <v>1543</v>
      </c>
      <c r="F91" s="576" t="s">
        <v>1544</v>
      </c>
      <c r="G91" s="548" t="s">
        <v>1209</v>
      </c>
      <c r="H91" s="548" t="s">
        <v>1210</v>
      </c>
      <c r="I91" s="562">
        <v>42.444285714285719</v>
      </c>
      <c r="J91" s="562">
        <v>2280</v>
      </c>
      <c r="K91" s="563">
        <v>96771.809999999983</v>
      </c>
    </row>
    <row r="92" spans="1:11" ht="14.4" customHeight="1" x14ac:dyDescent="0.3">
      <c r="A92" s="544" t="s">
        <v>535</v>
      </c>
      <c r="B92" s="545" t="s">
        <v>640</v>
      </c>
      <c r="C92" s="548" t="s">
        <v>546</v>
      </c>
      <c r="D92" s="576" t="s">
        <v>641</v>
      </c>
      <c r="E92" s="548" t="s">
        <v>1543</v>
      </c>
      <c r="F92" s="576" t="s">
        <v>1544</v>
      </c>
      <c r="G92" s="548" t="s">
        <v>1211</v>
      </c>
      <c r="H92" s="548" t="s">
        <v>1212</v>
      </c>
      <c r="I92" s="562">
        <v>4.3</v>
      </c>
      <c r="J92" s="562">
        <v>840</v>
      </c>
      <c r="K92" s="563">
        <v>3612</v>
      </c>
    </row>
    <row r="93" spans="1:11" ht="14.4" customHeight="1" x14ac:dyDescent="0.3">
      <c r="A93" s="544" t="s">
        <v>535</v>
      </c>
      <c r="B93" s="545" t="s">
        <v>640</v>
      </c>
      <c r="C93" s="548" t="s">
        <v>546</v>
      </c>
      <c r="D93" s="576" t="s">
        <v>641</v>
      </c>
      <c r="E93" s="548" t="s">
        <v>1543</v>
      </c>
      <c r="F93" s="576" t="s">
        <v>1544</v>
      </c>
      <c r="G93" s="548" t="s">
        <v>1213</v>
      </c>
      <c r="H93" s="548" t="s">
        <v>1214</v>
      </c>
      <c r="I93" s="562">
        <v>1.84</v>
      </c>
      <c r="J93" s="562">
        <v>10</v>
      </c>
      <c r="K93" s="563">
        <v>18.399999999999999</v>
      </c>
    </row>
    <row r="94" spans="1:11" ht="14.4" customHeight="1" x14ac:dyDescent="0.3">
      <c r="A94" s="544" t="s">
        <v>535</v>
      </c>
      <c r="B94" s="545" t="s">
        <v>640</v>
      </c>
      <c r="C94" s="548" t="s">
        <v>546</v>
      </c>
      <c r="D94" s="576" t="s">
        <v>641</v>
      </c>
      <c r="E94" s="548" t="s">
        <v>1543</v>
      </c>
      <c r="F94" s="576" t="s">
        <v>1544</v>
      </c>
      <c r="G94" s="548" t="s">
        <v>1215</v>
      </c>
      <c r="H94" s="548" t="s">
        <v>1216</v>
      </c>
      <c r="I94" s="562">
        <v>2.39</v>
      </c>
      <c r="J94" s="562">
        <v>10</v>
      </c>
      <c r="K94" s="563">
        <v>23.9</v>
      </c>
    </row>
    <row r="95" spans="1:11" ht="14.4" customHeight="1" x14ac:dyDescent="0.3">
      <c r="A95" s="544" t="s">
        <v>535</v>
      </c>
      <c r="B95" s="545" t="s">
        <v>640</v>
      </c>
      <c r="C95" s="548" t="s">
        <v>546</v>
      </c>
      <c r="D95" s="576" t="s">
        <v>641</v>
      </c>
      <c r="E95" s="548" t="s">
        <v>1543</v>
      </c>
      <c r="F95" s="576" t="s">
        <v>1544</v>
      </c>
      <c r="G95" s="548" t="s">
        <v>1217</v>
      </c>
      <c r="H95" s="548" t="s">
        <v>1218</v>
      </c>
      <c r="I95" s="562">
        <v>67.760000000000005</v>
      </c>
      <c r="J95" s="562">
        <v>50</v>
      </c>
      <c r="K95" s="563">
        <v>3388</v>
      </c>
    </row>
    <row r="96" spans="1:11" ht="14.4" customHeight="1" x14ac:dyDescent="0.3">
      <c r="A96" s="544" t="s">
        <v>535</v>
      </c>
      <c r="B96" s="545" t="s">
        <v>640</v>
      </c>
      <c r="C96" s="548" t="s">
        <v>546</v>
      </c>
      <c r="D96" s="576" t="s">
        <v>641</v>
      </c>
      <c r="E96" s="548" t="s">
        <v>1543</v>
      </c>
      <c r="F96" s="576" t="s">
        <v>1544</v>
      </c>
      <c r="G96" s="548" t="s">
        <v>1219</v>
      </c>
      <c r="H96" s="548" t="s">
        <v>1220</v>
      </c>
      <c r="I96" s="562">
        <v>2.96</v>
      </c>
      <c r="J96" s="562">
        <v>10</v>
      </c>
      <c r="K96" s="563">
        <v>29.6</v>
      </c>
    </row>
    <row r="97" spans="1:11" ht="14.4" customHeight="1" x14ac:dyDescent="0.3">
      <c r="A97" s="544" t="s">
        <v>535</v>
      </c>
      <c r="B97" s="545" t="s">
        <v>640</v>
      </c>
      <c r="C97" s="548" t="s">
        <v>546</v>
      </c>
      <c r="D97" s="576" t="s">
        <v>641</v>
      </c>
      <c r="E97" s="548" t="s">
        <v>1543</v>
      </c>
      <c r="F97" s="576" t="s">
        <v>1544</v>
      </c>
      <c r="G97" s="548" t="s">
        <v>1221</v>
      </c>
      <c r="H97" s="548" t="s">
        <v>1222</v>
      </c>
      <c r="I97" s="562">
        <v>8.1999999999999993</v>
      </c>
      <c r="J97" s="562">
        <v>5</v>
      </c>
      <c r="K97" s="563">
        <v>41</v>
      </c>
    </row>
    <row r="98" spans="1:11" ht="14.4" customHeight="1" x14ac:dyDescent="0.3">
      <c r="A98" s="544" t="s">
        <v>535</v>
      </c>
      <c r="B98" s="545" t="s">
        <v>640</v>
      </c>
      <c r="C98" s="548" t="s">
        <v>546</v>
      </c>
      <c r="D98" s="576" t="s">
        <v>641</v>
      </c>
      <c r="E98" s="548" t="s">
        <v>1543</v>
      </c>
      <c r="F98" s="576" t="s">
        <v>1544</v>
      </c>
      <c r="G98" s="548" t="s">
        <v>1223</v>
      </c>
      <c r="H98" s="548" t="s">
        <v>1224</v>
      </c>
      <c r="I98" s="562">
        <v>0.41499999999999998</v>
      </c>
      <c r="J98" s="562">
        <v>21000</v>
      </c>
      <c r="K98" s="563">
        <v>8720</v>
      </c>
    </row>
    <row r="99" spans="1:11" ht="14.4" customHeight="1" x14ac:dyDescent="0.3">
      <c r="A99" s="544" t="s">
        <v>535</v>
      </c>
      <c r="B99" s="545" t="s">
        <v>640</v>
      </c>
      <c r="C99" s="548" t="s">
        <v>546</v>
      </c>
      <c r="D99" s="576" t="s">
        <v>641</v>
      </c>
      <c r="E99" s="548" t="s">
        <v>1543</v>
      </c>
      <c r="F99" s="576" t="s">
        <v>1544</v>
      </c>
      <c r="G99" s="548" t="s">
        <v>1041</v>
      </c>
      <c r="H99" s="548" t="s">
        <v>1042</v>
      </c>
      <c r="I99" s="562">
        <v>28.734999999999999</v>
      </c>
      <c r="J99" s="562">
        <v>8</v>
      </c>
      <c r="K99" s="563">
        <v>229.89</v>
      </c>
    </row>
    <row r="100" spans="1:11" ht="14.4" customHeight="1" x14ac:dyDescent="0.3">
      <c r="A100" s="544" t="s">
        <v>535</v>
      </c>
      <c r="B100" s="545" t="s">
        <v>640</v>
      </c>
      <c r="C100" s="548" t="s">
        <v>546</v>
      </c>
      <c r="D100" s="576" t="s">
        <v>641</v>
      </c>
      <c r="E100" s="548" t="s">
        <v>1543</v>
      </c>
      <c r="F100" s="576" t="s">
        <v>1544</v>
      </c>
      <c r="G100" s="548" t="s">
        <v>1225</v>
      </c>
      <c r="H100" s="548" t="s">
        <v>1226</v>
      </c>
      <c r="I100" s="562">
        <v>3.01</v>
      </c>
      <c r="J100" s="562">
        <v>40</v>
      </c>
      <c r="K100" s="563">
        <v>120.4</v>
      </c>
    </row>
    <row r="101" spans="1:11" ht="14.4" customHeight="1" x14ac:dyDescent="0.3">
      <c r="A101" s="544" t="s">
        <v>535</v>
      </c>
      <c r="B101" s="545" t="s">
        <v>640</v>
      </c>
      <c r="C101" s="548" t="s">
        <v>546</v>
      </c>
      <c r="D101" s="576" t="s">
        <v>641</v>
      </c>
      <c r="E101" s="548" t="s">
        <v>1543</v>
      </c>
      <c r="F101" s="576" t="s">
        <v>1544</v>
      </c>
      <c r="G101" s="548" t="s">
        <v>1227</v>
      </c>
      <c r="H101" s="548" t="s">
        <v>1228</v>
      </c>
      <c r="I101" s="562">
        <v>1.1633333333333331</v>
      </c>
      <c r="J101" s="562">
        <v>24000</v>
      </c>
      <c r="K101" s="563">
        <v>27963.300000000003</v>
      </c>
    </row>
    <row r="102" spans="1:11" ht="14.4" customHeight="1" x14ac:dyDescent="0.3">
      <c r="A102" s="544" t="s">
        <v>535</v>
      </c>
      <c r="B102" s="545" t="s">
        <v>640</v>
      </c>
      <c r="C102" s="548" t="s">
        <v>546</v>
      </c>
      <c r="D102" s="576" t="s">
        <v>641</v>
      </c>
      <c r="E102" s="548" t="s">
        <v>1543</v>
      </c>
      <c r="F102" s="576" t="s">
        <v>1544</v>
      </c>
      <c r="G102" s="548" t="s">
        <v>1229</v>
      </c>
      <c r="H102" s="548" t="s">
        <v>1230</v>
      </c>
      <c r="I102" s="562">
        <v>8.58</v>
      </c>
      <c r="J102" s="562">
        <v>12</v>
      </c>
      <c r="K102" s="563">
        <v>102.96</v>
      </c>
    </row>
    <row r="103" spans="1:11" ht="14.4" customHeight="1" x14ac:dyDescent="0.3">
      <c r="A103" s="544" t="s">
        <v>535</v>
      </c>
      <c r="B103" s="545" t="s">
        <v>640</v>
      </c>
      <c r="C103" s="548" t="s">
        <v>546</v>
      </c>
      <c r="D103" s="576" t="s">
        <v>641</v>
      </c>
      <c r="E103" s="548" t="s">
        <v>1543</v>
      </c>
      <c r="F103" s="576" t="s">
        <v>1544</v>
      </c>
      <c r="G103" s="548" t="s">
        <v>1043</v>
      </c>
      <c r="H103" s="548" t="s">
        <v>1044</v>
      </c>
      <c r="I103" s="562">
        <v>13.015000000000001</v>
      </c>
      <c r="J103" s="562">
        <v>6</v>
      </c>
      <c r="K103" s="563">
        <v>78.09</v>
      </c>
    </row>
    <row r="104" spans="1:11" ht="14.4" customHeight="1" x14ac:dyDescent="0.3">
      <c r="A104" s="544" t="s">
        <v>535</v>
      </c>
      <c r="B104" s="545" t="s">
        <v>640</v>
      </c>
      <c r="C104" s="548" t="s">
        <v>546</v>
      </c>
      <c r="D104" s="576" t="s">
        <v>641</v>
      </c>
      <c r="E104" s="548" t="s">
        <v>1543</v>
      </c>
      <c r="F104" s="576" t="s">
        <v>1544</v>
      </c>
      <c r="G104" s="548" t="s">
        <v>1049</v>
      </c>
      <c r="H104" s="548" t="s">
        <v>1050</v>
      </c>
      <c r="I104" s="562">
        <v>7.1</v>
      </c>
      <c r="J104" s="562">
        <v>1</v>
      </c>
      <c r="K104" s="563">
        <v>7.1</v>
      </c>
    </row>
    <row r="105" spans="1:11" ht="14.4" customHeight="1" x14ac:dyDescent="0.3">
      <c r="A105" s="544" t="s">
        <v>535</v>
      </c>
      <c r="B105" s="545" t="s">
        <v>640</v>
      </c>
      <c r="C105" s="548" t="s">
        <v>546</v>
      </c>
      <c r="D105" s="576" t="s">
        <v>641</v>
      </c>
      <c r="E105" s="548" t="s">
        <v>1543</v>
      </c>
      <c r="F105" s="576" t="s">
        <v>1544</v>
      </c>
      <c r="G105" s="548" t="s">
        <v>1051</v>
      </c>
      <c r="H105" s="548" t="s">
        <v>1052</v>
      </c>
      <c r="I105" s="562">
        <v>8.2799999999999994</v>
      </c>
      <c r="J105" s="562">
        <v>2</v>
      </c>
      <c r="K105" s="563">
        <v>16.559999999999999</v>
      </c>
    </row>
    <row r="106" spans="1:11" ht="14.4" customHeight="1" x14ac:dyDescent="0.3">
      <c r="A106" s="544" t="s">
        <v>535</v>
      </c>
      <c r="B106" s="545" t="s">
        <v>640</v>
      </c>
      <c r="C106" s="548" t="s">
        <v>546</v>
      </c>
      <c r="D106" s="576" t="s">
        <v>641</v>
      </c>
      <c r="E106" s="548" t="s">
        <v>1543</v>
      </c>
      <c r="F106" s="576" t="s">
        <v>1544</v>
      </c>
      <c r="G106" s="548" t="s">
        <v>1053</v>
      </c>
      <c r="H106" s="548" t="s">
        <v>1054</v>
      </c>
      <c r="I106" s="562">
        <v>5.92</v>
      </c>
      <c r="J106" s="562">
        <v>1</v>
      </c>
      <c r="K106" s="563">
        <v>5.92</v>
      </c>
    </row>
    <row r="107" spans="1:11" ht="14.4" customHeight="1" x14ac:dyDescent="0.3">
      <c r="A107" s="544" t="s">
        <v>535</v>
      </c>
      <c r="B107" s="545" t="s">
        <v>640</v>
      </c>
      <c r="C107" s="548" t="s">
        <v>546</v>
      </c>
      <c r="D107" s="576" t="s">
        <v>641</v>
      </c>
      <c r="E107" s="548" t="s">
        <v>1545</v>
      </c>
      <c r="F107" s="576" t="s">
        <v>1546</v>
      </c>
      <c r="G107" s="548" t="s">
        <v>1231</v>
      </c>
      <c r="H107" s="548" t="s">
        <v>1232</v>
      </c>
      <c r="I107" s="562">
        <v>0.25</v>
      </c>
      <c r="J107" s="562">
        <v>1000</v>
      </c>
      <c r="K107" s="563">
        <v>250</v>
      </c>
    </row>
    <row r="108" spans="1:11" ht="14.4" customHeight="1" x14ac:dyDescent="0.3">
      <c r="A108" s="544" t="s">
        <v>535</v>
      </c>
      <c r="B108" s="545" t="s">
        <v>640</v>
      </c>
      <c r="C108" s="548" t="s">
        <v>546</v>
      </c>
      <c r="D108" s="576" t="s">
        <v>641</v>
      </c>
      <c r="E108" s="548" t="s">
        <v>1545</v>
      </c>
      <c r="F108" s="576" t="s">
        <v>1546</v>
      </c>
      <c r="G108" s="548" t="s">
        <v>1231</v>
      </c>
      <c r="H108" s="548" t="s">
        <v>1233</v>
      </c>
      <c r="I108" s="562">
        <v>0.25</v>
      </c>
      <c r="J108" s="562">
        <v>2000</v>
      </c>
      <c r="K108" s="563">
        <v>500</v>
      </c>
    </row>
    <row r="109" spans="1:11" ht="14.4" customHeight="1" x14ac:dyDescent="0.3">
      <c r="A109" s="544" t="s">
        <v>535</v>
      </c>
      <c r="B109" s="545" t="s">
        <v>640</v>
      </c>
      <c r="C109" s="548" t="s">
        <v>546</v>
      </c>
      <c r="D109" s="576" t="s">
        <v>641</v>
      </c>
      <c r="E109" s="548" t="s">
        <v>1545</v>
      </c>
      <c r="F109" s="576" t="s">
        <v>1546</v>
      </c>
      <c r="G109" s="548" t="s">
        <v>1234</v>
      </c>
      <c r="H109" s="548" t="s">
        <v>1235</v>
      </c>
      <c r="I109" s="562">
        <v>1.0900000000000001</v>
      </c>
      <c r="J109" s="562">
        <v>100</v>
      </c>
      <c r="K109" s="563">
        <v>109</v>
      </c>
    </row>
    <row r="110" spans="1:11" ht="14.4" customHeight="1" x14ac:dyDescent="0.3">
      <c r="A110" s="544" t="s">
        <v>535</v>
      </c>
      <c r="B110" s="545" t="s">
        <v>640</v>
      </c>
      <c r="C110" s="548" t="s">
        <v>546</v>
      </c>
      <c r="D110" s="576" t="s">
        <v>641</v>
      </c>
      <c r="E110" s="548" t="s">
        <v>1545</v>
      </c>
      <c r="F110" s="576" t="s">
        <v>1546</v>
      </c>
      <c r="G110" s="548" t="s">
        <v>1236</v>
      </c>
      <c r="H110" s="548" t="s">
        <v>1237</v>
      </c>
      <c r="I110" s="562">
        <v>0.67</v>
      </c>
      <c r="J110" s="562">
        <v>1500</v>
      </c>
      <c r="K110" s="563">
        <v>1005</v>
      </c>
    </row>
    <row r="111" spans="1:11" ht="14.4" customHeight="1" x14ac:dyDescent="0.3">
      <c r="A111" s="544" t="s">
        <v>535</v>
      </c>
      <c r="B111" s="545" t="s">
        <v>640</v>
      </c>
      <c r="C111" s="548" t="s">
        <v>546</v>
      </c>
      <c r="D111" s="576" t="s">
        <v>641</v>
      </c>
      <c r="E111" s="548" t="s">
        <v>1545</v>
      </c>
      <c r="F111" s="576" t="s">
        <v>1546</v>
      </c>
      <c r="G111" s="548" t="s">
        <v>1057</v>
      </c>
      <c r="H111" s="548" t="s">
        <v>1058</v>
      </c>
      <c r="I111" s="562">
        <v>0.6</v>
      </c>
      <c r="J111" s="562">
        <v>4000</v>
      </c>
      <c r="K111" s="563">
        <v>2400</v>
      </c>
    </row>
    <row r="112" spans="1:11" ht="14.4" customHeight="1" x14ac:dyDescent="0.3">
      <c r="A112" s="544" t="s">
        <v>535</v>
      </c>
      <c r="B112" s="545" t="s">
        <v>640</v>
      </c>
      <c r="C112" s="548" t="s">
        <v>546</v>
      </c>
      <c r="D112" s="576" t="s">
        <v>641</v>
      </c>
      <c r="E112" s="548" t="s">
        <v>1545</v>
      </c>
      <c r="F112" s="576" t="s">
        <v>1546</v>
      </c>
      <c r="G112" s="548" t="s">
        <v>1238</v>
      </c>
      <c r="H112" s="548" t="s">
        <v>1239</v>
      </c>
      <c r="I112" s="562">
        <v>1.9816666666666667</v>
      </c>
      <c r="J112" s="562">
        <v>10800</v>
      </c>
      <c r="K112" s="563">
        <v>21396</v>
      </c>
    </row>
    <row r="113" spans="1:11" ht="14.4" customHeight="1" x14ac:dyDescent="0.3">
      <c r="A113" s="544" t="s">
        <v>535</v>
      </c>
      <c r="B113" s="545" t="s">
        <v>640</v>
      </c>
      <c r="C113" s="548" t="s">
        <v>546</v>
      </c>
      <c r="D113" s="576" t="s">
        <v>641</v>
      </c>
      <c r="E113" s="548" t="s">
        <v>1545</v>
      </c>
      <c r="F113" s="576" t="s">
        <v>1546</v>
      </c>
      <c r="G113" s="548" t="s">
        <v>1240</v>
      </c>
      <c r="H113" s="548" t="s">
        <v>1241</v>
      </c>
      <c r="I113" s="562">
        <v>1.9766666666666663</v>
      </c>
      <c r="J113" s="562">
        <v>64800</v>
      </c>
      <c r="K113" s="563">
        <v>128261</v>
      </c>
    </row>
    <row r="114" spans="1:11" ht="14.4" customHeight="1" x14ac:dyDescent="0.3">
      <c r="A114" s="544" t="s">
        <v>535</v>
      </c>
      <c r="B114" s="545" t="s">
        <v>640</v>
      </c>
      <c r="C114" s="548" t="s">
        <v>546</v>
      </c>
      <c r="D114" s="576" t="s">
        <v>641</v>
      </c>
      <c r="E114" s="548" t="s">
        <v>1545</v>
      </c>
      <c r="F114" s="576" t="s">
        <v>1546</v>
      </c>
      <c r="G114" s="548" t="s">
        <v>1242</v>
      </c>
      <c r="H114" s="548" t="s">
        <v>1243</v>
      </c>
      <c r="I114" s="562">
        <v>3.01</v>
      </c>
      <c r="J114" s="562">
        <v>50</v>
      </c>
      <c r="K114" s="563">
        <v>150.5</v>
      </c>
    </row>
    <row r="115" spans="1:11" ht="14.4" customHeight="1" x14ac:dyDescent="0.3">
      <c r="A115" s="544" t="s">
        <v>535</v>
      </c>
      <c r="B115" s="545" t="s">
        <v>640</v>
      </c>
      <c r="C115" s="548" t="s">
        <v>546</v>
      </c>
      <c r="D115" s="576" t="s">
        <v>641</v>
      </c>
      <c r="E115" s="548" t="s">
        <v>1545</v>
      </c>
      <c r="F115" s="576" t="s">
        <v>1546</v>
      </c>
      <c r="G115" s="548" t="s">
        <v>1244</v>
      </c>
      <c r="H115" s="548" t="s">
        <v>1245</v>
      </c>
      <c r="I115" s="562">
        <v>1.8457142857142856</v>
      </c>
      <c r="J115" s="562">
        <v>7200</v>
      </c>
      <c r="K115" s="563">
        <v>13248</v>
      </c>
    </row>
    <row r="116" spans="1:11" ht="14.4" customHeight="1" x14ac:dyDescent="0.3">
      <c r="A116" s="544" t="s">
        <v>535</v>
      </c>
      <c r="B116" s="545" t="s">
        <v>640</v>
      </c>
      <c r="C116" s="548" t="s">
        <v>546</v>
      </c>
      <c r="D116" s="576" t="s">
        <v>641</v>
      </c>
      <c r="E116" s="548" t="s">
        <v>1545</v>
      </c>
      <c r="F116" s="576" t="s">
        <v>1546</v>
      </c>
      <c r="G116" s="548" t="s">
        <v>1246</v>
      </c>
      <c r="H116" s="548" t="s">
        <v>1247</v>
      </c>
      <c r="I116" s="562">
        <v>1.1111111111111112E-2</v>
      </c>
      <c r="J116" s="562">
        <v>21600</v>
      </c>
      <c r="K116" s="563">
        <v>240</v>
      </c>
    </row>
    <row r="117" spans="1:11" ht="14.4" customHeight="1" x14ac:dyDescent="0.3">
      <c r="A117" s="544" t="s">
        <v>535</v>
      </c>
      <c r="B117" s="545" t="s">
        <v>640</v>
      </c>
      <c r="C117" s="548" t="s">
        <v>546</v>
      </c>
      <c r="D117" s="576" t="s">
        <v>641</v>
      </c>
      <c r="E117" s="548" t="s">
        <v>1545</v>
      </c>
      <c r="F117" s="576" t="s">
        <v>1546</v>
      </c>
      <c r="G117" s="548" t="s">
        <v>1248</v>
      </c>
      <c r="H117" s="548" t="s">
        <v>1249</v>
      </c>
      <c r="I117" s="562">
        <v>46.03</v>
      </c>
      <c r="J117" s="562">
        <v>1200</v>
      </c>
      <c r="K117" s="563">
        <v>55234.080000000002</v>
      </c>
    </row>
    <row r="118" spans="1:11" ht="14.4" customHeight="1" x14ac:dyDescent="0.3">
      <c r="A118" s="544" t="s">
        <v>535</v>
      </c>
      <c r="B118" s="545" t="s">
        <v>640</v>
      </c>
      <c r="C118" s="548" t="s">
        <v>546</v>
      </c>
      <c r="D118" s="576" t="s">
        <v>641</v>
      </c>
      <c r="E118" s="548" t="s">
        <v>1545</v>
      </c>
      <c r="F118" s="576" t="s">
        <v>1546</v>
      </c>
      <c r="G118" s="548" t="s">
        <v>1250</v>
      </c>
      <c r="H118" s="548" t="s">
        <v>1251</v>
      </c>
      <c r="I118" s="562">
        <v>127.05</v>
      </c>
      <c r="J118" s="562">
        <v>14</v>
      </c>
      <c r="K118" s="563">
        <v>1778.6999999999998</v>
      </c>
    </row>
    <row r="119" spans="1:11" ht="14.4" customHeight="1" x14ac:dyDescent="0.3">
      <c r="A119" s="544" t="s">
        <v>535</v>
      </c>
      <c r="B119" s="545" t="s">
        <v>640</v>
      </c>
      <c r="C119" s="548" t="s">
        <v>546</v>
      </c>
      <c r="D119" s="576" t="s">
        <v>641</v>
      </c>
      <c r="E119" s="548" t="s">
        <v>1545</v>
      </c>
      <c r="F119" s="576" t="s">
        <v>1546</v>
      </c>
      <c r="G119" s="548" t="s">
        <v>1252</v>
      </c>
      <c r="H119" s="548" t="s">
        <v>1253</v>
      </c>
      <c r="I119" s="562">
        <v>2.46</v>
      </c>
      <c r="J119" s="562">
        <v>200</v>
      </c>
      <c r="K119" s="563">
        <v>492.2</v>
      </c>
    </row>
    <row r="120" spans="1:11" ht="14.4" customHeight="1" x14ac:dyDescent="0.3">
      <c r="A120" s="544" t="s">
        <v>535</v>
      </c>
      <c r="B120" s="545" t="s">
        <v>640</v>
      </c>
      <c r="C120" s="548" t="s">
        <v>546</v>
      </c>
      <c r="D120" s="576" t="s">
        <v>641</v>
      </c>
      <c r="E120" s="548" t="s">
        <v>1545</v>
      </c>
      <c r="F120" s="576" t="s">
        <v>1546</v>
      </c>
      <c r="G120" s="548" t="s">
        <v>1254</v>
      </c>
      <c r="H120" s="548" t="s">
        <v>1255</v>
      </c>
      <c r="I120" s="562">
        <v>25.530833333333334</v>
      </c>
      <c r="J120" s="562">
        <v>820</v>
      </c>
      <c r="K120" s="563">
        <v>20935.300000000003</v>
      </c>
    </row>
    <row r="121" spans="1:11" ht="14.4" customHeight="1" x14ac:dyDescent="0.3">
      <c r="A121" s="544" t="s">
        <v>535</v>
      </c>
      <c r="B121" s="545" t="s">
        <v>640</v>
      </c>
      <c r="C121" s="548" t="s">
        <v>546</v>
      </c>
      <c r="D121" s="576" t="s">
        <v>641</v>
      </c>
      <c r="E121" s="548" t="s">
        <v>1545</v>
      </c>
      <c r="F121" s="576" t="s">
        <v>1546</v>
      </c>
      <c r="G121" s="548" t="s">
        <v>1256</v>
      </c>
      <c r="H121" s="548" t="s">
        <v>1257</v>
      </c>
      <c r="I121" s="562">
        <v>2.5099999999999998</v>
      </c>
      <c r="J121" s="562">
        <v>50</v>
      </c>
      <c r="K121" s="563">
        <v>125.5</v>
      </c>
    </row>
    <row r="122" spans="1:11" ht="14.4" customHeight="1" x14ac:dyDescent="0.3">
      <c r="A122" s="544" t="s">
        <v>535</v>
      </c>
      <c r="B122" s="545" t="s">
        <v>640</v>
      </c>
      <c r="C122" s="548" t="s">
        <v>546</v>
      </c>
      <c r="D122" s="576" t="s">
        <v>641</v>
      </c>
      <c r="E122" s="548" t="s">
        <v>1545</v>
      </c>
      <c r="F122" s="576" t="s">
        <v>1546</v>
      </c>
      <c r="G122" s="548" t="s">
        <v>1258</v>
      </c>
      <c r="H122" s="548" t="s">
        <v>1259</v>
      </c>
      <c r="I122" s="562">
        <v>21.238</v>
      </c>
      <c r="J122" s="562">
        <v>700</v>
      </c>
      <c r="K122" s="563">
        <v>14866</v>
      </c>
    </row>
    <row r="123" spans="1:11" ht="14.4" customHeight="1" x14ac:dyDescent="0.3">
      <c r="A123" s="544" t="s">
        <v>535</v>
      </c>
      <c r="B123" s="545" t="s">
        <v>640</v>
      </c>
      <c r="C123" s="548" t="s">
        <v>546</v>
      </c>
      <c r="D123" s="576" t="s">
        <v>641</v>
      </c>
      <c r="E123" s="548" t="s">
        <v>1545</v>
      </c>
      <c r="F123" s="576" t="s">
        <v>1546</v>
      </c>
      <c r="G123" s="548" t="s">
        <v>1260</v>
      </c>
      <c r="H123" s="548" t="s">
        <v>1261</v>
      </c>
      <c r="I123" s="562">
        <v>486.75</v>
      </c>
      <c r="J123" s="562">
        <v>4</v>
      </c>
      <c r="K123" s="563">
        <v>1947</v>
      </c>
    </row>
    <row r="124" spans="1:11" ht="14.4" customHeight="1" x14ac:dyDescent="0.3">
      <c r="A124" s="544" t="s">
        <v>535</v>
      </c>
      <c r="B124" s="545" t="s">
        <v>640</v>
      </c>
      <c r="C124" s="548" t="s">
        <v>546</v>
      </c>
      <c r="D124" s="576" t="s">
        <v>641</v>
      </c>
      <c r="E124" s="548" t="s">
        <v>1545</v>
      </c>
      <c r="F124" s="576" t="s">
        <v>1546</v>
      </c>
      <c r="G124" s="548" t="s">
        <v>1262</v>
      </c>
      <c r="H124" s="548" t="s">
        <v>1263</v>
      </c>
      <c r="I124" s="562">
        <v>0.63</v>
      </c>
      <c r="J124" s="562">
        <v>4000</v>
      </c>
      <c r="K124" s="563">
        <v>2516.8000000000002</v>
      </c>
    </row>
    <row r="125" spans="1:11" ht="14.4" customHeight="1" x14ac:dyDescent="0.3">
      <c r="A125" s="544" t="s">
        <v>535</v>
      </c>
      <c r="B125" s="545" t="s">
        <v>640</v>
      </c>
      <c r="C125" s="548" t="s">
        <v>546</v>
      </c>
      <c r="D125" s="576" t="s">
        <v>641</v>
      </c>
      <c r="E125" s="548" t="s">
        <v>1545</v>
      </c>
      <c r="F125" s="576" t="s">
        <v>1546</v>
      </c>
      <c r="G125" s="548" t="s">
        <v>1264</v>
      </c>
      <c r="H125" s="548" t="s">
        <v>1265</v>
      </c>
      <c r="I125" s="562">
        <v>45.98</v>
      </c>
      <c r="J125" s="562">
        <v>10</v>
      </c>
      <c r="K125" s="563">
        <v>459.8</v>
      </c>
    </row>
    <row r="126" spans="1:11" ht="14.4" customHeight="1" x14ac:dyDescent="0.3">
      <c r="A126" s="544" t="s">
        <v>535</v>
      </c>
      <c r="B126" s="545" t="s">
        <v>640</v>
      </c>
      <c r="C126" s="548" t="s">
        <v>546</v>
      </c>
      <c r="D126" s="576" t="s">
        <v>641</v>
      </c>
      <c r="E126" s="548" t="s">
        <v>1545</v>
      </c>
      <c r="F126" s="576" t="s">
        <v>1546</v>
      </c>
      <c r="G126" s="548" t="s">
        <v>1266</v>
      </c>
      <c r="H126" s="548" t="s">
        <v>1267</v>
      </c>
      <c r="I126" s="562">
        <v>3.36</v>
      </c>
      <c r="J126" s="562">
        <v>1000</v>
      </c>
      <c r="K126" s="563">
        <v>3364.6</v>
      </c>
    </row>
    <row r="127" spans="1:11" ht="14.4" customHeight="1" x14ac:dyDescent="0.3">
      <c r="A127" s="544" t="s">
        <v>535</v>
      </c>
      <c r="B127" s="545" t="s">
        <v>640</v>
      </c>
      <c r="C127" s="548" t="s">
        <v>546</v>
      </c>
      <c r="D127" s="576" t="s">
        <v>641</v>
      </c>
      <c r="E127" s="548" t="s">
        <v>1545</v>
      </c>
      <c r="F127" s="576" t="s">
        <v>1546</v>
      </c>
      <c r="G127" s="548" t="s">
        <v>1268</v>
      </c>
      <c r="H127" s="548" t="s">
        <v>1269</v>
      </c>
      <c r="I127" s="562">
        <v>228.69</v>
      </c>
      <c r="J127" s="562">
        <v>6</v>
      </c>
      <c r="K127" s="563">
        <v>1372.14</v>
      </c>
    </row>
    <row r="128" spans="1:11" ht="14.4" customHeight="1" x14ac:dyDescent="0.3">
      <c r="A128" s="544" t="s">
        <v>535</v>
      </c>
      <c r="B128" s="545" t="s">
        <v>640</v>
      </c>
      <c r="C128" s="548" t="s">
        <v>546</v>
      </c>
      <c r="D128" s="576" t="s">
        <v>641</v>
      </c>
      <c r="E128" s="548" t="s">
        <v>1545</v>
      </c>
      <c r="F128" s="576" t="s">
        <v>1546</v>
      </c>
      <c r="G128" s="548" t="s">
        <v>1270</v>
      </c>
      <c r="H128" s="548" t="s">
        <v>1271</v>
      </c>
      <c r="I128" s="562">
        <v>3.62</v>
      </c>
      <c r="J128" s="562">
        <v>1000</v>
      </c>
      <c r="K128" s="563">
        <v>3620.9</v>
      </c>
    </row>
    <row r="129" spans="1:11" ht="14.4" customHeight="1" x14ac:dyDescent="0.3">
      <c r="A129" s="544" t="s">
        <v>535</v>
      </c>
      <c r="B129" s="545" t="s">
        <v>640</v>
      </c>
      <c r="C129" s="548" t="s">
        <v>546</v>
      </c>
      <c r="D129" s="576" t="s">
        <v>641</v>
      </c>
      <c r="E129" s="548" t="s">
        <v>1547</v>
      </c>
      <c r="F129" s="576" t="s">
        <v>1548</v>
      </c>
      <c r="G129" s="548" t="s">
        <v>1272</v>
      </c>
      <c r="H129" s="548" t="s">
        <v>1273</v>
      </c>
      <c r="I129" s="562">
        <v>1.07</v>
      </c>
      <c r="J129" s="562">
        <v>2000</v>
      </c>
      <c r="K129" s="563">
        <v>2132.02</v>
      </c>
    </row>
    <row r="130" spans="1:11" ht="14.4" customHeight="1" x14ac:dyDescent="0.3">
      <c r="A130" s="544" t="s">
        <v>535</v>
      </c>
      <c r="B130" s="545" t="s">
        <v>640</v>
      </c>
      <c r="C130" s="548" t="s">
        <v>546</v>
      </c>
      <c r="D130" s="576" t="s">
        <v>641</v>
      </c>
      <c r="E130" s="548" t="s">
        <v>1547</v>
      </c>
      <c r="F130" s="576" t="s">
        <v>1548</v>
      </c>
      <c r="G130" s="548" t="s">
        <v>1274</v>
      </c>
      <c r="H130" s="548" t="s">
        <v>1275</v>
      </c>
      <c r="I130" s="562">
        <v>1.2699999999999998</v>
      </c>
      <c r="J130" s="562">
        <v>92000</v>
      </c>
      <c r="K130" s="563">
        <v>116607.70000000001</v>
      </c>
    </row>
    <row r="131" spans="1:11" ht="14.4" customHeight="1" x14ac:dyDescent="0.3">
      <c r="A131" s="544" t="s">
        <v>535</v>
      </c>
      <c r="B131" s="545" t="s">
        <v>640</v>
      </c>
      <c r="C131" s="548" t="s">
        <v>546</v>
      </c>
      <c r="D131" s="576" t="s">
        <v>641</v>
      </c>
      <c r="E131" s="548" t="s">
        <v>1547</v>
      </c>
      <c r="F131" s="576" t="s">
        <v>1548</v>
      </c>
      <c r="G131" s="548" t="s">
        <v>1274</v>
      </c>
      <c r="H131" s="548" t="s">
        <v>1276</v>
      </c>
      <c r="I131" s="562">
        <v>1.27</v>
      </c>
      <c r="J131" s="562">
        <v>68000</v>
      </c>
      <c r="K131" s="563">
        <v>86188.3</v>
      </c>
    </row>
    <row r="132" spans="1:11" ht="14.4" customHeight="1" x14ac:dyDescent="0.3">
      <c r="A132" s="544" t="s">
        <v>535</v>
      </c>
      <c r="B132" s="545" t="s">
        <v>640</v>
      </c>
      <c r="C132" s="548" t="s">
        <v>546</v>
      </c>
      <c r="D132" s="576" t="s">
        <v>641</v>
      </c>
      <c r="E132" s="548" t="s">
        <v>1547</v>
      </c>
      <c r="F132" s="576" t="s">
        <v>1548</v>
      </c>
      <c r="G132" s="548" t="s">
        <v>1277</v>
      </c>
      <c r="H132" s="548" t="s">
        <v>1278</v>
      </c>
      <c r="I132" s="562">
        <v>3.38</v>
      </c>
      <c r="J132" s="562">
        <v>20000</v>
      </c>
      <c r="K132" s="563">
        <v>67593</v>
      </c>
    </row>
    <row r="133" spans="1:11" ht="14.4" customHeight="1" x14ac:dyDescent="0.3">
      <c r="A133" s="544" t="s">
        <v>535</v>
      </c>
      <c r="B133" s="545" t="s">
        <v>640</v>
      </c>
      <c r="C133" s="548" t="s">
        <v>546</v>
      </c>
      <c r="D133" s="576" t="s">
        <v>641</v>
      </c>
      <c r="E133" s="548" t="s">
        <v>1547</v>
      </c>
      <c r="F133" s="576" t="s">
        <v>1548</v>
      </c>
      <c r="G133" s="548" t="s">
        <v>1279</v>
      </c>
      <c r="H133" s="548" t="s">
        <v>1280</v>
      </c>
      <c r="I133" s="562">
        <v>10.76</v>
      </c>
      <c r="J133" s="562">
        <v>9600</v>
      </c>
      <c r="K133" s="563">
        <v>103266.24000000001</v>
      </c>
    </row>
    <row r="134" spans="1:11" ht="14.4" customHeight="1" x14ac:dyDescent="0.3">
      <c r="A134" s="544" t="s">
        <v>535</v>
      </c>
      <c r="B134" s="545" t="s">
        <v>640</v>
      </c>
      <c r="C134" s="548" t="s">
        <v>546</v>
      </c>
      <c r="D134" s="576" t="s">
        <v>641</v>
      </c>
      <c r="E134" s="548" t="s">
        <v>1555</v>
      </c>
      <c r="F134" s="576" t="s">
        <v>1556</v>
      </c>
      <c r="G134" s="548" t="s">
        <v>1281</v>
      </c>
      <c r="H134" s="548" t="s">
        <v>1282</v>
      </c>
      <c r="I134" s="562">
        <v>584.05499999999995</v>
      </c>
      <c r="J134" s="562">
        <v>3062</v>
      </c>
      <c r="K134" s="563">
        <v>1833687</v>
      </c>
    </row>
    <row r="135" spans="1:11" ht="14.4" customHeight="1" x14ac:dyDescent="0.3">
      <c r="A135" s="544" t="s">
        <v>535</v>
      </c>
      <c r="B135" s="545" t="s">
        <v>640</v>
      </c>
      <c r="C135" s="548" t="s">
        <v>546</v>
      </c>
      <c r="D135" s="576" t="s">
        <v>641</v>
      </c>
      <c r="E135" s="548" t="s">
        <v>1555</v>
      </c>
      <c r="F135" s="576" t="s">
        <v>1556</v>
      </c>
      <c r="G135" s="548" t="s">
        <v>1283</v>
      </c>
      <c r="H135" s="548" t="s">
        <v>1284</v>
      </c>
      <c r="I135" s="562">
        <v>119.25</v>
      </c>
      <c r="J135" s="562">
        <v>1584</v>
      </c>
      <c r="K135" s="563">
        <v>189144</v>
      </c>
    </row>
    <row r="136" spans="1:11" ht="14.4" customHeight="1" x14ac:dyDescent="0.3">
      <c r="A136" s="544" t="s">
        <v>535</v>
      </c>
      <c r="B136" s="545" t="s">
        <v>640</v>
      </c>
      <c r="C136" s="548" t="s">
        <v>546</v>
      </c>
      <c r="D136" s="576" t="s">
        <v>641</v>
      </c>
      <c r="E136" s="548" t="s">
        <v>1555</v>
      </c>
      <c r="F136" s="576" t="s">
        <v>1556</v>
      </c>
      <c r="G136" s="548" t="s">
        <v>1285</v>
      </c>
      <c r="H136" s="548" t="s">
        <v>1286</v>
      </c>
      <c r="I136" s="562">
        <v>60.5</v>
      </c>
      <c r="J136" s="562">
        <v>3390</v>
      </c>
      <c r="K136" s="563">
        <v>205095</v>
      </c>
    </row>
    <row r="137" spans="1:11" ht="14.4" customHeight="1" x14ac:dyDescent="0.3">
      <c r="A137" s="544" t="s">
        <v>535</v>
      </c>
      <c r="B137" s="545" t="s">
        <v>640</v>
      </c>
      <c r="C137" s="548" t="s">
        <v>546</v>
      </c>
      <c r="D137" s="576" t="s">
        <v>641</v>
      </c>
      <c r="E137" s="548" t="s">
        <v>1555</v>
      </c>
      <c r="F137" s="576" t="s">
        <v>1556</v>
      </c>
      <c r="G137" s="548" t="s">
        <v>1285</v>
      </c>
      <c r="H137" s="548" t="s">
        <v>1287</v>
      </c>
      <c r="I137" s="562">
        <v>60.5</v>
      </c>
      <c r="J137" s="562">
        <v>4950</v>
      </c>
      <c r="K137" s="563">
        <v>299475</v>
      </c>
    </row>
    <row r="138" spans="1:11" ht="14.4" customHeight="1" x14ac:dyDescent="0.3">
      <c r="A138" s="544" t="s">
        <v>535</v>
      </c>
      <c r="B138" s="545" t="s">
        <v>640</v>
      </c>
      <c r="C138" s="548" t="s">
        <v>546</v>
      </c>
      <c r="D138" s="576" t="s">
        <v>641</v>
      </c>
      <c r="E138" s="548" t="s">
        <v>1555</v>
      </c>
      <c r="F138" s="576" t="s">
        <v>1556</v>
      </c>
      <c r="G138" s="548" t="s">
        <v>1288</v>
      </c>
      <c r="H138" s="548" t="s">
        <v>1289</v>
      </c>
      <c r="I138" s="562">
        <v>5445</v>
      </c>
      <c r="J138" s="562">
        <v>60</v>
      </c>
      <c r="K138" s="563">
        <v>326700</v>
      </c>
    </row>
    <row r="139" spans="1:11" ht="14.4" customHeight="1" x14ac:dyDescent="0.3">
      <c r="A139" s="544" t="s">
        <v>535</v>
      </c>
      <c r="B139" s="545" t="s">
        <v>640</v>
      </c>
      <c r="C139" s="548" t="s">
        <v>546</v>
      </c>
      <c r="D139" s="576" t="s">
        <v>641</v>
      </c>
      <c r="E139" s="548" t="s">
        <v>1555</v>
      </c>
      <c r="F139" s="576" t="s">
        <v>1556</v>
      </c>
      <c r="G139" s="548" t="s">
        <v>1290</v>
      </c>
      <c r="H139" s="548" t="s">
        <v>1291</v>
      </c>
      <c r="I139" s="562">
        <v>26.920000000000009</v>
      </c>
      <c r="J139" s="562">
        <v>10000</v>
      </c>
      <c r="K139" s="563">
        <v>269224.99</v>
      </c>
    </row>
    <row r="140" spans="1:11" ht="14.4" customHeight="1" x14ac:dyDescent="0.3">
      <c r="A140" s="544" t="s">
        <v>535</v>
      </c>
      <c r="B140" s="545" t="s">
        <v>640</v>
      </c>
      <c r="C140" s="548" t="s">
        <v>546</v>
      </c>
      <c r="D140" s="576" t="s">
        <v>641</v>
      </c>
      <c r="E140" s="548" t="s">
        <v>1555</v>
      </c>
      <c r="F140" s="576" t="s">
        <v>1556</v>
      </c>
      <c r="G140" s="548" t="s">
        <v>1292</v>
      </c>
      <c r="H140" s="548" t="s">
        <v>1293</v>
      </c>
      <c r="I140" s="562">
        <v>102.84999999999998</v>
      </c>
      <c r="J140" s="562">
        <v>8900</v>
      </c>
      <c r="K140" s="563">
        <v>915365</v>
      </c>
    </row>
    <row r="141" spans="1:11" ht="14.4" customHeight="1" x14ac:dyDescent="0.3">
      <c r="A141" s="544" t="s">
        <v>535</v>
      </c>
      <c r="B141" s="545" t="s">
        <v>640</v>
      </c>
      <c r="C141" s="548" t="s">
        <v>546</v>
      </c>
      <c r="D141" s="576" t="s">
        <v>641</v>
      </c>
      <c r="E141" s="548" t="s">
        <v>1555</v>
      </c>
      <c r="F141" s="576" t="s">
        <v>1556</v>
      </c>
      <c r="G141" s="548" t="s">
        <v>1294</v>
      </c>
      <c r="H141" s="548" t="s">
        <v>1295</v>
      </c>
      <c r="I141" s="562">
        <v>272.25</v>
      </c>
      <c r="J141" s="562">
        <v>8730</v>
      </c>
      <c r="K141" s="563">
        <v>2376742.5</v>
      </c>
    </row>
    <row r="142" spans="1:11" ht="14.4" customHeight="1" x14ac:dyDescent="0.3">
      <c r="A142" s="544" t="s">
        <v>535</v>
      </c>
      <c r="B142" s="545" t="s">
        <v>640</v>
      </c>
      <c r="C142" s="548" t="s">
        <v>546</v>
      </c>
      <c r="D142" s="576" t="s">
        <v>641</v>
      </c>
      <c r="E142" s="548" t="s">
        <v>1555</v>
      </c>
      <c r="F142" s="576" t="s">
        <v>1556</v>
      </c>
      <c r="G142" s="548" t="s">
        <v>1296</v>
      </c>
      <c r="H142" s="548" t="s">
        <v>1297</v>
      </c>
      <c r="I142" s="562">
        <v>5485.5</v>
      </c>
      <c r="J142" s="562">
        <v>756</v>
      </c>
      <c r="K142" s="563">
        <v>4178916</v>
      </c>
    </row>
    <row r="143" spans="1:11" ht="14.4" customHeight="1" x14ac:dyDescent="0.3">
      <c r="A143" s="544" t="s">
        <v>535</v>
      </c>
      <c r="B143" s="545" t="s">
        <v>640</v>
      </c>
      <c r="C143" s="548" t="s">
        <v>546</v>
      </c>
      <c r="D143" s="576" t="s">
        <v>641</v>
      </c>
      <c r="E143" s="548" t="s">
        <v>1555</v>
      </c>
      <c r="F143" s="576" t="s">
        <v>1556</v>
      </c>
      <c r="G143" s="548" t="s">
        <v>1298</v>
      </c>
      <c r="H143" s="548" t="s">
        <v>1299</v>
      </c>
      <c r="I143" s="562">
        <v>290.39999999999998</v>
      </c>
      <c r="J143" s="562">
        <v>108</v>
      </c>
      <c r="K143" s="563">
        <v>31363.200000000001</v>
      </c>
    </row>
    <row r="144" spans="1:11" ht="14.4" customHeight="1" x14ac:dyDescent="0.3">
      <c r="A144" s="544" t="s">
        <v>535</v>
      </c>
      <c r="B144" s="545" t="s">
        <v>640</v>
      </c>
      <c r="C144" s="548" t="s">
        <v>546</v>
      </c>
      <c r="D144" s="576" t="s">
        <v>641</v>
      </c>
      <c r="E144" s="548" t="s">
        <v>1555</v>
      </c>
      <c r="F144" s="576" t="s">
        <v>1556</v>
      </c>
      <c r="G144" s="548" t="s">
        <v>1300</v>
      </c>
      <c r="H144" s="548" t="s">
        <v>1301</v>
      </c>
      <c r="I144" s="562">
        <v>139.15000000000003</v>
      </c>
      <c r="J144" s="562">
        <v>8736</v>
      </c>
      <c r="K144" s="563">
        <v>1215614.3999999999</v>
      </c>
    </row>
    <row r="145" spans="1:11" ht="14.4" customHeight="1" x14ac:dyDescent="0.3">
      <c r="A145" s="544" t="s">
        <v>535</v>
      </c>
      <c r="B145" s="545" t="s">
        <v>640</v>
      </c>
      <c r="C145" s="548" t="s">
        <v>546</v>
      </c>
      <c r="D145" s="576" t="s">
        <v>641</v>
      </c>
      <c r="E145" s="548" t="s">
        <v>1555</v>
      </c>
      <c r="F145" s="576" t="s">
        <v>1556</v>
      </c>
      <c r="G145" s="548" t="s">
        <v>1302</v>
      </c>
      <c r="H145" s="548" t="s">
        <v>1303</v>
      </c>
      <c r="I145" s="562">
        <v>1754.5</v>
      </c>
      <c r="J145" s="562">
        <v>32</v>
      </c>
      <c r="K145" s="563">
        <v>56144</v>
      </c>
    </row>
    <row r="146" spans="1:11" ht="14.4" customHeight="1" x14ac:dyDescent="0.3">
      <c r="A146" s="544" t="s">
        <v>535</v>
      </c>
      <c r="B146" s="545" t="s">
        <v>640</v>
      </c>
      <c r="C146" s="548" t="s">
        <v>546</v>
      </c>
      <c r="D146" s="576" t="s">
        <v>641</v>
      </c>
      <c r="E146" s="548" t="s">
        <v>1555</v>
      </c>
      <c r="F146" s="576" t="s">
        <v>1556</v>
      </c>
      <c r="G146" s="548" t="s">
        <v>1302</v>
      </c>
      <c r="H146" s="548" t="s">
        <v>1304</v>
      </c>
      <c r="I146" s="562">
        <v>1754.5</v>
      </c>
      <c r="J146" s="562">
        <v>72</v>
      </c>
      <c r="K146" s="563">
        <v>126324</v>
      </c>
    </row>
    <row r="147" spans="1:11" ht="14.4" customHeight="1" x14ac:dyDescent="0.3">
      <c r="A147" s="544" t="s">
        <v>535</v>
      </c>
      <c r="B147" s="545" t="s">
        <v>640</v>
      </c>
      <c r="C147" s="548" t="s">
        <v>546</v>
      </c>
      <c r="D147" s="576" t="s">
        <v>641</v>
      </c>
      <c r="E147" s="548" t="s">
        <v>1555</v>
      </c>
      <c r="F147" s="576" t="s">
        <v>1556</v>
      </c>
      <c r="G147" s="548" t="s">
        <v>1305</v>
      </c>
      <c r="H147" s="548" t="s">
        <v>1306</v>
      </c>
      <c r="I147" s="562">
        <v>145.19999999999999</v>
      </c>
      <c r="J147" s="562">
        <v>160</v>
      </c>
      <c r="K147" s="563">
        <v>23232</v>
      </c>
    </row>
    <row r="148" spans="1:11" ht="14.4" customHeight="1" x14ac:dyDescent="0.3">
      <c r="A148" s="544" t="s">
        <v>535</v>
      </c>
      <c r="B148" s="545" t="s">
        <v>640</v>
      </c>
      <c r="C148" s="548" t="s">
        <v>546</v>
      </c>
      <c r="D148" s="576" t="s">
        <v>641</v>
      </c>
      <c r="E148" s="548" t="s">
        <v>1555</v>
      </c>
      <c r="F148" s="576" t="s">
        <v>1556</v>
      </c>
      <c r="G148" s="548" t="s">
        <v>1307</v>
      </c>
      <c r="H148" s="548" t="s">
        <v>1308</v>
      </c>
      <c r="I148" s="562">
        <v>689.7</v>
      </c>
      <c r="J148" s="562">
        <v>200</v>
      </c>
      <c r="K148" s="563">
        <v>137940</v>
      </c>
    </row>
    <row r="149" spans="1:11" ht="14.4" customHeight="1" x14ac:dyDescent="0.3">
      <c r="A149" s="544" t="s">
        <v>535</v>
      </c>
      <c r="B149" s="545" t="s">
        <v>640</v>
      </c>
      <c r="C149" s="548" t="s">
        <v>546</v>
      </c>
      <c r="D149" s="576" t="s">
        <v>641</v>
      </c>
      <c r="E149" s="548" t="s">
        <v>1555</v>
      </c>
      <c r="F149" s="576" t="s">
        <v>1556</v>
      </c>
      <c r="G149" s="548" t="s">
        <v>1309</v>
      </c>
      <c r="H149" s="548" t="s">
        <v>1310</v>
      </c>
      <c r="I149" s="562">
        <v>84.7</v>
      </c>
      <c r="J149" s="562">
        <v>200</v>
      </c>
      <c r="K149" s="563">
        <v>16940</v>
      </c>
    </row>
    <row r="150" spans="1:11" ht="14.4" customHeight="1" x14ac:dyDescent="0.3">
      <c r="A150" s="544" t="s">
        <v>535</v>
      </c>
      <c r="B150" s="545" t="s">
        <v>640</v>
      </c>
      <c r="C150" s="548" t="s">
        <v>546</v>
      </c>
      <c r="D150" s="576" t="s">
        <v>641</v>
      </c>
      <c r="E150" s="548" t="s">
        <v>1555</v>
      </c>
      <c r="F150" s="576" t="s">
        <v>1556</v>
      </c>
      <c r="G150" s="548" t="s">
        <v>1311</v>
      </c>
      <c r="H150" s="548" t="s">
        <v>1312</v>
      </c>
      <c r="I150" s="562">
        <v>136.72999999999999</v>
      </c>
      <c r="J150" s="562">
        <v>15000</v>
      </c>
      <c r="K150" s="563">
        <v>2050950</v>
      </c>
    </row>
    <row r="151" spans="1:11" ht="14.4" customHeight="1" x14ac:dyDescent="0.3">
      <c r="A151" s="544" t="s">
        <v>535</v>
      </c>
      <c r="B151" s="545" t="s">
        <v>640</v>
      </c>
      <c r="C151" s="548" t="s">
        <v>546</v>
      </c>
      <c r="D151" s="576" t="s">
        <v>641</v>
      </c>
      <c r="E151" s="548" t="s">
        <v>1555</v>
      </c>
      <c r="F151" s="576" t="s">
        <v>1556</v>
      </c>
      <c r="G151" s="548" t="s">
        <v>1313</v>
      </c>
      <c r="H151" s="548" t="s">
        <v>1314</v>
      </c>
      <c r="I151" s="562">
        <v>726</v>
      </c>
      <c r="J151" s="562">
        <v>640</v>
      </c>
      <c r="K151" s="563">
        <v>464640</v>
      </c>
    </row>
    <row r="152" spans="1:11" ht="14.4" customHeight="1" x14ac:dyDescent="0.3">
      <c r="A152" s="544" t="s">
        <v>535</v>
      </c>
      <c r="B152" s="545" t="s">
        <v>640</v>
      </c>
      <c r="C152" s="548" t="s">
        <v>546</v>
      </c>
      <c r="D152" s="576" t="s">
        <v>641</v>
      </c>
      <c r="E152" s="548" t="s">
        <v>1555</v>
      </c>
      <c r="F152" s="576" t="s">
        <v>1556</v>
      </c>
      <c r="G152" s="548" t="s">
        <v>1315</v>
      </c>
      <c r="H152" s="548" t="s">
        <v>1316</v>
      </c>
      <c r="I152" s="562">
        <v>20.900000000000002</v>
      </c>
      <c r="J152" s="562">
        <v>8500</v>
      </c>
      <c r="K152" s="563">
        <v>177650</v>
      </c>
    </row>
    <row r="153" spans="1:11" ht="14.4" customHeight="1" x14ac:dyDescent="0.3">
      <c r="A153" s="544" t="s">
        <v>535</v>
      </c>
      <c r="B153" s="545" t="s">
        <v>640</v>
      </c>
      <c r="C153" s="548" t="s">
        <v>546</v>
      </c>
      <c r="D153" s="576" t="s">
        <v>641</v>
      </c>
      <c r="E153" s="548" t="s">
        <v>1555</v>
      </c>
      <c r="F153" s="576" t="s">
        <v>1556</v>
      </c>
      <c r="G153" s="548" t="s">
        <v>1317</v>
      </c>
      <c r="H153" s="548" t="s">
        <v>1318</v>
      </c>
      <c r="I153" s="562">
        <v>4235</v>
      </c>
      <c r="J153" s="562">
        <v>144</v>
      </c>
      <c r="K153" s="563">
        <v>609840</v>
      </c>
    </row>
    <row r="154" spans="1:11" ht="14.4" customHeight="1" x14ac:dyDescent="0.3">
      <c r="A154" s="544" t="s">
        <v>535</v>
      </c>
      <c r="B154" s="545" t="s">
        <v>640</v>
      </c>
      <c r="C154" s="548" t="s">
        <v>546</v>
      </c>
      <c r="D154" s="576" t="s">
        <v>641</v>
      </c>
      <c r="E154" s="548" t="s">
        <v>1555</v>
      </c>
      <c r="F154" s="576" t="s">
        <v>1556</v>
      </c>
      <c r="G154" s="548" t="s">
        <v>1319</v>
      </c>
      <c r="H154" s="548" t="s">
        <v>1320</v>
      </c>
      <c r="I154" s="562">
        <v>3872</v>
      </c>
      <c r="J154" s="562">
        <v>88</v>
      </c>
      <c r="K154" s="563">
        <v>340736</v>
      </c>
    </row>
    <row r="155" spans="1:11" ht="14.4" customHeight="1" x14ac:dyDescent="0.3">
      <c r="A155" s="544" t="s">
        <v>535</v>
      </c>
      <c r="B155" s="545" t="s">
        <v>640</v>
      </c>
      <c r="C155" s="548" t="s">
        <v>546</v>
      </c>
      <c r="D155" s="576" t="s">
        <v>641</v>
      </c>
      <c r="E155" s="548" t="s">
        <v>1555</v>
      </c>
      <c r="F155" s="576" t="s">
        <v>1556</v>
      </c>
      <c r="G155" s="548" t="s">
        <v>1321</v>
      </c>
      <c r="H155" s="548" t="s">
        <v>1322</v>
      </c>
      <c r="I155" s="562">
        <v>223.98444444444442</v>
      </c>
      <c r="J155" s="562">
        <v>880</v>
      </c>
      <c r="K155" s="563">
        <v>197060.6</v>
      </c>
    </row>
    <row r="156" spans="1:11" ht="14.4" customHeight="1" x14ac:dyDescent="0.3">
      <c r="A156" s="544" t="s">
        <v>535</v>
      </c>
      <c r="B156" s="545" t="s">
        <v>640</v>
      </c>
      <c r="C156" s="548" t="s">
        <v>546</v>
      </c>
      <c r="D156" s="576" t="s">
        <v>641</v>
      </c>
      <c r="E156" s="548" t="s">
        <v>1555</v>
      </c>
      <c r="F156" s="576" t="s">
        <v>1556</v>
      </c>
      <c r="G156" s="548" t="s">
        <v>1323</v>
      </c>
      <c r="H156" s="548" t="s">
        <v>1324</v>
      </c>
      <c r="I156" s="562">
        <v>223.98444444444442</v>
      </c>
      <c r="J156" s="562">
        <v>560</v>
      </c>
      <c r="K156" s="563">
        <v>125888.40000000001</v>
      </c>
    </row>
    <row r="157" spans="1:11" ht="14.4" customHeight="1" x14ac:dyDescent="0.3">
      <c r="A157" s="544" t="s">
        <v>535</v>
      </c>
      <c r="B157" s="545" t="s">
        <v>640</v>
      </c>
      <c r="C157" s="548" t="s">
        <v>546</v>
      </c>
      <c r="D157" s="576" t="s">
        <v>641</v>
      </c>
      <c r="E157" s="548" t="s">
        <v>1555</v>
      </c>
      <c r="F157" s="576" t="s">
        <v>1556</v>
      </c>
      <c r="G157" s="548" t="s">
        <v>1325</v>
      </c>
      <c r="H157" s="548" t="s">
        <v>1326</v>
      </c>
      <c r="I157" s="562">
        <v>899.65000000000009</v>
      </c>
      <c r="J157" s="562">
        <v>510</v>
      </c>
      <c r="K157" s="563">
        <v>454632</v>
      </c>
    </row>
    <row r="158" spans="1:11" ht="14.4" customHeight="1" x14ac:dyDescent="0.3">
      <c r="A158" s="544" t="s">
        <v>535</v>
      </c>
      <c r="B158" s="545" t="s">
        <v>640</v>
      </c>
      <c r="C158" s="548" t="s">
        <v>546</v>
      </c>
      <c r="D158" s="576" t="s">
        <v>641</v>
      </c>
      <c r="E158" s="548" t="s">
        <v>1555</v>
      </c>
      <c r="F158" s="576" t="s">
        <v>1556</v>
      </c>
      <c r="G158" s="548" t="s">
        <v>1327</v>
      </c>
      <c r="H158" s="548" t="s">
        <v>1328</v>
      </c>
      <c r="I158" s="562">
        <v>689.7</v>
      </c>
      <c r="J158" s="562">
        <v>260</v>
      </c>
      <c r="K158" s="563">
        <v>179322</v>
      </c>
    </row>
    <row r="159" spans="1:11" ht="14.4" customHeight="1" x14ac:dyDescent="0.3">
      <c r="A159" s="544" t="s">
        <v>535</v>
      </c>
      <c r="B159" s="545" t="s">
        <v>640</v>
      </c>
      <c r="C159" s="548" t="s">
        <v>546</v>
      </c>
      <c r="D159" s="576" t="s">
        <v>641</v>
      </c>
      <c r="E159" s="548" t="s">
        <v>1555</v>
      </c>
      <c r="F159" s="576" t="s">
        <v>1556</v>
      </c>
      <c r="G159" s="548" t="s">
        <v>1329</v>
      </c>
      <c r="H159" s="548" t="s">
        <v>1330</v>
      </c>
      <c r="I159" s="562">
        <v>3388</v>
      </c>
      <c r="J159" s="562">
        <v>56</v>
      </c>
      <c r="K159" s="563">
        <v>189728</v>
      </c>
    </row>
    <row r="160" spans="1:11" ht="14.4" customHeight="1" x14ac:dyDescent="0.3">
      <c r="A160" s="544" t="s">
        <v>535</v>
      </c>
      <c r="B160" s="545" t="s">
        <v>640</v>
      </c>
      <c r="C160" s="548" t="s">
        <v>546</v>
      </c>
      <c r="D160" s="576" t="s">
        <v>641</v>
      </c>
      <c r="E160" s="548" t="s">
        <v>1555</v>
      </c>
      <c r="F160" s="576" t="s">
        <v>1556</v>
      </c>
      <c r="G160" s="548" t="s">
        <v>1331</v>
      </c>
      <c r="H160" s="548" t="s">
        <v>1332</v>
      </c>
      <c r="I160" s="562">
        <v>217.8</v>
      </c>
      <c r="J160" s="562">
        <v>100</v>
      </c>
      <c r="K160" s="563">
        <v>21780</v>
      </c>
    </row>
    <row r="161" spans="1:11" ht="14.4" customHeight="1" x14ac:dyDescent="0.3">
      <c r="A161" s="544" t="s">
        <v>535</v>
      </c>
      <c r="B161" s="545" t="s">
        <v>640</v>
      </c>
      <c r="C161" s="548" t="s">
        <v>546</v>
      </c>
      <c r="D161" s="576" t="s">
        <v>641</v>
      </c>
      <c r="E161" s="548" t="s">
        <v>1555</v>
      </c>
      <c r="F161" s="576" t="s">
        <v>1556</v>
      </c>
      <c r="G161" s="548" t="s">
        <v>1333</v>
      </c>
      <c r="H161" s="548" t="s">
        <v>1334</v>
      </c>
      <c r="I161" s="562">
        <v>598.95000000000005</v>
      </c>
      <c r="J161" s="562">
        <v>300</v>
      </c>
      <c r="K161" s="563">
        <v>179685</v>
      </c>
    </row>
    <row r="162" spans="1:11" ht="14.4" customHeight="1" x14ac:dyDescent="0.3">
      <c r="A162" s="544" t="s">
        <v>535</v>
      </c>
      <c r="B162" s="545" t="s">
        <v>640</v>
      </c>
      <c r="C162" s="548" t="s">
        <v>546</v>
      </c>
      <c r="D162" s="576" t="s">
        <v>641</v>
      </c>
      <c r="E162" s="548" t="s">
        <v>1555</v>
      </c>
      <c r="F162" s="576" t="s">
        <v>1556</v>
      </c>
      <c r="G162" s="548" t="s">
        <v>1335</v>
      </c>
      <c r="H162" s="548" t="s">
        <v>1336</v>
      </c>
      <c r="I162" s="562">
        <v>6050</v>
      </c>
      <c r="J162" s="562">
        <v>42</v>
      </c>
      <c r="K162" s="563">
        <v>254100</v>
      </c>
    </row>
    <row r="163" spans="1:11" ht="14.4" customHeight="1" x14ac:dyDescent="0.3">
      <c r="A163" s="544" t="s">
        <v>535</v>
      </c>
      <c r="B163" s="545" t="s">
        <v>640</v>
      </c>
      <c r="C163" s="548" t="s">
        <v>546</v>
      </c>
      <c r="D163" s="576" t="s">
        <v>641</v>
      </c>
      <c r="E163" s="548" t="s">
        <v>1555</v>
      </c>
      <c r="F163" s="576" t="s">
        <v>1556</v>
      </c>
      <c r="G163" s="548" t="s">
        <v>1337</v>
      </c>
      <c r="H163" s="548" t="s">
        <v>1338</v>
      </c>
      <c r="I163" s="562">
        <v>56.87</v>
      </c>
      <c r="J163" s="562">
        <v>200</v>
      </c>
      <c r="K163" s="563">
        <v>11374</v>
      </c>
    </row>
    <row r="164" spans="1:11" ht="14.4" customHeight="1" x14ac:dyDescent="0.3">
      <c r="A164" s="544" t="s">
        <v>535</v>
      </c>
      <c r="B164" s="545" t="s">
        <v>640</v>
      </c>
      <c r="C164" s="548" t="s">
        <v>546</v>
      </c>
      <c r="D164" s="576" t="s">
        <v>641</v>
      </c>
      <c r="E164" s="548" t="s">
        <v>1555</v>
      </c>
      <c r="F164" s="576" t="s">
        <v>1556</v>
      </c>
      <c r="G164" s="548" t="s">
        <v>1339</v>
      </c>
      <c r="H164" s="548" t="s">
        <v>1340</v>
      </c>
      <c r="I164" s="562">
        <v>722.04</v>
      </c>
      <c r="J164" s="562">
        <v>320</v>
      </c>
      <c r="K164" s="563">
        <v>231053.86000000002</v>
      </c>
    </row>
    <row r="165" spans="1:11" ht="14.4" customHeight="1" x14ac:dyDescent="0.3">
      <c r="A165" s="544" t="s">
        <v>535</v>
      </c>
      <c r="B165" s="545" t="s">
        <v>640</v>
      </c>
      <c r="C165" s="548" t="s">
        <v>546</v>
      </c>
      <c r="D165" s="576" t="s">
        <v>641</v>
      </c>
      <c r="E165" s="548" t="s">
        <v>1555</v>
      </c>
      <c r="F165" s="576" t="s">
        <v>1556</v>
      </c>
      <c r="G165" s="548" t="s">
        <v>1341</v>
      </c>
      <c r="H165" s="548" t="s">
        <v>1342</v>
      </c>
      <c r="I165" s="562">
        <v>68.97</v>
      </c>
      <c r="J165" s="562">
        <v>2970</v>
      </c>
      <c r="K165" s="563">
        <v>204840.9</v>
      </c>
    </row>
    <row r="166" spans="1:11" ht="14.4" customHeight="1" x14ac:dyDescent="0.3">
      <c r="A166" s="544" t="s">
        <v>535</v>
      </c>
      <c r="B166" s="545" t="s">
        <v>640</v>
      </c>
      <c r="C166" s="548" t="s">
        <v>546</v>
      </c>
      <c r="D166" s="576" t="s">
        <v>641</v>
      </c>
      <c r="E166" s="548" t="s">
        <v>1555</v>
      </c>
      <c r="F166" s="576" t="s">
        <v>1556</v>
      </c>
      <c r="G166" s="548" t="s">
        <v>1343</v>
      </c>
      <c r="H166" s="548" t="s">
        <v>1344</v>
      </c>
      <c r="I166" s="562">
        <v>332.41333333333336</v>
      </c>
      <c r="J166" s="562">
        <v>90</v>
      </c>
      <c r="K166" s="563">
        <v>29917.25</v>
      </c>
    </row>
    <row r="167" spans="1:11" ht="14.4" customHeight="1" x14ac:dyDescent="0.3">
      <c r="A167" s="544" t="s">
        <v>535</v>
      </c>
      <c r="B167" s="545" t="s">
        <v>640</v>
      </c>
      <c r="C167" s="548" t="s">
        <v>546</v>
      </c>
      <c r="D167" s="576" t="s">
        <v>641</v>
      </c>
      <c r="E167" s="548" t="s">
        <v>1555</v>
      </c>
      <c r="F167" s="576" t="s">
        <v>1556</v>
      </c>
      <c r="G167" s="548" t="s">
        <v>1345</v>
      </c>
      <c r="H167" s="548" t="s">
        <v>1346</v>
      </c>
      <c r="I167" s="562">
        <v>108.9</v>
      </c>
      <c r="J167" s="562">
        <v>96</v>
      </c>
      <c r="K167" s="563">
        <v>10454.4</v>
      </c>
    </row>
    <row r="168" spans="1:11" ht="14.4" customHeight="1" x14ac:dyDescent="0.3">
      <c r="A168" s="544" t="s">
        <v>535</v>
      </c>
      <c r="B168" s="545" t="s">
        <v>640</v>
      </c>
      <c r="C168" s="548" t="s">
        <v>546</v>
      </c>
      <c r="D168" s="576" t="s">
        <v>641</v>
      </c>
      <c r="E168" s="548" t="s">
        <v>1555</v>
      </c>
      <c r="F168" s="576" t="s">
        <v>1556</v>
      </c>
      <c r="G168" s="548" t="s">
        <v>1347</v>
      </c>
      <c r="H168" s="548" t="s">
        <v>1348</v>
      </c>
      <c r="I168" s="562">
        <v>56.87</v>
      </c>
      <c r="J168" s="562">
        <v>200</v>
      </c>
      <c r="K168" s="563">
        <v>11374</v>
      </c>
    </row>
    <row r="169" spans="1:11" ht="14.4" customHeight="1" x14ac:dyDescent="0.3">
      <c r="A169" s="544" t="s">
        <v>535</v>
      </c>
      <c r="B169" s="545" t="s">
        <v>640</v>
      </c>
      <c r="C169" s="548" t="s">
        <v>546</v>
      </c>
      <c r="D169" s="576" t="s">
        <v>641</v>
      </c>
      <c r="E169" s="548" t="s">
        <v>1555</v>
      </c>
      <c r="F169" s="576" t="s">
        <v>1556</v>
      </c>
      <c r="G169" s="548" t="s">
        <v>1349</v>
      </c>
      <c r="H169" s="548" t="s">
        <v>1350</v>
      </c>
      <c r="I169" s="562">
        <v>102.84999999999998</v>
      </c>
      <c r="J169" s="562">
        <v>1800</v>
      </c>
      <c r="K169" s="563">
        <v>185130</v>
      </c>
    </row>
    <row r="170" spans="1:11" ht="14.4" customHeight="1" x14ac:dyDescent="0.3">
      <c r="A170" s="544" t="s">
        <v>535</v>
      </c>
      <c r="B170" s="545" t="s">
        <v>640</v>
      </c>
      <c r="C170" s="548" t="s">
        <v>546</v>
      </c>
      <c r="D170" s="576" t="s">
        <v>641</v>
      </c>
      <c r="E170" s="548" t="s">
        <v>1555</v>
      </c>
      <c r="F170" s="576" t="s">
        <v>1556</v>
      </c>
      <c r="G170" s="548" t="s">
        <v>1351</v>
      </c>
      <c r="H170" s="548" t="s">
        <v>1352</v>
      </c>
      <c r="I170" s="562">
        <v>248.05000000000004</v>
      </c>
      <c r="J170" s="562">
        <v>1800</v>
      </c>
      <c r="K170" s="563">
        <v>446490</v>
      </c>
    </row>
    <row r="171" spans="1:11" ht="14.4" customHeight="1" x14ac:dyDescent="0.3">
      <c r="A171" s="544" t="s">
        <v>535</v>
      </c>
      <c r="B171" s="545" t="s">
        <v>640</v>
      </c>
      <c r="C171" s="548" t="s">
        <v>546</v>
      </c>
      <c r="D171" s="576" t="s">
        <v>641</v>
      </c>
      <c r="E171" s="548" t="s">
        <v>1555</v>
      </c>
      <c r="F171" s="576" t="s">
        <v>1556</v>
      </c>
      <c r="G171" s="548" t="s">
        <v>1353</v>
      </c>
      <c r="H171" s="548" t="s">
        <v>1354</v>
      </c>
      <c r="I171" s="562">
        <v>133.1</v>
      </c>
      <c r="J171" s="562">
        <v>1728</v>
      </c>
      <c r="K171" s="563">
        <v>229996.80000000002</v>
      </c>
    </row>
    <row r="172" spans="1:11" ht="14.4" customHeight="1" x14ac:dyDescent="0.3">
      <c r="A172" s="544" t="s">
        <v>535</v>
      </c>
      <c r="B172" s="545" t="s">
        <v>640</v>
      </c>
      <c r="C172" s="548" t="s">
        <v>546</v>
      </c>
      <c r="D172" s="576" t="s">
        <v>641</v>
      </c>
      <c r="E172" s="548" t="s">
        <v>1555</v>
      </c>
      <c r="F172" s="576" t="s">
        <v>1556</v>
      </c>
      <c r="G172" s="548" t="s">
        <v>1355</v>
      </c>
      <c r="H172" s="548" t="s">
        <v>1356</v>
      </c>
      <c r="I172" s="562">
        <v>2586.38</v>
      </c>
      <c r="J172" s="562">
        <v>8</v>
      </c>
      <c r="K172" s="563">
        <v>20691</v>
      </c>
    </row>
    <row r="173" spans="1:11" ht="14.4" customHeight="1" x14ac:dyDescent="0.3">
      <c r="A173" s="544" t="s">
        <v>535</v>
      </c>
      <c r="B173" s="545" t="s">
        <v>640</v>
      </c>
      <c r="C173" s="548" t="s">
        <v>546</v>
      </c>
      <c r="D173" s="576" t="s">
        <v>641</v>
      </c>
      <c r="E173" s="548" t="s">
        <v>1555</v>
      </c>
      <c r="F173" s="576" t="s">
        <v>1556</v>
      </c>
      <c r="G173" s="548" t="s">
        <v>1357</v>
      </c>
      <c r="H173" s="548" t="s">
        <v>1358</v>
      </c>
      <c r="I173" s="562">
        <v>157.30000000000001</v>
      </c>
      <c r="J173" s="562">
        <v>36</v>
      </c>
      <c r="K173" s="563">
        <v>5662.8</v>
      </c>
    </row>
    <row r="174" spans="1:11" ht="14.4" customHeight="1" x14ac:dyDescent="0.3">
      <c r="A174" s="544" t="s">
        <v>535</v>
      </c>
      <c r="B174" s="545" t="s">
        <v>640</v>
      </c>
      <c r="C174" s="548" t="s">
        <v>546</v>
      </c>
      <c r="D174" s="576" t="s">
        <v>641</v>
      </c>
      <c r="E174" s="548" t="s">
        <v>1549</v>
      </c>
      <c r="F174" s="576" t="s">
        <v>1550</v>
      </c>
      <c r="G174" s="548" t="s">
        <v>1359</v>
      </c>
      <c r="H174" s="548" t="s">
        <v>1360</v>
      </c>
      <c r="I174" s="562">
        <v>0.30499999999999999</v>
      </c>
      <c r="J174" s="562">
        <v>200</v>
      </c>
      <c r="K174" s="563">
        <v>61</v>
      </c>
    </row>
    <row r="175" spans="1:11" ht="14.4" customHeight="1" x14ac:dyDescent="0.3">
      <c r="A175" s="544" t="s">
        <v>535</v>
      </c>
      <c r="B175" s="545" t="s">
        <v>640</v>
      </c>
      <c r="C175" s="548" t="s">
        <v>546</v>
      </c>
      <c r="D175" s="576" t="s">
        <v>641</v>
      </c>
      <c r="E175" s="548" t="s">
        <v>1549</v>
      </c>
      <c r="F175" s="576" t="s">
        <v>1550</v>
      </c>
      <c r="G175" s="548" t="s">
        <v>1361</v>
      </c>
      <c r="H175" s="548" t="s">
        <v>1362</v>
      </c>
      <c r="I175" s="562">
        <v>0.31</v>
      </c>
      <c r="J175" s="562">
        <v>100</v>
      </c>
      <c r="K175" s="563">
        <v>31</v>
      </c>
    </row>
    <row r="176" spans="1:11" ht="14.4" customHeight="1" x14ac:dyDescent="0.3">
      <c r="A176" s="544" t="s">
        <v>535</v>
      </c>
      <c r="B176" s="545" t="s">
        <v>640</v>
      </c>
      <c r="C176" s="548" t="s">
        <v>546</v>
      </c>
      <c r="D176" s="576" t="s">
        <v>641</v>
      </c>
      <c r="E176" s="548" t="s">
        <v>1549</v>
      </c>
      <c r="F176" s="576" t="s">
        <v>1550</v>
      </c>
      <c r="G176" s="548" t="s">
        <v>1077</v>
      </c>
      <c r="H176" s="548" t="s">
        <v>1078</v>
      </c>
      <c r="I176" s="562">
        <v>0.48333333333333334</v>
      </c>
      <c r="J176" s="562">
        <v>2100</v>
      </c>
      <c r="K176" s="563">
        <v>1018</v>
      </c>
    </row>
    <row r="177" spans="1:11" ht="14.4" customHeight="1" x14ac:dyDescent="0.3">
      <c r="A177" s="544" t="s">
        <v>535</v>
      </c>
      <c r="B177" s="545" t="s">
        <v>640</v>
      </c>
      <c r="C177" s="548" t="s">
        <v>546</v>
      </c>
      <c r="D177" s="576" t="s">
        <v>641</v>
      </c>
      <c r="E177" s="548" t="s">
        <v>1549</v>
      </c>
      <c r="F177" s="576" t="s">
        <v>1550</v>
      </c>
      <c r="G177" s="548" t="s">
        <v>1363</v>
      </c>
      <c r="H177" s="548" t="s">
        <v>1364</v>
      </c>
      <c r="I177" s="562">
        <v>1.8012500000000002</v>
      </c>
      <c r="J177" s="562">
        <v>18600</v>
      </c>
      <c r="K177" s="563">
        <v>33510</v>
      </c>
    </row>
    <row r="178" spans="1:11" ht="14.4" customHeight="1" x14ac:dyDescent="0.3">
      <c r="A178" s="544" t="s">
        <v>535</v>
      </c>
      <c r="B178" s="545" t="s">
        <v>640</v>
      </c>
      <c r="C178" s="548" t="s">
        <v>546</v>
      </c>
      <c r="D178" s="576" t="s">
        <v>641</v>
      </c>
      <c r="E178" s="548" t="s">
        <v>1551</v>
      </c>
      <c r="F178" s="576" t="s">
        <v>1552</v>
      </c>
      <c r="G178" s="548" t="s">
        <v>1079</v>
      </c>
      <c r="H178" s="548" t="s">
        <v>1080</v>
      </c>
      <c r="I178" s="562">
        <v>0.71</v>
      </c>
      <c r="J178" s="562">
        <v>96800</v>
      </c>
      <c r="K178" s="563">
        <v>68728</v>
      </c>
    </row>
    <row r="179" spans="1:11" ht="14.4" customHeight="1" x14ac:dyDescent="0.3">
      <c r="A179" s="544" t="s">
        <v>535</v>
      </c>
      <c r="B179" s="545" t="s">
        <v>640</v>
      </c>
      <c r="C179" s="548" t="s">
        <v>546</v>
      </c>
      <c r="D179" s="576" t="s">
        <v>641</v>
      </c>
      <c r="E179" s="548" t="s">
        <v>1551</v>
      </c>
      <c r="F179" s="576" t="s">
        <v>1552</v>
      </c>
      <c r="G179" s="548" t="s">
        <v>1081</v>
      </c>
      <c r="H179" s="548" t="s">
        <v>1082</v>
      </c>
      <c r="I179" s="562">
        <v>0.71</v>
      </c>
      <c r="J179" s="562">
        <v>11000</v>
      </c>
      <c r="K179" s="563">
        <v>7810</v>
      </c>
    </row>
    <row r="180" spans="1:11" ht="14.4" customHeight="1" x14ac:dyDescent="0.3">
      <c r="A180" s="544" t="s">
        <v>535</v>
      </c>
      <c r="B180" s="545" t="s">
        <v>640</v>
      </c>
      <c r="C180" s="548" t="s">
        <v>546</v>
      </c>
      <c r="D180" s="576" t="s">
        <v>641</v>
      </c>
      <c r="E180" s="548" t="s">
        <v>1551</v>
      </c>
      <c r="F180" s="576" t="s">
        <v>1552</v>
      </c>
      <c r="G180" s="548" t="s">
        <v>1083</v>
      </c>
      <c r="H180" s="548" t="s">
        <v>1084</v>
      </c>
      <c r="I180" s="562">
        <v>0.71</v>
      </c>
      <c r="J180" s="562">
        <v>1400</v>
      </c>
      <c r="K180" s="563">
        <v>994</v>
      </c>
    </row>
    <row r="181" spans="1:11" ht="14.4" customHeight="1" x14ac:dyDescent="0.3">
      <c r="A181" s="544" t="s">
        <v>535</v>
      </c>
      <c r="B181" s="545" t="s">
        <v>640</v>
      </c>
      <c r="C181" s="548" t="s">
        <v>546</v>
      </c>
      <c r="D181" s="576" t="s">
        <v>641</v>
      </c>
      <c r="E181" s="548" t="s">
        <v>1551</v>
      </c>
      <c r="F181" s="576" t="s">
        <v>1552</v>
      </c>
      <c r="G181" s="548" t="s">
        <v>1365</v>
      </c>
      <c r="H181" s="548" t="s">
        <v>1366</v>
      </c>
      <c r="I181" s="562">
        <v>12.58</v>
      </c>
      <c r="J181" s="562">
        <v>20</v>
      </c>
      <c r="K181" s="563">
        <v>251.6</v>
      </c>
    </row>
    <row r="182" spans="1:11" ht="14.4" customHeight="1" x14ac:dyDescent="0.3">
      <c r="A182" s="544" t="s">
        <v>535</v>
      </c>
      <c r="B182" s="545" t="s">
        <v>640</v>
      </c>
      <c r="C182" s="548" t="s">
        <v>546</v>
      </c>
      <c r="D182" s="576" t="s">
        <v>641</v>
      </c>
      <c r="E182" s="548" t="s">
        <v>1553</v>
      </c>
      <c r="F182" s="576" t="s">
        <v>1554</v>
      </c>
      <c r="G182" s="548" t="s">
        <v>1367</v>
      </c>
      <c r="H182" s="548" t="s">
        <v>1368</v>
      </c>
      <c r="I182" s="562">
        <v>12.31</v>
      </c>
      <c r="J182" s="562">
        <v>300</v>
      </c>
      <c r="K182" s="563">
        <v>3691.7100000000005</v>
      </c>
    </row>
    <row r="183" spans="1:11" ht="14.4" customHeight="1" x14ac:dyDescent="0.3">
      <c r="A183" s="544" t="s">
        <v>535</v>
      </c>
      <c r="B183" s="545" t="s">
        <v>640</v>
      </c>
      <c r="C183" s="548" t="s">
        <v>546</v>
      </c>
      <c r="D183" s="576" t="s">
        <v>641</v>
      </c>
      <c r="E183" s="548" t="s">
        <v>1553</v>
      </c>
      <c r="F183" s="576" t="s">
        <v>1554</v>
      </c>
      <c r="G183" s="548" t="s">
        <v>1369</v>
      </c>
      <c r="H183" s="548" t="s">
        <v>1370</v>
      </c>
      <c r="I183" s="562">
        <v>192.39</v>
      </c>
      <c r="J183" s="562">
        <v>1</v>
      </c>
      <c r="K183" s="563">
        <v>192.39</v>
      </c>
    </row>
    <row r="184" spans="1:11" ht="14.4" customHeight="1" x14ac:dyDescent="0.3">
      <c r="A184" s="544" t="s">
        <v>535</v>
      </c>
      <c r="B184" s="545" t="s">
        <v>640</v>
      </c>
      <c r="C184" s="548" t="s">
        <v>546</v>
      </c>
      <c r="D184" s="576" t="s">
        <v>641</v>
      </c>
      <c r="E184" s="548" t="s">
        <v>1553</v>
      </c>
      <c r="F184" s="576" t="s">
        <v>1554</v>
      </c>
      <c r="G184" s="548" t="s">
        <v>1085</v>
      </c>
      <c r="H184" s="548" t="s">
        <v>1086</v>
      </c>
      <c r="I184" s="562">
        <v>17.544999999999998</v>
      </c>
      <c r="J184" s="562">
        <v>320</v>
      </c>
      <c r="K184" s="563">
        <v>5614.4</v>
      </c>
    </row>
    <row r="185" spans="1:11" ht="14.4" customHeight="1" x14ac:dyDescent="0.3">
      <c r="A185" s="544" t="s">
        <v>535</v>
      </c>
      <c r="B185" s="545" t="s">
        <v>640</v>
      </c>
      <c r="C185" s="548" t="s">
        <v>546</v>
      </c>
      <c r="D185" s="576" t="s">
        <v>641</v>
      </c>
      <c r="E185" s="548" t="s">
        <v>1553</v>
      </c>
      <c r="F185" s="576" t="s">
        <v>1554</v>
      </c>
      <c r="G185" s="548" t="s">
        <v>1371</v>
      </c>
      <c r="H185" s="548" t="s">
        <v>1372</v>
      </c>
      <c r="I185" s="562">
        <v>73471.199999999983</v>
      </c>
      <c r="J185" s="562">
        <v>16</v>
      </c>
      <c r="K185" s="563">
        <v>1175539.2</v>
      </c>
    </row>
    <row r="186" spans="1:11" ht="14.4" customHeight="1" x14ac:dyDescent="0.3">
      <c r="A186" s="544" t="s">
        <v>535</v>
      </c>
      <c r="B186" s="545" t="s">
        <v>640</v>
      </c>
      <c r="C186" s="548" t="s">
        <v>546</v>
      </c>
      <c r="D186" s="576" t="s">
        <v>641</v>
      </c>
      <c r="E186" s="548" t="s">
        <v>1553</v>
      </c>
      <c r="F186" s="576" t="s">
        <v>1554</v>
      </c>
      <c r="G186" s="548" t="s">
        <v>1373</v>
      </c>
      <c r="H186" s="548" t="s">
        <v>1374</v>
      </c>
      <c r="I186" s="562">
        <v>1988.03</v>
      </c>
      <c r="J186" s="562">
        <v>15</v>
      </c>
      <c r="K186" s="563">
        <v>29820.45</v>
      </c>
    </row>
    <row r="187" spans="1:11" ht="14.4" customHeight="1" x14ac:dyDescent="0.3">
      <c r="A187" s="544" t="s">
        <v>535</v>
      </c>
      <c r="B187" s="545" t="s">
        <v>640</v>
      </c>
      <c r="C187" s="548" t="s">
        <v>546</v>
      </c>
      <c r="D187" s="576" t="s">
        <v>641</v>
      </c>
      <c r="E187" s="548" t="s">
        <v>1553</v>
      </c>
      <c r="F187" s="576" t="s">
        <v>1554</v>
      </c>
      <c r="G187" s="548" t="s">
        <v>1375</v>
      </c>
      <c r="H187" s="548" t="s">
        <v>1376</v>
      </c>
      <c r="I187" s="562">
        <v>4247.1000000000004</v>
      </c>
      <c r="J187" s="562">
        <v>5</v>
      </c>
      <c r="K187" s="563">
        <v>21235.5</v>
      </c>
    </row>
    <row r="188" spans="1:11" ht="14.4" customHeight="1" x14ac:dyDescent="0.3">
      <c r="A188" s="544" t="s">
        <v>535</v>
      </c>
      <c r="B188" s="545" t="s">
        <v>640</v>
      </c>
      <c r="C188" s="548" t="s">
        <v>546</v>
      </c>
      <c r="D188" s="576" t="s">
        <v>641</v>
      </c>
      <c r="E188" s="548" t="s">
        <v>1553</v>
      </c>
      <c r="F188" s="576" t="s">
        <v>1554</v>
      </c>
      <c r="G188" s="548" t="s">
        <v>1377</v>
      </c>
      <c r="H188" s="548" t="s">
        <v>1378</v>
      </c>
      <c r="I188" s="562">
        <v>54038.599999999984</v>
      </c>
      <c r="J188" s="562">
        <v>17</v>
      </c>
      <c r="K188" s="563">
        <v>918656.19999999984</v>
      </c>
    </row>
    <row r="189" spans="1:11" ht="14.4" customHeight="1" x14ac:dyDescent="0.3">
      <c r="A189" s="544" t="s">
        <v>535</v>
      </c>
      <c r="B189" s="545" t="s">
        <v>640</v>
      </c>
      <c r="C189" s="548" t="s">
        <v>546</v>
      </c>
      <c r="D189" s="576" t="s">
        <v>641</v>
      </c>
      <c r="E189" s="548" t="s">
        <v>1553</v>
      </c>
      <c r="F189" s="576" t="s">
        <v>1554</v>
      </c>
      <c r="G189" s="548" t="s">
        <v>1379</v>
      </c>
      <c r="H189" s="548" t="s">
        <v>1380</v>
      </c>
      <c r="I189" s="562">
        <v>12.58</v>
      </c>
      <c r="J189" s="562">
        <v>420</v>
      </c>
      <c r="K189" s="563">
        <v>5285.2800000000007</v>
      </c>
    </row>
    <row r="190" spans="1:11" ht="14.4" customHeight="1" x14ac:dyDescent="0.3">
      <c r="A190" s="544" t="s">
        <v>535</v>
      </c>
      <c r="B190" s="545" t="s">
        <v>640</v>
      </c>
      <c r="C190" s="548" t="s">
        <v>546</v>
      </c>
      <c r="D190" s="576" t="s">
        <v>641</v>
      </c>
      <c r="E190" s="548" t="s">
        <v>1553</v>
      </c>
      <c r="F190" s="576" t="s">
        <v>1554</v>
      </c>
      <c r="G190" s="548" t="s">
        <v>1087</v>
      </c>
      <c r="H190" s="548" t="s">
        <v>1088</v>
      </c>
      <c r="I190" s="562">
        <v>10.89</v>
      </c>
      <c r="J190" s="562">
        <v>1600</v>
      </c>
      <c r="K190" s="563">
        <v>17424</v>
      </c>
    </row>
    <row r="191" spans="1:11" ht="14.4" customHeight="1" x14ac:dyDescent="0.3">
      <c r="A191" s="544" t="s">
        <v>535</v>
      </c>
      <c r="B191" s="545" t="s">
        <v>640</v>
      </c>
      <c r="C191" s="548" t="s">
        <v>546</v>
      </c>
      <c r="D191" s="576" t="s">
        <v>641</v>
      </c>
      <c r="E191" s="548" t="s">
        <v>1553</v>
      </c>
      <c r="F191" s="576" t="s">
        <v>1554</v>
      </c>
      <c r="G191" s="548" t="s">
        <v>1381</v>
      </c>
      <c r="H191" s="548" t="s">
        <v>1382</v>
      </c>
      <c r="I191" s="562">
        <v>424.69500000000005</v>
      </c>
      <c r="J191" s="562">
        <v>2</v>
      </c>
      <c r="K191" s="563">
        <v>849.3900000000001</v>
      </c>
    </row>
    <row r="192" spans="1:11" ht="14.4" customHeight="1" x14ac:dyDescent="0.3">
      <c r="A192" s="544" t="s">
        <v>535</v>
      </c>
      <c r="B192" s="545" t="s">
        <v>640</v>
      </c>
      <c r="C192" s="548" t="s">
        <v>546</v>
      </c>
      <c r="D192" s="576" t="s">
        <v>641</v>
      </c>
      <c r="E192" s="548" t="s">
        <v>1553</v>
      </c>
      <c r="F192" s="576" t="s">
        <v>1554</v>
      </c>
      <c r="G192" s="548" t="s">
        <v>1383</v>
      </c>
      <c r="H192" s="548" t="s">
        <v>1384</v>
      </c>
      <c r="I192" s="562">
        <v>21552.5</v>
      </c>
      <c r="J192" s="562">
        <v>4</v>
      </c>
      <c r="K192" s="563">
        <v>86210</v>
      </c>
    </row>
    <row r="193" spans="1:11" ht="14.4" customHeight="1" x14ac:dyDescent="0.3">
      <c r="A193" s="544" t="s">
        <v>535</v>
      </c>
      <c r="B193" s="545" t="s">
        <v>640</v>
      </c>
      <c r="C193" s="548" t="s">
        <v>546</v>
      </c>
      <c r="D193" s="576" t="s">
        <v>641</v>
      </c>
      <c r="E193" s="548" t="s">
        <v>1553</v>
      </c>
      <c r="F193" s="576" t="s">
        <v>1554</v>
      </c>
      <c r="G193" s="548" t="s">
        <v>1385</v>
      </c>
      <c r="H193" s="548" t="s">
        <v>1386</v>
      </c>
      <c r="I193" s="562">
        <v>7887.9899999999989</v>
      </c>
      <c r="J193" s="562">
        <v>24</v>
      </c>
      <c r="K193" s="563">
        <v>189311.76</v>
      </c>
    </row>
    <row r="194" spans="1:11" ht="14.4" customHeight="1" x14ac:dyDescent="0.3">
      <c r="A194" s="544" t="s">
        <v>535</v>
      </c>
      <c r="B194" s="545" t="s">
        <v>640</v>
      </c>
      <c r="C194" s="548" t="s">
        <v>546</v>
      </c>
      <c r="D194" s="576" t="s">
        <v>641</v>
      </c>
      <c r="E194" s="548" t="s">
        <v>1553</v>
      </c>
      <c r="F194" s="576" t="s">
        <v>1554</v>
      </c>
      <c r="G194" s="548" t="s">
        <v>1387</v>
      </c>
      <c r="H194" s="548" t="s">
        <v>1388</v>
      </c>
      <c r="I194" s="562">
        <v>224745.4</v>
      </c>
      <c r="J194" s="562">
        <v>7</v>
      </c>
      <c r="K194" s="563">
        <v>1573217.7999999998</v>
      </c>
    </row>
    <row r="195" spans="1:11" ht="14.4" customHeight="1" x14ac:dyDescent="0.3">
      <c r="A195" s="544" t="s">
        <v>535</v>
      </c>
      <c r="B195" s="545" t="s">
        <v>640</v>
      </c>
      <c r="C195" s="548" t="s">
        <v>546</v>
      </c>
      <c r="D195" s="576" t="s">
        <v>641</v>
      </c>
      <c r="E195" s="548" t="s">
        <v>1553</v>
      </c>
      <c r="F195" s="576" t="s">
        <v>1554</v>
      </c>
      <c r="G195" s="548" t="s">
        <v>1389</v>
      </c>
      <c r="H195" s="548" t="s">
        <v>1390</v>
      </c>
      <c r="I195" s="562">
        <v>5115.88</v>
      </c>
      <c r="J195" s="562">
        <v>8</v>
      </c>
      <c r="K195" s="563">
        <v>40927.040000000001</v>
      </c>
    </row>
    <row r="196" spans="1:11" ht="14.4" customHeight="1" x14ac:dyDescent="0.3">
      <c r="A196" s="544" t="s">
        <v>535</v>
      </c>
      <c r="B196" s="545" t="s">
        <v>640</v>
      </c>
      <c r="C196" s="548" t="s">
        <v>546</v>
      </c>
      <c r="D196" s="576" t="s">
        <v>641</v>
      </c>
      <c r="E196" s="548" t="s">
        <v>1553</v>
      </c>
      <c r="F196" s="576" t="s">
        <v>1554</v>
      </c>
      <c r="G196" s="548" t="s">
        <v>1089</v>
      </c>
      <c r="H196" s="548" t="s">
        <v>1090</v>
      </c>
      <c r="I196" s="562">
        <v>2474.4500000000003</v>
      </c>
      <c r="J196" s="562">
        <v>5</v>
      </c>
      <c r="K196" s="563">
        <v>12257.3</v>
      </c>
    </row>
    <row r="197" spans="1:11" ht="14.4" customHeight="1" x14ac:dyDescent="0.3">
      <c r="A197" s="544" t="s">
        <v>535</v>
      </c>
      <c r="B197" s="545" t="s">
        <v>640</v>
      </c>
      <c r="C197" s="548" t="s">
        <v>546</v>
      </c>
      <c r="D197" s="576" t="s">
        <v>641</v>
      </c>
      <c r="E197" s="548" t="s">
        <v>1553</v>
      </c>
      <c r="F197" s="576" t="s">
        <v>1554</v>
      </c>
      <c r="G197" s="548" t="s">
        <v>1091</v>
      </c>
      <c r="H197" s="548" t="s">
        <v>1092</v>
      </c>
      <c r="I197" s="562">
        <v>9.0699999999999985</v>
      </c>
      <c r="J197" s="562">
        <v>2800</v>
      </c>
      <c r="K197" s="563">
        <v>25410</v>
      </c>
    </row>
    <row r="198" spans="1:11" ht="14.4" customHeight="1" x14ac:dyDescent="0.3">
      <c r="A198" s="544" t="s">
        <v>535</v>
      </c>
      <c r="B198" s="545" t="s">
        <v>640</v>
      </c>
      <c r="C198" s="548" t="s">
        <v>546</v>
      </c>
      <c r="D198" s="576" t="s">
        <v>641</v>
      </c>
      <c r="E198" s="548" t="s">
        <v>1553</v>
      </c>
      <c r="F198" s="576" t="s">
        <v>1554</v>
      </c>
      <c r="G198" s="548" t="s">
        <v>1391</v>
      </c>
      <c r="H198" s="548" t="s">
        <v>1392</v>
      </c>
      <c r="I198" s="562">
        <v>646.13</v>
      </c>
      <c r="J198" s="562">
        <v>1</v>
      </c>
      <c r="K198" s="563">
        <v>646.13</v>
      </c>
    </row>
    <row r="199" spans="1:11" ht="14.4" customHeight="1" x14ac:dyDescent="0.3">
      <c r="A199" s="544" t="s">
        <v>535</v>
      </c>
      <c r="B199" s="545" t="s">
        <v>640</v>
      </c>
      <c r="C199" s="548" t="s">
        <v>546</v>
      </c>
      <c r="D199" s="576" t="s">
        <v>641</v>
      </c>
      <c r="E199" s="548" t="s">
        <v>1553</v>
      </c>
      <c r="F199" s="576" t="s">
        <v>1554</v>
      </c>
      <c r="G199" s="548" t="s">
        <v>1093</v>
      </c>
      <c r="H199" s="548" t="s">
        <v>1094</v>
      </c>
      <c r="I199" s="562">
        <v>14217.5</v>
      </c>
      <c r="J199" s="562">
        <v>68</v>
      </c>
      <c r="K199" s="563">
        <v>966790</v>
      </c>
    </row>
    <row r="200" spans="1:11" ht="14.4" customHeight="1" x14ac:dyDescent="0.3">
      <c r="A200" s="544" t="s">
        <v>535</v>
      </c>
      <c r="B200" s="545" t="s">
        <v>640</v>
      </c>
      <c r="C200" s="548" t="s">
        <v>546</v>
      </c>
      <c r="D200" s="576" t="s">
        <v>641</v>
      </c>
      <c r="E200" s="548" t="s">
        <v>1553</v>
      </c>
      <c r="F200" s="576" t="s">
        <v>1554</v>
      </c>
      <c r="G200" s="548" t="s">
        <v>1393</v>
      </c>
      <c r="H200" s="548" t="s">
        <v>1394</v>
      </c>
      <c r="I200" s="562">
        <v>5754.76</v>
      </c>
      <c r="J200" s="562">
        <v>2</v>
      </c>
      <c r="K200" s="563">
        <v>11509.52</v>
      </c>
    </row>
    <row r="201" spans="1:11" ht="14.4" customHeight="1" x14ac:dyDescent="0.3">
      <c r="A201" s="544" t="s">
        <v>535</v>
      </c>
      <c r="B201" s="545" t="s">
        <v>640</v>
      </c>
      <c r="C201" s="548" t="s">
        <v>546</v>
      </c>
      <c r="D201" s="576" t="s">
        <v>641</v>
      </c>
      <c r="E201" s="548" t="s">
        <v>1553</v>
      </c>
      <c r="F201" s="576" t="s">
        <v>1554</v>
      </c>
      <c r="G201" s="548" t="s">
        <v>1395</v>
      </c>
      <c r="H201" s="548" t="s">
        <v>1396</v>
      </c>
      <c r="I201" s="562">
        <v>1161.6000000000001</v>
      </c>
      <c r="J201" s="562">
        <v>110</v>
      </c>
      <c r="K201" s="563">
        <v>127776</v>
      </c>
    </row>
    <row r="202" spans="1:11" ht="14.4" customHeight="1" x14ac:dyDescent="0.3">
      <c r="A202" s="544" t="s">
        <v>535</v>
      </c>
      <c r="B202" s="545" t="s">
        <v>640</v>
      </c>
      <c r="C202" s="548" t="s">
        <v>546</v>
      </c>
      <c r="D202" s="576" t="s">
        <v>641</v>
      </c>
      <c r="E202" s="548" t="s">
        <v>1553</v>
      </c>
      <c r="F202" s="576" t="s">
        <v>1554</v>
      </c>
      <c r="G202" s="548" t="s">
        <v>1397</v>
      </c>
      <c r="H202" s="548" t="s">
        <v>1398</v>
      </c>
      <c r="I202" s="562">
        <v>6877.9199999999992</v>
      </c>
      <c r="J202" s="562">
        <v>18</v>
      </c>
      <c r="K202" s="563">
        <v>123802.55999999998</v>
      </c>
    </row>
    <row r="203" spans="1:11" ht="14.4" customHeight="1" x14ac:dyDescent="0.3">
      <c r="A203" s="544" t="s">
        <v>535</v>
      </c>
      <c r="B203" s="545" t="s">
        <v>640</v>
      </c>
      <c r="C203" s="548" t="s">
        <v>546</v>
      </c>
      <c r="D203" s="576" t="s">
        <v>641</v>
      </c>
      <c r="E203" s="548" t="s">
        <v>1553</v>
      </c>
      <c r="F203" s="576" t="s">
        <v>1554</v>
      </c>
      <c r="G203" s="548" t="s">
        <v>1399</v>
      </c>
      <c r="H203" s="548" t="s">
        <v>1400</v>
      </c>
      <c r="I203" s="562">
        <v>1896.3099999999997</v>
      </c>
      <c r="J203" s="562">
        <v>41</v>
      </c>
      <c r="K203" s="563">
        <v>77748.789999999994</v>
      </c>
    </row>
    <row r="204" spans="1:11" ht="14.4" customHeight="1" x14ac:dyDescent="0.3">
      <c r="A204" s="544" t="s">
        <v>535</v>
      </c>
      <c r="B204" s="545" t="s">
        <v>640</v>
      </c>
      <c r="C204" s="548" t="s">
        <v>546</v>
      </c>
      <c r="D204" s="576" t="s">
        <v>641</v>
      </c>
      <c r="E204" s="548" t="s">
        <v>1553</v>
      </c>
      <c r="F204" s="576" t="s">
        <v>1554</v>
      </c>
      <c r="G204" s="548" t="s">
        <v>1095</v>
      </c>
      <c r="H204" s="548" t="s">
        <v>1096</v>
      </c>
      <c r="I204" s="562">
        <v>3462.5400000000004</v>
      </c>
      <c r="J204" s="562">
        <v>87</v>
      </c>
      <c r="K204" s="563">
        <v>301240.62999999995</v>
      </c>
    </row>
    <row r="205" spans="1:11" ht="14.4" customHeight="1" x14ac:dyDescent="0.3">
      <c r="A205" s="544" t="s">
        <v>535</v>
      </c>
      <c r="B205" s="545" t="s">
        <v>640</v>
      </c>
      <c r="C205" s="548" t="s">
        <v>546</v>
      </c>
      <c r="D205" s="576" t="s">
        <v>641</v>
      </c>
      <c r="E205" s="548" t="s">
        <v>1553</v>
      </c>
      <c r="F205" s="576" t="s">
        <v>1554</v>
      </c>
      <c r="G205" s="548" t="s">
        <v>1113</v>
      </c>
      <c r="H205" s="548" t="s">
        <v>1114</v>
      </c>
      <c r="I205" s="562">
        <v>1374.19</v>
      </c>
      <c r="J205" s="562">
        <v>8</v>
      </c>
      <c r="K205" s="563">
        <v>10993.56</v>
      </c>
    </row>
    <row r="206" spans="1:11" ht="14.4" customHeight="1" x14ac:dyDescent="0.3">
      <c r="A206" s="544" t="s">
        <v>535</v>
      </c>
      <c r="B206" s="545" t="s">
        <v>640</v>
      </c>
      <c r="C206" s="548" t="s">
        <v>546</v>
      </c>
      <c r="D206" s="576" t="s">
        <v>641</v>
      </c>
      <c r="E206" s="548" t="s">
        <v>1553</v>
      </c>
      <c r="F206" s="576" t="s">
        <v>1554</v>
      </c>
      <c r="G206" s="548" t="s">
        <v>1401</v>
      </c>
      <c r="H206" s="548" t="s">
        <v>1402</v>
      </c>
      <c r="I206" s="562">
        <v>4904.13</v>
      </c>
      <c r="J206" s="562">
        <v>2</v>
      </c>
      <c r="K206" s="563">
        <v>9808.26</v>
      </c>
    </row>
    <row r="207" spans="1:11" ht="14.4" customHeight="1" x14ac:dyDescent="0.3">
      <c r="A207" s="544" t="s">
        <v>535</v>
      </c>
      <c r="B207" s="545" t="s">
        <v>640</v>
      </c>
      <c r="C207" s="548" t="s">
        <v>546</v>
      </c>
      <c r="D207" s="576" t="s">
        <v>641</v>
      </c>
      <c r="E207" s="548" t="s">
        <v>1553</v>
      </c>
      <c r="F207" s="576" t="s">
        <v>1554</v>
      </c>
      <c r="G207" s="548" t="s">
        <v>1117</v>
      </c>
      <c r="H207" s="548" t="s">
        <v>1118</v>
      </c>
      <c r="I207" s="562">
        <v>1724.25</v>
      </c>
      <c r="J207" s="562">
        <v>60</v>
      </c>
      <c r="K207" s="563">
        <v>103455.01</v>
      </c>
    </row>
    <row r="208" spans="1:11" ht="14.4" customHeight="1" x14ac:dyDescent="0.3">
      <c r="A208" s="544" t="s">
        <v>535</v>
      </c>
      <c r="B208" s="545" t="s">
        <v>640</v>
      </c>
      <c r="C208" s="548" t="s">
        <v>546</v>
      </c>
      <c r="D208" s="576" t="s">
        <v>641</v>
      </c>
      <c r="E208" s="548" t="s">
        <v>1553</v>
      </c>
      <c r="F208" s="576" t="s">
        <v>1554</v>
      </c>
      <c r="G208" s="548" t="s">
        <v>1403</v>
      </c>
      <c r="H208" s="548" t="s">
        <v>1404</v>
      </c>
      <c r="I208" s="562">
        <v>1815</v>
      </c>
      <c r="J208" s="562">
        <v>5</v>
      </c>
      <c r="K208" s="563">
        <v>9075</v>
      </c>
    </row>
    <row r="209" spans="1:11" ht="14.4" customHeight="1" x14ac:dyDescent="0.3">
      <c r="A209" s="544" t="s">
        <v>535</v>
      </c>
      <c r="B209" s="545" t="s">
        <v>640</v>
      </c>
      <c r="C209" s="548" t="s">
        <v>546</v>
      </c>
      <c r="D209" s="576" t="s">
        <v>641</v>
      </c>
      <c r="E209" s="548" t="s">
        <v>1553</v>
      </c>
      <c r="F209" s="576" t="s">
        <v>1554</v>
      </c>
      <c r="G209" s="548" t="s">
        <v>1123</v>
      </c>
      <c r="H209" s="548" t="s">
        <v>1124</v>
      </c>
      <c r="I209" s="562">
        <v>788.27</v>
      </c>
      <c r="J209" s="562">
        <v>2</v>
      </c>
      <c r="K209" s="563">
        <v>1576.54</v>
      </c>
    </row>
    <row r="210" spans="1:11" ht="14.4" customHeight="1" x14ac:dyDescent="0.3">
      <c r="A210" s="544" t="s">
        <v>535</v>
      </c>
      <c r="B210" s="545" t="s">
        <v>640</v>
      </c>
      <c r="C210" s="548" t="s">
        <v>546</v>
      </c>
      <c r="D210" s="576" t="s">
        <v>641</v>
      </c>
      <c r="E210" s="548" t="s">
        <v>1553</v>
      </c>
      <c r="F210" s="576" t="s">
        <v>1554</v>
      </c>
      <c r="G210" s="548" t="s">
        <v>1405</v>
      </c>
      <c r="H210" s="548" t="s">
        <v>1406</v>
      </c>
      <c r="I210" s="562">
        <v>1528.1433333333334</v>
      </c>
      <c r="J210" s="562">
        <v>6</v>
      </c>
      <c r="K210" s="563">
        <v>9169.18</v>
      </c>
    </row>
    <row r="211" spans="1:11" ht="14.4" customHeight="1" x14ac:dyDescent="0.3">
      <c r="A211" s="544" t="s">
        <v>535</v>
      </c>
      <c r="B211" s="545" t="s">
        <v>640</v>
      </c>
      <c r="C211" s="548" t="s">
        <v>546</v>
      </c>
      <c r="D211" s="576" t="s">
        <v>641</v>
      </c>
      <c r="E211" s="548" t="s">
        <v>1553</v>
      </c>
      <c r="F211" s="576" t="s">
        <v>1554</v>
      </c>
      <c r="G211" s="548" t="s">
        <v>1407</v>
      </c>
      <c r="H211" s="548" t="s">
        <v>1408</v>
      </c>
      <c r="I211" s="562">
        <v>2571.75</v>
      </c>
      <c r="J211" s="562">
        <v>1</v>
      </c>
      <c r="K211" s="563">
        <v>2571.75</v>
      </c>
    </row>
    <row r="212" spans="1:11" ht="14.4" customHeight="1" x14ac:dyDescent="0.3">
      <c r="A212" s="544" t="s">
        <v>535</v>
      </c>
      <c r="B212" s="545" t="s">
        <v>640</v>
      </c>
      <c r="C212" s="548" t="s">
        <v>546</v>
      </c>
      <c r="D212" s="576" t="s">
        <v>641</v>
      </c>
      <c r="E212" s="548" t="s">
        <v>1553</v>
      </c>
      <c r="F212" s="576" t="s">
        <v>1554</v>
      </c>
      <c r="G212" s="548" t="s">
        <v>1409</v>
      </c>
      <c r="H212" s="548" t="s">
        <v>1410</v>
      </c>
      <c r="I212" s="562">
        <v>2288.9599999999996</v>
      </c>
      <c r="J212" s="562">
        <v>18</v>
      </c>
      <c r="K212" s="563">
        <v>41201.279999999992</v>
      </c>
    </row>
    <row r="213" spans="1:11" ht="14.4" customHeight="1" x14ac:dyDescent="0.3">
      <c r="A213" s="544" t="s">
        <v>535</v>
      </c>
      <c r="B213" s="545" t="s">
        <v>640</v>
      </c>
      <c r="C213" s="548" t="s">
        <v>546</v>
      </c>
      <c r="D213" s="576" t="s">
        <v>641</v>
      </c>
      <c r="E213" s="548" t="s">
        <v>1553</v>
      </c>
      <c r="F213" s="576" t="s">
        <v>1554</v>
      </c>
      <c r="G213" s="548" t="s">
        <v>1411</v>
      </c>
      <c r="H213" s="548" t="s">
        <v>1412</v>
      </c>
      <c r="I213" s="562">
        <v>472.75</v>
      </c>
      <c r="J213" s="562">
        <v>36</v>
      </c>
      <c r="K213" s="563">
        <v>17018.91</v>
      </c>
    </row>
    <row r="214" spans="1:11" ht="14.4" customHeight="1" x14ac:dyDescent="0.3">
      <c r="A214" s="544" t="s">
        <v>535</v>
      </c>
      <c r="B214" s="545" t="s">
        <v>640</v>
      </c>
      <c r="C214" s="548" t="s">
        <v>546</v>
      </c>
      <c r="D214" s="576" t="s">
        <v>641</v>
      </c>
      <c r="E214" s="548" t="s">
        <v>1553</v>
      </c>
      <c r="F214" s="576" t="s">
        <v>1554</v>
      </c>
      <c r="G214" s="548" t="s">
        <v>1413</v>
      </c>
      <c r="H214" s="548" t="s">
        <v>1414</v>
      </c>
      <c r="I214" s="562">
        <v>4719</v>
      </c>
      <c r="J214" s="562">
        <v>6</v>
      </c>
      <c r="K214" s="563">
        <v>28314</v>
      </c>
    </row>
    <row r="215" spans="1:11" ht="14.4" customHeight="1" x14ac:dyDescent="0.3">
      <c r="A215" s="544" t="s">
        <v>535</v>
      </c>
      <c r="B215" s="545" t="s">
        <v>640</v>
      </c>
      <c r="C215" s="548" t="s">
        <v>546</v>
      </c>
      <c r="D215" s="576" t="s">
        <v>641</v>
      </c>
      <c r="E215" s="548" t="s">
        <v>1553</v>
      </c>
      <c r="F215" s="576" t="s">
        <v>1554</v>
      </c>
      <c r="G215" s="548" t="s">
        <v>1415</v>
      </c>
      <c r="H215" s="548" t="s">
        <v>1416</v>
      </c>
      <c r="I215" s="562">
        <v>6823.1900000000005</v>
      </c>
      <c r="J215" s="562">
        <v>22</v>
      </c>
      <c r="K215" s="563">
        <v>150110.20000000001</v>
      </c>
    </row>
    <row r="216" spans="1:11" ht="14.4" customHeight="1" x14ac:dyDescent="0.3">
      <c r="A216" s="544" t="s">
        <v>535</v>
      </c>
      <c r="B216" s="545" t="s">
        <v>640</v>
      </c>
      <c r="C216" s="548" t="s">
        <v>546</v>
      </c>
      <c r="D216" s="576" t="s">
        <v>641</v>
      </c>
      <c r="E216" s="548" t="s">
        <v>1553</v>
      </c>
      <c r="F216" s="576" t="s">
        <v>1554</v>
      </c>
      <c r="G216" s="548" t="s">
        <v>1417</v>
      </c>
      <c r="H216" s="548" t="s">
        <v>1418</v>
      </c>
      <c r="I216" s="562">
        <v>3579.6088888888894</v>
      </c>
      <c r="J216" s="562">
        <v>40</v>
      </c>
      <c r="K216" s="563">
        <v>143184.21</v>
      </c>
    </row>
    <row r="217" spans="1:11" ht="14.4" customHeight="1" x14ac:dyDescent="0.3">
      <c r="A217" s="544" t="s">
        <v>535</v>
      </c>
      <c r="B217" s="545" t="s">
        <v>640</v>
      </c>
      <c r="C217" s="548" t="s">
        <v>546</v>
      </c>
      <c r="D217" s="576" t="s">
        <v>641</v>
      </c>
      <c r="E217" s="548" t="s">
        <v>1553</v>
      </c>
      <c r="F217" s="576" t="s">
        <v>1554</v>
      </c>
      <c r="G217" s="548" t="s">
        <v>1419</v>
      </c>
      <c r="H217" s="548" t="s">
        <v>1420</v>
      </c>
      <c r="I217" s="562">
        <v>82026.278750000012</v>
      </c>
      <c r="J217" s="562">
        <v>8</v>
      </c>
      <c r="K217" s="563">
        <v>656210.2300000001</v>
      </c>
    </row>
    <row r="218" spans="1:11" ht="14.4" customHeight="1" x14ac:dyDescent="0.3">
      <c r="A218" s="544" t="s">
        <v>535</v>
      </c>
      <c r="B218" s="545" t="s">
        <v>640</v>
      </c>
      <c r="C218" s="548" t="s">
        <v>546</v>
      </c>
      <c r="D218" s="576" t="s">
        <v>641</v>
      </c>
      <c r="E218" s="548" t="s">
        <v>1553</v>
      </c>
      <c r="F218" s="576" t="s">
        <v>1554</v>
      </c>
      <c r="G218" s="548" t="s">
        <v>1421</v>
      </c>
      <c r="H218" s="548" t="s">
        <v>1422</v>
      </c>
      <c r="I218" s="562">
        <v>1090.9476923076925</v>
      </c>
      <c r="J218" s="562">
        <v>179</v>
      </c>
      <c r="K218" s="563">
        <v>208597.46</v>
      </c>
    </row>
    <row r="219" spans="1:11" ht="14.4" customHeight="1" x14ac:dyDescent="0.3">
      <c r="A219" s="544" t="s">
        <v>535</v>
      </c>
      <c r="B219" s="545" t="s">
        <v>640</v>
      </c>
      <c r="C219" s="548" t="s">
        <v>546</v>
      </c>
      <c r="D219" s="576" t="s">
        <v>641</v>
      </c>
      <c r="E219" s="548" t="s">
        <v>1553</v>
      </c>
      <c r="F219" s="576" t="s">
        <v>1554</v>
      </c>
      <c r="G219" s="548" t="s">
        <v>1423</v>
      </c>
      <c r="H219" s="548" t="s">
        <v>1424</v>
      </c>
      <c r="I219" s="562">
        <v>2288.9599999999996</v>
      </c>
      <c r="J219" s="562">
        <v>18</v>
      </c>
      <c r="K219" s="563">
        <v>41201.279999999992</v>
      </c>
    </row>
    <row r="220" spans="1:11" ht="14.4" customHeight="1" x14ac:dyDescent="0.3">
      <c r="A220" s="544" t="s">
        <v>535</v>
      </c>
      <c r="B220" s="545" t="s">
        <v>640</v>
      </c>
      <c r="C220" s="548" t="s">
        <v>546</v>
      </c>
      <c r="D220" s="576" t="s">
        <v>641</v>
      </c>
      <c r="E220" s="548" t="s">
        <v>1553</v>
      </c>
      <c r="F220" s="576" t="s">
        <v>1554</v>
      </c>
      <c r="G220" s="548" t="s">
        <v>1425</v>
      </c>
      <c r="H220" s="548" t="s">
        <v>1426</v>
      </c>
      <c r="I220" s="562">
        <v>0.45999999999999996</v>
      </c>
      <c r="J220" s="562">
        <v>6000</v>
      </c>
      <c r="K220" s="563">
        <v>2777.49</v>
      </c>
    </row>
    <row r="221" spans="1:11" ht="14.4" customHeight="1" x14ac:dyDescent="0.3">
      <c r="A221" s="544" t="s">
        <v>535</v>
      </c>
      <c r="B221" s="545" t="s">
        <v>640</v>
      </c>
      <c r="C221" s="548" t="s">
        <v>546</v>
      </c>
      <c r="D221" s="576" t="s">
        <v>641</v>
      </c>
      <c r="E221" s="548" t="s">
        <v>1553</v>
      </c>
      <c r="F221" s="576" t="s">
        <v>1554</v>
      </c>
      <c r="G221" s="548" t="s">
        <v>1427</v>
      </c>
      <c r="H221" s="548" t="s">
        <v>1428</v>
      </c>
      <c r="I221" s="562">
        <v>1109.9446153846156</v>
      </c>
      <c r="J221" s="562">
        <v>179</v>
      </c>
      <c r="K221" s="563">
        <v>212230.65999999997</v>
      </c>
    </row>
    <row r="222" spans="1:11" ht="14.4" customHeight="1" x14ac:dyDescent="0.3">
      <c r="A222" s="544" t="s">
        <v>535</v>
      </c>
      <c r="B222" s="545" t="s">
        <v>640</v>
      </c>
      <c r="C222" s="548" t="s">
        <v>546</v>
      </c>
      <c r="D222" s="576" t="s">
        <v>641</v>
      </c>
      <c r="E222" s="548" t="s">
        <v>1553</v>
      </c>
      <c r="F222" s="576" t="s">
        <v>1554</v>
      </c>
      <c r="G222" s="548" t="s">
        <v>1131</v>
      </c>
      <c r="H222" s="548" t="s">
        <v>1132</v>
      </c>
      <c r="I222" s="562">
        <v>1391.5</v>
      </c>
      <c r="J222" s="562">
        <v>4</v>
      </c>
      <c r="K222" s="563">
        <v>5566</v>
      </c>
    </row>
    <row r="223" spans="1:11" ht="14.4" customHeight="1" x14ac:dyDescent="0.3">
      <c r="A223" s="544" t="s">
        <v>535</v>
      </c>
      <c r="B223" s="545" t="s">
        <v>640</v>
      </c>
      <c r="C223" s="548" t="s">
        <v>546</v>
      </c>
      <c r="D223" s="576" t="s">
        <v>641</v>
      </c>
      <c r="E223" s="548" t="s">
        <v>1553</v>
      </c>
      <c r="F223" s="576" t="s">
        <v>1554</v>
      </c>
      <c r="G223" s="548" t="s">
        <v>1133</v>
      </c>
      <c r="H223" s="548" t="s">
        <v>1134</v>
      </c>
      <c r="I223" s="562">
        <v>1391.5</v>
      </c>
      <c r="J223" s="562">
        <v>2</v>
      </c>
      <c r="K223" s="563">
        <v>2783</v>
      </c>
    </row>
    <row r="224" spans="1:11" ht="14.4" customHeight="1" x14ac:dyDescent="0.3">
      <c r="A224" s="544" t="s">
        <v>535</v>
      </c>
      <c r="B224" s="545" t="s">
        <v>640</v>
      </c>
      <c r="C224" s="548" t="s">
        <v>546</v>
      </c>
      <c r="D224" s="576" t="s">
        <v>641</v>
      </c>
      <c r="E224" s="548" t="s">
        <v>1553</v>
      </c>
      <c r="F224" s="576" t="s">
        <v>1554</v>
      </c>
      <c r="G224" s="548" t="s">
        <v>1429</v>
      </c>
      <c r="H224" s="548" t="s">
        <v>1430</v>
      </c>
      <c r="I224" s="562">
        <v>1144.4799999999998</v>
      </c>
      <c r="J224" s="562">
        <v>63</v>
      </c>
      <c r="K224" s="563">
        <v>72102.209999999992</v>
      </c>
    </row>
    <row r="225" spans="1:11" ht="14.4" customHeight="1" x14ac:dyDescent="0.3">
      <c r="A225" s="544" t="s">
        <v>535</v>
      </c>
      <c r="B225" s="545" t="s">
        <v>640</v>
      </c>
      <c r="C225" s="548" t="s">
        <v>546</v>
      </c>
      <c r="D225" s="576" t="s">
        <v>641</v>
      </c>
      <c r="E225" s="548" t="s">
        <v>1553</v>
      </c>
      <c r="F225" s="576" t="s">
        <v>1554</v>
      </c>
      <c r="G225" s="548" t="s">
        <v>1431</v>
      </c>
      <c r="H225" s="548" t="s">
        <v>1432</v>
      </c>
      <c r="I225" s="562">
        <v>344.08</v>
      </c>
      <c r="J225" s="562">
        <v>153</v>
      </c>
      <c r="K225" s="563">
        <v>52644.24</v>
      </c>
    </row>
    <row r="226" spans="1:11" ht="14.4" customHeight="1" x14ac:dyDescent="0.3">
      <c r="A226" s="544" t="s">
        <v>535</v>
      </c>
      <c r="B226" s="545" t="s">
        <v>640</v>
      </c>
      <c r="C226" s="548" t="s">
        <v>546</v>
      </c>
      <c r="D226" s="576" t="s">
        <v>641</v>
      </c>
      <c r="E226" s="548" t="s">
        <v>1553</v>
      </c>
      <c r="F226" s="576" t="s">
        <v>1554</v>
      </c>
      <c r="G226" s="548" t="s">
        <v>1433</v>
      </c>
      <c r="H226" s="548" t="s">
        <v>1434</v>
      </c>
      <c r="I226" s="562">
        <v>2475.66</v>
      </c>
      <c r="J226" s="562">
        <v>1</v>
      </c>
      <c r="K226" s="563">
        <v>2475.66</v>
      </c>
    </row>
    <row r="227" spans="1:11" ht="14.4" customHeight="1" x14ac:dyDescent="0.3">
      <c r="A227" s="544" t="s">
        <v>535</v>
      </c>
      <c r="B227" s="545" t="s">
        <v>640</v>
      </c>
      <c r="C227" s="548" t="s">
        <v>546</v>
      </c>
      <c r="D227" s="576" t="s">
        <v>641</v>
      </c>
      <c r="E227" s="548" t="s">
        <v>1553</v>
      </c>
      <c r="F227" s="576" t="s">
        <v>1554</v>
      </c>
      <c r="G227" s="548" t="s">
        <v>1135</v>
      </c>
      <c r="H227" s="548" t="s">
        <v>1136</v>
      </c>
      <c r="I227" s="562">
        <v>1083.4750000000001</v>
      </c>
      <c r="J227" s="562">
        <v>8</v>
      </c>
      <c r="K227" s="563">
        <v>8667.83</v>
      </c>
    </row>
    <row r="228" spans="1:11" ht="14.4" customHeight="1" x14ac:dyDescent="0.3">
      <c r="A228" s="544" t="s">
        <v>535</v>
      </c>
      <c r="B228" s="545" t="s">
        <v>640</v>
      </c>
      <c r="C228" s="548" t="s">
        <v>546</v>
      </c>
      <c r="D228" s="576" t="s">
        <v>641</v>
      </c>
      <c r="E228" s="548" t="s">
        <v>1553</v>
      </c>
      <c r="F228" s="576" t="s">
        <v>1554</v>
      </c>
      <c r="G228" s="548" t="s">
        <v>1435</v>
      </c>
      <c r="H228" s="548" t="s">
        <v>1436</v>
      </c>
      <c r="I228" s="562">
        <v>4643.9799999999996</v>
      </c>
      <c r="J228" s="562">
        <v>3</v>
      </c>
      <c r="K228" s="563">
        <v>13931.939999999999</v>
      </c>
    </row>
    <row r="229" spans="1:11" ht="14.4" customHeight="1" x14ac:dyDescent="0.3">
      <c r="A229" s="544" t="s">
        <v>535</v>
      </c>
      <c r="B229" s="545" t="s">
        <v>640</v>
      </c>
      <c r="C229" s="548" t="s">
        <v>546</v>
      </c>
      <c r="D229" s="576" t="s">
        <v>641</v>
      </c>
      <c r="E229" s="548" t="s">
        <v>1553</v>
      </c>
      <c r="F229" s="576" t="s">
        <v>1554</v>
      </c>
      <c r="G229" s="548" t="s">
        <v>1437</v>
      </c>
      <c r="H229" s="548" t="s">
        <v>1438</v>
      </c>
      <c r="I229" s="562">
        <v>2035.5</v>
      </c>
      <c r="J229" s="562">
        <v>2</v>
      </c>
      <c r="K229" s="563">
        <v>4071</v>
      </c>
    </row>
    <row r="230" spans="1:11" ht="14.4" customHeight="1" x14ac:dyDescent="0.3">
      <c r="A230" s="544" t="s">
        <v>535</v>
      </c>
      <c r="B230" s="545" t="s">
        <v>640</v>
      </c>
      <c r="C230" s="548" t="s">
        <v>546</v>
      </c>
      <c r="D230" s="576" t="s">
        <v>641</v>
      </c>
      <c r="E230" s="548" t="s">
        <v>1553</v>
      </c>
      <c r="F230" s="576" t="s">
        <v>1554</v>
      </c>
      <c r="G230" s="548" t="s">
        <v>1439</v>
      </c>
      <c r="H230" s="548" t="s">
        <v>1440</v>
      </c>
      <c r="I230" s="562">
        <v>2227.61</v>
      </c>
      <c r="J230" s="562">
        <v>3</v>
      </c>
      <c r="K230" s="563">
        <v>6682.83</v>
      </c>
    </row>
    <row r="231" spans="1:11" ht="14.4" customHeight="1" x14ac:dyDescent="0.3">
      <c r="A231" s="544" t="s">
        <v>535</v>
      </c>
      <c r="B231" s="545" t="s">
        <v>640</v>
      </c>
      <c r="C231" s="548" t="s">
        <v>546</v>
      </c>
      <c r="D231" s="576" t="s">
        <v>641</v>
      </c>
      <c r="E231" s="548" t="s">
        <v>1553</v>
      </c>
      <c r="F231" s="576" t="s">
        <v>1554</v>
      </c>
      <c r="G231" s="548" t="s">
        <v>1441</v>
      </c>
      <c r="H231" s="548" t="s">
        <v>1442</v>
      </c>
      <c r="I231" s="562">
        <v>1876.8</v>
      </c>
      <c r="J231" s="562">
        <v>2</v>
      </c>
      <c r="K231" s="563">
        <v>3753.6</v>
      </c>
    </row>
    <row r="232" spans="1:11" ht="14.4" customHeight="1" x14ac:dyDescent="0.3">
      <c r="A232" s="544" t="s">
        <v>535</v>
      </c>
      <c r="B232" s="545" t="s">
        <v>640</v>
      </c>
      <c r="C232" s="548" t="s">
        <v>546</v>
      </c>
      <c r="D232" s="576" t="s">
        <v>641</v>
      </c>
      <c r="E232" s="548" t="s">
        <v>1553</v>
      </c>
      <c r="F232" s="576" t="s">
        <v>1554</v>
      </c>
      <c r="G232" s="548" t="s">
        <v>1137</v>
      </c>
      <c r="H232" s="548" t="s">
        <v>1138</v>
      </c>
      <c r="I232" s="562">
        <v>5460.7079999999996</v>
      </c>
      <c r="J232" s="562">
        <v>7</v>
      </c>
      <c r="K232" s="563">
        <v>38224.959999999999</v>
      </c>
    </row>
    <row r="233" spans="1:11" ht="14.4" customHeight="1" x14ac:dyDescent="0.3">
      <c r="A233" s="544" t="s">
        <v>535</v>
      </c>
      <c r="B233" s="545" t="s">
        <v>640</v>
      </c>
      <c r="C233" s="548" t="s">
        <v>546</v>
      </c>
      <c r="D233" s="576" t="s">
        <v>641</v>
      </c>
      <c r="E233" s="548" t="s">
        <v>1553</v>
      </c>
      <c r="F233" s="576" t="s">
        <v>1554</v>
      </c>
      <c r="G233" s="548" t="s">
        <v>1443</v>
      </c>
      <c r="H233" s="548" t="s">
        <v>1444</v>
      </c>
      <c r="I233" s="562">
        <v>3712.28</v>
      </c>
      <c r="J233" s="562">
        <v>3</v>
      </c>
      <c r="K233" s="563">
        <v>11136.84</v>
      </c>
    </row>
    <row r="234" spans="1:11" ht="14.4" customHeight="1" x14ac:dyDescent="0.3">
      <c r="A234" s="544" t="s">
        <v>535</v>
      </c>
      <c r="B234" s="545" t="s">
        <v>640</v>
      </c>
      <c r="C234" s="548" t="s">
        <v>546</v>
      </c>
      <c r="D234" s="576" t="s">
        <v>641</v>
      </c>
      <c r="E234" s="548" t="s">
        <v>1553</v>
      </c>
      <c r="F234" s="576" t="s">
        <v>1554</v>
      </c>
      <c r="G234" s="548" t="s">
        <v>1445</v>
      </c>
      <c r="H234" s="548" t="s">
        <v>1446</v>
      </c>
      <c r="I234" s="562">
        <v>2480.5</v>
      </c>
      <c r="J234" s="562">
        <v>2</v>
      </c>
      <c r="K234" s="563">
        <v>4961</v>
      </c>
    </row>
    <row r="235" spans="1:11" ht="14.4" customHeight="1" x14ac:dyDescent="0.3">
      <c r="A235" s="544" t="s">
        <v>535</v>
      </c>
      <c r="B235" s="545" t="s">
        <v>640</v>
      </c>
      <c r="C235" s="548" t="s">
        <v>546</v>
      </c>
      <c r="D235" s="576" t="s">
        <v>641</v>
      </c>
      <c r="E235" s="548" t="s">
        <v>1553</v>
      </c>
      <c r="F235" s="576" t="s">
        <v>1554</v>
      </c>
      <c r="G235" s="548" t="s">
        <v>1447</v>
      </c>
      <c r="H235" s="548" t="s">
        <v>1448</v>
      </c>
      <c r="I235" s="562">
        <v>7659.3</v>
      </c>
      <c r="J235" s="562">
        <v>3</v>
      </c>
      <c r="K235" s="563">
        <v>22977.9</v>
      </c>
    </row>
    <row r="236" spans="1:11" ht="14.4" customHeight="1" x14ac:dyDescent="0.3">
      <c r="A236" s="544" t="s">
        <v>535</v>
      </c>
      <c r="B236" s="545" t="s">
        <v>640</v>
      </c>
      <c r="C236" s="548" t="s">
        <v>546</v>
      </c>
      <c r="D236" s="576" t="s">
        <v>641</v>
      </c>
      <c r="E236" s="548" t="s">
        <v>1553</v>
      </c>
      <c r="F236" s="576" t="s">
        <v>1554</v>
      </c>
      <c r="G236" s="548" t="s">
        <v>1449</v>
      </c>
      <c r="H236" s="548" t="s">
        <v>1450</v>
      </c>
      <c r="I236" s="562">
        <v>3285.15</v>
      </c>
      <c r="J236" s="562">
        <v>3</v>
      </c>
      <c r="K236" s="563">
        <v>9855.4500000000007</v>
      </c>
    </row>
    <row r="237" spans="1:11" ht="14.4" customHeight="1" x14ac:dyDescent="0.3">
      <c r="A237" s="544" t="s">
        <v>535</v>
      </c>
      <c r="B237" s="545" t="s">
        <v>640</v>
      </c>
      <c r="C237" s="548" t="s">
        <v>546</v>
      </c>
      <c r="D237" s="576" t="s">
        <v>641</v>
      </c>
      <c r="E237" s="548" t="s">
        <v>1553</v>
      </c>
      <c r="F237" s="576" t="s">
        <v>1554</v>
      </c>
      <c r="G237" s="548" t="s">
        <v>1141</v>
      </c>
      <c r="H237" s="548" t="s">
        <v>1142</v>
      </c>
      <c r="I237" s="562">
        <v>347.28</v>
      </c>
      <c r="J237" s="562">
        <v>1</v>
      </c>
      <c r="K237" s="563">
        <v>347.28</v>
      </c>
    </row>
    <row r="238" spans="1:11" ht="14.4" customHeight="1" x14ac:dyDescent="0.3">
      <c r="A238" s="544" t="s">
        <v>535</v>
      </c>
      <c r="B238" s="545" t="s">
        <v>640</v>
      </c>
      <c r="C238" s="548" t="s">
        <v>546</v>
      </c>
      <c r="D238" s="576" t="s">
        <v>641</v>
      </c>
      <c r="E238" s="548" t="s">
        <v>1553</v>
      </c>
      <c r="F238" s="576" t="s">
        <v>1554</v>
      </c>
      <c r="G238" s="548" t="s">
        <v>1143</v>
      </c>
      <c r="H238" s="548" t="s">
        <v>1144</v>
      </c>
      <c r="I238" s="562">
        <v>284.5</v>
      </c>
      <c r="J238" s="562">
        <v>2</v>
      </c>
      <c r="K238" s="563">
        <v>569</v>
      </c>
    </row>
    <row r="239" spans="1:11" ht="14.4" customHeight="1" x14ac:dyDescent="0.3">
      <c r="A239" s="544" t="s">
        <v>535</v>
      </c>
      <c r="B239" s="545" t="s">
        <v>640</v>
      </c>
      <c r="C239" s="548" t="s">
        <v>546</v>
      </c>
      <c r="D239" s="576" t="s">
        <v>641</v>
      </c>
      <c r="E239" s="548" t="s">
        <v>1553</v>
      </c>
      <c r="F239" s="576" t="s">
        <v>1554</v>
      </c>
      <c r="G239" s="548" t="s">
        <v>1451</v>
      </c>
      <c r="H239" s="548" t="s">
        <v>1452</v>
      </c>
      <c r="I239" s="562">
        <v>2994.75</v>
      </c>
      <c r="J239" s="562">
        <v>4</v>
      </c>
      <c r="K239" s="563">
        <v>11979</v>
      </c>
    </row>
    <row r="240" spans="1:11" ht="14.4" customHeight="1" x14ac:dyDescent="0.3">
      <c r="A240" s="544" t="s">
        <v>535</v>
      </c>
      <c r="B240" s="545" t="s">
        <v>640</v>
      </c>
      <c r="C240" s="548" t="s">
        <v>546</v>
      </c>
      <c r="D240" s="576" t="s">
        <v>641</v>
      </c>
      <c r="E240" s="548" t="s">
        <v>1553</v>
      </c>
      <c r="F240" s="576" t="s">
        <v>1554</v>
      </c>
      <c r="G240" s="548" t="s">
        <v>1453</v>
      </c>
      <c r="H240" s="548" t="s">
        <v>1454</v>
      </c>
      <c r="I240" s="562">
        <v>23159.399999999998</v>
      </c>
      <c r="J240" s="562">
        <v>29</v>
      </c>
      <c r="K240" s="563">
        <v>671622.60000000009</v>
      </c>
    </row>
    <row r="241" spans="1:11" ht="14.4" customHeight="1" x14ac:dyDescent="0.3">
      <c r="A241" s="544" t="s">
        <v>535</v>
      </c>
      <c r="B241" s="545" t="s">
        <v>640</v>
      </c>
      <c r="C241" s="548" t="s">
        <v>546</v>
      </c>
      <c r="D241" s="576" t="s">
        <v>641</v>
      </c>
      <c r="E241" s="548" t="s">
        <v>1553</v>
      </c>
      <c r="F241" s="576" t="s">
        <v>1554</v>
      </c>
      <c r="G241" s="548" t="s">
        <v>1145</v>
      </c>
      <c r="H241" s="548" t="s">
        <v>1146</v>
      </c>
      <c r="I241" s="562">
        <v>193.76188888888888</v>
      </c>
      <c r="J241" s="562">
        <v>12</v>
      </c>
      <c r="K241" s="563">
        <v>2325.1426666666666</v>
      </c>
    </row>
    <row r="242" spans="1:11" ht="14.4" customHeight="1" x14ac:dyDescent="0.3">
      <c r="A242" s="544" t="s">
        <v>535</v>
      </c>
      <c r="B242" s="545" t="s">
        <v>640</v>
      </c>
      <c r="C242" s="548" t="s">
        <v>546</v>
      </c>
      <c r="D242" s="576" t="s">
        <v>641</v>
      </c>
      <c r="E242" s="548" t="s">
        <v>1553</v>
      </c>
      <c r="F242" s="576" t="s">
        <v>1554</v>
      </c>
      <c r="G242" s="548" t="s">
        <v>1455</v>
      </c>
      <c r="H242" s="548" t="s">
        <v>1456</v>
      </c>
      <c r="I242" s="562">
        <v>3964</v>
      </c>
      <c r="J242" s="562">
        <v>1</v>
      </c>
      <c r="K242" s="563">
        <v>3964</v>
      </c>
    </row>
    <row r="243" spans="1:11" ht="14.4" customHeight="1" x14ac:dyDescent="0.3">
      <c r="A243" s="544" t="s">
        <v>535</v>
      </c>
      <c r="B243" s="545" t="s">
        <v>640</v>
      </c>
      <c r="C243" s="548" t="s">
        <v>546</v>
      </c>
      <c r="D243" s="576" t="s">
        <v>641</v>
      </c>
      <c r="E243" s="548" t="s">
        <v>1553</v>
      </c>
      <c r="F243" s="576" t="s">
        <v>1554</v>
      </c>
      <c r="G243" s="548" t="s">
        <v>1147</v>
      </c>
      <c r="H243" s="548" t="s">
        <v>1148</v>
      </c>
      <c r="I243" s="562">
        <v>1254.53</v>
      </c>
      <c r="J243" s="562">
        <v>24</v>
      </c>
      <c r="K243" s="563">
        <v>30108.68</v>
      </c>
    </row>
    <row r="244" spans="1:11" ht="14.4" customHeight="1" x14ac:dyDescent="0.3">
      <c r="A244" s="544" t="s">
        <v>535</v>
      </c>
      <c r="B244" s="545" t="s">
        <v>640</v>
      </c>
      <c r="C244" s="548" t="s">
        <v>546</v>
      </c>
      <c r="D244" s="576" t="s">
        <v>641</v>
      </c>
      <c r="E244" s="548" t="s">
        <v>1553</v>
      </c>
      <c r="F244" s="576" t="s">
        <v>1554</v>
      </c>
      <c r="G244" s="548" t="s">
        <v>1457</v>
      </c>
      <c r="H244" s="548" t="s">
        <v>1458</v>
      </c>
      <c r="I244" s="562">
        <v>1731.51</v>
      </c>
      <c r="J244" s="562">
        <v>27</v>
      </c>
      <c r="K244" s="563">
        <v>46750.770000000004</v>
      </c>
    </row>
    <row r="245" spans="1:11" ht="14.4" customHeight="1" x14ac:dyDescent="0.3">
      <c r="A245" s="544" t="s">
        <v>535</v>
      </c>
      <c r="B245" s="545" t="s">
        <v>640</v>
      </c>
      <c r="C245" s="548" t="s">
        <v>546</v>
      </c>
      <c r="D245" s="576" t="s">
        <v>641</v>
      </c>
      <c r="E245" s="548" t="s">
        <v>1553</v>
      </c>
      <c r="F245" s="576" t="s">
        <v>1554</v>
      </c>
      <c r="G245" s="548" t="s">
        <v>1459</v>
      </c>
      <c r="H245" s="548" t="s">
        <v>1460</v>
      </c>
      <c r="I245" s="562">
        <v>2278.36</v>
      </c>
      <c r="J245" s="562">
        <v>1</v>
      </c>
      <c r="K245" s="563">
        <v>2278.36</v>
      </c>
    </row>
    <row r="246" spans="1:11" ht="14.4" customHeight="1" x14ac:dyDescent="0.3">
      <c r="A246" s="544" t="s">
        <v>535</v>
      </c>
      <c r="B246" s="545" t="s">
        <v>640</v>
      </c>
      <c r="C246" s="548" t="s">
        <v>546</v>
      </c>
      <c r="D246" s="576" t="s">
        <v>641</v>
      </c>
      <c r="E246" s="548" t="s">
        <v>1553</v>
      </c>
      <c r="F246" s="576" t="s">
        <v>1554</v>
      </c>
      <c r="G246" s="548" t="s">
        <v>1461</v>
      </c>
      <c r="H246" s="548" t="s">
        <v>1462</v>
      </c>
      <c r="I246" s="562">
        <v>765.93</v>
      </c>
      <c r="J246" s="562">
        <v>1</v>
      </c>
      <c r="K246" s="563">
        <v>765.93</v>
      </c>
    </row>
    <row r="247" spans="1:11" ht="14.4" customHeight="1" x14ac:dyDescent="0.3">
      <c r="A247" s="544" t="s">
        <v>535</v>
      </c>
      <c r="B247" s="545" t="s">
        <v>640</v>
      </c>
      <c r="C247" s="548" t="s">
        <v>546</v>
      </c>
      <c r="D247" s="576" t="s">
        <v>641</v>
      </c>
      <c r="E247" s="548" t="s">
        <v>1553</v>
      </c>
      <c r="F247" s="576" t="s">
        <v>1554</v>
      </c>
      <c r="G247" s="548" t="s">
        <v>1463</v>
      </c>
      <c r="H247" s="548" t="s">
        <v>1464</v>
      </c>
      <c r="I247" s="562">
        <v>1979.4650000000001</v>
      </c>
      <c r="J247" s="562">
        <v>2</v>
      </c>
      <c r="K247" s="563">
        <v>3958.9300000000003</v>
      </c>
    </row>
    <row r="248" spans="1:11" ht="14.4" customHeight="1" x14ac:dyDescent="0.3">
      <c r="A248" s="544" t="s">
        <v>535</v>
      </c>
      <c r="B248" s="545" t="s">
        <v>640</v>
      </c>
      <c r="C248" s="548" t="s">
        <v>546</v>
      </c>
      <c r="D248" s="576" t="s">
        <v>641</v>
      </c>
      <c r="E248" s="548" t="s">
        <v>1553</v>
      </c>
      <c r="F248" s="576" t="s">
        <v>1554</v>
      </c>
      <c r="G248" s="548" t="s">
        <v>1465</v>
      </c>
      <c r="H248" s="548" t="s">
        <v>1466</v>
      </c>
      <c r="I248" s="562">
        <v>1343.1</v>
      </c>
      <c r="J248" s="562">
        <v>1</v>
      </c>
      <c r="K248" s="563">
        <v>1343.1</v>
      </c>
    </row>
    <row r="249" spans="1:11" ht="14.4" customHeight="1" x14ac:dyDescent="0.3">
      <c r="A249" s="544" t="s">
        <v>535</v>
      </c>
      <c r="B249" s="545" t="s">
        <v>640</v>
      </c>
      <c r="C249" s="548" t="s">
        <v>546</v>
      </c>
      <c r="D249" s="576" t="s">
        <v>641</v>
      </c>
      <c r="E249" s="548" t="s">
        <v>1553</v>
      </c>
      <c r="F249" s="576" t="s">
        <v>1554</v>
      </c>
      <c r="G249" s="548" t="s">
        <v>1467</v>
      </c>
      <c r="H249" s="548" t="s">
        <v>1468</v>
      </c>
      <c r="I249" s="562">
        <v>3550.63</v>
      </c>
      <c r="J249" s="562">
        <v>2</v>
      </c>
      <c r="K249" s="563">
        <v>7101.26</v>
      </c>
    </row>
    <row r="250" spans="1:11" ht="14.4" customHeight="1" x14ac:dyDescent="0.3">
      <c r="A250" s="544" t="s">
        <v>535</v>
      </c>
      <c r="B250" s="545" t="s">
        <v>640</v>
      </c>
      <c r="C250" s="548" t="s">
        <v>546</v>
      </c>
      <c r="D250" s="576" t="s">
        <v>641</v>
      </c>
      <c r="E250" s="548" t="s">
        <v>1553</v>
      </c>
      <c r="F250" s="576" t="s">
        <v>1554</v>
      </c>
      <c r="G250" s="548" t="s">
        <v>1469</v>
      </c>
      <c r="H250" s="548" t="s">
        <v>1470</v>
      </c>
      <c r="I250" s="562">
        <v>2415</v>
      </c>
      <c r="J250" s="562">
        <v>2</v>
      </c>
      <c r="K250" s="563">
        <v>4830</v>
      </c>
    </row>
    <row r="251" spans="1:11" ht="14.4" customHeight="1" x14ac:dyDescent="0.3">
      <c r="A251" s="544" t="s">
        <v>535</v>
      </c>
      <c r="B251" s="545" t="s">
        <v>640</v>
      </c>
      <c r="C251" s="548" t="s">
        <v>546</v>
      </c>
      <c r="D251" s="576" t="s">
        <v>641</v>
      </c>
      <c r="E251" s="548" t="s">
        <v>1553</v>
      </c>
      <c r="F251" s="576" t="s">
        <v>1554</v>
      </c>
      <c r="G251" s="548" t="s">
        <v>1471</v>
      </c>
      <c r="H251" s="548" t="s">
        <v>1472</v>
      </c>
      <c r="I251" s="562">
        <v>2002.55</v>
      </c>
      <c r="J251" s="562">
        <v>2</v>
      </c>
      <c r="K251" s="563">
        <v>4005.1</v>
      </c>
    </row>
    <row r="252" spans="1:11" ht="14.4" customHeight="1" x14ac:dyDescent="0.3">
      <c r="A252" s="544" t="s">
        <v>535</v>
      </c>
      <c r="B252" s="545" t="s">
        <v>640</v>
      </c>
      <c r="C252" s="548" t="s">
        <v>546</v>
      </c>
      <c r="D252" s="576" t="s">
        <v>641</v>
      </c>
      <c r="E252" s="548" t="s">
        <v>1553</v>
      </c>
      <c r="F252" s="576" t="s">
        <v>1554</v>
      </c>
      <c r="G252" s="548" t="s">
        <v>1149</v>
      </c>
      <c r="H252" s="548" t="s">
        <v>1150</v>
      </c>
      <c r="I252" s="562">
        <v>2472.5</v>
      </c>
      <c r="J252" s="562">
        <v>2</v>
      </c>
      <c r="K252" s="563">
        <v>4945</v>
      </c>
    </row>
    <row r="253" spans="1:11" ht="14.4" customHeight="1" x14ac:dyDescent="0.3">
      <c r="A253" s="544" t="s">
        <v>535</v>
      </c>
      <c r="B253" s="545" t="s">
        <v>640</v>
      </c>
      <c r="C253" s="548" t="s">
        <v>546</v>
      </c>
      <c r="D253" s="576" t="s">
        <v>641</v>
      </c>
      <c r="E253" s="548" t="s">
        <v>1553</v>
      </c>
      <c r="F253" s="576" t="s">
        <v>1554</v>
      </c>
      <c r="G253" s="548" t="s">
        <v>1473</v>
      </c>
      <c r="H253" s="548" t="s">
        <v>1464</v>
      </c>
      <c r="I253" s="562">
        <v>1888.93</v>
      </c>
      <c r="J253" s="562">
        <v>2</v>
      </c>
      <c r="K253" s="563">
        <v>3777.86</v>
      </c>
    </row>
    <row r="254" spans="1:11" ht="14.4" customHeight="1" x14ac:dyDescent="0.3">
      <c r="A254" s="544" t="s">
        <v>535</v>
      </c>
      <c r="B254" s="545" t="s">
        <v>640</v>
      </c>
      <c r="C254" s="548" t="s">
        <v>546</v>
      </c>
      <c r="D254" s="576" t="s">
        <v>641</v>
      </c>
      <c r="E254" s="548" t="s">
        <v>1553</v>
      </c>
      <c r="F254" s="576" t="s">
        <v>1554</v>
      </c>
      <c r="G254" s="548" t="s">
        <v>1474</v>
      </c>
      <c r="H254" s="548" t="s">
        <v>1475</v>
      </c>
      <c r="I254" s="562">
        <v>2209.4650000000001</v>
      </c>
      <c r="J254" s="562">
        <v>2</v>
      </c>
      <c r="K254" s="563">
        <v>4418.93</v>
      </c>
    </row>
    <row r="255" spans="1:11" ht="14.4" customHeight="1" x14ac:dyDescent="0.3">
      <c r="A255" s="544" t="s">
        <v>535</v>
      </c>
      <c r="B255" s="545" t="s">
        <v>640</v>
      </c>
      <c r="C255" s="548" t="s">
        <v>546</v>
      </c>
      <c r="D255" s="576" t="s">
        <v>641</v>
      </c>
      <c r="E255" s="548" t="s">
        <v>1553</v>
      </c>
      <c r="F255" s="576" t="s">
        <v>1554</v>
      </c>
      <c r="G255" s="548" t="s">
        <v>1476</v>
      </c>
      <c r="H255" s="548" t="s">
        <v>1477</v>
      </c>
      <c r="I255" s="562">
        <v>3550.63</v>
      </c>
      <c r="J255" s="562">
        <v>2</v>
      </c>
      <c r="K255" s="563">
        <v>7101.26</v>
      </c>
    </row>
    <row r="256" spans="1:11" ht="14.4" customHeight="1" x14ac:dyDescent="0.3">
      <c r="A256" s="544" t="s">
        <v>535</v>
      </c>
      <c r="B256" s="545" t="s">
        <v>640</v>
      </c>
      <c r="C256" s="548" t="s">
        <v>546</v>
      </c>
      <c r="D256" s="576" t="s">
        <v>641</v>
      </c>
      <c r="E256" s="548" t="s">
        <v>1553</v>
      </c>
      <c r="F256" s="576" t="s">
        <v>1554</v>
      </c>
      <c r="G256" s="548" t="s">
        <v>1478</v>
      </c>
      <c r="H256" s="548" t="s">
        <v>1479</v>
      </c>
      <c r="I256" s="562">
        <v>2472.5</v>
      </c>
      <c r="J256" s="562">
        <v>2</v>
      </c>
      <c r="K256" s="563">
        <v>4945</v>
      </c>
    </row>
    <row r="257" spans="1:11" ht="14.4" customHeight="1" x14ac:dyDescent="0.3">
      <c r="A257" s="544" t="s">
        <v>535</v>
      </c>
      <c r="B257" s="545" t="s">
        <v>640</v>
      </c>
      <c r="C257" s="548" t="s">
        <v>546</v>
      </c>
      <c r="D257" s="576" t="s">
        <v>641</v>
      </c>
      <c r="E257" s="548" t="s">
        <v>1553</v>
      </c>
      <c r="F257" s="576" t="s">
        <v>1554</v>
      </c>
      <c r="G257" s="548" t="s">
        <v>1480</v>
      </c>
      <c r="H257" s="548" t="s">
        <v>1481</v>
      </c>
      <c r="I257" s="562">
        <v>224745.4</v>
      </c>
      <c r="J257" s="562">
        <v>10</v>
      </c>
      <c r="K257" s="563">
        <v>2247454</v>
      </c>
    </row>
    <row r="258" spans="1:11" ht="14.4" customHeight="1" x14ac:dyDescent="0.3">
      <c r="A258" s="544" t="s">
        <v>535</v>
      </c>
      <c r="B258" s="545" t="s">
        <v>640</v>
      </c>
      <c r="C258" s="548" t="s">
        <v>546</v>
      </c>
      <c r="D258" s="576" t="s">
        <v>641</v>
      </c>
      <c r="E258" s="548" t="s">
        <v>1553</v>
      </c>
      <c r="F258" s="576" t="s">
        <v>1554</v>
      </c>
      <c r="G258" s="548" t="s">
        <v>1482</v>
      </c>
      <c r="H258" s="548" t="s">
        <v>1483</v>
      </c>
      <c r="I258" s="562">
        <v>3052</v>
      </c>
      <c r="J258" s="562">
        <v>1</v>
      </c>
      <c r="K258" s="563">
        <v>3052</v>
      </c>
    </row>
    <row r="259" spans="1:11" ht="14.4" customHeight="1" x14ac:dyDescent="0.3">
      <c r="A259" s="544" t="s">
        <v>535</v>
      </c>
      <c r="B259" s="545" t="s">
        <v>640</v>
      </c>
      <c r="C259" s="548" t="s">
        <v>546</v>
      </c>
      <c r="D259" s="576" t="s">
        <v>641</v>
      </c>
      <c r="E259" s="548" t="s">
        <v>1553</v>
      </c>
      <c r="F259" s="576" t="s">
        <v>1554</v>
      </c>
      <c r="G259" s="548" t="s">
        <v>1484</v>
      </c>
      <c r="H259" s="548" t="s">
        <v>1485</v>
      </c>
      <c r="I259" s="562">
        <v>2035.5</v>
      </c>
      <c r="J259" s="562">
        <v>1</v>
      </c>
      <c r="K259" s="563">
        <v>2035.5</v>
      </c>
    </row>
    <row r="260" spans="1:11" ht="14.4" customHeight="1" x14ac:dyDescent="0.3">
      <c r="A260" s="544" t="s">
        <v>535</v>
      </c>
      <c r="B260" s="545" t="s">
        <v>640</v>
      </c>
      <c r="C260" s="548" t="s">
        <v>546</v>
      </c>
      <c r="D260" s="576" t="s">
        <v>641</v>
      </c>
      <c r="E260" s="548" t="s">
        <v>1553</v>
      </c>
      <c r="F260" s="576" t="s">
        <v>1554</v>
      </c>
      <c r="G260" s="548" t="s">
        <v>1486</v>
      </c>
      <c r="H260" s="548" t="s">
        <v>1487</v>
      </c>
      <c r="I260" s="562">
        <v>1149.5</v>
      </c>
      <c r="J260" s="562">
        <v>1</v>
      </c>
      <c r="K260" s="563">
        <v>1149.5</v>
      </c>
    </row>
    <row r="261" spans="1:11" ht="14.4" customHeight="1" x14ac:dyDescent="0.3">
      <c r="A261" s="544" t="s">
        <v>535</v>
      </c>
      <c r="B261" s="545" t="s">
        <v>640</v>
      </c>
      <c r="C261" s="548" t="s">
        <v>546</v>
      </c>
      <c r="D261" s="576" t="s">
        <v>641</v>
      </c>
      <c r="E261" s="548" t="s">
        <v>1553</v>
      </c>
      <c r="F261" s="576" t="s">
        <v>1554</v>
      </c>
      <c r="G261" s="548" t="s">
        <v>1488</v>
      </c>
      <c r="H261" s="548" t="s">
        <v>1489</v>
      </c>
      <c r="I261" s="562">
        <v>325.51</v>
      </c>
      <c r="J261" s="562">
        <v>1</v>
      </c>
      <c r="K261" s="563">
        <v>325.51</v>
      </c>
    </row>
    <row r="262" spans="1:11" ht="14.4" customHeight="1" x14ac:dyDescent="0.3">
      <c r="A262" s="544" t="s">
        <v>535</v>
      </c>
      <c r="B262" s="545" t="s">
        <v>640</v>
      </c>
      <c r="C262" s="548" t="s">
        <v>546</v>
      </c>
      <c r="D262" s="576" t="s">
        <v>641</v>
      </c>
      <c r="E262" s="548" t="s">
        <v>1553</v>
      </c>
      <c r="F262" s="576" t="s">
        <v>1554</v>
      </c>
      <c r="G262" s="548" t="s">
        <v>1490</v>
      </c>
      <c r="H262" s="548" t="s">
        <v>1491</v>
      </c>
      <c r="I262" s="562">
        <v>3010.9300000000003</v>
      </c>
      <c r="J262" s="562">
        <v>2</v>
      </c>
      <c r="K262" s="563">
        <v>6021.8600000000006</v>
      </c>
    </row>
    <row r="263" spans="1:11" ht="14.4" customHeight="1" x14ac:dyDescent="0.3">
      <c r="A263" s="544" t="s">
        <v>535</v>
      </c>
      <c r="B263" s="545" t="s">
        <v>640</v>
      </c>
      <c r="C263" s="548" t="s">
        <v>546</v>
      </c>
      <c r="D263" s="576" t="s">
        <v>641</v>
      </c>
      <c r="E263" s="548" t="s">
        <v>1553</v>
      </c>
      <c r="F263" s="576" t="s">
        <v>1554</v>
      </c>
      <c r="G263" s="548" t="s">
        <v>1151</v>
      </c>
      <c r="H263" s="548" t="s">
        <v>1152</v>
      </c>
      <c r="I263" s="562">
        <v>3565</v>
      </c>
      <c r="J263" s="562">
        <v>0.1</v>
      </c>
      <c r="K263" s="563">
        <v>356.5</v>
      </c>
    </row>
    <row r="264" spans="1:11" ht="14.4" customHeight="1" x14ac:dyDescent="0.3">
      <c r="A264" s="544" t="s">
        <v>535</v>
      </c>
      <c r="B264" s="545" t="s">
        <v>640</v>
      </c>
      <c r="C264" s="548" t="s">
        <v>546</v>
      </c>
      <c r="D264" s="576" t="s">
        <v>641</v>
      </c>
      <c r="E264" s="548" t="s">
        <v>1553</v>
      </c>
      <c r="F264" s="576" t="s">
        <v>1554</v>
      </c>
      <c r="G264" s="548" t="s">
        <v>1153</v>
      </c>
      <c r="H264" s="548" t="s">
        <v>1154</v>
      </c>
      <c r="I264" s="562">
        <v>1322.5</v>
      </c>
      <c r="J264" s="562">
        <v>1</v>
      </c>
      <c r="K264" s="563">
        <v>1322.5</v>
      </c>
    </row>
    <row r="265" spans="1:11" ht="14.4" customHeight="1" x14ac:dyDescent="0.3">
      <c r="A265" s="544" t="s">
        <v>535</v>
      </c>
      <c r="B265" s="545" t="s">
        <v>640</v>
      </c>
      <c r="C265" s="548" t="s">
        <v>546</v>
      </c>
      <c r="D265" s="576" t="s">
        <v>641</v>
      </c>
      <c r="E265" s="548" t="s">
        <v>1553</v>
      </c>
      <c r="F265" s="576" t="s">
        <v>1554</v>
      </c>
      <c r="G265" s="548" t="s">
        <v>1155</v>
      </c>
      <c r="H265" s="548" t="s">
        <v>1156</v>
      </c>
      <c r="I265" s="562">
        <v>4882.45</v>
      </c>
      <c r="J265" s="562">
        <v>9</v>
      </c>
      <c r="K265" s="563">
        <v>43942.07</v>
      </c>
    </row>
    <row r="266" spans="1:11" ht="14.4" customHeight="1" x14ac:dyDescent="0.3">
      <c r="A266" s="544" t="s">
        <v>535</v>
      </c>
      <c r="B266" s="545" t="s">
        <v>640</v>
      </c>
      <c r="C266" s="548" t="s">
        <v>546</v>
      </c>
      <c r="D266" s="576" t="s">
        <v>641</v>
      </c>
      <c r="E266" s="548" t="s">
        <v>1553</v>
      </c>
      <c r="F266" s="576" t="s">
        <v>1554</v>
      </c>
      <c r="G266" s="548" t="s">
        <v>1157</v>
      </c>
      <c r="H266" s="548" t="s">
        <v>1158</v>
      </c>
      <c r="I266" s="562">
        <v>6253.3320000000003</v>
      </c>
      <c r="J266" s="562">
        <v>6</v>
      </c>
      <c r="K266" s="563">
        <v>37519.990000000005</v>
      </c>
    </row>
    <row r="267" spans="1:11" ht="14.4" customHeight="1" x14ac:dyDescent="0.3">
      <c r="A267" s="544" t="s">
        <v>535</v>
      </c>
      <c r="B267" s="545" t="s">
        <v>640</v>
      </c>
      <c r="C267" s="548" t="s">
        <v>546</v>
      </c>
      <c r="D267" s="576" t="s">
        <v>641</v>
      </c>
      <c r="E267" s="548" t="s">
        <v>1553</v>
      </c>
      <c r="F267" s="576" t="s">
        <v>1554</v>
      </c>
      <c r="G267" s="548" t="s">
        <v>1159</v>
      </c>
      <c r="H267" s="548" t="s">
        <v>1160</v>
      </c>
      <c r="I267" s="562">
        <v>8971.98</v>
      </c>
      <c r="J267" s="562">
        <v>8</v>
      </c>
      <c r="K267" s="563">
        <v>71775.829999999987</v>
      </c>
    </row>
    <row r="268" spans="1:11" ht="14.4" customHeight="1" x14ac:dyDescent="0.3">
      <c r="A268" s="544" t="s">
        <v>535</v>
      </c>
      <c r="B268" s="545" t="s">
        <v>640</v>
      </c>
      <c r="C268" s="548" t="s">
        <v>546</v>
      </c>
      <c r="D268" s="576" t="s">
        <v>641</v>
      </c>
      <c r="E268" s="548" t="s">
        <v>1553</v>
      </c>
      <c r="F268" s="576" t="s">
        <v>1554</v>
      </c>
      <c r="G268" s="548" t="s">
        <v>1161</v>
      </c>
      <c r="H268" s="548" t="s">
        <v>1162</v>
      </c>
      <c r="I268" s="562">
        <v>264.39999999999998</v>
      </c>
      <c r="J268" s="562">
        <v>20</v>
      </c>
      <c r="K268" s="563">
        <v>5288</v>
      </c>
    </row>
    <row r="269" spans="1:11" ht="14.4" customHeight="1" x14ac:dyDescent="0.3">
      <c r="A269" s="544" t="s">
        <v>535</v>
      </c>
      <c r="B269" s="545" t="s">
        <v>640</v>
      </c>
      <c r="C269" s="548" t="s">
        <v>546</v>
      </c>
      <c r="D269" s="576" t="s">
        <v>641</v>
      </c>
      <c r="E269" s="548" t="s">
        <v>1553</v>
      </c>
      <c r="F269" s="576" t="s">
        <v>1554</v>
      </c>
      <c r="G269" s="548" t="s">
        <v>1163</v>
      </c>
      <c r="H269" s="548" t="s">
        <v>1164</v>
      </c>
      <c r="I269" s="562">
        <v>2133.2349999999997</v>
      </c>
      <c r="J269" s="562">
        <v>20</v>
      </c>
      <c r="K269" s="563">
        <v>42664.72</v>
      </c>
    </row>
    <row r="270" spans="1:11" ht="14.4" customHeight="1" x14ac:dyDescent="0.3">
      <c r="A270" s="544" t="s">
        <v>535</v>
      </c>
      <c r="B270" s="545" t="s">
        <v>640</v>
      </c>
      <c r="C270" s="548" t="s">
        <v>546</v>
      </c>
      <c r="D270" s="576" t="s">
        <v>641</v>
      </c>
      <c r="E270" s="548" t="s">
        <v>1553</v>
      </c>
      <c r="F270" s="576" t="s">
        <v>1554</v>
      </c>
      <c r="G270" s="548" t="s">
        <v>1492</v>
      </c>
      <c r="H270" s="548" t="s">
        <v>1493</v>
      </c>
      <c r="I270" s="562">
        <v>1708.46</v>
      </c>
      <c r="J270" s="562">
        <v>1</v>
      </c>
      <c r="K270" s="563">
        <v>1708.46</v>
      </c>
    </row>
    <row r="271" spans="1:11" ht="14.4" customHeight="1" x14ac:dyDescent="0.3">
      <c r="A271" s="544" t="s">
        <v>535</v>
      </c>
      <c r="B271" s="545" t="s">
        <v>640</v>
      </c>
      <c r="C271" s="548" t="s">
        <v>546</v>
      </c>
      <c r="D271" s="576" t="s">
        <v>641</v>
      </c>
      <c r="E271" s="548" t="s">
        <v>1553</v>
      </c>
      <c r="F271" s="576" t="s">
        <v>1554</v>
      </c>
      <c r="G271" s="548" t="s">
        <v>1494</v>
      </c>
      <c r="H271" s="548" t="s">
        <v>1495</v>
      </c>
      <c r="I271" s="562">
        <v>901.60000000000014</v>
      </c>
      <c r="J271" s="562">
        <v>40</v>
      </c>
      <c r="K271" s="563">
        <v>36064</v>
      </c>
    </row>
    <row r="272" spans="1:11" ht="14.4" customHeight="1" x14ac:dyDescent="0.3">
      <c r="A272" s="544" t="s">
        <v>535</v>
      </c>
      <c r="B272" s="545" t="s">
        <v>640</v>
      </c>
      <c r="C272" s="548" t="s">
        <v>546</v>
      </c>
      <c r="D272" s="576" t="s">
        <v>641</v>
      </c>
      <c r="E272" s="548" t="s">
        <v>1553</v>
      </c>
      <c r="F272" s="576" t="s">
        <v>1554</v>
      </c>
      <c r="G272" s="548" t="s">
        <v>1496</v>
      </c>
      <c r="H272" s="548" t="s">
        <v>1497</v>
      </c>
      <c r="I272" s="562">
        <v>2323.91</v>
      </c>
      <c r="J272" s="562">
        <v>1</v>
      </c>
      <c r="K272" s="563">
        <v>2323.91</v>
      </c>
    </row>
    <row r="273" spans="1:11" ht="14.4" customHeight="1" x14ac:dyDescent="0.3">
      <c r="A273" s="544" t="s">
        <v>535</v>
      </c>
      <c r="B273" s="545" t="s">
        <v>640</v>
      </c>
      <c r="C273" s="548" t="s">
        <v>546</v>
      </c>
      <c r="D273" s="576" t="s">
        <v>641</v>
      </c>
      <c r="E273" s="548" t="s">
        <v>1553</v>
      </c>
      <c r="F273" s="576" t="s">
        <v>1554</v>
      </c>
      <c r="G273" s="548" t="s">
        <v>1165</v>
      </c>
      <c r="H273" s="548" t="s">
        <v>1166</v>
      </c>
      <c r="I273" s="562">
        <v>1454.5200000000002</v>
      </c>
      <c r="J273" s="562">
        <v>100</v>
      </c>
      <c r="K273" s="563">
        <v>145452</v>
      </c>
    </row>
    <row r="274" spans="1:11" ht="14.4" customHeight="1" x14ac:dyDescent="0.3">
      <c r="A274" s="544" t="s">
        <v>535</v>
      </c>
      <c r="B274" s="545" t="s">
        <v>640</v>
      </c>
      <c r="C274" s="548" t="s">
        <v>546</v>
      </c>
      <c r="D274" s="576" t="s">
        <v>641</v>
      </c>
      <c r="E274" s="548" t="s">
        <v>1553</v>
      </c>
      <c r="F274" s="576" t="s">
        <v>1554</v>
      </c>
      <c r="G274" s="548" t="s">
        <v>1167</v>
      </c>
      <c r="H274" s="548" t="s">
        <v>1168</v>
      </c>
      <c r="I274" s="562">
        <v>1254.53</v>
      </c>
      <c r="J274" s="562">
        <v>205</v>
      </c>
      <c r="K274" s="563">
        <v>257178.24000000002</v>
      </c>
    </row>
    <row r="275" spans="1:11" ht="14.4" customHeight="1" x14ac:dyDescent="0.3">
      <c r="A275" s="544" t="s">
        <v>535</v>
      </c>
      <c r="B275" s="545" t="s">
        <v>640</v>
      </c>
      <c r="C275" s="548" t="s">
        <v>546</v>
      </c>
      <c r="D275" s="576" t="s">
        <v>641</v>
      </c>
      <c r="E275" s="548" t="s">
        <v>1553</v>
      </c>
      <c r="F275" s="576" t="s">
        <v>1554</v>
      </c>
      <c r="G275" s="548" t="s">
        <v>1169</v>
      </c>
      <c r="H275" s="548" t="s">
        <v>1170</v>
      </c>
      <c r="I275" s="562">
        <v>1352.3999999999999</v>
      </c>
      <c r="J275" s="562">
        <v>62</v>
      </c>
      <c r="K275" s="563">
        <v>83848.800000000003</v>
      </c>
    </row>
    <row r="276" spans="1:11" ht="14.4" customHeight="1" x14ac:dyDescent="0.3">
      <c r="A276" s="544" t="s">
        <v>535</v>
      </c>
      <c r="B276" s="545" t="s">
        <v>640</v>
      </c>
      <c r="C276" s="548" t="s">
        <v>546</v>
      </c>
      <c r="D276" s="576" t="s">
        <v>641</v>
      </c>
      <c r="E276" s="548" t="s">
        <v>1553</v>
      </c>
      <c r="F276" s="576" t="s">
        <v>1554</v>
      </c>
      <c r="G276" s="548" t="s">
        <v>1498</v>
      </c>
      <c r="H276" s="548" t="s">
        <v>1499</v>
      </c>
      <c r="I276" s="562">
        <v>126428.82000000002</v>
      </c>
      <c r="J276" s="562">
        <v>6</v>
      </c>
      <c r="K276" s="563">
        <v>758572.92000000016</v>
      </c>
    </row>
    <row r="277" spans="1:11" ht="14.4" customHeight="1" x14ac:dyDescent="0.3">
      <c r="A277" s="544" t="s">
        <v>535</v>
      </c>
      <c r="B277" s="545" t="s">
        <v>640</v>
      </c>
      <c r="C277" s="548" t="s">
        <v>546</v>
      </c>
      <c r="D277" s="576" t="s">
        <v>641</v>
      </c>
      <c r="E277" s="548" t="s">
        <v>1553</v>
      </c>
      <c r="F277" s="576" t="s">
        <v>1554</v>
      </c>
      <c r="G277" s="548" t="s">
        <v>1500</v>
      </c>
      <c r="H277" s="548" t="s">
        <v>1501</v>
      </c>
      <c r="I277" s="562">
        <v>1876.8</v>
      </c>
      <c r="J277" s="562">
        <v>2</v>
      </c>
      <c r="K277" s="563">
        <v>3753.6</v>
      </c>
    </row>
    <row r="278" spans="1:11" ht="14.4" customHeight="1" x14ac:dyDescent="0.3">
      <c r="A278" s="544" t="s">
        <v>535</v>
      </c>
      <c r="B278" s="545" t="s">
        <v>640</v>
      </c>
      <c r="C278" s="548" t="s">
        <v>546</v>
      </c>
      <c r="D278" s="576" t="s">
        <v>641</v>
      </c>
      <c r="E278" s="548" t="s">
        <v>1553</v>
      </c>
      <c r="F278" s="576" t="s">
        <v>1554</v>
      </c>
      <c r="G278" s="548" t="s">
        <v>1171</v>
      </c>
      <c r="H278" s="548" t="s">
        <v>1172</v>
      </c>
      <c r="I278" s="562">
        <v>1876.8</v>
      </c>
      <c r="J278" s="562">
        <v>5</v>
      </c>
      <c r="K278" s="563">
        <v>9384</v>
      </c>
    </row>
    <row r="279" spans="1:11" ht="14.4" customHeight="1" x14ac:dyDescent="0.3">
      <c r="A279" s="544" t="s">
        <v>535</v>
      </c>
      <c r="B279" s="545" t="s">
        <v>640</v>
      </c>
      <c r="C279" s="548" t="s">
        <v>546</v>
      </c>
      <c r="D279" s="576" t="s">
        <v>641</v>
      </c>
      <c r="E279" s="548" t="s">
        <v>1553</v>
      </c>
      <c r="F279" s="576" t="s">
        <v>1554</v>
      </c>
      <c r="G279" s="548" t="s">
        <v>1502</v>
      </c>
      <c r="H279" s="548" t="s">
        <v>1503</v>
      </c>
      <c r="I279" s="562">
        <v>2123.5500000000002</v>
      </c>
      <c r="J279" s="562">
        <v>8</v>
      </c>
      <c r="K279" s="563">
        <v>16988.400000000001</v>
      </c>
    </row>
    <row r="280" spans="1:11" ht="14.4" customHeight="1" x14ac:dyDescent="0.3">
      <c r="A280" s="544" t="s">
        <v>535</v>
      </c>
      <c r="B280" s="545" t="s">
        <v>640</v>
      </c>
      <c r="C280" s="548" t="s">
        <v>546</v>
      </c>
      <c r="D280" s="576" t="s">
        <v>641</v>
      </c>
      <c r="E280" s="548" t="s">
        <v>1553</v>
      </c>
      <c r="F280" s="576" t="s">
        <v>1554</v>
      </c>
      <c r="G280" s="548" t="s">
        <v>1504</v>
      </c>
      <c r="H280" s="548" t="s">
        <v>1505</v>
      </c>
      <c r="I280" s="562">
        <v>9997.02</v>
      </c>
      <c r="J280" s="562">
        <v>3</v>
      </c>
      <c r="K280" s="563">
        <v>29991.06</v>
      </c>
    </row>
    <row r="281" spans="1:11" ht="14.4" customHeight="1" x14ac:dyDescent="0.3">
      <c r="A281" s="544" t="s">
        <v>535</v>
      </c>
      <c r="B281" s="545" t="s">
        <v>640</v>
      </c>
      <c r="C281" s="548" t="s">
        <v>546</v>
      </c>
      <c r="D281" s="576" t="s">
        <v>641</v>
      </c>
      <c r="E281" s="548" t="s">
        <v>1553</v>
      </c>
      <c r="F281" s="576" t="s">
        <v>1554</v>
      </c>
      <c r="G281" s="548" t="s">
        <v>1173</v>
      </c>
      <c r="H281" s="548" t="s">
        <v>1174</v>
      </c>
      <c r="I281" s="562">
        <v>1138.5700000000002</v>
      </c>
      <c r="J281" s="562">
        <v>10</v>
      </c>
      <c r="K281" s="563">
        <v>11386.15</v>
      </c>
    </row>
    <row r="282" spans="1:11" ht="14.4" customHeight="1" x14ac:dyDescent="0.3">
      <c r="A282" s="544" t="s">
        <v>535</v>
      </c>
      <c r="B282" s="545" t="s">
        <v>640</v>
      </c>
      <c r="C282" s="548" t="s">
        <v>546</v>
      </c>
      <c r="D282" s="576" t="s">
        <v>641</v>
      </c>
      <c r="E282" s="548" t="s">
        <v>1553</v>
      </c>
      <c r="F282" s="576" t="s">
        <v>1554</v>
      </c>
      <c r="G282" s="548" t="s">
        <v>1506</v>
      </c>
      <c r="H282" s="548" t="s">
        <v>1507</v>
      </c>
      <c r="I282" s="562">
        <v>4278.5600000000004</v>
      </c>
      <c r="J282" s="562">
        <v>2</v>
      </c>
      <c r="K282" s="563">
        <v>8557.1200000000008</v>
      </c>
    </row>
    <row r="283" spans="1:11" ht="14.4" customHeight="1" x14ac:dyDescent="0.3">
      <c r="A283" s="544" t="s">
        <v>535</v>
      </c>
      <c r="B283" s="545" t="s">
        <v>640</v>
      </c>
      <c r="C283" s="548" t="s">
        <v>546</v>
      </c>
      <c r="D283" s="576" t="s">
        <v>641</v>
      </c>
      <c r="E283" s="548" t="s">
        <v>1553</v>
      </c>
      <c r="F283" s="576" t="s">
        <v>1554</v>
      </c>
      <c r="G283" s="548" t="s">
        <v>1508</v>
      </c>
      <c r="H283" s="548" t="s">
        <v>1509</v>
      </c>
      <c r="I283" s="562">
        <v>2794.5</v>
      </c>
      <c r="J283" s="562">
        <v>1</v>
      </c>
      <c r="K283" s="563">
        <v>2794.5</v>
      </c>
    </row>
    <row r="284" spans="1:11" ht="14.4" customHeight="1" x14ac:dyDescent="0.3">
      <c r="A284" s="544" t="s">
        <v>535</v>
      </c>
      <c r="B284" s="545" t="s">
        <v>640</v>
      </c>
      <c r="C284" s="548" t="s">
        <v>546</v>
      </c>
      <c r="D284" s="576" t="s">
        <v>641</v>
      </c>
      <c r="E284" s="548" t="s">
        <v>1553</v>
      </c>
      <c r="F284" s="576" t="s">
        <v>1554</v>
      </c>
      <c r="G284" s="548" t="s">
        <v>1175</v>
      </c>
      <c r="H284" s="548" t="s">
        <v>1176</v>
      </c>
      <c r="I284" s="562">
        <v>322</v>
      </c>
      <c r="J284" s="562">
        <v>5</v>
      </c>
      <c r="K284" s="563">
        <v>1610</v>
      </c>
    </row>
    <row r="285" spans="1:11" ht="14.4" customHeight="1" x14ac:dyDescent="0.3">
      <c r="A285" s="544" t="s">
        <v>535</v>
      </c>
      <c r="B285" s="545" t="s">
        <v>640</v>
      </c>
      <c r="C285" s="548" t="s">
        <v>546</v>
      </c>
      <c r="D285" s="576" t="s">
        <v>641</v>
      </c>
      <c r="E285" s="548" t="s">
        <v>1553</v>
      </c>
      <c r="F285" s="576" t="s">
        <v>1554</v>
      </c>
      <c r="G285" s="548" t="s">
        <v>1181</v>
      </c>
      <c r="H285" s="548" t="s">
        <v>1182</v>
      </c>
      <c r="I285" s="562">
        <v>631.48</v>
      </c>
      <c r="J285" s="562">
        <v>1</v>
      </c>
      <c r="K285" s="563">
        <v>631.48</v>
      </c>
    </row>
    <row r="286" spans="1:11" ht="14.4" customHeight="1" x14ac:dyDescent="0.3">
      <c r="A286" s="544" t="s">
        <v>535</v>
      </c>
      <c r="B286" s="545" t="s">
        <v>640</v>
      </c>
      <c r="C286" s="548" t="s">
        <v>546</v>
      </c>
      <c r="D286" s="576" t="s">
        <v>641</v>
      </c>
      <c r="E286" s="548" t="s">
        <v>1553</v>
      </c>
      <c r="F286" s="576" t="s">
        <v>1554</v>
      </c>
      <c r="G286" s="548" t="s">
        <v>1183</v>
      </c>
      <c r="H286" s="548" t="s">
        <v>1184</v>
      </c>
      <c r="I286" s="562">
        <v>102952.14</v>
      </c>
      <c r="J286" s="562">
        <v>1</v>
      </c>
      <c r="K286" s="563">
        <v>102952.14</v>
      </c>
    </row>
    <row r="287" spans="1:11" ht="14.4" customHeight="1" x14ac:dyDescent="0.3">
      <c r="A287" s="544" t="s">
        <v>535</v>
      </c>
      <c r="B287" s="545" t="s">
        <v>640</v>
      </c>
      <c r="C287" s="548" t="s">
        <v>546</v>
      </c>
      <c r="D287" s="576" t="s">
        <v>641</v>
      </c>
      <c r="E287" s="548" t="s">
        <v>1553</v>
      </c>
      <c r="F287" s="576" t="s">
        <v>1554</v>
      </c>
      <c r="G287" s="548" t="s">
        <v>1510</v>
      </c>
      <c r="H287" s="548" t="s">
        <v>1511</v>
      </c>
      <c r="I287" s="562">
        <v>337.52</v>
      </c>
      <c r="J287" s="562">
        <v>1</v>
      </c>
      <c r="K287" s="563">
        <v>337.52</v>
      </c>
    </row>
    <row r="288" spans="1:11" ht="14.4" customHeight="1" x14ac:dyDescent="0.3">
      <c r="A288" s="544" t="s">
        <v>535</v>
      </c>
      <c r="B288" s="545" t="s">
        <v>640</v>
      </c>
      <c r="C288" s="548" t="s">
        <v>546</v>
      </c>
      <c r="D288" s="576" t="s">
        <v>641</v>
      </c>
      <c r="E288" s="548" t="s">
        <v>1553</v>
      </c>
      <c r="F288" s="576" t="s">
        <v>1554</v>
      </c>
      <c r="G288" s="548" t="s">
        <v>1512</v>
      </c>
      <c r="H288" s="548" t="s">
        <v>1513</v>
      </c>
      <c r="I288" s="562">
        <v>1988.35</v>
      </c>
      <c r="J288" s="562">
        <v>2</v>
      </c>
      <c r="K288" s="563">
        <v>3976.7</v>
      </c>
    </row>
    <row r="289" spans="1:11" ht="14.4" customHeight="1" x14ac:dyDescent="0.3">
      <c r="A289" s="544" t="s">
        <v>535</v>
      </c>
      <c r="B289" s="545" t="s">
        <v>640</v>
      </c>
      <c r="C289" s="548" t="s">
        <v>546</v>
      </c>
      <c r="D289" s="576" t="s">
        <v>641</v>
      </c>
      <c r="E289" s="548" t="s">
        <v>1553</v>
      </c>
      <c r="F289" s="576" t="s">
        <v>1554</v>
      </c>
      <c r="G289" s="548" t="s">
        <v>1514</v>
      </c>
      <c r="H289" s="548" t="s">
        <v>1515</v>
      </c>
      <c r="I289" s="562">
        <v>6036.06</v>
      </c>
      <c r="J289" s="562">
        <v>1</v>
      </c>
      <c r="K289" s="563">
        <v>6036.06</v>
      </c>
    </row>
    <row r="290" spans="1:11" ht="14.4" customHeight="1" x14ac:dyDescent="0.3">
      <c r="A290" s="544" t="s">
        <v>535</v>
      </c>
      <c r="B290" s="545" t="s">
        <v>640</v>
      </c>
      <c r="C290" s="548" t="s">
        <v>546</v>
      </c>
      <c r="D290" s="576" t="s">
        <v>641</v>
      </c>
      <c r="E290" s="548" t="s">
        <v>1553</v>
      </c>
      <c r="F290" s="576" t="s">
        <v>1554</v>
      </c>
      <c r="G290" s="548" t="s">
        <v>1516</v>
      </c>
      <c r="H290" s="548" t="s">
        <v>1517</v>
      </c>
      <c r="I290" s="562">
        <v>2875</v>
      </c>
      <c r="J290" s="562">
        <v>1</v>
      </c>
      <c r="K290" s="563">
        <v>2875</v>
      </c>
    </row>
    <row r="291" spans="1:11" ht="14.4" customHeight="1" x14ac:dyDescent="0.3">
      <c r="A291" s="544" t="s">
        <v>535</v>
      </c>
      <c r="B291" s="545" t="s">
        <v>640</v>
      </c>
      <c r="C291" s="548" t="s">
        <v>546</v>
      </c>
      <c r="D291" s="576" t="s">
        <v>641</v>
      </c>
      <c r="E291" s="548" t="s">
        <v>1553</v>
      </c>
      <c r="F291" s="576" t="s">
        <v>1554</v>
      </c>
      <c r="G291" s="548" t="s">
        <v>1518</v>
      </c>
      <c r="H291" s="548" t="s">
        <v>1519</v>
      </c>
      <c r="I291" s="562">
        <v>1909</v>
      </c>
      <c r="J291" s="562">
        <v>1</v>
      </c>
      <c r="K291" s="563">
        <v>1909</v>
      </c>
    </row>
    <row r="292" spans="1:11" ht="14.4" customHeight="1" x14ac:dyDescent="0.3">
      <c r="A292" s="544" t="s">
        <v>535</v>
      </c>
      <c r="B292" s="545" t="s">
        <v>640</v>
      </c>
      <c r="C292" s="548" t="s">
        <v>546</v>
      </c>
      <c r="D292" s="576" t="s">
        <v>641</v>
      </c>
      <c r="E292" s="548" t="s">
        <v>1553</v>
      </c>
      <c r="F292" s="576" t="s">
        <v>1554</v>
      </c>
      <c r="G292" s="548" t="s">
        <v>1520</v>
      </c>
      <c r="H292" s="548" t="s">
        <v>1521</v>
      </c>
      <c r="I292" s="562">
        <v>2935.0299999999997</v>
      </c>
      <c r="J292" s="562">
        <v>2</v>
      </c>
      <c r="K292" s="563">
        <v>5870.0599999999995</v>
      </c>
    </row>
    <row r="293" spans="1:11" ht="14.4" customHeight="1" x14ac:dyDescent="0.3">
      <c r="A293" s="544" t="s">
        <v>535</v>
      </c>
      <c r="B293" s="545" t="s">
        <v>640</v>
      </c>
      <c r="C293" s="548" t="s">
        <v>546</v>
      </c>
      <c r="D293" s="576" t="s">
        <v>641</v>
      </c>
      <c r="E293" s="548" t="s">
        <v>1553</v>
      </c>
      <c r="F293" s="576" t="s">
        <v>1554</v>
      </c>
      <c r="G293" s="548" t="s">
        <v>1522</v>
      </c>
      <c r="H293" s="548" t="s">
        <v>1523</v>
      </c>
      <c r="I293" s="562">
        <v>2187.5299999999997</v>
      </c>
      <c r="J293" s="562">
        <v>2</v>
      </c>
      <c r="K293" s="563">
        <v>4375.0599999999995</v>
      </c>
    </row>
    <row r="294" spans="1:11" ht="14.4" customHeight="1" x14ac:dyDescent="0.3">
      <c r="A294" s="544" t="s">
        <v>535</v>
      </c>
      <c r="B294" s="545" t="s">
        <v>640</v>
      </c>
      <c r="C294" s="548" t="s">
        <v>546</v>
      </c>
      <c r="D294" s="576" t="s">
        <v>641</v>
      </c>
      <c r="E294" s="548" t="s">
        <v>1553</v>
      </c>
      <c r="F294" s="576" t="s">
        <v>1554</v>
      </c>
      <c r="G294" s="548" t="s">
        <v>1524</v>
      </c>
      <c r="H294" s="548" t="s">
        <v>1525</v>
      </c>
      <c r="I294" s="562">
        <v>2990</v>
      </c>
      <c r="J294" s="562">
        <v>1</v>
      </c>
      <c r="K294" s="563">
        <v>2990</v>
      </c>
    </row>
    <row r="295" spans="1:11" ht="14.4" customHeight="1" x14ac:dyDescent="0.3">
      <c r="A295" s="544" t="s">
        <v>535</v>
      </c>
      <c r="B295" s="545" t="s">
        <v>640</v>
      </c>
      <c r="C295" s="548" t="s">
        <v>546</v>
      </c>
      <c r="D295" s="576" t="s">
        <v>641</v>
      </c>
      <c r="E295" s="548" t="s">
        <v>1553</v>
      </c>
      <c r="F295" s="576" t="s">
        <v>1554</v>
      </c>
      <c r="G295" s="548" t="s">
        <v>1526</v>
      </c>
      <c r="H295" s="548" t="s">
        <v>1527</v>
      </c>
      <c r="I295" s="562">
        <v>2904</v>
      </c>
      <c r="J295" s="562">
        <v>1</v>
      </c>
      <c r="K295" s="563">
        <v>2904</v>
      </c>
    </row>
    <row r="296" spans="1:11" ht="14.4" customHeight="1" x14ac:dyDescent="0.3">
      <c r="A296" s="544" t="s">
        <v>535</v>
      </c>
      <c r="B296" s="545" t="s">
        <v>640</v>
      </c>
      <c r="C296" s="548" t="s">
        <v>546</v>
      </c>
      <c r="D296" s="576" t="s">
        <v>641</v>
      </c>
      <c r="E296" s="548" t="s">
        <v>1553</v>
      </c>
      <c r="F296" s="576" t="s">
        <v>1554</v>
      </c>
      <c r="G296" s="548" t="s">
        <v>1528</v>
      </c>
      <c r="H296" s="548" t="s">
        <v>1529</v>
      </c>
      <c r="I296" s="562">
        <v>1421.4</v>
      </c>
      <c r="J296" s="562">
        <v>2</v>
      </c>
      <c r="K296" s="563">
        <v>2842.8</v>
      </c>
    </row>
    <row r="297" spans="1:11" ht="14.4" customHeight="1" x14ac:dyDescent="0.3">
      <c r="A297" s="544" t="s">
        <v>535</v>
      </c>
      <c r="B297" s="545" t="s">
        <v>640</v>
      </c>
      <c r="C297" s="548" t="s">
        <v>546</v>
      </c>
      <c r="D297" s="576" t="s">
        <v>641</v>
      </c>
      <c r="E297" s="548" t="s">
        <v>1553</v>
      </c>
      <c r="F297" s="576" t="s">
        <v>1554</v>
      </c>
      <c r="G297" s="548" t="s">
        <v>1530</v>
      </c>
      <c r="H297" s="548" t="s">
        <v>1531</v>
      </c>
      <c r="I297" s="562">
        <v>1495</v>
      </c>
      <c r="J297" s="562">
        <v>1</v>
      </c>
      <c r="K297" s="563">
        <v>1495</v>
      </c>
    </row>
    <row r="298" spans="1:11" ht="14.4" customHeight="1" x14ac:dyDescent="0.3">
      <c r="A298" s="544" t="s">
        <v>535</v>
      </c>
      <c r="B298" s="545" t="s">
        <v>640</v>
      </c>
      <c r="C298" s="548" t="s">
        <v>546</v>
      </c>
      <c r="D298" s="576" t="s">
        <v>641</v>
      </c>
      <c r="E298" s="548" t="s">
        <v>1553</v>
      </c>
      <c r="F298" s="576" t="s">
        <v>1554</v>
      </c>
      <c r="G298" s="548" t="s">
        <v>1532</v>
      </c>
      <c r="H298" s="548" t="s">
        <v>1533</v>
      </c>
      <c r="I298" s="562">
        <v>1421.4</v>
      </c>
      <c r="J298" s="562">
        <v>1</v>
      </c>
      <c r="K298" s="563">
        <v>1421.4</v>
      </c>
    </row>
    <row r="299" spans="1:11" ht="14.4" customHeight="1" x14ac:dyDescent="0.3">
      <c r="A299" s="544" t="s">
        <v>535</v>
      </c>
      <c r="B299" s="545" t="s">
        <v>640</v>
      </c>
      <c r="C299" s="548" t="s">
        <v>546</v>
      </c>
      <c r="D299" s="576" t="s">
        <v>641</v>
      </c>
      <c r="E299" s="548" t="s">
        <v>1553</v>
      </c>
      <c r="F299" s="576" t="s">
        <v>1554</v>
      </c>
      <c r="G299" s="548" t="s">
        <v>1534</v>
      </c>
      <c r="H299" s="548" t="s">
        <v>1535</v>
      </c>
      <c r="I299" s="562">
        <v>108.9</v>
      </c>
      <c r="J299" s="562">
        <v>5</v>
      </c>
      <c r="K299" s="563">
        <v>544.5</v>
      </c>
    </row>
    <row r="300" spans="1:11" ht="14.4" customHeight="1" x14ac:dyDescent="0.3">
      <c r="A300" s="544" t="s">
        <v>535</v>
      </c>
      <c r="B300" s="545" t="s">
        <v>640</v>
      </c>
      <c r="C300" s="548" t="s">
        <v>546</v>
      </c>
      <c r="D300" s="576" t="s">
        <v>641</v>
      </c>
      <c r="E300" s="548" t="s">
        <v>1553</v>
      </c>
      <c r="F300" s="576" t="s">
        <v>1554</v>
      </c>
      <c r="G300" s="548" t="s">
        <v>1536</v>
      </c>
      <c r="H300" s="548" t="s">
        <v>1537</v>
      </c>
      <c r="I300" s="562">
        <v>84.7</v>
      </c>
      <c r="J300" s="562">
        <v>5</v>
      </c>
      <c r="K300" s="563">
        <v>423.5</v>
      </c>
    </row>
    <row r="301" spans="1:11" ht="14.4" customHeight="1" x14ac:dyDescent="0.3">
      <c r="A301" s="544" t="s">
        <v>535</v>
      </c>
      <c r="B301" s="545" t="s">
        <v>640</v>
      </c>
      <c r="C301" s="548" t="s">
        <v>546</v>
      </c>
      <c r="D301" s="576" t="s">
        <v>641</v>
      </c>
      <c r="E301" s="548" t="s">
        <v>1553</v>
      </c>
      <c r="F301" s="576" t="s">
        <v>1554</v>
      </c>
      <c r="G301" s="548" t="s">
        <v>1538</v>
      </c>
      <c r="H301" s="548" t="s">
        <v>1539</v>
      </c>
      <c r="I301" s="562">
        <v>2702.5</v>
      </c>
      <c r="J301" s="562">
        <v>1</v>
      </c>
      <c r="K301" s="563">
        <v>2702.5</v>
      </c>
    </row>
    <row r="302" spans="1:11" ht="14.4" customHeight="1" x14ac:dyDescent="0.3">
      <c r="A302" s="544" t="s">
        <v>535</v>
      </c>
      <c r="B302" s="545" t="s">
        <v>640</v>
      </c>
      <c r="C302" s="548" t="s">
        <v>546</v>
      </c>
      <c r="D302" s="576" t="s">
        <v>641</v>
      </c>
      <c r="E302" s="548" t="s">
        <v>1553</v>
      </c>
      <c r="F302" s="576" t="s">
        <v>1554</v>
      </c>
      <c r="G302" s="548" t="s">
        <v>1540</v>
      </c>
      <c r="H302" s="548" t="s">
        <v>1541</v>
      </c>
      <c r="I302" s="562">
        <v>2702.5</v>
      </c>
      <c r="J302" s="562">
        <v>1</v>
      </c>
      <c r="K302" s="563">
        <v>2702.5</v>
      </c>
    </row>
    <row r="303" spans="1:11" ht="14.4" customHeight="1" thickBot="1" x14ac:dyDescent="0.35">
      <c r="A303" s="552" t="s">
        <v>535</v>
      </c>
      <c r="B303" s="553" t="s">
        <v>640</v>
      </c>
      <c r="C303" s="556" t="s">
        <v>1036</v>
      </c>
      <c r="D303" s="577" t="s">
        <v>1557</v>
      </c>
      <c r="E303" s="556" t="s">
        <v>1555</v>
      </c>
      <c r="F303" s="577" t="s">
        <v>1556</v>
      </c>
      <c r="G303" s="556" t="s">
        <v>1281</v>
      </c>
      <c r="H303" s="556" t="s">
        <v>1282</v>
      </c>
      <c r="I303" s="564">
        <v>450</v>
      </c>
      <c r="J303" s="564">
        <v>490</v>
      </c>
      <c r="K303" s="565">
        <v>220499.51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4" t="s">
        <v>283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6" x14ac:dyDescent="0.3">
      <c r="A3" s="253" t="s">
        <v>206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237">
        <v>930</v>
      </c>
      <c r="AI3" s="587">
        <v>940</v>
      </c>
      <c r="AJ3" s="604"/>
    </row>
    <row r="4" spans="1:36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218</v>
      </c>
      <c r="G4" s="257" t="s">
        <v>219</v>
      </c>
      <c r="H4" s="257" t="s">
        <v>281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7" t="s">
        <v>226</v>
      </c>
      <c r="P4" s="257" t="s">
        <v>227</v>
      </c>
      <c r="Q4" s="257" t="s">
        <v>228</v>
      </c>
      <c r="R4" s="257" t="s">
        <v>229</v>
      </c>
      <c r="S4" s="257" t="s">
        <v>230</v>
      </c>
      <c r="T4" s="257" t="s">
        <v>231</v>
      </c>
      <c r="U4" s="257" t="s">
        <v>232</v>
      </c>
      <c r="V4" s="257" t="s">
        <v>233</v>
      </c>
      <c r="W4" s="257" t="s">
        <v>234</v>
      </c>
      <c r="X4" s="257" t="s">
        <v>243</v>
      </c>
      <c r="Y4" s="257" t="s">
        <v>235</v>
      </c>
      <c r="Z4" s="257" t="s">
        <v>244</v>
      </c>
      <c r="AA4" s="257" t="s">
        <v>236</v>
      </c>
      <c r="AB4" s="257" t="s">
        <v>237</v>
      </c>
      <c r="AC4" s="257" t="s">
        <v>238</v>
      </c>
      <c r="AD4" s="257" t="s">
        <v>239</v>
      </c>
      <c r="AE4" s="257" t="s">
        <v>240</v>
      </c>
      <c r="AF4" s="239" t="s">
        <v>241</v>
      </c>
      <c r="AG4" s="239" t="s">
        <v>242</v>
      </c>
      <c r="AH4" s="239" t="s">
        <v>208</v>
      </c>
      <c r="AI4" s="588" t="s">
        <v>190</v>
      </c>
      <c r="AJ4" s="604"/>
    </row>
    <row r="5" spans="1:36" x14ac:dyDescent="0.3">
      <c r="A5" s="240" t="s">
        <v>191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589"/>
      <c r="AJ5" s="604"/>
    </row>
    <row r="6" spans="1:36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73.900000000000006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7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23.4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21.9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3.7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1.7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1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7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281">
        <f xml:space="preserve">
TRUNC(IF($A$4&lt;=12,SUMIFS('ON Data'!AN:AN,'ON Data'!$D:$D,$A$4,'ON Data'!$E:$E,1),SUMIFS('ON Data'!AN:AN,'ON Data'!$E:$E,1)/'ON Data'!$D$3),1)</f>
        <v>5.0999999999999996</v>
      </c>
      <c r="AI6" s="590">
        <f xml:space="preserve">
TRUNC(IF($A$4&lt;=12,SUMIFS('ON Data'!AO:AO,'ON Data'!$D:$D,$A$4,'ON Data'!$E:$E,1),SUMIFS('ON Data'!AO:AO,'ON Data'!$E:$E,1)/'ON Data'!$D$3),1)</f>
        <v>3</v>
      </c>
      <c r="AJ6" s="604"/>
    </row>
    <row r="7" spans="1:36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590"/>
      <c r="AJ7" s="604"/>
    </row>
    <row r="8" spans="1:36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590"/>
      <c r="AJ8" s="604"/>
    </row>
    <row r="9" spans="1:36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591"/>
      <c r="AJ9" s="604"/>
    </row>
    <row r="10" spans="1:36" x14ac:dyDescent="0.3">
      <c r="A10" s="243" t="s">
        <v>192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592"/>
      <c r="AJ10" s="604"/>
    </row>
    <row r="11" spans="1:36" x14ac:dyDescent="0.3">
      <c r="A11" s="244" t="s">
        <v>193</v>
      </c>
      <c r="B11" s="261">
        <f xml:space="preserve">
IF($A$4&lt;=12,SUMIFS('ON Data'!F:F,'ON Data'!$D:$D,$A$4,'ON Data'!$E:$E,2),SUMIFS('ON Data'!F:F,'ON Data'!$E:$E,2))</f>
        <v>106265.29999999999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10529.6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33088.799999999996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30954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5142.8999999999996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2462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1588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10876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263">
        <f xml:space="preserve">
IF($A$4&lt;=12,SUMIFS('ON Data'!AN:AN,'ON Data'!$D:$D,$A$4,'ON Data'!$E:$E,2),SUMIFS('ON Data'!AN:AN,'ON Data'!$E:$E,2))</f>
        <v>7864</v>
      </c>
      <c r="AI11" s="593">
        <f xml:space="preserve">
IF($A$4&lt;=12,SUMIFS('ON Data'!AO:AO,'ON Data'!$D:$D,$A$4,'ON Data'!$E:$E,2),SUMIFS('ON Data'!AO:AO,'ON Data'!$E:$E,2))</f>
        <v>3760</v>
      </c>
      <c r="AJ11" s="604"/>
    </row>
    <row r="12" spans="1:36" x14ac:dyDescent="0.3">
      <c r="A12" s="244" t="s">
        <v>194</v>
      </c>
      <c r="B12" s="261">
        <f xml:space="preserve">
IF($A$4&lt;=12,SUMIFS('ON Data'!F:F,'ON Data'!$D:$D,$A$4,'ON Data'!$E:$E,3),SUMIFS('ON Data'!F:F,'ON Data'!$E:$E,3))</f>
        <v>8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8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263">
        <f xml:space="preserve">
IF($A$4&lt;=12,SUMIFS('ON Data'!AN:AN,'ON Data'!$D:$D,$A$4,'ON Data'!$E:$E,3),SUMIFS('ON Data'!AN:AN,'ON Data'!$E:$E,3))</f>
        <v>0</v>
      </c>
      <c r="AI12" s="593">
        <f xml:space="preserve">
IF($A$4&lt;=12,SUMIFS('ON Data'!AO:AO,'ON Data'!$D:$D,$A$4,'ON Data'!$E:$E,3),SUMIFS('ON Data'!AO:AO,'ON Data'!$E:$E,3))</f>
        <v>0</v>
      </c>
      <c r="AJ12" s="604"/>
    </row>
    <row r="13" spans="1:36" x14ac:dyDescent="0.3">
      <c r="A13" s="244" t="s">
        <v>201</v>
      </c>
      <c r="B13" s="261">
        <f xml:space="preserve">
IF($A$4&lt;=12,SUMIFS('ON Data'!F:F,'ON Data'!$D:$D,$A$4,'ON Data'!$E:$E,4),SUMIFS('ON Data'!F:F,'ON Data'!$E:$E,4))</f>
        <v>4296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601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406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3249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8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24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263">
        <f xml:space="preserve">
IF($A$4&lt;=12,SUMIFS('ON Data'!AN:AN,'ON Data'!$D:$D,$A$4,'ON Data'!$E:$E,4),SUMIFS('ON Data'!AN:AN,'ON Data'!$E:$E,4))</f>
        <v>0</v>
      </c>
      <c r="AI13" s="593">
        <f xml:space="preserve">
IF($A$4&lt;=12,SUMIFS('ON Data'!AO:AO,'ON Data'!$D:$D,$A$4,'ON Data'!$E:$E,4),SUMIFS('ON Data'!AO:AO,'ON Data'!$E:$E,4))</f>
        <v>8</v>
      </c>
      <c r="AJ13" s="604"/>
    </row>
    <row r="14" spans="1:36" ht="15" thickBot="1" x14ac:dyDescent="0.35">
      <c r="A14" s="245" t="s">
        <v>195</v>
      </c>
      <c r="B14" s="264">
        <f xml:space="preserve">
IF($A$4&lt;=12,SUMIFS('ON Data'!F:F,'ON Data'!$D:$D,$A$4,'ON Data'!$E:$E,5),SUMIFS('ON Data'!F:F,'ON Data'!$E:$E,5))</f>
        <v>482</v>
      </c>
      <c r="C14" s="265">
        <f xml:space="preserve">
IF($A$4&lt;=12,SUMIFS('ON Data'!G:G,'ON Data'!$D:$D,$A$4,'ON Data'!$E:$E,5),SUMIFS('ON Data'!G:G,'ON Data'!$E:$E,5))</f>
        <v>482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266">
        <f xml:space="preserve">
IF($A$4&lt;=12,SUMIFS('ON Data'!AN:AN,'ON Data'!$D:$D,$A$4,'ON Data'!$E:$E,5),SUMIFS('ON Data'!AN:AN,'ON Data'!$E:$E,5))</f>
        <v>0</v>
      </c>
      <c r="AI14" s="594">
        <f xml:space="preserve">
IF($A$4&lt;=12,SUMIFS('ON Data'!AO:AO,'ON Data'!$D:$D,$A$4,'ON Data'!$E:$E,5),SUMIFS('ON Data'!AO:AO,'ON Data'!$E:$E,5))</f>
        <v>0</v>
      </c>
      <c r="AJ14" s="604"/>
    </row>
    <row r="15" spans="1:36" x14ac:dyDescent="0.3">
      <c r="A15" s="163" t="s">
        <v>205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595"/>
      <c r="AJ15" s="604"/>
    </row>
    <row r="16" spans="1:36" x14ac:dyDescent="0.3">
      <c r="A16" s="246" t="s">
        <v>196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263">
        <f xml:space="preserve">
IF($A$4&lt;=12,SUMIFS('ON Data'!AN:AN,'ON Data'!$D:$D,$A$4,'ON Data'!$E:$E,7),SUMIFS('ON Data'!AN:AN,'ON Data'!$E:$E,7))</f>
        <v>0</v>
      </c>
      <c r="AI16" s="593">
        <f xml:space="preserve">
IF($A$4&lt;=12,SUMIFS('ON Data'!AO:AO,'ON Data'!$D:$D,$A$4,'ON Data'!$E:$E,7),SUMIFS('ON Data'!AO:AO,'ON Data'!$E:$E,7))</f>
        <v>0</v>
      </c>
      <c r="AJ16" s="604"/>
    </row>
    <row r="17" spans="1:36" x14ac:dyDescent="0.3">
      <c r="A17" s="246" t="s">
        <v>197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263">
        <f xml:space="preserve">
IF($A$4&lt;=12,SUMIFS('ON Data'!AN:AN,'ON Data'!$D:$D,$A$4,'ON Data'!$E:$E,8),SUMIFS('ON Data'!AN:AN,'ON Data'!$E:$E,8))</f>
        <v>0</v>
      </c>
      <c r="AI17" s="593">
        <f xml:space="preserve">
IF($A$4&lt;=12,SUMIFS('ON Data'!AO:AO,'ON Data'!$D:$D,$A$4,'ON Data'!$E:$E,8),SUMIFS('ON Data'!AO:AO,'ON Data'!$E:$E,8))</f>
        <v>0</v>
      </c>
      <c r="AJ17" s="604"/>
    </row>
    <row r="18" spans="1:36" x14ac:dyDescent="0.3">
      <c r="A18" s="246" t="s">
        <v>198</v>
      </c>
      <c r="B18" s="261">
        <f xml:space="preserve">
B19-B16-B17</f>
        <v>1054213</v>
      </c>
      <c r="C18" s="262">
        <f t="shared" ref="C18:G18" si="0" xml:space="preserve">
C19-C16-C17</f>
        <v>0</v>
      </c>
      <c r="D18" s="263">
        <f t="shared" si="0"/>
        <v>194444</v>
      </c>
      <c r="E18" s="263">
        <f t="shared" si="0"/>
        <v>0</v>
      </c>
      <c r="F18" s="263">
        <f t="shared" si="0"/>
        <v>349673</v>
      </c>
      <c r="G18" s="263">
        <f t="shared" si="0"/>
        <v>0</v>
      </c>
      <c r="H18" s="263">
        <f t="shared" ref="H18:AI18" si="1" xml:space="preserve">
H19-H16-H17</f>
        <v>0</v>
      </c>
      <c r="I18" s="263">
        <f t="shared" si="1"/>
        <v>0</v>
      </c>
      <c r="J18" s="263">
        <f t="shared" si="1"/>
        <v>267978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39510</v>
      </c>
      <c r="W18" s="263">
        <f t="shared" si="1"/>
        <v>0</v>
      </c>
      <c r="X18" s="263">
        <f t="shared" si="1"/>
        <v>0</v>
      </c>
      <c r="Y18" s="263">
        <f t="shared" si="1"/>
        <v>19629</v>
      </c>
      <c r="Z18" s="263">
        <f t="shared" si="1"/>
        <v>0</v>
      </c>
      <c r="AA18" s="263">
        <f t="shared" si="1"/>
        <v>17279</v>
      </c>
      <c r="AB18" s="263">
        <f t="shared" si="1"/>
        <v>0</v>
      </c>
      <c r="AC18" s="263">
        <f t="shared" si="1"/>
        <v>0</v>
      </c>
      <c r="AD18" s="263">
        <f t="shared" si="1"/>
        <v>85079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263">
        <f t="shared" si="1"/>
        <v>40564</v>
      </c>
      <c r="AI18" s="593">
        <f t="shared" si="1"/>
        <v>40057</v>
      </c>
      <c r="AJ18" s="604"/>
    </row>
    <row r="19" spans="1:36" ht="15" thickBot="1" x14ac:dyDescent="0.35">
      <c r="A19" s="247" t="s">
        <v>199</v>
      </c>
      <c r="B19" s="270">
        <f xml:space="preserve">
IF($A$4&lt;=12,SUMIFS('ON Data'!F:F,'ON Data'!$D:$D,$A$4,'ON Data'!$E:$E,9),SUMIFS('ON Data'!F:F,'ON Data'!$E:$E,9))</f>
        <v>1054213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194444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349673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267978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39510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19629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17279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85079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272">
        <f xml:space="preserve">
IF($A$4&lt;=12,SUMIFS('ON Data'!AN:AN,'ON Data'!$D:$D,$A$4,'ON Data'!$E:$E,9),SUMIFS('ON Data'!AN:AN,'ON Data'!$E:$E,9))</f>
        <v>40564</v>
      </c>
      <c r="AI19" s="596">
        <f xml:space="preserve">
IF($A$4&lt;=12,SUMIFS('ON Data'!AO:AO,'ON Data'!$D:$D,$A$4,'ON Data'!$E:$E,9),SUMIFS('ON Data'!AO:AO,'ON Data'!$E:$E,9))</f>
        <v>40057</v>
      </c>
      <c r="AJ19" s="604"/>
    </row>
    <row r="20" spans="1:36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20729943</v>
      </c>
      <c r="C20" s="274">
        <f xml:space="preserve">
IF($A$4&lt;=12,SUMIFS('ON Data'!G:G,'ON Data'!$D:$D,$A$4,'ON Data'!$E:$E,6),SUMIFS('ON Data'!G:G,'ON Data'!$E:$E,6))</f>
        <v>40000</v>
      </c>
      <c r="D20" s="275">
        <f xml:space="preserve">
IF($A$4&lt;=12,SUMIFS('ON Data'!H:H,'ON Data'!$D:$D,$A$4,'ON Data'!$E:$E,6),SUMIFS('ON Data'!H:H,'ON Data'!$E:$E,6))</f>
        <v>4354577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6127926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6123655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895366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294837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222979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1210701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275">
        <f xml:space="preserve">
IF($A$4&lt;=12,SUMIFS('ON Data'!AN:AN,'ON Data'!$D:$D,$A$4,'ON Data'!$E:$E,6),SUMIFS('ON Data'!AN:AN,'ON Data'!$E:$E,6))</f>
        <v>1102626</v>
      </c>
      <c r="AI20" s="597">
        <f xml:space="preserve">
IF($A$4&lt;=12,SUMIFS('ON Data'!AO:AO,'ON Data'!$D:$D,$A$4,'ON Data'!$E:$E,6),SUMIFS('ON Data'!AO:AO,'ON Data'!$E:$E,6))</f>
        <v>357276</v>
      </c>
      <c r="AJ20" s="604"/>
    </row>
    <row r="21" spans="1:36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263">
        <f xml:space="preserve">
IF($A$4&lt;=12,SUMIFS('ON Data'!AN:AN,'ON Data'!$D:$D,$A$4,'ON Data'!$E:$E,12),SUMIFS('ON Data'!AN:AN,'ON Data'!$E:$E,12))</f>
        <v>0</v>
      </c>
      <c r="AI21" s="593">
        <f xml:space="preserve">
IF($A$4&lt;=12,SUMIFS('ON Data'!AO:AO,'ON Data'!$D:$D,$A$4,'ON Data'!$E:$E,12),SUMIFS('ON Data'!AO:AO,'ON Data'!$E:$E,12))</f>
        <v>0</v>
      </c>
      <c r="AJ21" s="604"/>
    </row>
    <row r="22" spans="1:36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I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319" t="str">
        <f t="shared" si="3"/>
        <v/>
      </c>
      <c r="AI22" s="598" t="str">
        <f t="shared" si="3"/>
        <v/>
      </c>
      <c r="AJ22" s="604"/>
    </row>
    <row r="23" spans="1:36" ht="15" hidden="1" outlineLevel="1" thickBot="1" x14ac:dyDescent="0.35">
      <c r="A23" s="249" t="s">
        <v>68</v>
      </c>
      <c r="B23" s="264">
        <f xml:space="preserve">
IF(B21="","",B20-B21)</f>
        <v>20729943</v>
      </c>
      <c r="C23" s="265">
        <f t="shared" ref="C23:G23" si="4" xml:space="preserve">
IF(C21="","",C20-C21)</f>
        <v>40000</v>
      </c>
      <c r="D23" s="266">
        <f t="shared" si="4"/>
        <v>4354577</v>
      </c>
      <c r="E23" s="266">
        <f t="shared" si="4"/>
        <v>0</v>
      </c>
      <c r="F23" s="266">
        <f t="shared" si="4"/>
        <v>6127926</v>
      </c>
      <c r="G23" s="266">
        <f t="shared" si="4"/>
        <v>0</v>
      </c>
      <c r="H23" s="266">
        <f t="shared" ref="H23:AI23" si="5" xml:space="preserve">
IF(H21="","",H20-H21)</f>
        <v>0</v>
      </c>
      <c r="I23" s="266">
        <f t="shared" si="5"/>
        <v>0</v>
      </c>
      <c r="J23" s="266">
        <f t="shared" si="5"/>
        <v>6123655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895366</v>
      </c>
      <c r="W23" s="266">
        <f t="shared" si="5"/>
        <v>0</v>
      </c>
      <c r="X23" s="266">
        <f t="shared" si="5"/>
        <v>0</v>
      </c>
      <c r="Y23" s="266">
        <f t="shared" si="5"/>
        <v>294837</v>
      </c>
      <c r="Z23" s="266">
        <f t="shared" si="5"/>
        <v>0</v>
      </c>
      <c r="AA23" s="266">
        <f t="shared" si="5"/>
        <v>222979</v>
      </c>
      <c r="AB23" s="266">
        <f t="shared" si="5"/>
        <v>0</v>
      </c>
      <c r="AC23" s="266">
        <f t="shared" si="5"/>
        <v>0</v>
      </c>
      <c r="AD23" s="266">
        <f t="shared" si="5"/>
        <v>1210701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266">
        <f t="shared" si="5"/>
        <v>1102626</v>
      </c>
      <c r="AI23" s="594">
        <f t="shared" si="5"/>
        <v>357276</v>
      </c>
      <c r="AJ23" s="604"/>
    </row>
    <row r="24" spans="1:36" x14ac:dyDescent="0.3">
      <c r="A24" s="243" t="s">
        <v>200</v>
      </c>
      <c r="B24" s="290" t="s">
        <v>3</v>
      </c>
      <c r="C24" s="605" t="s">
        <v>211</v>
      </c>
      <c r="D24" s="578"/>
      <c r="E24" s="579"/>
      <c r="F24" s="579" t="s">
        <v>212</v>
      </c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 t="s">
        <v>213</v>
      </c>
      <c r="AI24" s="599"/>
      <c r="AJ24" s="604"/>
    </row>
    <row r="25" spans="1:36" x14ac:dyDescent="0.3">
      <c r="A25" s="244" t="s">
        <v>73</v>
      </c>
      <c r="B25" s="261">
        <f xml:space="preserve">
SUM(C25:AI25)</f>
        <v>59005</v>
      </c>
      <c r="C25" s="606">
        <f xml:space="preserve">
IF($A$4&lt;=12,SUMIFS('ON Data'!H:H,'ON Data'!$D:$D,$A$4,'ON Data'!$E:$E,10),SUMIFS('ON Data'!H:H,'ON Data'!$E:$E,10))</f>
        <v>52000</v>
      </c>
      <c r="D25" s="580"/>
      <c r="E25" s="581"/>
      <c r="F25" s="581">
        <f xml:space="preserve">
IF($A$4&lt;=12,SUMIFS('ON Data'!K:K,'ON Data'!$D:$D,$A$4,'ON Data'!$E:$E,10),SUMIFS('ON Data'!K:K,'ON Data'!$E:$E,10))</f>
        <v>7005</v>
      </c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>
        <f xml:space="preserve">
IF($A$4&lt;=12,SUMIFS('ON Data'!AN:AN,'ON Data'!$D:$D,$A$4,'ON Data'!$E:$E,10),SUMIFS('ON Data'!AN:AN,'ON Data'!$E:$E,10))</f>
        <v>0</v>
      </c>
      <c r="AI25" s="600"/>
      <c r="AJ25" s="604"/>
    </row>
    <row r="26" spans="1:36" x14ac:dyDescent="0.3">
      <c r="A26" s="250" t="s">
        <v>210</v>
      </c>
      <c r="B26" s="270">
        <f xml:space="preserve">
SUM(C26:AI26)</f>
        <v>60078.772546841894</v>
      </c>
      <c r="C26" s="606">
        <f xml:space="preserve">
IF($A$4&lt;=12,SUMIFS('ON Data'!H:H,'ON Data'!$D:$D,$A$4,'ON Data'!$E:$E,11),SUMIFS('ON Data'!H:H,'ON Data'!$E:$E,11))</f>
        <v>20078.772546841898</v>
      </c>
      <c r="D26" s="580"/>
      <c r="E26" s="581"/>
      <c r="F26" s="582">
        <f xml:space="preserve">
IF($A$4&lt;=12,SUMIFS('ON Data'!K:K,'ON Data'!$D:$D,$A$4,'ON Data'!$E:$E,11),SUMIFS('ON Data'!K:K,'ON Data'!$E:$E,11))</f>
        <v>40000</v>
      </c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1">
        <f xml:space="preserve">
IF($A$4&lt;=12,SUMIFS('ON Data'!AN:AN,'ON Data'!$D:$D,$A$4,'ON Data'!$E:$E,11),SUMIFS('ON Data'!AN:AN,'ON Data'!$E:$E,11))</f>
        <v>0</v>
      </c>
      <c r="AI26" s="601"/>
      <c r="AJ26" s="604"/>
    </row>
    <row r="27" spans="1:36" x14ac:dyDescent="0.3">
      <c r="A27" s="250" t="s">
        <v>75</v>
      </c>
      <c r="B27" s="291">
        <f xml:space="preserve">
IF(B26=0,0,B25/B26)</f>
        <v>0.98212725557925307</v>
      </c>
      <c r="C27" s="607">
        <f xml:space="preserve">
IF(C26=0,0,C25/C26)</f>
        <v>2.589799743918054</v>
      </c>
      <c r="D27" s="583"/>
      <c r="E27" s="584"/>
      <c r="F27" s="584">
        <f xml:space="preserve">
IF(F26=0,0,F25/F26)</f>
        <v>0.175125</v>
      </c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4"/>
      <c r="X27" s="584"/>
      <c r="Y27" s="584"/>
      <c r="Z27" s="584"/>
      <c r="AA27" s="584"/>
      <c r="AB27" s="584"/>
      <c r="AC27" s="584"/>
      <c r="AD27" s="584"/>
      <c r="AE27" s="584"/>
      <c r="AF27" s="584"/>
      <c r="AG27" s="584"/>
      <c r="AH27" s="584">
        <f xml:space="preserve">
IF(AH26=0,0,AH25/AH26)</f>
        <v>0</v>
      </c>
      <c r="AI27" s="602"/>
      <c r="AJ27" s="604"/>
    </row>
    <row r="28" spans="1:36" ht="15" thickBot="1" x14ac:dyDescent="0.35">
      <c r="A28" s="250" t="s">
        <v>209</v>
      </c>
      <c r="B28" s="270">
        <f xml:space="preserve">
SUM(C28:AI28)</f>
        <v>1073.7725468418976</v>
      </c>
      <c r="C28" s="608">
        <f xml:space="preserve">
C26-C25</f>
        <v>-31921.227453158102</v>
      </c>
      <c r="D28" s="585"/>
      <c r="E28" s="586"/>
      <c r="F28" s="586">
        <f xml:space="preserve">
F26-F25</f>
        <v>32995</v>
      </c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>
        <f xml:space="preserve">
AH26-AH25</f>
        <v>0</v>
      </c>
      <c r="AI28" s="603"/>
      <c r="AJ28" s="604"/>
    </row>
    <row r="29" spans="1:36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  <c r="AI29" s="251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7" t="s">
        <v>204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214</v>
      </c>
    </row>
    <row r="34" spans="1:1" x14ac:dyDescent="0.3">
      <c r="A34" s="289" t="s">
        <v>215</v>
      </c>
    </row>
    <row r="35" spans="1:1" x14ac:dyDescent="0.3">
      <c r="A35" s="289" t="s">
        <v>216</v>
      </c>
    </row>
    <row r="36" spans="1:1" x14ac:dyDescent="0.3">
      <c r="A36" s="289" t="s">
        <v>217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24950.952926307858</v>
      </c>
      <c r="D4" s="161">
        <f ca="1">IF(ISERROR(VLOOKUP("Náklady celkem",INDIRECT("HI!$A:$G"),5,0)),0,VLOOKUP("Náklady celkem",INDIRECT("HI!$A:$G"),5,0))</f>
        <v>24202.119619999998</v>
      </c>
      <c r="E4" s="162">
        <f ca="1">IF(C4=0,0,D4/C4)</f>
        <v>0.96998778729936586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158.62354348233666</v>
      </c>
      <c r="D7" s="169">
        <f>IF(ISERROR(HI!E5),"",HI!E5)</f>
        <v>66.833510000000004</v>
      </c>
      <c r="E7" s="166">
        <f t="shared" ref="E7:E15" si="0">IF(C7=0,0,D7/C7)</f>
        <v>0.4213341130375276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256</v>
      </c>
      <c r="C9" s="310">
        <v>0.3</v>
      </c>
      <c r="D9" s="310">
        <f>IF('LŽ Statim'!G3="",0,'LŽ Statim'!G3)</f>
        <v>1.2295081967213115E-2</v>
      </c>
      <c r="E9" s="166">
        <f>IF(C9=0,0,D9/C9)</f>
        <v>4.0983606557377053E-2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0.87210392358265509</v>
      </c>
      <c r="E11" s="166">
        <f t="shared" si="0"/>
        <v>1.4535065393044253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33947.498930736001</v>
      </c>
      <c r="D15" s="169">
        <f>IF(ISERROR(HI!E6),"",HI!E6)</f>
        <v>33410.459030000013</v>
      </c>
      <c r="E15" s="166">
        <f t="shared" si="0"/>
        <v>0.98418028079677611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27299.999140116182</v>
      </c>
      <c r="D16" s="165">
        <f ca="1">IF(ISERROR(VLOOKUP("Osobní náklady (Kč) *",INDIRECT("HI!$A:$G"),5,0)),0,VLOOKUP("Osobní náklady (Kč) *",INDIRECT("HI!$A:$G"),5,0))</f>
        <v>27952.874060000002</v>
      </c>
      <c r="E16" s="166">
        <f ca="1">IF(C16=0,0,D16/C16)</f>
        <v>1.0239148329834358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12821.561</v>
      </c>
      <c r="D18" s="184">
        <f ca="1">IF(ISERROR(VLOOKUP("Výnosy celkem",INDIRECT("HI!$A:$G"),5,0)),0,VLOOKUP("Výnosy celkem",INDIRECT("HI!$A:$G"),5,0))</f>
        <v>13204.546990000001</v>
      </c>
      <c r="E18" s="185">
        <f t="shared" ref="E18:E21" ca="1" si="1">IF(C18=0,0,D18/C18)</f>
        <v>1.0298704650705168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12821.561</v>
      </c>
      <c r="D19" s="165">
        <f ca="1">IF(ISERROR(VLOOKUP("Ambulance *",INDIRECT("HI!$A:$G"),5,0)),0,VLOOKUP("Ambulance *",INDIRECT("HI!$A:$G"),5,0))</f>
        <v>13204.546990000001</v>
      </c>
      <c r="E19" s="166">
        <f t="shared" ca="1" si="1"/>
        <v>1.0298704650705168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1.0298704650705168</v>
      </c>
      <c r="E20" s="166">
        <f t="shared" si="1"/>
        <v>1.0298704650705168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1.1295824244094903</v>
      </c>
      <c r="E21" s="166">
        <f t="shared" si="1"/>
        <v>1.3289204993052828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81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1559</v>
      </c>
    </row>
    <row r="2" spans="1:41" x14ac:dyDescent="0.3">
      <c r="A2" s="234" t="s">
        <v>283</v>
      </c>
    </row>
    <row r="3" spans="1:41" x14ac:dyDescent="0.3">
      <c r="A3" s="230" t="s">
        <v>173</v>
      </c>
      <c r="B3" s="255">
        <v>2015</v>
      </c>
      <c r="D3" s="231">
        <f>MAX(D5:D1048576)</f>
        <v>10</v>
      </c>
      <c r="F3" s="231">
        <f>SUMIF($E5:$E1048576,"&lt;10",F5:F1048576)</f>
        <v>21895946.749999996</v>
      </c>
      <c r="G3" s="231">
        <f t="shared" ref="G3:AO3" si="0">SUMIF($E5:$E1048576,"&lt;10",G5:G1048576)</f>
        <v>40482</v>
      </c>
      <c r="H3" s="231">
        <f t="shared" si="0"/>
        <v>4560222.0000000009</v>
      </c>
      <c r="I3" s="231">
        <f t="shared" si="0"/>
        <v>0</v>
      </c>
      <c r="J3" s="231">
        <f t="shared" si="0"/>
        <v>0</v>
      </c>
      <c r="K3" s="231">
        <f t="shared" si="0"/>
        <v>6511327.8000000017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6426055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940056.7</v>
      </c>
      <c r="AB3" s="231">
        <f t="shared" si="0"/>
        <v>0</v>
      </c>
      <c r="AC3" s="231">
        <f t="shared" si="0"/>
        <v>0</v>
      </c>
      <c r="AD3" s="231">
        <f t="shared" si="0"/>
        <v>316953.25</v>
      </c>
      <c r="AE3" s="231">
        <f t="shared" si="0"/>
        <v>0</v>
      </c>
      <c r="AF3" s="231">
        <f t="shared" si="0"/>
        <v>241864</v>
      </c>
      <c r="AG3" s="231">
        <f t="shared" si="0"/>
        <v>0</v>
      </c>
      <c r="AH3" s="231">
        <f t="shared" si="0"/>
        <v>0</v>
      </c>
      <c r="AI3" s="231">
        <f t="shared" si="0"/>
        <v>1306750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1151105</v>
      </c>
      <c r="AO3" s="231">
        <f t="shared" si="0"/>
        <v>401131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35</v>
      </c>
      <c r="D5" s="230">
        <v>1</v>
      </c>
      <c r="E5" s="230">
        <v>1</v>
      </c>
      <c r="F5" s="230">
        <v>73.55</v>
      </c>
      <c r="G5" s="230">
        <v>0</v>
      </c>
      <c r="H5" s="230">
        <v>6.7</v>
      </c>
      <c r="I5" s="230">
        <v>0</v>
      </c>
      <c r="J5" s="230">
        <v>0</v>
      </c>
      <c r="K5" s="230">
        <v>23.9</v>
      </c>
      <c r="L5" s="230">
        <v>0</v>
      </c>
      <c r="M5" s="230">
        <v>0</v>
      </c>
      <c r="N5" s="230">
        <v>0</v>
      </c>
      <c r="O5" s="230">
        <v>23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3.2</v>
      </c>
      <c r="AB5" s="230">
        <v>0</v>
      </c>
      <c r="AC5" s="230">
        <v>0</v>
      </c>
      <c r="AD5" s="230">
        <v>1.75</v>
      </c>
      <c r="AE5" s="230">
        <v>0</v>
      </c>
      <c r="AF5" s="230">
        <v>1</v>
      </c>
      <c r="AG5" s="230">
        <v>0</v>
      </c>
      <c r="AH5" s="230">
        <v>0</v>
      </c>
      <c r="AI5" s="230">
        <v>6</v>
      </c>
      <c r="AJ5" s="230">
        <v>0</v>
      </c>
      <c r="AK5" s="230">
        <v>0</v>
      </c>
      <c r="AL5" s="230">
        <v>0</v>
      </c>
      <c r="AM5" s="230">
        <v>0</v>
      </c>
      <c r="AN5" s="230">
        <v>5</v>
      </c>
      <c r="AO5" s="230">
        <v>3</v>
      </c>
    </row>
    <row r="6" spans="1:41" x14ac:dyDescent="0.3">
      <c r="A6" s="230" t="s">
        <v>176</v>
      </c>
      <c r="B6" s="255">
        <v>3</v>
      </c>
      <c r="C6" s="230">
        <v>35</v>
      </c>
      <c r="D6" s="230">
        <v>1</v>
      </c>
      <c r="E6" s="230">
        <v>2</v>
      </c>
      <c r="F6" s="230">
        <v>11552.4</v>
      </c>
      <c r="G6" s="230">
        <v>0</v>
      </c>
      <c r="H6" s="230">
        <v>1109.2</v>
      </c>
      <c r="I6" s="230">
        <v>0</v>
      </c>
      <c r="J6" s="230">
        <v>0</v>
      </c>
      <c r="K6" s="230">
        <v>3716</v>
      </c>
      <c r="L6" s="230">
        <v>0</v>
      </c>
      <c r="M6" s="230">
        <v>0</v>
      </c>
      <c r="N6" s="230">
        <v>0</v>
      </c>
      <c r="O6" s="230">
        <v>3372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479.2</v>
      </c>
      <c r="AB6" s="230">
        <v>0</v>
      </c>
      <c r="AC6" s="230">
        <v>0</v>
      </c>
      <c r="AD6" s="230">
        <v>236</v>
      </c>
      <c r="AE6" s="230">
        <v>0</v>
      </c>
      <c r="AF6" s="230">
        <v>176</v>
      </c>
      <c r="AG6" s="230">
        <v>0</v>
      </c>
      <c r="AH6" s="230">
        <v>0</v>
      </c>
      <c r="AI6" s="230">
        <v>1180</v>
      </c>
      <c r="AJ6" s="230">
        <v>0</v>
      </c>
      <c r="AK6" s="230">
        <v>0</v>
      </c>
      <c r="AL6" s="230">
        <v>0</v>
      </c>
      <c r="AM6" s="230">
        <v>0</v>
      </c>
      <c r="AN6" s="230">
        <v>812</v>
      </c>
      <c r="AO6" s="230">
        <v>472</v>
      </c>
    </row>
    <row r="7" spans="1:41" x14ac:dyDescent="0.3">
      <c r="A7" s="230" t="s">
        <v>177</v>
      </c>
      <c r="B7" s="255">
        <v>4</v>
      </c>
      <c r="C7" s="230">
        <v>35</v>
      </c>
      <c r="D7" s="230">
        <v>1</v>
      </c>
      <c r="E7" s="230">
        <v>4</v>
      </c>
      <c r="F7" s="230">
        <v>437</v>
      </c>
      <c r="G7" s="230">
        <v>0</v>
      </c>
      <c r="H7" s="230">
        <v>61</v>
      </c>
      <c r="I7" s="230">
        <v>0</v>
      </c>
      <c r="J7" s="230">
        <v>0</v>
      </c>
      <c r="K7" s="230">
        <v>34.5</v>
      </c>
      <c r="L7" s="230">
        <v>0</v>
      </c>
      <c r="M7" s="230">
        <v>0</v>
      </c>
      <c r="N7" s="230">
        <v>0</v>
      </c>
      <c r="O7" s="230">
        <v>341.5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35</v>
      </c>
      <c r="D8" s="230">
        <v>1</v>
      </c>
      <c r="E8" s="230">
        <v>5</v>
      </c>
      <c r="F8" s="230">
        <v>50</v>
      </c>
      <c r="G8" s="230">
        <v>50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35</v>
      </c>
      <c r="D9" s="230">
        <v>1</v>
      </c>
      <c r="E9" s="230">
        <v>6</v>
      </c>
      <c r="F9" s="230">
        <v>2022914</v>
      </c>
      <c r="G9" s="230">
        <v>5000</v>
      </c>
      <c r="H9" s="230">
        <v>421757</v>
      </c>
      <c r="I9" s="230">
        <v>0</v>
      </c>
      <c r="J9" s="230">
        <v>0</v>
      </c>
      <c r="K9" s="230">
        <v>593730</v>
      </c>
      <c r="L9" s="230">
        <v>0</v>
      </c>
      <c r="M9" s="230">
        <v>0</v>
      </c>
      <c r="N9" s="230">
        <v>0</v>
      </c>
      <c r="O9" s="230">
        <v>607426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92444</v>
      </c>
      <c r="AB9" s="230">
        <v>0</v>
      </c>
      <c r="AC9" s="230">
        <v>0</v>
      </c>
      <c r="AD9" s="230">
        <v>21946</v>
      </c>
      <c r="AE9" s="230">
        <v>0</v>
      </c>
      <c r="AF9" s="230">
        <v>21770</v>
      </c>
      <c r="AG9" s="230">
        <v>0</v>
      </c>
      <c r="AH9" s="230">
        <v>0</v>
      </c>
      <c r="AI9" s="230">
        <v>115397</v>
      </c>
      <c r="AJ9" s="230">
        <v>0</v>
      </c>
      <c r="AK9" s="230">
        <v>0</v>
      </c>
      <c r="AL9" s="230">
        <v>0</v>
      </c>
      <c r="AM9" s="230">
        <v>0</v>
      </c>
      <c r="AN9" s="230">
        <v>106531</v>
      </c>
      <c r="AO9" s="230">
        <v>36913</v>
      </c>
    </row>
    <row r="10" spans="1:41" x14ac:dyDescent="0.3">
      <c r="A10" s="230" t="s">
        <v>180</v>
      </c>
      <c r="B10" s="255">
        <v>7</v>
      </c>
      <c r="C10" s="230">
        <v>35</v>
      </c>
      <c r="D10" s="230">
        <v>1</v>
      </c>
      <c r="E10" s="230">
        <v>9</v>
      </c>
      <c r="F10" s="230">
        <v>12380</v>
      </c>
      <c r="G10" s="230">
        <v>0</v>
      </c>
      <c r="H10" s="230">
        <v>0</v>
      </c>
      <c r="I10" s="230">
        <v>0</v>
      </c>
      <c r="J10" s="230">
        <v>0</v>
      </c>
      <c r="K10" s="230">
        <v>5200</v>
      </c>
      <c r="L10" s="230">
        <v>0</v>
      </c>
      <c r="M10" s="230">
        <v>0</v>
      </c>
      <c r="N10" s="230">
        <v>0</v>
      </c>
      <c r="O10" s="230">
        <v>1000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1500</v>
      </c>
      <c r="AG10" s="230">
        <v>0</v>
      </c>
      <c r="AH10" s="230">
        <v>0</v>
      </c>
      <c r="AI10" s="230">
        <v>3080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1600</v>
      </c>
    </row>
    <row r="11" spans="1:41" x14ac:dyDescent="0.3">
      <c r="A11" s="230" t="s">
        <v>181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400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2007.8772546841899</v>
      </c>
      <c r="I12" s="230">
        <v>0</v>
      </c>
      <c r="J12" s="230">
        <v>0</v>
      </c>
      <c r="K12" s="230">
        <v>4000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35</v>
      </c>
      <c r="D13" s="230">
        <v>2</v>
      </c>
      <c r="E13" s="230">
        <v>1</v>
      </c>
      <c r="F13" s="230">
        <v>73.75</v>
      </c>
      <c r="G13" s="230">
        <v>0</v>
      </c>
      <c r="H13" s="230">
        <v>6.9</v>
      </c>
      <c r="I13" s="230">
        <v>0</v>
      </c>
      <c r="J13" s="230">
        <v>0</v>
      </c>
      <c r="K13" s="230">
        <v>23.9</v>
      </c>
      <c r="L13" s="230">
        <v>0</v>
      </c>
      <c r="M13" s="230">
        <v>0</v>
      </c>
      <c r="N13" s="230">
        <v>0</v>
      </c>
      <c r="O13" s="230">
        <v>22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3.2</v>
      </c>
      <c r="AB13" s="230">
        <v>0</v>
      </c>
      <c r="AC13" s="230">
        <v>0</v>
      </c>
      <c r="AD13" s="230">
        <v>1.75</v>
      </c>
      <c r="AE13" s="230">
        <v>0</v>
      </c>
      <c r="AF13" s="230">
        <v>1</v>
      </c>
      <c r="AG13" s="230">
        <v>0</v>
      </c>
      <c r="AH13" s="230">
        <v>0</v>
      </c>
      <c r="AI13" s="230">
        <v>7</v>
      </c>
      <c r="AJ13" s="230">
        <v>0</v>
      </c>
      <c r="AK13" s="230">
        <v>0</v>
      </c>
      <c r="AL13" s="230">
        <v>0</v>
      </c>
      <c r="AM13" s="230">
        <v>0</v>
      </c>
      <c r="AN13" s="230">
        <v>5</v>
      </c>
      <c r="AO13" s="230">
        <v>3</v>
      </c>
    </row>
    <row r="14" spans="1:41" x14ac:dyDescent="0.3">
      <c r="A14" s="230" t="s">
        <v>184</v>
      </c>
      <c r="B14" s="255">
        <v>11</v>
      </c>
      <c r="C14" s="230">
        <v>35</v>
      </c>
      <c r="D14" s="230">
        <v>2</v>
      </c>
      <c r="E14" s="230">
        <v>2</v>
      </c>
      <c r="F14" s="230">
        <v>10012.799999999999</v>
      </c>
      <c r="G14" s="230">
        <v>0</v>
      </c>
      <c r="H14" s="230">
        <v>992.8</v>
      </c>
      <c r="I14" s="230">
        <v>0</v>
      </c>
      <c r="J14" s="230">
        <v>0</v>
      </c>
      <c r="K14" s="230">
        <v>3204</v>
      </c>
      <c r="L14" s="230">
        <v>0</v>
      </c>
      <c r="M14" s="230">
        <v>0</v>
      </c>
      <c r="N14" s="230">
        <v>0</v>
      </c>
      <c r="O14" s="230">
        <v>2842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456</v>
      </c>
      <c r="AB14" s="230">
        <v>0</v>
      </c>
      <c r="AC14" s="230">
        <v>0</v>
      </c>
      <c r="AD14" s="230">
        <v>230</v>
      </c>
      <c r="AE14" s="230">
        <v>0</v>
      </c>
      <c r="AF14" s="230">
        <v>160</v>
      </c>
      <c r="AG14" s="230">
        <v>0</v>
      </c>
      <c r="AH14" s="230">
        <v>0</v>
      </c>
      <c r="AI14" s="230">
        <v>1080</v>
      </c>
      <c r="AJ14" s="230">
        <v>0</v>
      </c>
      <c r="AK14" s="230">
        <v>0</v>
      </c>
      <c r="AL14" s="230">
        <v>0</v>
      </c>
      <c r="AM14" s="230">
        <v>0</v>
      </c>
      <c r="AN14" s="230">
        <v>728</v>
      </c>
      <c r="AO14" s="230">
        <v>320</v>
      </c>
    </row>
    <row r="15" spans="1:41" x14ac:dyDescent="0.3">
      <c r="A15" s="230" t="s">
        <v>185</v>
      </c>
      <c r="B15" s="255">
        <v>12</v>
      </c>
      <c r="C15" s="230">
        <v>35</v>
      </c>
      <c r="D15" s="230">
        <v>2</v>
      </c>
      <c r="E15" s="230">
        <v>4</v>
      </c>
      <c r="F15" s="230">
        <v>366.5</v>
      </c>
      <c r="G15" s="230">
        <v>0</v>
      </c>
      <c r="H15" s="230">
        <v>64</v>
      </c>
      <c r="I15" s="230">
        <v>0</v>
      </c>
      <c r="J15" s="230">
        <v>0</v>
      </c>
      <c r="K15" s="230">
        <v>30.5</v>
      </c>
      <c r="L15" s="230">
        <v>0</v>
      </c>
      <c r="M15" s="230">
        <v>0</v>
      </c>
      <c r="N15" s="230">
        <v>0</v>
      </c>
      <c r="O15" s="230">
        <v>272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35</v>
      </c>
      <c r="D16" s="230">
        <v>2</v>
      </c>
      <c r="E16" s="230">
        <v>5</v>
      </c>
      <c r="F16" s="230">
        <v>50</v>
      </c>
      <c r="G16" s="230">
        <v>50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35</v>
      </c>
      <c r="D17" s="230">
        <v>2</v>
      </c>
      <c r="E17" s="230">
        <v>6</v>
      </c>
      <c r="F17" s="230">
        <v>1992868</v>
      </c>
      <c r="G17" s="230">
        <v>5000</v>
      </c>
      <c r="H17" s="230">
        <v>423186</v>
      </c>
      <c r="I17" s="230">
        <v>0</v>
      </c>
      <c r="J17" s="230">
        <v>0</v>
      </c>
      <c r="K17" s="230">
        <v>575154</v>
      </c>
      <c r="L17" s="230">
        <v>0</v>
      </c>
      <c r="M17" s="230">
        <v>0</v>
      </c>
      <c r="N17" s="230">
        <v>0</v>
      </c>
      <c r="O17" s="230">
        <v>599461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91195</v>
      </c>
      <c r="AB17" s="230">
        <v>0</v>
      </c>
      <c r="AC17" s="230">
        <v>0</v>
      </c>
      <c r="AD17" s="230">
        <v>28555</v>
      </c>
      <c r="AE17" s="230">
        <v>0</v>
      </c>
      <c r="AF17" s="230">
        <v>20270</v>
      </c>
      <c r="AG17" s="230">
        <v>0</v>
      </c>
      <c r="AH17" s="230">
        <v>0</v>
      </c>
      <c r="AI17" s="230">
        <v>113433</v>
      </c>
      <c r="AJ17" s="230">
        <v>0</v>
      </c>
      <c r="AK17" s="230">
        <v>0</v>
      </c>
      <c r="AL17" s="230">
        <v>0</v>
      </c>
      <c r="AM17" s="230">
        <v>0</v>
      </c>
      <c r="AN17" s="230">
        <v>105918</v>
      </c>
      <c r="AO17" s="230">
        <v>30696</v>
      </c>
    </row>
    <row r="18" spans="3:41" x14ac:dyDescent="0.3">
      <c r="C18" s="230">
        <v>35</v>
      </c>
      <c r="D18" s="230">
        <v>2</v>
      </c>
      <c r="E18" s="230">
        <v>9</v>
      </c>
      <c r="F18" s="230">
        <v>20525</v>
      </c>
      <c r="G18" s="230">
        <v>0</v>
      </c>
      <c r="H18" s="230">
        <v>1661</v>
      </c>
      <c r="I18" s="230">
        <v>0</v>
      </c>
      <c r="J18" s="230">
        <v>0</v>
      </c>
      <c r="K18" s="230">
        <v>6000</v>
      </c>
      <c r="L18" s="230">
        <v>0</v>
      </c>
      <c r="M18" s="230">
        <v>0</v>
      </c>
      <c r="N18" s="230">
        <v>0</v>
      </c>
      <c r="O18" s="230">
        <v>4900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600</v>
      </c>
      <c r="AB18" s="230">
        <v>0</v>
      </c>
      <c r="AC18" s="230">
        <v>0</v>
      </c>
      <c r="AD18" s="230">
        <v>1500</v>
      </c>
      <c r="AE18" s="230">
        <v>0</v>
      </c>
      <c r="AF18" s="230">
        <v>0</v>
      </c>
      <c r="AG18" s="230">
        <v>0</v>
      </c>
      <c r="AH18" s="230">
        <v>0</v>
      </c>
      <c r="AI18" s="230">
        <v>1864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4000</v>
      </c>
    </row>
    <row r="19" spans="3:41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2007.8772546841899</v>
      </c>
      <c r="I19" s="230">
        <v>0</v>
      </c>
      <c r="J19" s="230">
        <v>0</v>
      </c>
      <c r="K19" s="230">
        <v>4000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</row>
    <row r="20" spans="3:41" x14ac:dyDescent="0.3">
      <c r="C20" s="230">
        <v>35</v>
      </c>
      <c r="D20" s="230">
        <v>3</v>
      </c>
      <c r="E20" s="230">
        <v>1</v>
      </c>
      <c r="F20" s="230">
        <v>73.75</v>
      </c>
      <c r="G20" s="230">
        <v>0</v>
      </c>
      <c r="H20" s="230">
        <v>7.1</v>
      </c>
      <c r="I20" s="230">
        <v>0</v>
      </c>
      <c r="J20" s="230">
        <v>0</v>
      </c>
      <c r="K20" s="230">
        <v>23.9</v>
      </c>
      <c r="L20" s="230">
        <v>0</v>
      </c>
      <c r="M20" s="230">
        <v>0</v>
      </c>
      <c r="N20" s="230">
        <v>0</v>
      </c>
      <c r="O20" s="230">
        <v>22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3</v>
      </c>
      <c r="AB20" s="230">
        <v>0</v>
      </c>
      <c r="AC20" s="230">
        <v>0</v>
      </c>
      <c r="AD20" s="230">
        <v>1.75</v>
      </c>
      <c r="AE20" s="230">
        <v>0</v>
      </c>
      <c r="AF20" s="230">
        <v>1</v>
      </c>
      <c r="AG20" s="230">
        <v>0</v>
      </c>
      <c r="AH20" s="230">
        <v>0</v>
      </c>
      <c r="AI20" s="230">
        <v>7</v>
      </c>
      <c r="AJ20" s="230">
        <v>0</v>
      </c>
      <c r="AK20" s="230">
        <v>0</v>
      </c>
      <c r="AL20" s="230">
        <v>0</v>
      </c>
      <c r="AM20" s="230">
        <v>0</v>
      </c>
      <c r="AN20" s="230">
        <v>5</v>
      </c>
      <c r="AO20" s="230">
        <v>3</v>
      </c>
    </row>
    <row r="21" spans="3:41" x14ac:dyDescent="0.3">
      <c r="C21" s="230">
        <v>35</v>
      </c>
      <c r="D21" s="230">
        <v>3</v>
      </c>
      <c r="E21" s="230">
        <v>2</v>
      </c>
      <c r="F21" s="230">
        <v>11534</v>
      </c>
      <c r="G21" s="230">
        <v>0</v>
      </c>
      <c r="H21" s="230">
        <v>1143.5999999999999</v>
      </c>
      <c r="I21" s="230">
        <v>0</v>
      </c>
      <c r="J21" s="230">
        <v>0</v>
      </c>
      <c r="K21" s="230">
        <v>3656.4</v>
      </c>
      <c r="L21" s="230">
        <v>0</v>
      </c>
      <c r="M21" s="230">
        <v>0</v>
      </c>
      <c r="N21" s="230">
        <v>0</v>
      </c>
      <c r="O21" s="230">
        <v>3488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432</v>
      </c>
      <c r="AB21" s="230">
        <v>0</v>
      </c>
      <c r="AC21" s="230">
        <v>0</v>
      </c>
      <c r="AD21" s="230">
        <v>266</v>
      </c>
      <c r="AE21" s="230">
        <v>0</v>
      </c>
      <c r="AF21" s="230">
        <v>168</v>
      </c>
      <c r="AG21" s="230">
        <v>0</v>
      </c>
      <c r="AH21" s="230">
        <v>0</v>
      </c>
      <c r="AI21" s="230">
        <v>1160</v>
      </c>
      <c r="AJ21" s="230">
        <v>0</v>
      </c>
      <c r="AK21" s="230">
        <v>0</v>
      </c>
      <c r="AL21" s="230">
        <v>0</v>
      </c>
      <c r="AM21" s="230">
        <v>0</v>
      </c>
      <c r="AN21" s="230">
        <v>844</v>
      </c>
      <c r="AO21" s="230">
        <v>376</v>
      </c>
    </row>
    <row r="22" spans="3:41" x14ac:dyDescent="0.3">
      <c r="C22" s="230">
        <v>35</v>
      </c>
      <c r="D22" s="230">
        <v>3</v>
      </c>
      <c r="E22" s="230">
        <v>4</v>
      </c>
      <c r="F22" s="230">
        <v>420</v>
      </c>
      <c r="G22" s="230">
        <v>0</v>
      </c>
      <c r="H22" s="230">
        <v>60</v>
      </c>
      <c r="I22" s="230">
        <v>0</v>
      </c>
      <c r="J22" s="230">
        <v>0</v>
      </c>
      <c r="K22" s="230">
        <v>35</v>
      </c>
      <c r="L22" s="230">
        <v>0</v>
      </c>
      <c r="M22" s="230">
        <v>0</v>
      </c>
      <c r="N22" s="230">
        <v>0</v>
      </c>
      <c r="O22" s="230">
        <v>325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35</v>
      </c>
      <c r="D23" s="230">
        <v>3</v>
      </c>
      <c r="E23" s="230">
        <v>5</v>
      </c>
      <c r="F23" s="230">
        <v>76</v>
      </c>
      <c r="G23" s="230">
        <v>76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35</v>
      </c>
      <c r="D24" s="230">
        <v>3</v>
      </c>
      <c r="E24" s="230">
        <v>6</v>
      </c>
      <c r="F24" s="230">
        <v>1972866</v>
      </c>
      <c r="G24" s="230">
        <v>5000</v>
      </c>
      <c r="H24" s="230">
        <v>427729</v>
      </c>
      <c r="I24" s="230">
        <v>0</v>
      </c>
      <c r="J24" s="230">
        <v>0</v>
      </c>
      <c r="K24" s="230">
        <v>585180</v>
      </c>
      <c r="L24" s="230">
        <v>0</v>
      </c>
      <c r="M24" s="230">
        <v>0</v>
      </c>
      <c r="N24" s="230">
        <v>0</v>
      </c>
      <c r="O24" s="230">
        <v>578007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79079</v>
      </c>
      <c r="AB24" s="230">
        <v>0</v>
      </c>
      <c r="AC24" s="230">
        <v>0</v>
      </c>
      <c r="AD24" s="230">
        <v>30095</v>
      </c>
      <c r="AE24" s="230">
        <v>0</v>
      </c>
      <c r="AF24" s="230">
        <v>20418</v>
      </c>
      <c r="AG24" s="230">
        <v>0</v>
      </c>
      <c r="AH24" s="230">
        <v>0</v>
      </c>
      <c r="AI24" s="230">
        <v>112291</v>
      </c>
      <c r="AJ24" s="230">
        <v>0</v>
      </c>
      <c r="AK24" s="230">
        <v>0</v>
      </c>
      <c r="AL24" s="230">
        <v>0</v>
      </c>
      <c r="AM24" s="230">
        <v>0</v>
      </c>
      <c r="AN24" s="230">
        <v>105999</v>
      </c>
      <c r="AO24" s="230">
        <v>29068</v>
      </c>
    </row>
    <row r="25" spans="3:41" x14ac:dyDescent="0.3">
      <c r="C25" s="230">
        <v>35</v>
      </c>
      <c r="D25" s="230">
        <v>3</v>
      </c>
      <c r="E25" s="230">
        <v>9</v>
      </c>
      <c r="F25" s="230">
        <v>10860</v>
      </c>
      <c r="G25" s="230">
        <v>0</v>
      </c>
      <c r="H25" s="230">
        <v>0</v>
      </c>
      <c r="I25" s="230">
        <v>0</v>
      </c>
      <c r="J25" s="230">
        <v>0</v>
      </c>
      <c r="K25" s="230">
        <v>6460</v>
      </c>
      <c r="L25" s="230">
        <v>0</v>
      </c>
      <c r="M25" s="230">
        <v>0</v>
      </c>
      <c r="N25" s="230">
        <v>0</v>
      </c>
      <c r="O25" s="230">
        <v>1200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1000</v>
      </c>
      <c r="AE25" s="230">
        <v>0</v>
      </c>
      <c r="AF25" s="230">
        <v>0</v>
      </c>
      <c r="AG25" s="230">
        <v>0</v>
      </c>
      <c r="AH25" s="230">
        <v>0</v>
      </c>
      <c r="AI25" s="230">
        <v>2200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</row>
    <row r="26" spans="3:41" x14ac:dyDescent="0.3">
      <c r="C26" s="230">
        <v>35</v>
      </c>
      <c r="D26" s="230">
        <v>3</v>
      </c>
      <c r="E26" s="230">
        <v>10</v>
      </c>
      <c r="F26" s="230">
        <v>400</v>
      </c>
      <c r="G26" s="230">
        <v>0</v>
      </c>
      <c r="H26" s="230">
        <v>400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</row>
    <row r="27" spans="3:41" x14ac:dyDescent="0.3">
      <c r="C27" s="230">
        <v>35</v>
      </c>
      <c r="D27" s="230">
        <v>3</v>
      </c>
      <c r="E27" s="230">
        <v>11</v>
      </c>
      <c r="F27" s="230">
        <v>6007.8772546841901</v>
      </c>
      <c r="G27" s="230">
        <v>0</v>
      </c>
      <c r="H27" s="230">
        <v>2007.8772546841899</v>
      </c>
      <c r="I27" s="230">
        <v>0</v>
      </c>
      <c r="J27" s="230">
        <v>0</v>
      </c>
      <c r="K27" s="230">
        <v>4000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35</v>
      </c>
      <c r="D28" s="230">
        <v>4</v>
      </c>
      <c r="E28" s="230">
        <v>1</v>
      </c>
      <c r="F28" s="230">
        <v>74.45</v>
      </c>
      <c r="G28" s="230">
        <v>0</v>
      </c>
      <c r="H28" s="230">
        <v>7.1</v>
      </c>
      <c r="I28" s="230">
        <v>0</v>
      </c>
      <c r="J28" s="230">
        <v>0</v>
      </c>
      <c r="K28" s="230">
        <v>23.9</v>
      </c>
      <c r="L28" s="230">
        <v>0</v>
      </c>
      <c r="M28" s="230">
        <v>0</v>
      </c>
      <c r="N28" s="230">
        <v>0</v>
      </c>
      <c r="O28" s="230">
        <v>22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3.7</v>
      </c>
      <c r="AB28" s="230">
        <v>0</v>
      </c>
      <c r="AC28" s="230">
        <v>0</v>
      </c>
      <c r="AD28" s="230">
        <v>1.75</v>
      </c>
      <c r="AE28" s="230">
        <v>0</v>
      </c>
      <c r="AF28" s="230">
        <v>1</v>
      </c>
      <c r="AG28" s="230">
        <v>0</v>
      </c>
      <c r="AH28" s="230">
        <v>0</v>
      </c>
      <c r="AI28" s="230">
        <v>7</v>
      </c>
      <c r="AJ28" s="230">
        <v>0</v>
      </c>
      <c r="AK28" s="230">
        <v>0</v>
      </c>
      <c r="AL28" s="230">
        <v>0</v>
      </c>
      <c r="AM28" s="230">
        <v>0</v>
      </c>
      <c r="AN28" s="230">
        <v>5</v>
      </c>
      <c r="AO28" s="230">
        <v>3</v>
      </c>
    </row>
    <row r="29" spans="3:41" x14ac:dyDescent="0.3">
      <c r="C29" s="230">
        <v>35</v>
      </c>
      <c r="D29" s="230">
        <v>4</v>
      </c>
      <c r="E29" s="230">
        <v>2</v>
      </c>
      <c r="F29" s="230">
        <v>11471.1</v>
      </c>
      <c r="G29" s="230">
        <v>0</v>
      </c>
      <c r="H29" s="230">
        <v>1050</v>
      </c>
      <c r="I29" s="230">
        <v>0</v>
      </c>
      <c r="J29" s="230">
        <v>0</v>
      </c>
      <c r="K29" s="230">
        <v>3608.4</v>
      </c>
      <c r="L29" s="230">
        <v>0</v>
      </c>
      <c r="M29" s="230">
        <v>0</v>
      </c>
      <c r="N29" s="230">
        <v>0</v>
      </c>
      <c r="O29" s="230">
        <v>3340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586.70000000000005</v>
      </c>
      <c r="AB29" s="230">
        <v>0</v>
      </c>
      <c r="AC29" s="230">
        <v>0</v>
      </c>
      <c r="AD29" s="230">
        <v>246</v>
      </c>
      <c r="AE29" s="230">
        <v>0</v>
      </c>
      <c r="AF29" s="230">
        <v>164</v>
      </c>
      <c r="AG29" s="230">
        <v>0</v>
      </c>
      <c r="AH29" s="230">
        <v>0</v>
      </c>
      <c r="AI29" s="230">
        <v>1140</v>
      </c>
      <c r="AJ29" s="230">
        <v>0</v>
      </c>
      <c r="AK29" s="230">
        <v>0</v>
      </c>
      <c r="AL29" s="230">
        <v>0</v>
      </c>
      <c r="AM29" s="230">
        <v>0</v>
      </c>
      <c r="AN29" s="230">
        <v>864</v>
      </c>
      <c r="AO29" s="230">
        <v>472</v>
      </c>
    </row>
    <row r="30" spans="3:41" x14ac:dyDescent="0.3">
      <c r="C30" s="230">
        <v>35</v>
      </c>
      <c r="D30" s="230">
        <v>4</v>
      </c>
      <c r="E30" s="230">
        <v>4</v>
      </c>
      <c r="F30" s="230">
        <v>397</v>
      </c>
      <c r="G30" s="230">
        <v>0</v>
      </c>
      <c r="H30" s="230">
        <v>59</v>
      </c>
      <c r="I30" s="230">
        <v>0</v>
      </c>
      <c r="J30" s="230">
        <v>0</v>
      </c>
      <c r="K30" s="230">
        <v>38</v>
      </c>
      <c r="L30" s="230">
        <v>0</v>
      </c>
      <c r="M30" s="230">
        <v>0</v>
      </c>
      <c r="N30" s="230">
        <v>0</v>
      </c>
      <c r="O30" s="230">
        <v>300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</row>
    <row r="31" spans="3:41" x14ac:dyDescent="0.3">
      <c r="C31" s="230">
        <v>35</v>
      </c>
      <c r="D31" s="230">
        <v>4</v>
      </c>
      <c r="E31" s="230">
        <v>5</v>
      </c>
      <c r="F31" s="230">
        <v>77</v>
      </c>
      <c r="G31" s="230">
        <v>77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35</v>
      </c>
      <c r="D32" s="230">
        <v>4</v>
      </c>
      <c r="E32" s="230">
        <v>6</v>
      </c>
      <c r="F32" s="230">
        <v>1972294</v>
      </c>
      <c r="G32" s="230">
        <v>5000</v>
      </c>
      <c r="H32" s="230">
        <v>404610</v>
      </c>
      <c r="I32" s="230">
        <v>0</v>
      </c>
      <c r="J32" s="230">
        <v>0</v>
      </c>
      <c r="K32" s="230">
        <v>593620</v>
      </c>
      <c r="L32" s="230">
        <v>0</v>
      </c>
      <c r="M32" s="230">
        <v>0</v>
      </c>
      <c r="N32" s="230">
        <v>0</v>
      </c>
      <c r="O32" s="230">
        <v>565804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97127</v>
      </c>
      <c r="AB32" s="230">
        <v>0</v>
      </c>
      <c r="AC32" s="230">
        <v>0</v>
      </c>
      <c r="AD32" s="230">
        <v>25366</v>
      </c>
      <c r="AE32" s="230">
        <v>0</v>
      </c>
      <c r="AF32" s="230">
        <v>20454</v>
      </c>
      <c r="AG32" s="230">
        <v>0</v>
      </c>
      <c r="AH32" s="230">
        <v>0</v>
      </c>
      <c r="AI32" s="230">
        <v>113944</v>
      </c>
      <c r="AJ32" s="230">
        <v>0</v>
      </c>
      <c r="AK32" s="230">
        <v>0</v>
      </c>
      <c r="AL32" s="230">
        <v>0</v>
      </c>
      <c r="AM32" s="230">
        <v>0</v>
      </c>
      <c r="AN32" s="230">
        <v>105643</v>
      </c>
      <c r="AO32" s="230">
        <v>40726</v>
      </c>
    </row>
    <row r="33" spans="3:41" x14ac:dyDescent="0.3">
      <c r="C33" s="230">
        <v>35</v>
      </c>
      <c r="D33" s="230">
        <v>4</v>
      </c>
      <c r="E33" s="230">
        <v>9</v>
      </c>
      <c r="F33" s="230">
        <v>28246</v>
      </c>
      <c r="G33" s="230">
        <v>0</v>
      </c>
      <c r="H33" s="230">
        <v>0</v>
      </c>
      <c r="I33" s="230">
        <v>0</v>
      </c>
      <c r="J33" s="230">
        <v>0</v>
      </c>
      <c r="K33" s="230">
        <v>7450</v>
      </c>
      <c r="L33" s="230">
        <v>0</v>
      </c>
      <c r="M33" s="230">
        <v>0</v>
      </c>
      <c r="N33" s="230">
        <v>0</v>
      </c>
      <c r="O33" s="230">
        <v>16196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2000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2600</v>
      </c>
    </row>
    <row r="34" spans="3:41" x14ac:dyDescent="0.3">
      <c r="C34" s="230">
        <v>35</v>
      </c>
      <c r="D34" s="230">
        <v>4</v>
      </c>
      <c r="E34" s="230">
        <v>10</v>
      </c>
      <c r="F34" s="230">
        <v>5155</v>
      </c>
      <c r="G34" s="230">
        <v>0</v>
      </c>
      <c r="H34" s="230">
        <v>0</v>
      </c>
      <c r="I34" s="230">
        <v>0</v>
      </c>
      <c r="J34" s="230">
        <v>0</v>
      </c>
      <c r="K34" s="230">
        <v>5155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</row>
    <row r="35" spans="3:41" x14ac:dyDescent="0.3">
      <c r="C35" s="230">
        <v>35</v>
      </c>
      <c r="D35" s="230">
        <v>4</v>
      </c>
      <c r="E35" s="230">
        <v>11</v>
      </c>
      <c r="F35" s="230">
        <v>6007.8772546841901</v>
      </c>
      <c r="G35" s="230">
        <v>0</v>
      </c>
      <c r="H35" s="230">
        <v>2007.8772546841899</v>
      </c>
      <c r="I35" s="230">
        <v>0</v>
      </c>
      <c r="J35" s="230">
        <v>0</v>
      </c>
      <c r="K35" s="230">
        <v>4000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</row>
    <row r="36" spans="3:41" x14ac:dyDescent="0.3">
      <c r="C36" s="230">
        <v>35</v>
      </c>
      <c r="D36" s="230">
        <v>5</v>
      </c>
      <c r="E36" s="230">
        <v>1</v>
      </c>
      <c r="F36" s="230">
        <v>73.45</v>
      </c>
      <c r="G36" s="230">
        <v>0</v>
      </c>
      <c r="H36" s="230">
        <v>7.1</v>
      </c>
      <c r="I36" s="230">
        <v>0</v>
      </c>
      <c r="J36" s="230">
        <v>0</v>
      </c>
      <c r="K36" s="230">
        <v>22.9</v>
      </c>
      <c r="L36" s="230">
        <v>0</v>
      </c>
      <c r="M36" s="230">
        <v>0</v>
      </c>
      <c r="N36" s="230">
        <v>0</v>
      </c>
      <c r="O36" s="230">
        <v>22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3.7</v>
      </c>
      <c r="AB36" s="230">
        <v>0</v>
      </c>
      <c r="AC36" s="230">
        <v>0</v>
      </c>
      <c r="AD36" s="230">
        <v>1.75</v>
      </c>
      <c r="AE36" s="230">
        <v>0</v>
      </c>
      <c r="AF36" s="230">
        <v>1</v>
      </c>
      <c r="AG36" s="230">
        <v>0</v>
      </c>
      <c r="AH36" s="230">
        <v>0</v>
      </c>
      <c r="AI36" s="230">
        <v>7</v>
      </c>
      <c r="AJ36" s="230">
        <v>0</v>
      </c>
      <c r="AK36" s="230">
        <v>0</v>
      </c>
      <c r="AL36" s="230">
        <v>0</v>
      </c>
      <c r="AM36" s="230">
        <v>0</v>
      </c>
      <c r="AN36" s="230">
        <v>5</v>
      </c>
      <c r="AO36" s="230">
        <v>3</v>
      </c>
    </row>
    <row r="37" spans="3:41" x14ac:dyDescent="0.3">
      <c r="C37" s="230">
        <v>35</v>
      </c>
      <c r="D37" s="230">
        <v>5</v>
      </c>
      <c r="E37" s="230">
        <v>2</v>
      </c>
      <c r="F37" s="230">
        <v>10348.6</v>
      </c>
      <c r="G37" s="230">
        <v>0</v>
      </c>
      <c r="H37" s="230">
        <v>1016</v>
      </c>
      <c r="I37" s="230">
        <v>0</v>
      </c>
      <c r="J37" s="230">
        <v>0</v>
      </c>
      <c r="K37" s="230">
        <v>3251.6</v>
      </c>
      <c r="L37" s="230">
        <v>0</v>
      </c>
      <c r="M37" s="230">
        <v>0</v>
      </c>
      <c r="N37" s="230">
        <v>0</v>
      </c>
      <c r="O37" s="230">
        <v>2960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429</v>
      </c>
      <c r="AB37" s="230">
        <v>0</v>
      </c>
      <c r="AC37" s="230">
        <v>0</v>
      </c>
      <c r="AD37" s="230">
        <v>276</v>
      </c>
      <c r="AE37" s="230">
        <v>0</v>
      </c>
      <c r="AF37" s="230">
        <v>168</v>
      </c>
      <c r="AG37" s="230">
        <v>0</v>
      </c>
      <c r="AH37" s="230">
        <v>0</v>
      </c>
      <c r="AI37" s="230">
        <v>980</v>
      </c>
      <c r="AJ37" s="230">
        <v>0</v>
      </c>
      <c r="AK37" s="230">
        <v>0</v>
      </c>
      <c r="AL37" s="230">
        <v>0</v>
      </c>
      <c r="AM37" s="230">
        <v>0</v>
      </c>
      <c r="AN37" s="230">
        <v>804</v>
      </c>
      <c r="AO37" s="230">
        <v>464</v>
      </c>
    </row>
    <row r="38" spans="3:41" x14ac:dyDescent="0.3">
      <c r="C38" s="230">
        <v>35</v>
      </c>
      <c r="D38" s="230">
        <v>5</v>
      </c>
      <c r="E38" s="230">
        <v>4</v>
      </c>
      <c r="F38" s="230">
        <v>487</v>
      </c>
      <c r="G38" s="230">
        <v>0</v>
      </c>
      <c r="H38" s="230">
        <v>64</v>
      </c>
      <c r="I38" s="230">
        <v>0</v>
      </c>
      <c r="J38" s="230">
        <v>0</v>
      </c>
      <c r="K38" s="230">
        <v>40.5</v>
      </c>
      <c r="L38" s="230">
        <v>0</v>
      </c>
      <c r="M38" s="230">
        <v>0</v>
      </c>
      <c r="N38" s="230">
        <v>0</v>
      </c>
      <c r="O38" s="230">
        <v>382.5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35</v>
      </c>
      <c r="D39" s="230">
        <v>5</v>
      </c>
      <c r="E39" s="230">
        <v>5</v>
      </c>
      <c r="F39" s="230">
        <v>70</v>
      </c>
      <c r="G39" s="230">
        <v>70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  <row r="40" spans="3:41" x14ac:dyDescent="0.3">
      <c r="C40" s="230">
        <v>35</v>
      </c>
      <c r="D40" s="230">
        <v>5</v>
      </c>
      <c r="E40" s="230">
        <v>6</v>
      </c>
      <c r="F40" s="230">
        <v>1911755</v>
      </c>
      <c r="G40" s="230">
        <v>5000</v>
      </c>
      <c r="H40" s="230">
        <v>362397</v>
      </c>
      <c r="I40" s="230">
        <v>0</v>
      </c>
      <c r="J40" s="230">
        <v>0</v>
      </c>
      <c r="K40" s="230">
        <v>564674</v>
      </c>
      <c r="L40" s="230">
        <v>0</v>
      </c>
      <c r="M40" s="230">
        <v>0</v>
      </c>
      <c r="N40" s="230">
        <v>0</v>
      </c>
      <c r="O40" s="230">
        <v>585814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90357</v>
      </c>
      <c r="AB40" s="230">
        <v>0</v>
      </c>
      <c r="AC40" s="230">
        <v>0</v>
      </c>
      <c r="AD40" s="230">
        <v>29468</v>
      </c>
      <c r="AE40" s="230">
        <v>0</v>
      </c>
      <c r="AF40" s="230">
        <v>22270</v>
      </c>
      <c r="AG40" s="230">
        <v>0</v>
      </c>
      <c r="AH40" s="230">
        <v>0</v>
      </c>
      <c r="AI40" s="230">
        <v>107286</v>
      </c>
      <c r="AJ40" s="230">
        <v>0</v>
      </c>
      <c r="AK40" s="230">
        <v>0</v>
      </c>
      <c r="AL40" s="230">
        <v>0</v>
      </c>
      <c r="AM40" s="230">
        <v>0</v>
      </c>
      <c r="AN40" s="230">
        <v>105671</v>
      </c>
      <c r="AO40" s="230">
        <v>38818</v>
      </c>
    </row>
    <row r="41" spans="3:41" x14ac:dyDescent="0.3">
      <c r="C41" s="230">
        <v>35</v>
      </c>
      <c r="D41" s="230">
        <v>5</v>
      </c>
      <c r="E41" s="230">
        <v>9</v>
      </c>
      <c r="F41" s="230">
        <v>19222</v>
      </c>
      <c r="G41" s="230">
        <v>0</v>
      </c>
      <c r="H41" s="230">
        <v>0</v>
      </c>
      <c r="I41" s="230">
        <v>0</v>
      </c>
      <c r="J41" s="230">
        <v>0</v>
      </c>
      <c r="K41" s="230">
        <v>5500</v>
      </c>
      <c r="L41" s="230">
        <v>0</v>
      </c>
      <c r="M41" s="230">
        <v>0</v>
      </c>
      <c r="N41" s="230">
        <v>0</v>
      </c>
      <c r="O41" s="230">
        <v>7172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2000</v>
      </c>
      <c r="AG41" s="230">
        <v>0</v>
      </c>
      <c r="AH41" s="230">
        <v>0</v>
      </c>
      <c r="AI41" s="230">
        <v>3500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1050</v>
      </c>
    </row>
    <row r="42" spans="3:41" x14ac:dyDescent="0.3">
      <c r="C42" s="230">
        <v>35</v>
      </c>
      <c r="D42" s="230">
        <v>5</v>
      </c>
      <c r="E42" s="230">
        <v>10</v>
      </c>
      <c r="F42" s="230">
        <v>10150</v>
      </c>
      <c r="G42" s="230">
        <v>0</v>
      </c>
      <c r="H42" s="230">
        <v>9500</v>
      </c>
      <c r="I42" s="230">
        <v>0</v>
      </c>
      <c r="J42" s="230">
        <v>0</v>
      </c>
      <c r="K42" s="230">
        <v>650</v>
      </c>
      <c r="L42" s="230">
        <v>0</v>
      </c>
      <c r="M42" s="230">
        <v>0</v>
      </c>
      <c r="N42" s="230">
        <v>0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</row>
    <row r="43" spans="3:41" x14ac:dyDescent="0.3">
      <c r="C43" s="230">
        <v>35</v>
      </c>
      <c r="D43" s="230">
        <v>5</v>
      </c>
      <c r="E43" s="230">
        <v>11</v>
      </c>
      <c r="F43" s="230">
        <v>6007.8772546841901</v>
      </c>
      <c r="G43" s="230">
        <v>0</v>
      </c>
      <c r="H43" s="230">
        <v>2007.8772546841899</v>
      </c>
      <c r="I43" s="230">
        <v>0</v>
      </c>
      <c r="J43" s="230">
        <v>0</v>
      </c>
      <c r="K43" s="230">
        <v>4000</v>
      </c>
      <c r="L43" s="230">
        <v>0</v>
      </c>
      <c r="M43" s="230">
        <v>0</v>
      </c>
      <c r="N43" s="230">
        <v>0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</row>
    <row r="44" spans="3:41" x14ac:dyDescent="0.3">
      <c r="C44" s="230">
        <v>35</v>
      </c>
      <c r="D44" s="230">
        <v>6</v>
      </c>
      <c r="E44" s="230">
        <v>1</v>
      </c>
      <c r="F44" s="230">
        <v>74</v>
      </c>
      <c r="G44" s="230">
        <v>0</v>
      </c>
      <c r="H44" s="230">
        <v>7.1</v>
      </c>
      <c r="I44" s="230">
        <v>0</v>
      </c>
      <c r="J44" s="230">
        <v>0</v>
      </c>
      <c r="K44" s="230">
        <v>22.9</v>
      </c>
      <c r="L44" s="230">
        <v>0</v>
      </c>
      <c r="M44" s="230">
        <v>0</v>
      </c>
      <c r="N44" s="230">
        <v>0</v>
      </c>
      <c r="O44" s="230">
        <v>22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4</v>
      </c>
      <c r="AB44" s="230">
        <v>0</v>
      </c>
      <c r="AC44" s="230">
        <v>0</v>
      </c>
      <c r="AD44" s="230">
        <v>2</v>
      </c>
      <c r="AE44" s="230">
        <v>0</v>
      </c>
      <c r="AF44" s="230">
        <v>1</v>
      </c>
      <c r="AG44" s="230">
        <v>0</v>
      </c>
      <c r="AH44" s="230">
        <v>0</v>
      </c>
      <c r="AI44" s="230">
        <v>7</v>
      </c>
      <c r="AJ44" s="230">
        <v>0</v>
      </c>
      <c r="AK44" s="230">
        <v>0</v>
      </c>
      <c r="AL44" s="230">
        <v>0</v>
      </c>
      <c r="AM44" s="230">
        <v>0</v>
      </c>
      <c r="AN44" s="230">
        <v>5</v>
      </c>
      <c r="AO44" s="230">
        <v>3</v>
      </c>
    </row>
    <row r="45" spans="3:41" x14ac:dyDescent="0.3">
      <c r="C45" s="230">
        <v>35</v>
      </c>
      <c r="D45" s="230">
        <v>6</v>
      </c>
      <c r="E45" s="230">
        <v>2</v>
      </c>
      <c r="F45" s="230">
        <v>10518.8</v>
      </c>
      <c r="G45" s="230">
        <v>0</v>
      </c>
      <c r="H45" s="230">
        <v>1140</v>
      </c>
      <c r="I45" s="230">
        <v>0</v>
      </c>
      <c r="J45" s="230">
        <v>0</v>
      </c>
      <c r="K45" s="230">
        <v>3138.8</v>
      </c>
      <c r="L45" s="230">
        <v>0</v>
      </c>
      <c r="M45" s="230">
        <v>0</v>
      </c>
      <c r="N45" s="230">
        <v>0</v>
      </c>
      <c r="O45" s="230">
        <v>3008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408</v>
      </c>
      <c r="AB45" s="230">
        <v>0</v>
      </c>
      <c r="AC45" s="230">
        <v>0</v>
      </c>
      <c r="AD45" s="230">
        <v>304</v>
      </c>
      <c r="AE45" s="230">
        <v>0</v>
      </c>
      <c r="AF45" s="230">
        <v>152</v>
      </c>
      <c r="AG45" s="230">
        <v>0</v>
      </c>
      <c r="AH45" s="230">
        <v>0</v>
      </c>
      <c r="AI45" s="230">
        <v>1056</v>
      </c>
      <c r="AJ45" s="230">
        <v>0</v>
      </c>
      <c r="AK45" s="230">
        <v>0</v>
      </c>
      <c r="AL45" s="230">
        <v>0</v>
      </c>
      <c r="AM45" s="230">
        <v>0</v>
      </c>
      <c r="AN45" s="230">
        <v>836</v>
      </c>
      <c r="AO45" s="230">
        <v>476</v>
      </c>
    </row>
    <row r="46" spans="3:41" x14ac:dyDescent="0.3">
      <c r="C46" s="230">
        <v>35</v>
      </c>
      <c r="D46" s="230">
        <v>6</v>
      </c>
      <c r="E46" s="230">
        <v>4</v>
      </c>
      <c r="F46" s="230">
        <v>375.5</v>
      </c>
      <c r="G46" s="230">
        <v>0</v>
      </c>
      <c r="H46" s="230">
        <v>59</v>
      </c>
      <c r="I46" s="230">
        <v>0</v>
      </c>
      <c r="J46" s="230">
        <v>0</v>
      </c>
      <c r="K46" s="230">
        <v>30</v>
      </c>
      <c r="L46" s="230">
        <v>0</v>
      </c>
      <c r="M46" s="230">
        <v>0</v>
      </c>
      <c r="N46" s="230">
        <v>0</v>
      </c>
      <c r="O46" s="230">
        <v>286.5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</row>
    <row r="47" spans="3:41" x14ac:dyDescent="0.3">
      <c r="C47" s="230">
        <v>35</v>
      </c>
      <c r="D47" s="230">
        <v>6</v>
      </c>
      <c r="E47" s="230">
        <v>5</v>
      </c>
      <c r="F47" s="230">
        <v>50</v>
      </c>
      <c r="G47" s="230">
        <v>50</v>
      </c>
      <c r="H47" s="230">
        <v>0</v>
      </c>
      <c r="I47" s="230">
        <v>0</v>
      </c>
      <c r="J47" s="230">
        <v>0</v>
      </c>
      <c r="K47" s="230">
        <v>0</v>
      </c>
      <c r="L47" s="230">
        <v>0</v>
      </c>
      <c r="M47" s="230">
        <v>0</v>
      </c>
      <c r="N47" s="230">
        <v>0</v>
      </c>
      <c r="O47" s="230">
        <v>0</v>
      </c>
      <c r="P47" s="230">
        <v>0</v>
      </c>
      <c r="Q47" s="230">
        <v>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</row>
    <row r="48" spans="3:41" x14ac:dyDescent="0.3">
      <c r="C48" s="230">
        <v>35</v>
      </c>
      <c r="D48" s="230">
        <v>6</v>
      </c>
      <c r="E48" s="230">
        <v>6</v>
      </c>
      <c r="F48" s="230">
        <v>1956116</v>
      </c>
      <c r="G48" s="230">
        <v>5000</v>
      </c>
      <c r="H48" s="230">
        <v>428035</v>
      </c>
      <c r="I48" s="230">
        <v>0</v>
      </c>
      <c r="J48" s="230">
        <v>0</v>
      </c>
      <c r="K48" s="230">
        <v>561708</v>
      </c>
      <c r="L48" s="230">
        <v>0</v>
      </c>
      <c r="M48" s="230">
        <v>0</v>
      </c>
      <c r="N48" s="230">
        <v>0</v>
      </c>
      <c r="O48" s="230">
        <v>576123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64018</v>
      </c>
      <c r="AB48" s="230">
        <v>0</v>
      </c>
      <c r="AC48" s="230">
        <v>0</v>
      </c>
      <c r="AD48" s="230">
        <v>33097</v>
      </c>
      <c r="AE48" s="230">
        <v>0</v>
      </c>
      <c r="AF48" s="230">
        <v>22138</v>
      </c>
      <c r="AG48" s="230">
        <v>0</v>
      </c>
      <c r="AH48" s="230">
        <v>0</v>
      </c>
      <c r="AI48" s="230">
        <v>115938</v>
      </c>
      <c r="AJ48" s="230">
        <v>0</v>
      </c>
      <c r="AK48" s="230">
        <v>0</v>
      </c>
      <c r="AL48" s="230">
        <v>0</v>
      </c>
      <c r="AM48" s="230">
        <v>0</v>
      </c>
      <c r="AN48" s="230">
        <v>106024</v>
      </c>
      <c r="AO48" s="230">
        <v>44035</v>
      </c>
    </row>
    <row r="49" spans="3:41" x14ac:dyDescent="0.3">
      <c r="C49" s="230">
        <v>35</v>
      </c>
      <c r="D49" s="230">
        <v>6</v>
      </c>
      <c r="E49" s="230">
        <v>9</v>
      </c>
      <c r="F49" s="230">
        <v>33654</v>
      </c>
      <c r="G49" s="230">
        <v>0</v>
      </c>
      <c r="H49" s="230">
        <v>0</v>
      </c>
      <c r="I49" s="230">
        <v>0</v>
      </c>
      <c r="J49" s="230">
        <v>0</v>
      </c>
      <c r="K49" s="230">
        <v>15874</v>
      </c>
      <c r="L49" s="230">
        <v>0</v>
      </c>
      <c r="M49" s="230">
        <v>0</v>
      </c>
      <c r="N49" s="230">
        <v>0</v>
      </c>
      <c r="O49" s="230">
        <v>7780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1500</v>
      </c>
      <c r="AG49" s="230">
        <v>0</v>
      </c>
      <c r="AH49" s="230">
        <v>0</v>
      </c>
      <c r="AI49" s="230">
        <v>2500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6000</v>
      </c>
    </row>
    <row r="50" spans="3:41" x14ac:dyDescent="0.3">
      <c r="C50" s="230">
        <v>35</v>
      </c>
      <c r="D50" s="230">
        <v>6</v>
      </c>
      <c r="E50" s="230">
        <v>10</v>
      </c>
      <c r="F50" s="230">
        <v>1150</v>
      </c>
      <c r="G50" s="230">
        <v>0</v>
      </c>
      <c r="H50" s="230">
        <v>350</v>
      </c>
      <c r="I50" s="230">
        <v>0</v>
      </c>
      <c r="J50" s="230">
        <v>0</v>
      </c>
      <c r="K50" s="230">
        <v>800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</row>
    <row r="51" spans="3:41" x14ac:dyDescent="0.3">
      <c r="C51" s="230">
        <v>35</v>
      </c>
      <c r="D51" s="230">
        <v>6</v>
      </c>
      <c r="E51" s="230">
        <v>11</v>
      </c>
      <c r="F51" s="230">
        <v>6007.8772546841901</v>
      </c>
      <c r="G51" s="230">
        <v>0</v>
      </c>
      <c r="H51" s="230">
        <v>2007.8772546841899</v>
      </c>
      <c r="I51" s="230">
        <v>0</v>
      </c>
      <c r="J51" s="230">
        <v>0</v>
      </c>
      <c r="K51" s="230">
        <v>4000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</row>
    <row r="52" spans="3:41" x14ac:dyDescent="0.3">
      <c r="C52" s="230">
        <v>35</v>
      </c>
      <c r="D52" s="230">
        <v>7</v>
      </c>
      <c r="E52" s="230">
        <v>1</v>
      </c>
      <c r="F52" s="230">
        <v>74.5</v>
      </c>
      <c r="G52" s="230">
        <v>0</v>
      </c>
      <c r="H52" s="230">
        <v>7.1</v>
      </c>
      <c r="I52" s="230">
        <v>0</v>
      </c>
      <c r="J52" s="230">
        <v>0</v>
      </c>
      <c r="K52" s="230">
        <v>23.4</v>
      </c>
      <c r="L52" s="230">
        <v>0</v>
      </c>
      <c r="M52" s="230">
        <v>0</v>
      </c>
      <c r="N52" s="230">
        <v>0</v>
      </c>
      <c r="O52" s="230">
        <v>21</v>
      </c>
      <c r="P52" s="230">
        <v>0</v>
      </c>
      <c r="Q52" s="230">
        <v>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4</v>
      </c>
      <c r="AB52" s="230">
        <v>0</v>
      </c>
      <c r="AC52" s="230">
        <v>0</v>
      </c>
      <c r="AD52" s="230">
        <v>2</v>
      </c>
      <c r="AE52" s="230">
        <v>0</v>
      </c>
      <c r="AF52" s="230">
        <v>1</v>
      </c>
      <c r="AG52" s="230">
        <v>0</v>
      </c>
      <c r="AH52" s="230">
        <v>0</v>
      </c>
      <c r="AI52" s="230">
        <v>8</v>
      </c>
      <c r="AJ52" s="230">
        <v>0</v>
      </c>
      <c r="AK52" s="230">
        <v>0</v>
      </c>
      <c r="AL52" s="230">
        <v>0</v>
      </c>
      <c r="AM52" s="230">
        <v>0</v>
      </c>
      <c r="AN52" s="230">
        <v>5</v>
      </c>
      <c r="AO52" s="230">
        <v>3</v>
      </c>
    </row>
    <row r="53" spans="3:41" x14ac:dyDescent="0.3">
      <c r="C53" s="230">
        <v>35</v>
      </c>
      <c r="D53" s="230">
        <v>7</v>
      </c>
      <c r="E53" s="230">
        <v>2</v>
      </c>
      <c r="F53" s="230">
        <v>9607.6</v>
      </c>
      <c r="G53" s="230">
        <v>0</v>
      </c>
      <c r="H53" s="230">
        <v>898</v>
      </c>
      <c r="I53" s="230">
        <v>0</v>
      </c>
      <c r="J53" s="230">
        <v>0</v>
      </c>
      <c r="K53" s="230">
        <v>2941.6</v>
      </c>
      <c r="L53" s="230">
        <v>0</v>
      </c>
      <c r="M53" s="230">
        <v>0</v>
      </c>
      <c r="N53" s="230">
        <v>0</v>
      </c>
      <c r="O53" s="230">
        <v>2908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432</v>
      </c>
      <c r="AB53" s="230">
        <v>0</v>
      </c>
      <c r="AC53" s="230">
        <v>0</v>
      </c>
      <c r="AD53" s="230">
        <v>248</v>
      </c>
      <c r="AE53" s="230">
        <v>0</v>
      </c>
      <c r="AF53" s="230">
        <v>160</v>
      </c>
      <c r="AG53" s="230">
        <v>0</v>
      </c>
      <c r="AH53" s="230">
        <v>0</v>
      </c>
      <c r="AI53" s="230">
        <v>1104</v>
      </c>
      <c r="AJ53" s="230">
        <v>0</v>
      </c>
      <c r="AK53" s="230">
        <v>0</v>
      </c>
      <c r="AL53" s="230">
        <v>0</v>
      </c>
      <c r="AM53" s="230">
        <v>0</v>
      </c>
      <c r="AN53" s="230">
        <v>644</v>
      </c>
      <c r="AO53" s="230">
        <v>272</v>
      </c>
    </row>
    <row r="54" spans="3:41" x14ac:dyDescent="0.3">
      <c r="C54" s="230">
        <v>35</v>
      </c>
      <c r="D54" s="230">
        <v>7</v>
      </c>
      <c r="E54" s="230">
        <v>4</v>
      </c>
      <c r="F54" s="230">
        <v>395.5</v>
      </c>
      <c r="G54" s="230">
        <v>0</v>
      </c>
      <c r="H54" s="230">
        <v>55</v>
      </c>
      <c r="I54" s="230">
        <v>0</v>
      </c>
      <c r="J54" s="230">
        <v>0</v>
      </c>
      <c r="K54" s="230">
        <v>36</v>
      </c>
      <c r="L54" s="230">
        <v>0</v>
      </c>
      <c r="M54" s="230">
        <v>0</v>
      </c>
      <c r="N54" s="230">
        <v>0</v>
      </c>
      <c r="O54" s="230">
        <v>304.5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</row>
    <row r="55" spans="3:41" x14ac:dyDescent="0.3">
      <c r="C55" s="230">
        <v>35</v>
      </c>
      <c r="D55" s="230">
        <v>7</v>
      </c>
      <c r="E55" s="230">
        <v>5</v>
      </c>
      <c r="F55" s="230">
        <v>51</v>
      </c>
      <c r="G55" s="230">
        <v>51</v>
      </c>
      <c r="H55" s="230">
        <v>0</v>
      </c>
      <c r="I55" s="230">
        <v>0</v>
      </c>
      <c r="J55" s="230">
        <v>0</v>
      </c>
      <c r="K55" s="230">
        <v>0</v>
      </c>
      <c r="L55" s="230">
        <v>0</v>
      </c>
      <c r="M55" s="230">
        <v>0</v>
      </c>
      <c r="N55" s="230">
        <v>0</v>
      </c>
      <c r="O55" s="230">
        <v>0</v>
      </c>
      <c r="P55" s="230">
        <v>0</v>
      </c>
      <c r="Q55" s="230">
        <v>0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</row>
    <row r="56" spans="3:41" x14ac:dyDescent="0.3">
      <c r="C56" s="230">
        <v>35</v>
      </c>
      <c r="D56" s="230">
        <v>7</v>
      </c>
      <c r="E56" s="230">
        <v>6</v>
      </c>
      <c r="F56" s="230">
        <v>2847002</v>
      </c>
      <c r="G56" s="230">
        <v>5000</v>
      </c>
      <c r="H56" s="230">
        <v>615642</v>
      </c>
      <c r="I56" s="230">
        <v>0</v>
      </c>
      <c r="J56" s="230">
        <v>0</v>
      </c>
      <c r="K56" s="230">
        <v>839689</v>
      </c>
      <c r="L56" s="230">
        <v>0</v>
      </c>
      <c r="M56" s="230">
        <v>0</v>
      </c>
      <c r="N56" s="230">
        <v>0</v>
      </c>
      <c r="O56" s="230">
        <v>818304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109398</v>
      </c>
      <c r="AB56" s="230">
        <v>0</v>
      </c>
      <c r="AC56" s="230">
        <v>0</v>
      </c>
      <c r="AD56" s="230">
        <v>48143</v>
      </c>
      <c r="AE56" s="230">
        <v>0</v>
      </c>
      <c r="AF56" s="230">
        <v>31789</v>
      </c>
      <c r="AG56" s="230">
        <v>0</v>
      </c>
      <c r="AH56" s="230">
        <v>0</v>
      </c>
      <c r="AI56" s="230">
        <v>177451</v>
      </c>
      <c r="AJ56" s="230">
        <v>0</v>
      </c>
      <c r="AK56" s="230">
        <v>0</v>
      </c>
      <c r="AL56" s="230">
        <v>0</v>
      </c>
      <c r="AM56" s="230">
        <v>0</v>
      </c>
      <c r="AN56" s="230">
        <v>147978</v>
      </c>
      <c r="AO56" s="230">
        <v>53608</v>
      </c>
    </row>
    <row r="57" spans="3:41" x14ac:dyDescent="0.3">
      <c r="C57" s="230">
        <v>35</v>
      </c>
      <c r="D57" s="230">
        <v>7</v>
      </c>
      <c r="E57" s="230">
        <v>9</v>
      </c>
      <c r="F57" s="230">
        <v>859230</v>
      </c>
      <c r="G57" s="230">
        <v>0</v>
      </c>
      <c r="H57" s="230">
        <v>192783</v>
      </c>
      <c r="I57" s="230">
        <v>0</v>
      </c>
      <c r="J57" s="230">
        <v>0</v>
      </c>
      <c r="K57" s="230">
        <v>273117</v>
      </c>
      <c r="L57" s="230">
        <v>0</v>
      </c>
      <c r="M57" s="230">
        <v>0</v>
      </c>
      <c r="N57" s="230">
        <v>0</v>
      </c>
      <c r="O57" s="230">
        <v>213730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38910</v>
      </c>
      <c r="AB57" s="230">
        <v>0</v>
      </c>
      <c r="AC57" s="230">
        <v>0</v>
      </c>
      <c r="AD57" s="230">
        <v>14329</v>
      </c>
      <c r="AE57" s="230">
        <v>0</v>
      </c>
      <c r="AF57" s="230">
        <v>11179</v>
      </c>
      <c r="AG57" s="230">
        <v>0</v>
      </c>
      <c r="AH57" s="230">
        <v>0</v>
      </c>
      <c r="AI57" s="230">
        <v>55815</v>
      </c>
      <c r="AJ57" s="230">
        <v>0</v>
      </c>
      <c r="AK57" s="230">
        <v>0</v>
      </c>
      <c r="AL57" s="230">
        <v>0</v>
      </c>
      <c r="AM57" s="230">
        <v>0</v>
      </c>
      <c r="AN57" s="230">
        <v>40564</v>
      </c>
      <c r="AO57" s="230">
        <v>18803</v>
      </c>
    </row>
    <row r="58" spans="3:41" x14ac:dyDescent="0.3">
      <c r="C58" s="230">
        <v>35</v>
      </c>
      <c r="D58" s="230">
        <v>7</v>
      </c>
      <c r="E58" s="230">
        <v>10</v>
      </c>
      <c r="F58" s="230">
        <v>500</v>
      </c>
      <c r="G58" s="230">
        <v>0</v>
      </c>
      <c r="H58" s="230">
        <v>500</v>
      </c>
      <c r="I58" s="230">
        <v>0</v>
      </c>
      <c r="J58" s="230">
        <v>0</v>
      </c>
      <c r="K58" s="230">
        <v>0</v>
      </c>
      <c r="L58" s="230">
        <v>0</v>
      </c>
      <c r="M58" s="230">
        <v>0</v>
      </c>
      <c r="N58" s="230">
        <v>0</v>
      </c>
      <c r="O58" s="230">
        <v>0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</row>
    <row r="59" spans="3:41" x14ac:dyDescent="0.3">
      <c r="C59" s="230">
        <v>35</v>
      </c>
      <c r="D59" s="230">
        <v>7</v>
      </c>
      <c r="E59" s="230">
        <v>11</v>
      </c>
      <c r="F59" s="230">
        <v>6007.8772546841901</v>
      </c>
      <c r="G59" s="230">
        <v>0</v>
      </c>
      <c r="H59" s="230">
        <v>2007.8772546841899</v>
      </c>
      <c r="I59" s="230">
        <v>0</v>
      </c>
      <c r="J59" s="230">
        <v>0</v>
      </c>
      <c r="K59" s="230">
        <v>4000</v>
      </c>
      <c r="L59" s="230">
        <v>0</v>
      </c>
      <c r="M59" s="230">
        <v>0</v>
      </c>
      <c r="N59" s="230">
        <v>0</v>
      </c>
      <c r="O59" s="230">
        <v>0</v>
      </c>
      <c r="P59" s="230">
        <v>0</v>
      </c>
      <c r="Q59" s="230">
        <v>0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</row>
    <row r="60" spans="3:41" x14ac:dyDescent="0.3">
      <c r="C60" s="230">
        <v>35</v>
      </c>
      <c r="D60" s="230">
        <v>8</v>
      </c>
      <c r="E60" s="230">
        <v>1</v>
      </c>
      <c r="F60" s="230">
        <v>74.5</v>
      </c>
      <c r="G60" s="230">
        <v>0</v>
      </c>
      <c r="H60" s="230">
        <v>7.1</v>
      </c>
      <c r="I60" s="230">
        <v>0</v>
      </c>
      <c r="J60" s="230">
        <v>0</v>
      </c>
      <c r="K60" s="230">
        <v>23.4</v>
      </c>
      <c r="L60" s="230">
        <v>0</v>
      </c>
      <c r="M60" s="230">
        <v>0</v>
      </c>
      <c r="N60" s="230">
        <v>0</v>
      </c>
      <c r="O60" s="230">
        <v>21</v>
      </c>
      <c r="P60" s="230">
        <v>0</v>
      </c>
      <c r="Q60" s="230">
        <v>0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5</v>
      </c>
      <c r="AB60" s="230">
        <v>0</v>
      </c>
      <c r="AC60" s="230">
        <v>0</v>
      </c>
      <c r="AD60" s="230">
        <v>2</v>
      </c>
      <c r="AE60" s="230">
        <v>0</v>
      </c>
      <c r="AF60" s="230">
        <v>1</v>
      </c>
      <c r="AG60" s="230">
        <v>0</v>
      </c>
      <c r="AH60" s="230">
        <v>0</v>
      </c>
      <c r="AI60" s="230">
        <v>7</v>
      </c>
      <c r="AJ60" s="230">
        <v>0</v>
      </c>
      <c r="AK60" s="230">
        <v>0</v>
      </c>
      <c r="AL60" s="230">
        <v>0</v>
      </c>
      <c r="AM60" s="230">
        <v>0</v>
      </c>
      <c r="AN60" s="230">
        <v>5</v>
      </c>
      <c r="AO60" s="230">
        <v>3</v>
      </c>
    </row>
    <row r="61" spans="3:41" x14ac:dyDescent="0.3">
      <c r="C61" s="230">
        <v>35</v>
      </c>
      <c r="D61" s="230">
        <v>8</v>
      </c>
      <c r="E61" s="230">
        <v>2</v>
      </c>
      <c r="F61" s="230">
        <v>9016.4</v>
      </c>
      <c r="G61" s="230">
        <v>0</v>
      </c>
      <c r="H61" s="230">
        <v>854</v>
      </c>
      <c r="I61" s="230">
        <v>0</v>
      </c>
      <c r="J61" s="230">
        <v>0</v>
      </c>
      <c r="K61" s="230">
        <v>2746.4</v>
      </c>
      <c r="L61" s="230">
        <v>0</v>
      </c>
      <c r="M61" s="230">
        <v>0</v>
      </c>
      <c r="N61" s="230">
        <v>0</v>
      </c>
      <c r="O61" s="230">
        <v>2612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592</v>
      </c>
      <c r="AB61" s="230">
        <v>0</v>
      </c>
      <c r="AC61" s="230">
        <v>0</v>
      </c>
      <c r="AD61" s="230">
        <v>280</v>
      </c>
      <c r="AE61" s="230">
        <v>0</v>
      </c>
      <c r="AF61" s="230">
        <v>88</v>
      </c>
      <c r="AG61" s="230">
        <v>0</v>
      </c>
      <c r="AH61" s="230">
        <v>0</v>
      </c>
      <c r="AI61" s="230">
        <v>928</v>
      </c>
      <c r="AJ61" s="230">
        <v>0</v>
      </c>
      <c r="AK61" s="230">
        <v>0</v>
      </c>
      <c r="AL61" s="230">
        <v>0</v>
      </c>
      <c r="AM61" s="230">
        <v>0</v>
      </c>
      <c r="AN61" s="230">
        <v>580</v>
      </c>
      <c r="AO61" s="230">
        <v>336</v>
      </c>
    </row>
    <row r="62" spans="3:41" x14ac:dyDescent="0.3">
      <c r="C62" s="230">
        <v>35</v>
      </c>
      <c r="D62" s="230">
        <v>8</v>
      </c>
      <c r="E62" s="230">
        <v>4</v>
      </c>
      <c r="F62" s="230">
        <v>471</v>
      </c>
      <c r="G62" s="230">
        <v>0</v>
      </c>
      <c r="H62" s="230">
        <v>60</v>
      </c>
      <c r="I62" s="230">
        <v>0</v>
      </c>
      <c r="J62" s="230">
        <v>0</v>
      </c>
      <c r="K62" s="230">
        <v>43.5</v>
      </c>
      <c r="L62" s="230">
        <v>0</v>
      </c>
      <c r="M62" s="230">
        <v>0</v>
      </c>
      <c r="N62" s="230">
        <v>0</v>
      </c>
      <c r="O62" s="230">
        <v>367.5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</row>
    <row r="63" spans="3:41" x14ac:dyDescent="0.3">
      <c r="C63" s="230">
        <v>35</v>
      </c>
      <c r="D63" s="230">
        <v>8</v>
      </c>
      <c r="E63" s="230">
        <v>5</v>
      </c>
      <c r="F63" s="230">
        <v>51</v>
      </c>
      <c r="G63" s="230">
        <v>51</v>
      </c>
      <c r="H63" s="230">
        <v>0</v>
      </c>
      <c r="I63" s="230">
        <v>0</v>
      </c>
      <c r="J63" s="230">
        <v>0</v>
      </c>
      <c r="K63" s="230">
        <v>0</v>
      </c>
      <c r="L63" s="230">
        <v>0</v>
      </c>
      <c r="M63" s="230">
        <v>0</v>
      </c>
      <c r="N63" s="230">
        <v>0</v>
      </c>
      <c r="O63" s="230">
        <v>0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</row>
    <row r="64" spans="3:41" x14ac:dyDescent="0.3">
      <c r="C64" s="230">
        <v>35</v>
      </c>
      <c r="D64" s="230">
        <v>8</v>
      </c>
      <c r="E64" s="230">
        <v>6</v>
      </c>
      <c r="F64" s="230">
        <v>2038744</v>
      </c>
      <c r="G64" s="230">
        <v>5000</v>
      </c>
      <c r="H64" s="230">
        <v>422013</v>
      </c>
      <c r="I64" s="230">
        <v>0</v>
      </c>
      <c r="J64" s="230">
        <v>0</v>
      </c>
      <c r="K64" s="230">
        <v>612051</v>
      </c>
      <c r="L64" s="230">
        <v>0</v>
      </c>
      <c r="M64" s="230">
        <v>0</v>
      </c>
      <c r="N64" s="230">
        <v>0</v>
      </c>
      <c r="O64" s="230">
        <v>604696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90340</v>
      </c>
      <c r="AB64" s="230">
        <v>0</v>
      </c>
      <c r="AC64" s="230">
        <v>0</v>
      </c>
      <c r="AD64" s="230">
        <v>34248</v>
      </c>
      <c r="AE64" s="230">
        <v>0</v>
      </c>
      <c r="AF64" s="230">
        <v>20562</v>
      </c>
      <c r="AG64" s="230">
        <v>0</v>
      </c>
      <c r="AH64" s="230">
        <v>0</v>
      </c>
      <c r="AI64" s="230">
        <v>115927</v>
      </c>
      <c r="AJ64" s="230">
        <v>0</v>
      </c>
      <c r="AK64" s="230">
        <v>0</v>
      </c>
      <c r="AL64" s="230">
        <v>0</v>
      </c>
      <c r="AM64" s="230">
        <v>0</v>
      </c>
      <c r="AN64" s="230">
        <v>104483</v>
      </c>
      <c r="AO64" s="230">
        <v>29424</v>
      </c>
    </row>
    <row r="65" spans="3:41" x14ac:dyDescent="0.3">
      <c r="C65" s="230">
        <v>35</v>
      </c>
      <c r="D65" s="230">
        <v>8</v>
      </c>
      <c r="E65" s="230">
        <v>9</v>
      </c>
      <c r="F65" s="230">
        <v>18954</v>
      </c>
      <c r="G65" s="230">
        <v>0</v>
      </c>
      <c r="H65" s="230">
        <v>0</v>
      </c>
      <c r="I65" s="230">
        <v>0</v>
      </c>
      <c r="J65" s="230">
        <v>0</v>
      </c>
      <c r="K65" s="230">
        <v>6000</v>
      </c>
      <c r="L65" s="230">
        <v>0</v>
      </c>
      <c r="M65" s="230">
        <v>0</v>
      </c>
      <c r="N65" s="230">
        <v>0</v>
      </c>
      <c r="O65" s="230">
        <v>3000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1300</v>
      </c>
      <c r="AE65" s="230">
        <v>0</v>
      </c>
      <c r="AF65" s="230">
        <v>0</v>
      </c>
      <c r="AG65" s="230">
        <v>0</v>
      </c>
      <c r="AH65" s="230">
        <v>0</v>
      </c>
      <c r="AI65" s="230">
        <v>4150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4504</v>
      </c>
    </row>
    <row r="66" spans="3:41" x14ac:dyDescent="0.3">
      <c r="C66" s="230">
        <v>35</v>
      </c>
      <c r="D66" s="230">
        <v>8</v>
      </c>
      <c r="E66" s="230">
        <v>10</v>
      </c>
      <c r="F66" s="230">
        <v>41250</v>
      </c>
      <c r="G66" s="230">
        <v>0</v>
      </c>
      <c r="H66" s="230">
        <v>41250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0</v>
      </c>
      <c r="AK66" s="230">
        <v>0</v>
      </c>
      <c r="AL66" s="230">
        <v>0</v>
      </c>
      <c r="AM66" s="230">
        <v>0</v>
      </c>
      <c r="AN66" s="230">
        <v>0</v>
      </c>
      <c r="AO66" s="230">
        <v>0</v>
      </c>
    </row>
    <row r="67" spans="3:41" x14ac:dyDescent="0.3">
      <c r="C67" s="230">
        <v>35</v>
      </c>
      <c r="D67" s="230">
        <v>8</v>
      </c>
      <c r="E67" s="230">
        <v>11</v>
      </c>
      <c r="F67" s="230">
        <v>6007.8772546841901</v>
      </c>
      <c r="G67" s="230">
        <v>0</v>
      </c>
      <c r="H67" s="230">
        <v>2007.8772546841899</v>
      </c>
      <c r="I67" s="230">
        <v>0</v>
      </c>
      <c r="J67" s="230">
        <v>0</v>
      </c>
      <c r="K67" s="230">
        <v>4000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</row>
    <row r="68" spans="3:41" x14ac:dyDescent="0.3">
      <c r="C68" s="230">
        <v>35</v>
      </c>
      <c r="D68" s="230">
        <v>9</v>
      </c>
      <c r="E68" s="230">
        <v>1</v>
      </c>
      <c r="F68" s="230">
        <v>73.75</v>
      </c>
      <c r="G68" s="230">
        <v>0</v>
      </c>
      <c r="H68" s="230">
        <v>7.1</v>
      </c>
      <c r="I68" s="230">
        <v>0</v>
      </c>
      <c r="J68" s="230">
        <v>0</v>
      </c>
      <c r="K68" s="230">
        <v>22.9</v>
      </c>
      <c r="L68" s="230">
        <v>0</v>
      </c>
      <c r="M68" s="230">
        <v>0</v>
      </c>
      <c r="N68" s="230">
        <v>0</v>
      </c>
      <c r="O68" s="230">
        <v>22</v>
      </c>
      <c r="P68" s="230">
        <v>0</v>
      </c>
      <c r="Q68" s="230">
        <v>0</v>
      </c>
      <c r="R68" s="230">
        <v>0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4</v>
      </c>
      <c r="AB68" s="230">
        <v>0</v>
      </c>
      <c r="AC68" s="230">
        <v>0</v>
      </c>
      <c r="AD68" s="230">
        <v>1.75</v>
      </c>
      <c r="AE68" s="230">
        <v>0</v>
      </c>
      <c r="AF68" s="230">
        <v>1</v>
      </c>
      <c r="AG68" s="230">
        <v>0</v>
      </c>
      <c r="AH68" s="230">
        <v>0</v>
      </c>
      <c r="AI68" s="230">
        <v>7</v>
      </c>
      <c r="AJ68" s="230">
        <v>0</v>
      </c>
      <c r="AK68" s="230">
        <v>0</v>
      </c>
      <c r="AL68" s="230">
        <v>0</v>
      </c>
      <c r="AM68" s="230">
        <v>0</v>
      </c>
      <c r="AN68" s="230">
        <v>5</v>
      </c>
      <c r="AO68" s="230">
        <v>3</v>
      </c>
    </row>
    <row r="69" spans="3:41" x14ac:dyDescent="0.3">
      <c r="C69" s="230">
        <v>35</v>
      </c>
      <c r="D69" s="230">
        <v>9</v>
      </c>
      <c r="E69" s="230">
        <v>2</v>
      </c>
      <c r="F69" s="230">
        <v>11086.4</v>
      </c>
      <c r="G69" s="230">
        <v>0</v>
      </c>
      <c r="H69" s="230">
        <v>1186</v>
      </c>
      <c r="I69" s="230">
        <v>0</v>
      </c>
      <c r="J69" s="230">
        <v>0</v>
      </c>
      <c r="K69" s="230">
        <v>3382.4</v>
      </c>
      <c r="L69" s="230">
        <v>0</v>
      </c>
      <c r="M69" s="230">
        <v>0</v>
      </c>
      <c r="N69" s="230">
        <v>0</v>
      </c>
      <c r="O69" s="230">
        <v>3168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632</v>
      </c>
      <c r="AB69" s="230">
        <v>0</v>
      </c>
      <c r="AC69" s="230">
        <v>0</v>
      </c>
      <c r="AD69" s="230">
        <v>234</v>
      </c>
      <c r="AE69" s="230">
        <v>0</v>
      </c>
      <c r="AF69" s="230">
        <v>176</v>
      </c>
      <c r="AG69" s="230">
        <v>0</v>
      </c>
      <c r="AH69" s="230">
        <v>0</v>
      </c>
      <c r="AI69" s="230">
        <v>1152</v>
      </c>
      <c r="AJ69" s="230">
        <v>0</v>
      </c>
      <c r="AK69" s="230">
        <v>0</v>
      </c>
      <c r="AL69" s="230">
        <v>0</v>
      </c>
      <c r="AM69" s="230">
        <v>0</v>
      </c>
      <c r="AN69" s="230">
        <v>864</v>
      </c>
      <c r="AO69" s="230">
        <v>292</v>
      </c>
    </row>
    <row r="70" spans="3:41" x14ac:dyDescent="0.3">
      <c r="C70" s="230">
        <v>35</v>
      </c>
      <c r="D70" s="230">
        <v>9</v>
      </c>
      <c r="E70" s="230">
        <v>3</v>
      </c>
      <c r="F70" s="230">
        <v>8</v>
      </c>
      <c r="G70" s="230">
        <v>0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8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</row>
    <row r="71" spans="3:41" x14ac:dyDescent="0.3">
      <c r="C71" s="230">
        <v>35</v>
      </c>
      <c r="D71" s="230">
        <v>9</v>
      </c>
      <c r="E71" s="230">
        <v>4</v>
      </c>
      <c r="F71" s="230">
        <v>507</v>
      </c>
      <c r="G71" s="230">
        <v>0</v>
      </c>
      <c r="H71" s="230">
        <v>57</v>
      </c>
      <c r="I71" s="230">
        <v>0</v>
      </c>
      <c r="J71" s="230">
        <v>0</v>
      </c>
      <c r="K71" s="230">
        <v>84.5</v>
      </c>
      <c r="L71" s="230">
        <v>0</v>
      </c>
      <c r="M71" s="230">
        <v>0</v>
      </c>
      <c r="N71" s="230">
        <v>0</v>
      </c>
      <c r="O71" s="230">
        <v>325.5</v>
      </c>
      <c r="P71" s="230">
        <v>0</v>
      </c>
      <c r="Q71" s="230">
        <v>0</v>
      </c>
      <c r="R71" s="230">
        <v>0</v>
      </c>
      <c r="S71" s="230">
        <v>0</v>
      </c>
      <c r="T71" s="230">
        <v>0</v>
      </c>
      <c r="U71" s="230">
        <v>0</v>
      </c>
      <c r="V71" s="230">
        <v>0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8</v>
      </c>
      <c r="AG71" s="230">
        <v>0</v>
      </c>
      <c r="AH71" s="230">
        <v>0</v>
      </c>
      <c r="AI71" s="230">
        <v>24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8</v>
      </c>
    </row>
    <row r="72" spans="3:41" x14ac:dyDescent="0.3">
      <c r="C72" s="230">
        <v>35</v>
      </c>
      <c r="D72" s="230">
        <v>9</v>
      </c>
      <c r="E72" s="230">
        <v>6</v>
      </c>
      <c r="F72" s="230">
        <v>2030825</v>
      </c>
      <c r="G72" s="230">
        <v>0</v>
      </c>
      <c r="H72" s="230">
        <v>417382</v>
      </c>
      <c r="I72" s="230">
        <v>0</v>
      </c>
      <c r="J72" s="230">
        <v>0</v>
      </c>
      <c r="K72" s="230">
        <v>617297</v>
      </c>
      <c r="L72" s="230">
        <v>0</v>
      </c>
      <c r="M72" s="230">
        <v>0</v>
      </c>
      <c r="N72" s="230">
        <v>0</v>
      </c>
      <c r="O72" s="230">
        <v>603563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90438</v>
      </c>
      <c r="AB72" s="230">
        <v>0</v>
      </c>
      <c r="AC72" s="230">
        <v>0</v>
      </c>
      <c r="AD72" s="230">
        <v>26509</v>
      </c>
      <c r="AE72" s="230">
        <v>0</v>
      </c>
      <c r="AF72" s="230">
        <v>23038</v>
      </c>
      <c r="AG72" s="230">
        <v>0</v>
      </c>
      <c r="AH72" s="230">
        <v>0</v>
      </c>
      <c r="AI72" s="230">
        <v>120583</v>
      </c>
      <c r="AJ72" s="230">
        <v>0</v>
      </c>
      <c r="AK72" s="230">
        <v>0</v>
      </c>
      <c r="AL72" s="230">
        <v>0</v>
      </c>
      <c r="AM72" s="230">
        <v>0</v>
      </c>
      <c r="AN72" s="230">
        <v>105502</v>
      </c>
      <c r="AO72" s="230">
        <v>26513</v>
      </c>
    </row>
    <row r="73" spans="3:41" x14ac:dyDescent="0.3">
      <c r="C73" s="230">
        <v>35</v>
      </c>
      <c r="D73" s="230">
        <v>9</v>
      </c>
      <c r="E73" s="230">
        <v>9</v>
      </c>
      <c r="F73" s="230">
        <v>26100</v>
      </c>
      <c r="G73" s="230">
        <v>0</v>
      </c>
      <c r="H73" s="230">
        <v>0</v>
      </c>
      <c r="I73" s="230">
        <v>0</v>
      </c>
      <c r="J73" s="230">
        <v>0</v>
      </c>
      <c r="K73" s="230">
        <v>11500</v>
      </c>
      <c r="L73" s="230">
        <v>0</v>
      </c>
      <c r="M73" s="230">
        <v>0</v>
      </c>
      <c r="N73" s="230">
        <v>0</v>
      </c>
      <c r="O73" s="230">
        <v>7000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1500</v>
      </c>
      <c r="AE73" s="230">
        <v>0</v>
      </c>
      <c r="AF73" s="230">
        <v>1100</v>
      </c>
      <c r="AG73" s="230">
        <v>0</v>
      </c>
      <c r="AH73" s="230">
        <v>0</v>
      </c>
      <c r="AI73" s="230">
        <v>5000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</row>
    <row r="74" spans="3:41" x14ac:dyDescent="0.3">
      <c r="C74" s="230">
        <v>35</v>
      </c>
      <c r="D74" s="230">
        <v>9</v>
      </c>
      <c r="E74" s="230">
        <v>11</v>
      </c>
      <c r="F74" s="230">
        <v>6007.8772546841901</v>
      </c>
      <c r="G74" s="230">
        <v>0</v>
      </c>
      <c r="H74" s="230">
        <v>2007.8772546841899</v>
      </c>
      <c r="I74" s="230">
        <v>0</v>
      </c>
      <c r="J74" s="230">
        <v>0</v>
      </c>
      <c r="K74" s="230">
        <v>4000</v>
      </c>
      <c r="L74" s="230">
        <v>0</v>
      </c>
      <c r="M74" s="230">
        <v>0</v>
      </c>
      <c r="N74" s="230">
        <v>0</v>
      </c>
      <c r="O74" s="230">
        <v>0</v>
      </c>
      <c r="P74" s="230">
        <v>0</v>
      </c>
      <c r="Q74" s="230">
        <v>0</v>
      </c>
      <c r="R74" s="230">
        <v>0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0</v>
      </c>
      <c r="AK74" s="230">
        <v>0</v>
      </c>
      <c r="AL74" s="230">
        <v>0</v>
      </c>
      <c r="AM74" s="230">
        <v>0</v>
      </c>
      <c r="AN74" s="230">
        <v>0</v>
      </c>
      <c r="AO74" s="230">
        <v>0</v>
      </c>
    </row>
    <row r="75" spans="3:41" x14ac:dyDescent="0.3">
      <c r="C75" s="230">
        <v>35</v>
      </c>
      <c r="D75" s="230">
        <v>10</v>
      </c>
      <c r="E75" s="230">
        <v>1</v>
      </c>
      <c r="F75" s="230">
        <v>73.75</v>
      </c>
      <c r="G75" s="230">
        <v>0</v>
      </c>
      <c r="H75" s="230">
        <v>7.1</v>
      </c>
      <c r="I75" s="230">
        <v>0</v>
      </c>
      <c r="J75" s="230">
        <v>0</v>
      </c>
      <c r="K75" s="230">
        <v>22.9</v>
      </c>
      <c r="L75" s="230">
        <v>0</v>
      </c>
      <c r="M75" s="230">
        <v>0</v>
      </c>
      <c r="N75" s="230">
        <v>0</v>
      </c>
      <c r="O75" s="230">
        <v>22</v>
      </c>
      <c r="P75" s="230">
        <v>0</v>
      </c>
      <c r="Q75" s="230">
        <v>0</v>
      </c>
      <c r="R75" s="230">
        <v>0</v>
      </c>
      <c r="S75" s="230">
        <v>0</v>
      </c>
      <c r="T75" s="230">
        <v>0</v>
      </c>
      <c r="U75" s="230">
        <v>0</v>
      </c>
      <c r="V75" s="230">
        <v>0</v>
      </c>
      <c r="W75" s="230">
        <v>0</v>
      </c>
      <c r="X75" s="230">
        <v>0</v>
      </c>
      <c r="Y75" s="230">
        <v>0</v>
      </c>
      <c r="Z75" s="230">
        <v>0</v>
      </c>
      <c r="AA75" s="230">
        <v>4</v>
      </c>
      <c r="AB75" s="230">
        <v>0</v>
      </c>
      <c r="AC75" s="230">
        <v>0</v>
      </c>
      <c r="AD75" s="230">
        <v>0.75</v>
      </c>
      <c r="AE75" s="230">
        <v>0</v>
      </c>
      <c r="AF75" s="230">
        <v>1</v>
      </c>
      <c r="AG75" s="230">
        <v>0</v>
      </c>
      <c r="AH75" s="230">
        <v>0</v>
      </c>
      <c r="AI75" s="230">
        <v>7</v>
      </c>
      <c r="AJ75" s="230">
        <v>0</v>
      </c>
      <c r="AK75" s="230">
        <v>0</v>
      </c>
      <c r="AL75" s="230">
        <v>0</v>
      </c>
      <c r="AM75" s="230">
        <v>0</v>
      </c>
      <c r="AN75" s="230">
        <v>6</v>
      </c>
      <c r="AO75" s="230">
        <v>3</v>
      </c>
    </row>
    <row r="76" spans="3:41" x14ac:dyDescent="0.3">
      <c r="C76" s="230">
        <v>35</v>
      </c>
      <c r="D76" s="230">
        <v>10</v>
      </c>
      <c r="E76" s="230">
        <v>2</v>
      </c>
      <c r="F76" s="230">
        <v>11117.2</v>
      </c>
      <c r="G76" s="230">
        <v>0</v>
      </c>
      <c r="H76" s="230">
        <v>1140</v>
      </c>
      <c r="I76" s="230">
        <v>0</v>
      </c>
      <c r="J76" s="230">
        <v>0</v>
      </c>
      <c r="K76" s="230">
        <v>3443.2</v>
      </c>
      <c r="L76" s="230">
        <v>0</v>
      </c>
      <c r="M76" s="230">
        <v>0</v>
      </c>
      <c r="N76" s="230">
        <v>0</v>
      </c>
      <c r="O76" s="230">
        <v>3256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696</v>
      </c>
      <c r="AB76" s="230">
        <v>0</v>
      </c>
      <c r="AC76" s="230">
        <v>0</v>
      </c>
      <c r="AD76" s="230">
        <v>142</v>
      </c>
      <c r="AE76" s="230">
        <v>0</v>
      </c>
      <c r="AF76" s="230">
        <v>176</v>
      </c>
      <c r="AG76" s="230">
        <v>0</v>
      </c>
      <c r="AH76" s="230">
        <v>0</v>
      </c>
      <c r="AI76" s="230">
        <v>1096</v>
      </c>
      <c r="AJ76" s="230">
        <v>0</v>
      </c>
      <c r="AK76" s="230">
        <v>0</v>
      </c>
      <c r="AL76" s="230">
        <v>0</v>
      </c>
      <c r="AM76" s="230">
        <v>0</v>
      </c>
      <c r="AN76" s="230">
        <v>888</v>
      </c>
      <c r="AO76" s="230">
        <v>280</v>
      </c>
    </row>
    <row r="77" spans="3:41" x14ac:dyDescent="0.3">
      <c r="C77" s="230">
        <v>35</v>
      </c>
      <c r="D77" s="230">
        <v>10</v>
      </c>
      <c r="E77" s="230">
        <v>4</v>
      </c>
      <c r="F77" s="230">
        <v>439.5</v>
      </c>
      <c r="G77" s="230">
        <v>0</v>
      </c>
      <c r="H77" s="230">
        <v>62</v>
      </c>
      <c r="I77" s="230">
        <v>0</v>
      </c>
      <c r="J77" s="230">
        <v>0</v>
      </c>
      <c r="K77" s="230">
        <v>33.5</v>
      </c>
      <c r="L77" s="230">
        <v>0</v>
      </c>
      <c r="M77" s="230">
        <v>0</v>
      </c>
      <c r="N77" s="230">
        <v>0</v>
      </c>
      <c r="O77" s="230">
        <v>344</v>
      </c>
      <c r="P77" s="230">
        <v>0</v>
      </c>
      <c r="Q77" s="230">
        <v>0</v>
      </c>
      <c r="R77" s="230">
        <v>0</v>
      </c>
      <c r="S77" s="230">
        <v>0</v>
      </c>
      <c r="T77" s="230">
        <v>0</v>
      </c>
      <c r="U77" s="230">
        <v>0</v>
      </c>
      <c r="V77" s="230">
        <v>0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0</v>
      </c>
      <c r="AK77" s="230">
        <v>0</v>
      </c>
      <c r="AL77" s="230">
        <v>0</v>
      </c>
      <c r="AM77" s="230">
        <v>0</v>
      </c>
      <c r="AN77" s="230">
        <v>0</v>
      </c>
      <c r="AO77" s="230">
        <v>0</v>
      </c>
    </row>
    <row r="78" spans="3:41" x14ac:dyDescent="0.3">
      <c r="C78" s="230">
        <v>35</v>
      </c>
      <c r="D78" s="230">
        <v>10</v>
      </c>
      <c r="E78" s="230">
        <v>5</v>
      </c>
      <c r="F78" s="230">
        <v>7</v>
      </c>
      <c r="G78" s="230">
        <v>7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</row>
    <row r="79" spans="3:41" x14ac:dyDescent="0.3">
      <c r="C79" s="230">
        <v>35</v>
      </c>
      <c r="D79" s="230">
        <v>10</v>
      </c>
      <c r="E79" s="230">
        <v>6</v>
      </c>
      <c r="F79" s="230">
        <v>1984559</v>
      </c>
      <c r="G79" s="230">
        <v>0</v>
      </c>
      <c r="H79" s="230">
        <v>431826</v>
      </c>
      <c r="I79" s="230">
        <v>0</v>
      </c>
      <c r="J79" s="230">
        <v>0</v>
      </c>
      <c r="K79" s="230">
        <v>584823</v>
      </c>
      <c r="L79" s="230">
        <v>0</v>
      </c>
      <c r="M79" s="230">
        <v>0</v>
      </c>
      <c r="N79" s="230">
        <v>0</v>
      </c>
      <c r="O79" s="230">
        <v>584457</v>
      </c>
      <c r="P79" s="230">
        <v>0</v>
      </c>
      <c r="Q79" s="230">
        <v>0</v>
      </c>
      <c r="R79" s="230">
        <v>0</v>
      </c>
      <c r="S79" s="230">
        <v>0</v>
      </c>
      <c r="T79" s="230">
        <v>0</v>
      </c>
      <c r="U79" s="230">
        <v>0</v>
      </c>
      <c r="V79" s="230">
        <v>0</v>
      </c>
      <c r="W79" s="230">
        <v>0</v>
      </c>
      <c r="X79" s="230">
        <v>0</v>
      </c>
      <c r="Y79" s="230">
        <v>0</v>
      </c>
      <c r="Z79" s="230">
        <v>0</v>
      </c>
      <c r="AA79" s="230">
        <v>90970</v>
      </c>
      <c r="AB79" s="230">
        <v>0</v>
      </c>
      <c r="AC79" s="230">
        <v>0</v>
      </c>
      <c r="AD79" s="230">
        <v>17410</v>
      </c>
      <c r="AE79" s="230">
        <v>0</v>
      </c>
      <c r="AF79" s="230">
        <v>20270</v>
      </c>
      <c r="AG79" s="230">
        <v>0</v>
      </c>
      <c r="AH79" s="230">
        <v>0</v>
      </c>
      <c r="AI79" s="230">
        <v>118451</v>
      </c>
      <c r="AJ79" s="230">
        <v>0</v>
      </c>
      <c r="AK79" s="230">
        <v>0</v>
      </c>
      <c r="AL79" s="230">
        <v>0</v>
      </c>
      <c r="AM79" s="230">
        <v>0</v>
      </c>
      <c r="AN79" s="230">
        <v>108877</v>
      </c>
      <c r="AO79" s="230">
        <v>27475</v>
      </c>
    </row>
    <row r="80" spans="3:41" x14ac:dyDescent="0.3">
      <c r="C80" s="230">
        <v>35</v>
      </c>
      <c r="D80" s="230">
        <v>10</v>
      </c>
      <c r="E80" s="230">
        <v>9</v>
      </c>
      <c r="F80" s="230">
        <v>25042</v>
      </c>
      <c r="G80" s="230">
        <v>0</v>
      </c>
      <c r="H80" s="230">
        <v>0</v>
      </c>
      <c r="I80" s="230">
        <v>0</v>
      </c>
      <c r="J80" s="230">
        <v>0</v>
      </c>
      <c r="K80" s="230">
        <v>12572</v>
      </c>
      <c r="L80" s="230">
        <v>0</v>
      </c>
      <c r="M80" s="230">
        <v>0</v>
      </c>
      <c r="N80" s="230">
        <v>0</v>
      </c>
      <c r="O80" s="230">
        <v>6000</v>
      </c>
      <c r="P80" s="230">
        <v>0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4970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1500</v>
      </c>
    </row>
    <row r="81" spans="3:41" x14ac:dyDescent="0.3">
      <c r="C81" s="230">
        <v>35</v>
      </c>
      <c r="D81" s="230">
        <v>10</v>
      </c>
      <c r="E81" s="230">
        <v>11</v>
      </c>
      <c r="F81" s="230">
        <v>6007.8772546841901</v>
      </c>
      <c r="G81" s="230">
        <v>0</v>
      </c>
      <c r="H81" s="230">
        <v>2007.8772546841899</v>
      </c>
      <c r="I81" s="230">
        <v>0</v>
      </c>
      <c r="J81" s="230">
        <v>0</v>
      </c>
      <c r="K81" s="230">
        <v>4000</v>
      </c>
      <c r="L81" s="230">
        <v>0</v>
      </c>
      <c r="M81" s="230">
        <v>0</v>
      </c>
      <c r="N81" s="230">
        <v>0</v>
      </c>
      <c r="O81" s="230">
        <v>0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1562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12821561</v>
      </c>
      <c r="C3" s="222">
        <f t="shared" ref="C3:R3" si="0">SUBTOTAL(9,C6:C1048576)</f>
        <v>4</v>
      </c>
      <c r="D3" s="222">
        <f>SUBTOTAL(9,D6:D1048576)/2</f>
        <v>12597158</v>
      </c>
      <c r="E3" s="222">
        <f t="shared" si="0"/>
        <v>3.6975630856929893</v>
      </c>
      <c r="F3" s="222">
        <f>SUBTOTAL(9,F6:F1048576)/2</f>
        <v>13204546.99</v>
      </c>
      <c r="G3" s="223">
        <f>IF(B3&lt;&gt;0,F3/B3,"")</f>
        <v>1.0298704650705168</v>
      </c>
      <c r="H3" s="224">
        <f t="shared" si="0"/>
        <v>424808.78999999992</v>
      </c>
      <c r="I3" s="222">
        <f t="shared" si="0"/>
        <v>1</v>
      </c>
      <c r="J3" s="222">
        <f t="shared" si="0"/>
        <v>298584</v>
      </c>
      <c r="K3" s="222">
        <f t="shared" si="0"/>
        <v>0.70286681214859059</v>
      </c>
      <c r="L3" s="222">
        <f t="shared" si="0"/>
        <v>305370</v>
      </c>
      <c r="M3" s="225">
        <f>IF(H3&lt;&gt;0,L3/H3,"")</f>
        <v>0.71884105787924035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1560</v>
      </c>
      <c r="B6" s="613">
        <v>983875</v>
      </c>
      <c r="C6" s="538">
        <v>1</v>
      </c>
      <c r="D6" s="613">
        <v>841950</v>
      </c>
      <c r="E6" s="538">
        <v>0.85574895184855804</v>
      </c>
      <c r="F6" s="613">
        <v>892659.99000000011</v>
      </c>
      <c r="G6" s="543">
        <v>0.90729004192605778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thickBot="1" x14ac:dyDescent="0.35">
      <c r="A7" s="615" t="s">
        <v>1561</v>
      </c>
      <c r="B7" s="614">
        <v>11837686</v>
      </c>
      <c r="C7" s="553">
        <v>1</v>
      </c>
      <c r="D7" s="614">
        <v>11755208</v>
      </c>
      <c r="E7" s="553">
        <v>0.99303259099793662</v>
      </c>
      <c r="F7" s="614">
        <v>12311887</v>
      </c>
      <c r="G7" s="558">
        <v>1.0400585891533194</v>
      </c>
      <c r="H7" s="614">
        <v>424808.78999999992</v>
      </c>
      <c r="I7" s="553">
        <v>1</v>
      </c>
      <c r="J7" s="614">
        <v>298584</v>
      </c>
      <c r="K7" s="553">
        <v>0.70286681214859059</v>
      </c>
      <c r="L7" s="614">
        <v>305370</v>
      </c>
      <c r="M7" s="558">
        <v>0.71884105787924035</v>
      </c>
      <c r="N7" s="614"/>
      <c r="O7" s="553"/>
      <c r="P7" s="614"/>
      <c r="Q7" s="553"/>
      <c r="R7" s="614"/>
      <c r="S7" s="559"/>
    </row>
    <row r="8" spans="1:19" ht="14.4" customHeight="1" thickBot="1" x14ac:dyDescent="0.35"/>
    <row r="9" spans="1:19" ht="14.4" customHeight="1" x14ac:dyDescent="0.3">
      <c r="A9" s="569" t="s">
        <v>1563</v>
      </c>
      <c r="B9" s="613">
        <v>983875</v>
      </c>
      <c r="C9" s="538">
        <v>1</v>
      </c>
      <c r="D9" s="613">
        <v>841950</v>
      </c>
      <c r="E9" s="538">
        <v>0.85574895184855804</v>
      </c>
      <c r="F9" s="613">
        <v>892659.99000000011</v>
      </c>
      <c r="G9" s="543">
        <v>0.90729004192605778</v>
      </c>
      <c r="H9" s="613"/>
      <c r="I9" s="538"/>
      <c r="J9" s="613"/>
      <c r="K9" s="538"/>
      <c r="L9" s="613"/>
      <c r="M9" s="543"/>
      <c r="N9" s="613"/>
      <c r="O9" s="538"/>
      <c r="P9" s="613"/>
      <c r="Q9" s="538"/>
      <c r="R9" s="613"/>
      <c r="S9" s="122"/>
    </row>
    <row r="10" spans="1:19" ht="14.4" customHeight="1" thickBot="1" x14ac:dyDescent="0.35">
      <c r="A10" s="615" t="s">
        <v>541</v>
      </c>
      <c r="B10" s="614">
        <v>11837686</v>
      </c>
      <c r="C10" s="553">
        <v>1</v>
      </c>
      <c r="D10" s="614">
        <v>11755208</v>
      </c>
      <c r="E10" s="553">
        <v>0.99303259099793662</v>
      </c>
      <c r="F10" s="614">
        <v>12311887</v>
      </c>
      <c r="G10" s="558">
        <v>1.0400585891533194</v>
      </c>
      <c r="H10" s="614"/>
      <c r="I10" s="553"/>
      <c r="J10" s="614"/>
      <c r="K10" s="553"/>
      <c r="L10" s="614"/>
      <c r="M10" s="558"/>
      <c r="N10" s="614"/>
      <c r="O10" s="553"/>
      <c r="P10" s="614"/>
      <c r="Q10" s="553"/>
      <c r="R10" s="614"/>
      <c r="S10" s="559"/>
    </row>
    <row r="11" spans="1:19" ht="14.4" customHeight="1" x14ac:dyDescent="0.3">
      <c r="A11" s="515" t="s">
        <v>655</v>
      </c>
    </row>
    <row r="12" spans="1:19" ht="14.4" customHeight="1" x14ac:dyDescent="0.3">
      <c r="A12" s="516" t="s">
        <v>656</v>
      </c>
    </row>
    <row r="13" spans="1:19" ht="14.4" customHeight="1" x14ac:dyDescent="0.3">
      <c r="A13" s="515" t="s">
        <v>1564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1569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55205</v>
      </c>
      <c r="C3" s="315">
        <f t="shared" si="0"/>
        <v>54906</v>
      </c>
      <c r="D3" s="315">
        <f t="shared" si="0"/>
        <v>54944</v>
      </c>
      <c r="E3" s="224">
        <f t="shared" si="0"/>
        <v>12821561</v>
      </c>
      <c r="F3" s="222">
        <f t="shared" si="0"/>
        <v>12597158</v>
      </c>
      <c r="G3" s="316">
        <f t="shared" si="0"/>
        <v>13204546.99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9"/>
      <c r="B5" s="610">
        <v>2013</v>
      </c>
      <c r="C5" s="611">
        <v>2014</v>
      </c>
      <c r="D5" s="611">
        <v>2015</v>
      </c>
      <c r="E5" s="610">
        <v>2013</v>
      </c>
      <c r="F5" s="611">
        <v>2014</v>
      </c>
      <c r="G5" s="616">
        <v>2015</v>
      </c>
    </row>
    <row r="6" spans="1:7" ht="14.4" customHeight="1" x14ac:dyDescent="0.3">
      <c r="A6" s="569" t="s">
        <v>1565</v>
      </c>
      <c r="B6" s="116">
        <v>54904</v>
      </c>
      <c r="C6" s="116">
        <v>54602</v>
      </c>
      <c r="D6" s="116">
        <v>54639</v>
      </c>
      <c r="E6" s="613">
        <v>11850136</v>
      </c>
      <c r="F6" s="613">
        <v>11768470</v>
      </c>
      <c r="G6" s="617">
        <v>12326601.33</v>
      </c>
    </row>
    <row r="7" spans="1:7" ht="14.4" customHeight="1" x14ac:dyDescent="0.3">
      <c r="A7" s="570" t="s">
        <v>662</v>
      </c>
      <c r="B7" s="562"/>
      <c r="C7" s="562">
        <v>4</v>
      </c>
      <c r="D7" s="562">
        <v>26</v>
      </c>
      <c r="E7" s="618"/>
      <c r="F7" s="618">
        <v>9103</v>
      </c>
      <c r="G7" s="619">
        <v>64798.33</v>
      </c>
    </row>
    <row r="8" spans="1:7" ht="14.4" customHeight="1" x14ac:dyDescent="0.3">
      <c r="A8" s="570" t="s">
        <v>658</v>
      </c>
      <c r="B8" s="562">
        <v>48</v>
      </c>
      <c r="C8" s="562">
        <v>46</v>
      </c>
      <c r="D8" s="562">
        <v>26</v>
      </c>
      <c r="E8" s="618">
        <v>28461</v>
      </c>
      <c r="F8" s="618">
        <v>127153</v>
      </c>
      <c r="G8" s="619">
        <v>46201</v>
      </c>
    </row>
    <row r="9" spans="1:7" ht="14.4" customHeight="1" x14ac:dyDescent="0.3">
      <c r="A9" s="570" t="s">
        <v>664</v>
      </c>
      <c r="B9" s="562"/>
      <c r="C9" s="562">
        <v>1</v>
      </c>
      <c r="D9" s="562">
        <v>2</v>
      </c>
      <c r="E9" s="618"/>
      <c r="F9" s="618">
        <v>35</v>
      </c>
      <c r="G9" s="619">
        <v>70</v>
      </c>
    </row>
    <row r="10" spans="1:7" ht="14.4" customHeight="1" x14ac:dyDescent="0.3">
      <c r="A10" s="570" t="s">
        <v>659</v>
      </c>
      <c r="B10" s="562">
        <v>7</v>
      </c>
      <c r="C10" s="562">
        <v>22</v>
      </c>
      <c r="D10" s="562">
        <v>11</v>
      </c>
      <c r="E10" s="618">
        <v>238</v>
      </c>
      <c r="F10" s="618">
        <v>761</v>
      </c>
      <c r="G10" s="619">
        <v>385</v>
      </c>
    </row>
    <row r="11" spans="1:7" ht="14.4" customHeight="1" x14ac:dyDescent="0.3">
      <c r="A11" s="570" t="s">
        <v>1566</v>
      </c>
      <c r="B11" s="562">
        <v>52</v>
      </c>
      <c r="C11" s="562"/>
      <c r="D11" s="562"/>
      <c r="E11" s="618">
        <v>163740</v>
      </c>
      <c r="F11" s="618"/>
      <c r="G11" s="619"/>
    </row>
    <row r="12" spans="1:7" ht="14.4" customHeight="1" x14ac:dyDescent="0.3">
      <c r="A12" s="570" t="s">
        <v>1567</v>
      </c>
      <c r="B12" s="562"/>
      <c r="C12" s="562">
        <v>8</v>
      </c>
      <c r="D12" s="562">
        <v>32</v>
      </c>
      <c r="E12" s="618"/>
      <c r="F12" s="618">
        <v>280</v>
      </c>
      <c r="G12" s="619">
        <v>1120</v>
      </c>
    </row>
    <row r="13" spans="1:7" ht="14.4" customHeight="1" x14ac:dyDescent="0.3">
      <c r="A13" s="570" t="s">
        <v>661</v>
      </c>
      <c r="B13" s="562"/>
      <c r="C13" s="562">
        <v>3</v>
      </c>
      <c r="D13" s="562">
        <v>17</v>
      </c>
      <c r="E13" s="618"/>
      <c r="F13" s="618">
        <v>105</v>
      </c>
      <c r="G13" s="619">
        <v>595</v>
      </c>
    </row>
    <row r="14" spans="1:7" ht="14.4" customHeight="1" x14ac:dyDescent="0.3">
      <c r="A14" s="570" t="s">
        <v>660</v>
      </c>
      <c r="B14" s="562">
        <v>194</v>
      </c>
      <c r="C14" s="562">
        <v>220</v>
      </c>
      <c r="D14" s="562">
        <v>175</v>
      </c>
      <c r="E14" s="618">
        <v>778986</v>
      </c>
      <c r="F14" s="618">
        <v>691251</v>
      </c>
      <c r="G14" s="619">
        <v>700849.33000000007</v>
      </c>
    </row>
    <row r="15" spans="1:7" ht="14.4" customHeight="1" thickBot="1" x14ac:dyDescent="0.35">
      <c r="A15" s="615" t="s">
        <v>1568</v>
      </c>
      <c r="B15" s="564"/>
      <c r="C15" s="564"/>
      <c r="D15" s="564">
        <v>16</v>
      </c>
      <c r="E15" s="614"/>
      <c r="F15" s="614"/>
      <c r="G15" s="620">
        <v>63927</v>
      </c>
    </row>
    <row r="16" spans="1:7" ht="14.4" customHeight="1" x14ac:dyDescent="0.3">
      <c r="A16" s="515" t="s">
        <v>655</v>
      </c>
    </row>
    <row r="17" spans="1:1" ht="14.4" customHeight="1" x14ac:dyDescent="0.3">
      <c r="A17" s="516" t="s">
        <v>656</v>
      </c>
    </row>
    <row r="18" spans="1:1" ht="14.4" customHeight="1" x14ac:dyDescent="0.3">
      <c r="A18" s="515" t="s">
        <v>1564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1651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55702</v>
      </c>
      <c r="G3" s="103">
        <f t="shared" si="0"/>
        <v>13246369.789999999</v>
      </c>
      <c r="H3" s="74"/>
      <c r="I3" s="74"/>
      <c r="J3" s="103">
        <f t="shared" si="0"/>
        <v>55314</v>
      </c>
      <c r="K3" s="103">
        <f t="shared" si="0"/>
        <v>12895742</v>
      </c>
      <c r="L3" s="74"/>
      <c r="M3" s="74"/>
      <c r="N3" s="103">
        <f t="shared" si="0"/>
        <v>55349</v>
      </c>
      <c r="O3" s="103">
        <f t="shared" si="0"/>
        <v>13509916.99</v>
      </c>
      <c r="P3" s="75">
        <f>IF(G3=0,0,O3/G3)</f>
        <v>1.0198958057322964</v>
      </c>
      <c r="Q3" s="104">
        <f>IF(N3=0,0,O3/N3)</f>
        <v>244.0860176335616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1"/>
      <c r="B5" s="622"/>
      <c r="C5" s="623"/>
      <c r="D5" s="624"/>
      <c r="E5" s="625"/>
      <c r="F5" s="626" t="s">
        <v>72</v>
      </c>
      <c r="G5" s="627" t="s">
        <v>14</v>
      </c>
      <c r="H5" s="628"/>
      <c r="I5" s="628"/>
      <c r="J5" s="626" t="s">
        <v>72</v>
      </c>
      <c r="K5" s="627" t="s">
        <v>14</v>
      </c>
      <c r="L5" s="628"/>
      <c r="M5" s="628"/>
      <c r="N5" s="626" t="s">
        <v>72</v>
      </c>
      <c r="O5" s="627" t="s">
        <v>14</v>
      </c>
      <c r="P5" s="629"/>
      <c r="Q5" s="630"/>
    </row>
    <row r="6" spans="1:17" ht="14.4" customHeight="1" x14ac:dyDescent="0.3">
      <c r="A6" s="537" t="s">
        <v>1570</v>
      </c>
      <c r="B6" s="538" t="s">
        <v>1563</v>
      </c>
      <c r="C6" s="538" t="s">
        <v>1571</v>
      </c>
      <c r="D6" s="538" t="s">
        <v>1572</v>
      </c>
      <c r="E6" s="538" t="s">
        <v>1573</v>
      </c>
      <c r="F6" s="116">
        <v>138</v>
      </c>
      <c r="G6" s="116">
        <v>4692</v>
      </c>
      <c r="H6" s="538">
        <v>1</v>
      </c>
      <c r="I6" s="538">
        <v>34</v>
      </c>
      <c r="J6" s="116">
        <v>169</v>
      </c>
      <c r="K6" s="116">
        <v>5853</v>
      </c>
      <c r="L6" s="538">
        <v>1.2474424552429668</v>
      </c>
      <c r="M6" s="538">
        <v>34.633136094674555</v>
      </c>
      <c r="N6" s="116">
        <v>149</v>
      </c>
      <c r="O6" s="116">
        <v>5215</v>
      </c>
      <c r="P6" s="543">
        <v>1.1114663256606991</v>
      </c>
      <c r="Q6" s="561">
        <v>35</v>
      </c>
    </row>
    <row r="7" spans="1:17" ht="14.4" customHeight="1" x14ac:dyDescent="0.3">
      <c r="A7" s="544" t="s">
        <v>1570</v>
      </c>
      <c r="B7" s="545" t="s">
        <v>1563</v>
      </c>
      <c r="C7" s="545" t="s">
        <v>1571</v>
      </c>
      <c r="D7" s="545" t="s">
        <v>1574</v>
      </c>
      <c r="E7" s="545" t="s">
        <v>1575</v>
      </c>
      <c r="F7" s="562">
        <v>18</v>
      </c>
      <c r="G7" s="562">
        <v>0</v>
      </c>
      <c r="H7" s="545"/>
      <c r="I7" s="545">
        <v>0</v>
      </c>
      <c r="J7" s="562">
        <v>16</v>
      </c>
      <c r="K7" s="562">
        <v>0</v>
      </c>
      <c r="L7" s="545"/>
      <c r="M7" s="545">
        <v>0</v>
      </c>
      <c r="N7" s="562">
        <v>39</v>
      </c>
      <c r="O7" s="562">
        <v>599.99</v>
      </c>
      <c r="P7" s="550"/>
      <c r="Q7" s="563">
        <v>15.384358974358975</v>
      </c>
    </row>
    <row r="8" spans="1:17" ht="14.4" customHeight="1" x14ac:dyDescent="0.3">
      <c r="A8" s="544" t="s">
        <v>1570</v>
      </c>
      <c r="B8" s="545" t="s">
        <v>1563</v>
      </c>
      <c r="C8" s="545" t="s">
        <v>1571</v>
      </c>
      <c r="D8" s="545" t="s">
        <v>1576</v>
      </c>
      <c r="E8" s="545" t="s">
        <v>1577</v>
      </c>
      <c r="F8" s="562">
        <v>132</v>
      </c>
      <c r="G8" s="562">
        <v>4620</v>
      </c>
      <c r="H8" s="545">
        <v>1</v>
      </c>
      <c r="I8" s="545">
        <v>35</v>
      </c>
      <c r="J8" s="562">
        <v>128</v>
      </c>
      <c r="K8" s="562">
        <v>4577</v>
      </c>
      <c r="L8" s="545">
        <v>0.99069264069264074</v>
      </c>
      <c r="M8" s="545">
        <v>35.7578125</v>
      </c>
      <c r="N8" s="562">
        <v>136</v>
      </c>
      <c r="O8" s="562">
        <v>4896</v>
      </c>
      <c r="P8" s="550">
        <v>1.0597402597402596</v>
      </c>
      <c r="Q8" s="563">
        <v>36</v>
      </c>
    </row>
    <row r="9" spans="1:17" ht="14.4" customHeight="1" x14ac:dyDescent="0.3">
      <c r="A9" s="544" t="s">
        <v>1570</v>
      </c>
      <c r="B9" s="545" t="s">
        <v>1563</v>
      </c>
      <c r="C9" s="545" t="s">
        <v>1571</v>
      </c>
      <c r="D9" s="545" t="s">
        <v>1578</v>
      </c>
      <c r="E9" s="545" t="s">
        <v>1579</v>
      </c>
      <c r="F9" s="562">
        <v>174</v>
      </c>
      <c r="G9" s="562">
        <v>7830</v>
      </c>
      <c r="H9" s="545">
        <v>1</v>
      </c>
      <c r="I9" s="545">
        <v>45</v>
      </c>
      <c r="J9" s="562">
        <v>193</v>
      </c>
      <c r="K9" s="562">
        <v>8685</v>
      </c>
      <c r="L9" s="545">
        <v>1.1091954022988506</v>
      </c>
      <c r="M9" s="545">
        <v>45</v>
      </c>
      <c r="N9" s="562">
        <v>213</v>
      </c>
      <c r="O9" s="562">
        <v>9585</v>
      </c>
      <c r="P9" s="550">
        <v>1.2241379310344827</v>
      </c>
      <c r="Q9" s="563">
        <v>45</v>
      </c>
    </row>
    <row r="10" spans="1:17" ht="14.4" customHeight="1" x14ac:dyDescent="0.3">
      <c r="A10" s="544" t="s">
        <v>1570</v>
      </c>
      <c r="B10" s="545" t="s">
        <v>1563</v>
      </c>
      <c r="C10" s="545" t="s">
        <v>1571</v>
      </c>
      <c r="D10" s="545" t="s">
        <v>1580</v>
      </c>
      <c r="E10" s="545" t="s">
        <v>1581</v>
      </c>
      <c r="F10" s="562">
        <v>107</v>
      </c>
      <c r="G10" s="562">
        <v>960539</v>
      </c>
      <c r="H10" s="545">
        <v>1</v>
      </c>
      <c r="I10" s="545">
        <v>8977</v>
      </c>
      <c r="J10" s="562">
        <v>91</v>
      </c>
      <c r="K10" s="562">
        <v>818251</v>
      </c>
      <c r="L10" s="545">
        <v>0.85186650411904152</v>
      </c>
      <c r="M10" s="545">
        <v>8991.7692307692305</v>
      </c>
      <c r="N10" s="562">
        <v>96</v>
      </c>
      <c r="O10" s="562">
        <v>864768</v>
      </c>
      <c r="P10" s="550">
        <v>0.90029452213809125</v>
      </c>
      <c r="Q10" s="563">
        <v>9008</v>
      </c>
    </row>
    <row r="11" spans="1:17" ht="14.4" customHeight="1" x14ac:dyDescent="0.3">
      <c r="A11" s="544" t="s">
        <v>1570</v>
      </c>
      <c r="B11" s="545" t="s">
        <v>1563</v>
      </c>
      <c r="C11" s="545" t="s">
        <v>1571</v>
      </c>
      <c r="D11" s="545" t="s">
        <v>1582</v>
      </c>
      <c r="E11" s="545" t="s">
        <v>1583</v>
      </c>
      <c r="F11" s="562"/>
      <c r="G11" s="562"/>
      <c r="H11" s="545"/>
      <c r="I11" s="545"/>
      <c r="J11" s="562"/>
      <c r="K11" s="562"/>
      <c r="L11" s="545"/>
      <c r="M11" s="545"/>
      <c r="N11" s="562">
        <v>6</v>
      </c>
      <c r="O11" s="562">
        <v>1986</v>
      </c>
      <c r="P11" s="550"/>
      <c r="Q11" s="563">
        <v>331</v>
      </c>
    </row>
    <row r="12" spans="1:17" ht="14.4" customHeight="1" x14ac:dyDescent="0.3">
      <c r="A12" s="544" t="s">
        <v>1570</v>
      </c>
      <c r="B12" s="545" t="s">
        <v>1563</v>
      </c>
      <c r="C12" s="545" t="s">
        <v>1571</v>
      </c>
      <c r="D12" s="545" t="s">
        <v>1584</v>
      </c>
      <c r="E12" s="545" t="s">
        <v>1585</v>
      </c>
      <c r="F12" s="562">
        <v>38</v>
      </c>
      <c r="G12" s="562">
        <v>6194</v>
      </c>
      <c r="H12" s="545">
        <v>1</v>
      </c>
      <c r="I12" s="545">
        <v>163</v>
      </c>
      <c r="J12" s="562">
        <v>28</v>
      </c>
      <c r="K12" s="562">
        <v>4584</v>
      </c>
      <c r="L12" s="545">
        <v>0.74007103648692285</v>
      </c>
      <c r="M12" s="545">
        <v>163.71428571428572</v>
      </c>
      <c r="N12" s="562">
        <v>34</v>
      </c>
      <c r="O12" s="562">
        <v>5610</v>
      </c>
      <c r="P12" s="550">
        <v>0.90571520826606389</v>
      </c>
      <c r="Q12" s="563">
        <v>165</v>
      </c>
    </row>
    <row r="13" spans="1:17" ht="14.4" customHeight="1" x14ac:dyDescent="0.3">
      <c r="A13" s="544" t="s">
        <v>1586</v>
      </c>
      <c r="B13" s="545" t="s">
        <v>541</v>
      </c>
      <c r="C13" s="545" t="s">
        <v>1587</v>
      </c>
      <c r="D13" s="545" t="s">
        <v>1588</v>
      </c>
      <c r="E13" s="545" t="s">
        <v>1589</v>
      </c>
      <c r="F13" s="562">
        <v>497</v>
      </c>
      <c r="G13" s="562">
        <v>424808.78999999992</v>
      </c>
      <c r="H13" s="545">
        <v>1</v>
      </c>
      <c r="I13" s="545">
        <v>854.74605633802798</v>
      </c>
      <c r="J13" s="562">
        <v>408</v>
      </c>
      <c r="K13" s="562">
        <v>298584</v>
      </c>
      <c r="L13" s="545">
        <v>0.70286681214859059</v>
      </c>
      <c r="M13" s="545">
        <v>731.82352941176475</v>
      </c>
      <c r="N13" s="562">
        <v>405</v>
      </c>
      <c r="O13" s="562">
        <v>305370</v>
      </c>
      <c r="P13" s="550">
        <v>0.71884105787924035</v>
      </c>
      <c r="Q13" s="563">
        <v>754</v>
      </c>
    </row>
    <row r="14" spans="1:17" ht="14.4" customHeight="1" x14ac:dyDescent="0.3">
      <c r="A14" s="544" t="s">
        <v>1586</v>
      </c>
      <c r="B14" s="545" t="s">
        <v>541</v>
      </c>
      <c r="C14" s="545" t="s">
        <v>1571</v>
      </c>
      <c r="D14" s="545" t="s">
        <v>1590</v>
      </c>
      <c r="E14" s="545" t="s">
        <v>1591</v>
      </c>
      <c r="F14" s="562">
        <v>1816</v>
      </c>
      <c r="G14" s="562">
        <v>368648</v>
      </c>
      <c r="H14" s="545">
        <v>1</v>
      </c>
      <c r="I14" s="545">
        <v>203</v>
      </c>
      <c r="J14" s="562">
        <v>2282</v>
      </c>
      <c r="K14" s="562">
        <v>463234</v>
      </c>
      <c r="L14" s="545">
        <v>1.2565753781384952</v>
      </c>
      <c r="M14" s="545">
        <v>202.99474145486414</v>
      </c>
      <c r="N14" s="562">
        <v>2044</v>
      </c>
      <c r="O14" s="562">
        <v>421064</v>
      </c>
      <c r="P14" s="550">
        <v>1.1421844144007292</v>
      </c>
      <c r="Q14" s="563">
        <v>206</v>
      </c>
    </row>
    <row r="15" spans="1:17" ht="14.4" customHeight="1" x14ac:dyDescent="0.3">
      <c r="A15" s="544" t="s">
        <v>1586</v>
      </c>
      <c r="B15" s="545" t="s">
        <v>541</v>
      </c>
      <c r="C15" s="545" t="s">
        <v>1571</v>
      </c>
      <c r="D15" s="545" t="s">
        <v>1592</v>
      </c>
      <c r="E15" s="545" t="s">
        <v>1591</v>
      </c>
      <c r="F15" s="562">
        <v>6</v>
      </c>
      <c r="G15" s="562">
        <v>504</v>
      </c>
      <c r="H15" s="545">
        <v>1</v>
      </c>
      <c r="I15" s="545">
        <v>84</v>
      </c>
      <c r="J15" s="562">
        <v>244</v>
      </c>
      <c r="K15" s="562">
        <v>20486</v>
      </c>
      <c r="L15" s="545">
        <v>40.646825396825399</v>
      </c>
      <c r="M15" s="545">
        <v>83.959016393442624</v>
      </c>
      <c r="N15" s="562">
        <v>288</v>
      </c>
      <c r="O15" s="562">
        <v>24480</v>
      </c>
      <c r="P15" s="550">
        <v>48.571428571428569</v>
      </c>
      <c r="Q15" s="563">
        <v>85</v>
      </c>
    </row>
    <row r="16" spans="1:17" ht="14.4" customHeight="1" x14ac:dyDescent="0.3">
      <c r="A16" s="544" t="s">
        <v>1586</v>
      </c>
      <c r="B16" s="545" t="s">
        <v>541</v>
      </c>
      <c r="C16" s="545" t="s">
        <v>1571</v>
      </c>
      <c r="D16" s="545" t="s">
        <v>1593</v>
      </c>
      <c r="E16" s="545" t="s">
        <v>1594</v>
      </c>
      <c r="F16" s="562">
        <v>10578</v>
      </c>
      <c r="G16" s="562">
        <v>3088776</v>
      </c>
      <c r="H16" s="545">
        <v>1</v>
      </c>
      <c r="I16" s="545">
        <v>292</v>
      </c>
      <c r="J16" s="562">
        <v>11793</v>
      </c>
      <c r="K16" s="562">
        <v>3391460</v>
      </c>
      <c r="L16" s="545">
        <v>1.0979948044144348</v>
      </c>
      <c r="M16" s="545">
        <v>287.58246417366234</v>
      </c>
      <c r="N16" s="562">
        <v>14244</v>
      </c>
      <c r="O16" s="562">
        <v>4201980</v>
      </c>
      <c r="P16" s="550">
        <v>1.3604029557339219</v>
      </c>
      <c r="Q16" s="563">
        <v>295</v>
      </c>
    </row>
    <row r="17" spans="1:17" ht="14.4" customHeight="1" x14ac:dyDescent="0.3">
      <c r="A17" s="544" t="s">
        <v>1586</v>
      </c>
      <c r="B17" s="545" t="s">
        <v>541</v>
      </c>
      <c r="C17" s="545" t="s">
        <v>1571</v>
      </c>
      <c r="D17" s="545" t="s">
        <v>1595</v>
      </c>
      <c r="E17" s="545" t="s">
        <v>1596</v>
      </c>
      <c r="F17" s="562">
        <v>323</v>
      </c>
      <c r="G17" s="562">
        <v>30039</v>
      </c>
      <c r="H17" s="545">
        <v>1</v>
      </c>
      <c r="I17" s="545">
        <v>93</v>
      </c>
      <c r="J17" s="562">
        <v>305</v>
      </c>
      <c r="K17" s="562">
        <v>28570</v>
      </c>
      <c r="L17" s="545">
        <v>0.95109690735377339</v>
      </c>
      <c r="M17" s="545">
        <v>93.672131147540981</v>
      </c>
      <c r="N17" s="562">
        <v>261</v>
      </c>
      <c r="O17" s="562">
        <v>24795</v>
      </c>
      <c r="P17" s="550">
        <v>0.82542694497153701</v>
      </c>
      <c r="Q17" s="563">
        <v>95</v>
      </c>
    </row>
    <row r="18" spans="1:17" ht="14.4" customHeight="1" x14ac:dyDescent="0.3">
      <c r="A18" s="544" t="s">
        <v>1586</v>
      </c>
      <c r="B18" s="545" t="s">
        <v>541</v>
      </c>
      <c r="C18" s="545" t="s">
        <v>1571</v>
      </c>
      <c r="D18" s="545" t="s">
        <v>1597</v>
      </c>
      <c r="E18" s="545" t="s">
        <v>1598</v>
      </c>
      <c r="F18" s="562">
        <v>40</v>
      </c>
      <c r="G18" s="562">
        <v>8800</v>
      </c>
      <c r="H18" s="545">
        <v>1</v>
      </c>
      <c r="I18" s="545">
        <v>220</v>
      </c>
      <c r="J18" s="562">
        <v>20</v>
      </c>
      <c r="K18" s="562">
        <v>4430</v>
      </c>
      <c r="L18" s="545">
        <v>0.50340909090909092</v>
      </c>
      <c r="M18" s="545">
        <v>221.5</v>
      </c>
      <c r="N18" s="562">
        <v>16</v>
      </c>
      <c r="O18" s="562">
        <v>3584</v>
      </c>
      <c r="P18" s="550">
        <v>0.40727272727272729</v>
      </c>
      <c r="Q18" s="563">
        <v>224</v>
      </c>
    </row>
    <row r="19" spans="1:17" ht="14.4" customHeight="1" x14ac:dyDescent="0.3">
      <c r="A19" s="544" t="s">
        <v>1586</v>
      </c>
      <c r="B19" s="545" t="s">
        <v>541</v>
      </c>
      <c r="C19" s="545" t="s">
        <v>1571</v>
      </c>
      <c r="D19" s="545" t="s">
        <v>1599</v>
      </c>
      <c r="E19" s="545" t="s">
        <v>1600</v>
      </c>
      <c r="F19" s="562">
        <v>3110</v>
      </c>
      <c r="G19" s="562">
        <v>416740</v>
      </c>
      <c r="H19" s="545">
        <v>1</v>
      </c>
      <c r="I19" s="545">
        <v>134</v>
      </c>
      <c r="J19" s="562">
        <v>2884</v>
      </c>
      <c r="K19" s="562">
        <v>386526</v>
      </c>
      <c r="L19" s="545">
        <v>0.92749916014781397</v>
      </c>
      <c r="M19" s="545">
        <v>134.02427184466021</v>
      </c>
      <c r="N19" s="562">
        <v>2612</v>
      </c>
      <c r="O19" s="562">
        <v>352620</v>
      </c>
      <c r="P19" s="550">
        <v>0.84613907952200418</v>
      </c>
      <c r="Q19" s="563">
        <v>135</v>
      </c>
    </row>
    <row r="20" spans="1:17" ht="14.4" customHeight="1" x14ac:dyDescent="0.3">
      <c r="A20" s="544" t="s">
        <v>1586</v>
      </c>
      <c r="B20" s="545" t="s">
        <v>541</v>
      </c>
      <c r="C20" s="545" t="s">
        <v>1571</v>
      </c>
      <c r="D20" s="545" t="s">
        <v>1601</v>
      </c>
      <c r="E20" s="545" t="s">
        <v>1600</v>
      </c>
      <c r="F20" s="562">
        <v>179</v>
      </c>
      <c r="G20" s="562">
        <v>31325</v>
      </c>
      <c r="H20" s="545">
        <v>1</v>
      </c>
      <c r="I20" s="545">
        <v>175</v>
      </c>
      <c r="J20" s="562">
        <v>209</v>
      </c>
      <c r="K20" s="562">
        <v>36509</v>
      </c>
      <c r="L20" s="545">
        <v>1.1654908220271349</v>
      </c>
      <c r="M20" s="545">
        <v>174.68421052631578</v>
      </c>
      <c r="N20" s="562">
        <v>245</v>
      </c>
      <c r="O20" s="562">
        <v>43610</v>
      </c>
      <c r="P20" s="550">
        <v>1.3921787709497206</v>
      </c>
      <c r="Q20" s="563">
        <v>178</v>
      </c>
    </row>
    <row r="21" spans="1:17" ht="14.4" customHeight="1" x14ac:dyDescent="0.3">
      <c r="A21" s="544" t="s">
        <v>1586</v>
      </c>
      <c r="B21" s="545" t="s">
        <v>541</v>
      </c>
      <c r="C21" s="545" t="s">
        <v>1571</v>
      </c>
      <c r="D21" s="545" t="s">
        <v>1602</v>
      </c>
      <c r="E21" s="545" t="s">
        <v>1603</v>
      </c>
      <c r="F21" s="562">
        <v>85</v>
      </c>
      <c r="G21" s="562">
        <v>52020</v>
      </c>
      <c r="H21" s="545">
        <v>1</v>
      </c>
      <c r="I21" s="545">
        <v>612</v>
      </c>
      <c r="J21" s="562">
        <v>69</v>
      </c>
      <c r="K21" s="562">
        <v>42486</v>
      </c>
      <c r="L21" s="545">
        <v>0.81672433679354095</v>
      </c>
      <c r="M21" s="545">
        <v>615.73913043478262</v>
      </c>
      <c r="N21" s="562">
        <v>70</v>
      </c>
      <c r="O21" s="562">
        <v>43400</v>
      </c>
      <c r="P21" s="550">
        <v>0.83429450211457135</v>
      </c>
      <c r="Q21" s="563">
        <v>620</v>
      </c>
    </row>
    <row r="22" spans="1:17" ht="14.4" customHeight="1" x14ac:dyDescent="0.3">
      <c r="A22" s="544" t="s">
        <v>1586</v>
      </c>
      <c r="B22" s="545" t="s">
        <v>541</v>
      </c>
      <c r="C22" s="545" t="s">
        <v>1571</v>
      </c>
      <c r="D22" s="545" t="s">
        <v>1604</v>
      </c>
      <c r="E22" s="545" t="s">
        <v>1605</v>
      </c>
      <c r="F22" s="562">
        <v>97</v>
      </c>
      <c r="G22" s="562">
        <v>56745</v>
      </c>
      <c r="H22" s="545">
        <v>1</v>
      </c>
      <c r="I22" s="545">
        <v>585</v>
      </c>
      <c r="J22" s="562">
        <v>135</v>
      </c>
      <c r="K22" s="562">
        <v>79515</v>
      </c>
      <c r="L22" s="545">
        <v>1.4012688342585249</v>
      </c>
      <c r="M22" s="545">
        <v>589</v>
      </c>
      <c r="N22" s="562">
        <v>107</v>
      </c>
      <c r="O22" s="562">
        <v>63451</v>
      </c>
      <c r="P22" s="550">
        <v>1.1181778130231739</v>
      </c>
      <c r="Q22" s="563">
        <v>593</v>
      </c>
    </row>
    <row r="23" spans="1:17" ht="14.4" customHeight="1" x14ac:dyDescent="0.3">
      <c r="A23" s="544" t="s">
        <v>1586</v>
      </c>
      <c r="B23" s="545" t="s">
        <v>541</v>
      </c>
      <c r="C23" s="545" t="s">
        <v>1571</v>
      </c>
      <c r="D23" s="545" t="s">
        <v>1606</v>
      </c>
      <c r="E23" s="545" t="s">
        <v>1607</v>
      </c>
      <c r="F23" s="562">
        <v>940</v>
      </c>
      <c r="G23" s="562">
        <v>149460</v>
      </c>
      <c r="H23" s="545">
        <v>1</v>
      </c>
      <c r="I23" s="545">
        <v>159</v>
      </c>
      <c r="J23" s="562">
        <v>1040</v>
      </c>
      <c r="K23" s="562">
        <v>164176</v>
      </c>
      <c r="L23" s="545">
        <v>1.098461126722869</v>
      </c>
      <c r="M23" s="545">
        <v>157.86153846153846</v>
      </c>
      <c r="N23" s="562">
        <v>1107</v>
      </c>
      <c r="O23" s="562">
        <v>178227</v>
      </c>
      <c r="P23" s="550">
        <v>1.1924729024488157</v>
      </c>
      <c r="Q23" s="563">
        <v>161</v>
      </c>
    </row>
    <row r="24" spans="1:17" ht="14.4" customHeight="1" x14ac:dyDescent="0.3">
      <c r="A24" s="544" t="s">
        <v>1586</v>
      </c>
      <c r="B24" s="545" t="s">
        <v>541</v>
      </c>
      <c r="C24" s="545" t="s">
        <v>1571</v>
      </c>
      <c r="D24" s="545" t="s">
        <v>1608</v>
      </c>
      <c r="E24" s="545" t="s">
        <v>1609</v>
      </c>
      <c r="F24" s="562">
        <v>2841</v>
      </c>
      <c r="G24" s="562">
        <v>1085262</v>
      </c>
      <c r="H24" s="545">
        <v>1</v>
      </c>
      <c r="I24" s="545">
        <v>382</v>
      </c>
      <c r="J24" s="562">
        <v>2324</v>
      </c>
      <c r="K24" s="562">
        <v>882430</v>
      </c>
      <c r="L24" s="545">
        <v>0.81310319535743447</v>
      </c>
      <c r="M24" s="545">
        <v>379.70309810671256</v>
      </c>
      <c r="N24" s="562">
        <v>2224</v>
      </c>
      <c r="O24" s="562">
        <v>851792</v>
      </c>
      <c r="P24" s="550">
        <v>0.78487222440295523</v>
      </c>
      <c r="Q24" s="563">
        <v>383</v>
      </c>
    </row>
    <row r="25" spans="1:17" ht="14.4" customHeight="1" x14ac:dyDescent="0.3">
      <c r="A25" s="544" t="s">
        <v>1586</v>
      </c>
      <c r="B25" s="545" t="s">
        <v>541</v>
      </c>
      <c r="C25" s="545" t="s">
        <v>1571</v>
      </c>
      <c r="D25" s="545" t="s">
        <v>1610</v>
      </c>
      <c r="E25" s="545" t="s">
        <v>1611</v>
      </c>
      <c r="F25" s="562">
        <v>8603</v>
      </c>
      <c r="G25" s="562">
        <v>137648</v>
      </c>
      <c r="H25" s="545">
        <v>1</v>
      </c>
      <c r="I25" s="545">
        <v>16</v>
      </c>
      <c r="J25" s="562">
        <v>8016</v>
      </c>
      <c r="K25" s="562">
        <v>127296</v>
      </c>
      <c r="L25" s="545">
        <v>0.92479367662443335</v>
      </c>
      <c r="M25" s="545">
        <v>15.880239520958083</v>
      </c>
      <c r="N25" s="562">
        <v>7314</v>
      </c>
      <c r="O25" s="562">
        <v>117024</v>
      </c>
      <c r="P25" s="550">
        <v>0.85016854585609669</v>
      </c>
      <c r="Q25" s="563">
        <v>16</v>
      </c>
    </row>
    <row r="26" spans="1:17" ht="14.4" customHeight="1" x14ac:dyDescent="0.3">
      <c r="A26" s="544" t="s">
        <v>1586</v>
      </c>
      <c r="B26" s="545" t="s">
        <v>541</v>
      </c>
      <c r="C26" s="545" t="s">
        <v>1571</v>
      </c>
      <c r="D26" s="545" t="s">
        <v>1612</v>
      </c>
      <c r="E26" s="545" t="s">
        <v>1613</v>
      </c>
      <c r="F26" s="562">
        <v>1044</v>
      </c>
      <c r="G26" s="562">
        <v>273528</v>
      </c>
      <c r="H26" s="545">
        <v>1</v>
      </c>
      <c r="I26" s="545">
        <v>262</v>
      </c>
      <c r="J26" s="562">
        <v>1272</v>
      </c>
      <c r="K26" s="562">
        <v>333970</v>
      </c>
      <c r="L26" s="545">
        <v>1.2209718931882658</v>
      </c>
      <c r="M26" s="545">
        <v>262.55503144654091</v>
      </c>
      <c r="N26" s="562">
        <v>1094</v>
      </c>
      <c r="O26" s="562">
        <v>291004</v>
      </c>
      <c r="P26" s="550">
        <v>1.0638910824485976</v>
      </c>
      <c r="Q26" s="563">
        <v>266</v>
      </c>
    </row>
    <row r="27" spans="1:17" ht="14.4" customHeight="1" x14ac:dyDescent="0.3">
      <c r="A27" s="544" t="s">
        <v>1586</v>
      </c>
      <c r="B27" s="545" t="s">
        <v>541</v>
      </c>
      <c r="C27" s="545" t="s">
        <v>1571</v>
      </c>
      <c r="D27" s="545" t="s">
        <v>1614</v>
      </c>
      <c r="E27" s="545" t="s">
        <v>1615</v>
      </c>
      <c r="F27" s="562">
        <v>942</v>
      </c>
      <c r="G27" s="562">
        <v>132822</v>
      </c>
      <c r="H27" s="545">
        <v>1</v>
      </c>
      <c r="I27" s="545">
        <v>141</v>
      </c>
      <c r="J27" s="562">
        <v>1169</v>
      </c>
      <c r="K27" s="562">
        <v>163983</v>
      </c>
      <c r="L27" s="545">
        <v>1.2346072186836519</v>
      </c>
      <c r="M27" s="545">
        <v>140.27630453378956</v>
      </c>
      <c r="N27" s="562">
        <v>1181</v>
      </c>
      <c r="O27" s="562">
        <v>166521</v>
      </c>
      <c r="P27" s="550">
        <v>1.2537154989384289</v>
      </c>
      <c r="Q27" s="563">
        <v>141</v>
      </c>
    </row>
    <row r="28" spans="1:17" ht="14.4" customHeight="1" x14ac:dyDescent="0.3">
      <c r="A28" s="544" t="s">
        <v>1586</v>
      </c>
      <c r="B28" s="545" t="s">
        <v>541</v>
      </c>
      <c r="C28" s="545" t="s">
        <v>1571</v>
      </c>
      <c r="D28" s="545" t="s">
        <v>1616</v>
      </c>
      <c r="E28" s="545" t="s">
        <v>1615</v>
      </c>
      <c r="F28" s="562">
        <v>3113</v>
      </c>
      <c r="G28" s="562">
        <v>242814</v>
      </c>
      <c r="H28" s="545">
        <v>1</v>
      </c>
      <c r="I28" s="545">
        <v>78</v>
      </c>
      <c r="J28" s="562">
        <v>2887</v>
      </c>
      <c r="K28" s="562">
        <v>224094</v>
      </c>
      <c r="L28" s="545">
        <v>0.92290395117250246</v>
      </c>
      <c r="M28" s="545">
        <v>77.621752684447529</v>
      </c>
      <c r="N28" s="562">
        <v>2611</v>
      </c>
      <c r="O28" s="562">
        <v>203658</v>
      </c>
      <c r="P28" s="550">
        <v>0.83874076453581758</v>
      </c>
      <c r="Q28" s="563">
        <v>78</v>
      </c>
    </row>
    <row r="29" spans="1:17" ht="14.4" customHeight="1" x14ac:dyDescent="0.3">
      <c r="A29" s="544" t="s">
        <v>1586</v>
      </c>
      <c r="B29" s="545" t="s">
        <v>541</v>
      </c>
      <c r="C29" s="545" t="s">
        <v>1571</v>
      </c>
      <c r="D29" s="545" t="s">
        <v>1617</v>
      </c>
      <c r="E29" s="545" t="s">
        <v>1618</v>
      </c>
      <c r="F29" s="562">
        <v>943</v>
      </c>
      <c r="G29" s="562">
        <v>285729</v>
      </c>
      <c r="H29" s="545">
        <v>1</v>
      </c>
      <c r="I29" s="545">
        <v>303</v>
      </c>
      <c r="J29" s="562">
        <v>1171</v>
      </c>
      <c r="K29" s="562">
        <v>355617</v>
      </c>
      <c r="L29" s="545">
        <v>1.2445954033367281</v>
      </c>
      <c r="M29" s="545">
        <v>303.68659265584972</v>
      </c>
      <c r="N29" s="562">
        <v>1183</v>
      </c>
      <c r="O29" s="562">
        <v>363181</v>
      </c>
      <c r="P29" s="550">
        <v>1.2710680399959402</v>
      </c>
      <c r="Q29" s="563">
        <v>307</v>
      </c>
    </row>
    <row r="30" spans="1:17" ht="14.4" customHeight="1" x14ac:dyDescent="0.3">
      <c r="A30" s="544" t="s">
        <v>1586</v>
      </c>
      <c r="B30" s="545" t="s">
        <v>541</v>
      </c>
      <c r="C30" s="545" t="s">
        <v>1571</v>
      </c>
      <c r="D30" s="545" t="s">
        <v>1619</v>
      </c>
      <c r="E30" s="545" t="s">
        <v>1620</v>
      </c>
      <c r="F30" s="562">
        <v>3463</v>
      </c>
      <c r="G30" s="562">
        <v>1683018</v>
      </c>
      <c r="H30" s="545">
        <v>1</v>
      </c>
      <c r="I30" s="545">
        <v>486</v>
      </c>
      <c r="J30" s="562">
        <v>3103</v>
      </c>
      <c r="K30" s="562">
        <v>1500409</v>
      </c>
      <c r="L30" s="545">
        <v>0.89149908081791163</v>
      </c>
      <c r="M30" s="545">
        <v>483.53496616177893</v>
      </c>
      <c r="N30" s="562">
        <v>2791</v>
      </c>
      <c r="O30" s="562">
        <v>1359217</v>
      </c>
      <c r="P30" s="550">
        <v>0.80760692993182481</v>
      </c>
      <c r="Q30" s="563">
        <v>487</v>
      </c>
    </row>
    <row r="31" spans="1:17" ht="14.4" customHeight="1" x14ac:dyDescent="0.3">
      <c r="A31" s="544" t="s">
        <v>1586</v>
      </c>
      <c r="B31" s="545" t="s">
        <v>541</v>
      </c>
      <c r="C31" s="545" t="s">
        <v>1571</v>
      </c>
      <c r="D31" s="545" t="s">
        <v>1621</v>
      </c>
      <c r="E31" s="545" t="s">
        <v>1622</v>
      </c>
      <c r="F31" s="562">
        <v>2636</v>
      </c>
      <c r="G31" s="562">
        <v>421760</v>
      </c>
      <c r="H31" s="545">
        <v>1</v>
      </c>
      <c r="I31" s="545">
        <v>160</v>
      </c>
      <c r="J31" s="562">
        <v>2524</v>
      </c>
      <c r="K31" s="562">
        <v>402975</v>
      </c>
      <c r="L31" s="545">
        <v>0.9554604514415781</v>
      </c>
      <c r="M31" s="545">
        <v>159.65729001584785</v>
      </c>
      <c r="N31" s="562">
        <v>2262</v>
      </c>
      <c r="O31" s="562">
        <v>364182</v>
      </c>
      <c r="P31" s="550">
        <v>0.86348160091047044</v>
      </c>
      <c r="Q31" s="563">
        <v>161</v>
      </c>
    </row>
    <row r="32" spans="1:17" ht="14.4" customHeight="1" x14ac:dyDescent="0.3">
      <c r="A32" s="544" t="s">
        <v>1586</v>
      </c>
      <c r="B32" s="545" t="s">
        <v>541</v>
      </c>
      <c r="C32" s="545" t="s">
        <v>1571</v>
      </c>
      <c r="D32" s="545" t="s">
        <v>1623</v>
      </c>
      <c r="E32" s="545" t="s">
        <v>1624</v>
      </c>
      <c r="F32" s="562">
        <v>3205</v>
      </c>
      <c r="G32" s="562">
        <v>749970</v>
      </c>
      <c r="H32" s="545">
        <v>1</v>
      </c>
      <c r="I32" s="545">
        <v>234</v>
      </c>
      <c r="J32" s="562">
        <v>2856</v>
      </c>
      <c r="K32" s="562">
        <v>665524</v>
      </c>
      <c r="L32" s="545">
        <v>0.88740082936650799</v>
      </c>
      <c r="M32" s="545">
        <v>233.02661064425772</v>
      </c>
      <c r="N32" s="562">
        <v>2713</v>
      </c>
      <c r="O32" s="562">
        <v>637555</v>
      </c>
      <c r="P32" s="550">
        <v>0.85010733762683843</v>
      </c>
      <c r="Q32" s="563">
        <v>235</v>
      </c>
    </row>
    <row r="33" spans="1:17" ht="14.4" customHeight="1" x14ac:dyDescent="0.3">
      <c r="A33" s="544" t="s">
        <v>1586</v>
      </c>
      <c r="B33" s="545" t="s">
        <v>541</v>
      </c>
      <c r="C33" s="545" t="s">
        <v>1571</v>
      </c>
      <c r="D33" s="545" t="s">
        <v>1625</v>
      </c>
      <c r="E33" s="545" t="s">
        <v>1591</v>
      </c>
      <c r="F33" s="562">
        <v>2303</v>
      </c>
      <c r="G33" s="562">
        <v>161210</v>
      </c>
      <c r="H33" s="545">
        <v>1</v>
      </c>
      <c r="I33" s="545">
        <v>70</v>
      </c>
      <c r="J33" s="562">
        <v>2436</v>
      </c>
      <c r="K33" s="562">
        <v>171467</v>
      </c>
      <c r="L33" s="545">
        <v>1.0636250852924756</v>
      </c>
      <c r="M33" s="545">
        <v>70.388752052545158</v>
      </c>
      <c r="N33" s="562">
        <v>2636</v>
      </c>
      <c r="O33" s="562">
        <v>187156</v>
      </c>
      <c r="P33" s="550">
        <v>1.1609453507846907</v>
      </c>
      <c r="Q33" s="563">
        <v>71</v>
      </c>
    </row>
    <row r="34" spans="1:17" ht="14.4" customHeight="1" x14ac:dyDescent="0.3">
      <c r="A34" s="544" t="s">
        <v>1586</v>
      </c>
      <c r="B34" s="545" t="s">
        <v>541</v>
      </c>
      <c r="C34" s="545" t="s">
        <v>1571</v>
      </c>
      <c r="D34" s="545" t="s">
        <v>1626</v>
      </c>
      <c r="E34" s="545" t="s">
        <v>1627</v>
      </c>
      <c r="F34" s="562">
        <v>1211</v>
      </c>
      <c r="G34" s="562">
        <v>87192</v>
      </c>
      <c r="H34" s="545">
        <v>1</v>
      </c>
      <c r="I34" s="545">
        <v>72</v>
      </c>
      <c r="J34" s="562">
        <v>1097</v>
      </c>
      <c r="K34" s="562">
        <v>79433</v>
      </c>
      <c r="L34" s="545">
        <v>0.91101247820900999</v>
      </c>
      <c r="M34" s="545">
        <v>72.409298085688235</v>
      </c>
      <c r="N34" s="562">
        <v>797</v>
      </c>
      <c r="O34" s="562">
        <v>58181</v>
      </c>
      <c r="P34" s="550">
        <v>0.66727452059822001</v>
      </c>
      <c r="Q34" s="563">
        <v>73</v>
      </c>
    </row>
    <row r="35" spans="1:17" ht="14.4" customHeight="1" x14ac:dyDescent="0.3">
      <c r="A35" s="544" t="s">
        <v>1586</v>
      </c>
      <c r="B35" s="545" t="s">
        <v>541</v>
      </c>
      <c r="C35" s="545" t="s">
        <v>1571</v>
      </c>
      <c r="D35" s="545" t="s">
        <v>1628</v>
      </c>
      <c r="E35" s="545" t="s">
        <v>1629</v>
      </c>
      <c r="F35" s="562">
        <v>4790</v>
      </c>
      <c r="G35" s="562">
        <v>1355570</v>
      </c>
      <c r="H35" s="545">
        <v>1</v>
      </c>
      <c r="I35" s="545">
        <v>283</v>
      </c>
      <c r="J35" s="562">
        <v>4222</v>
      </c>
      <c r="K35" s="562">
        <v>1185773</v>
      </c>
      <c r="L35" s="545">
        <v>0.87474125275714276</v>
      </c>
      <c r="M35" s="545">
        <v>280.85575556608245</v>
      </c>
      <c r="N35" s="562">
        <v>4024</v>
      </c>
      <c r="O35" s="562">
        <v>1142816</v>
      </c>
      <c r="P35" s="550">
        <v>0.84305200026557092</v>
      </c>
      <c r="Q35" s="563">
        <v>284</v>
      </c>
    </row>
    <row r="36" spans="1:17" ht="14.4" customHeight="1" x14ac:dyDescent="0.3">
      <c r="A36" s="544" t="s">
        <v>1586</v>
      </c>
      <c r="B36" s="545" t="s">
        <v>541</v>
      </c>
      <c r="C36" s="545" t="s">
        <v>1571</v>
      </c>
      <c r="D36" s="545" t="s">
        <v>1630</v>
      </c>
      <c r="E36" s="545" t="s">
        <v>1631</v>
      </c>
      <c r="F36" s="562">
        <v>238</v>
      </c>
      <c r="G36" s="562">
        <v>51408</v>
      </c>
      <c r="H36" s="545">
        <v>1</v>
      </c>
      <c r="I36" s="545">
        <v>216</v>
      </c>
      <c r="J36" s="562">
        <v>228</v>
      </c>
      <c r="K36" s="562">
        <v>49284</v>
      </c>
      <c r="L36" s="545">
        <v>0.95868347338935578</v>
      </c>
      <c r="M36" s="545">
        <v>216.15789473684211</v>
      </c>
      <c r="N36" s="562">
        <v>285</v>
      </c>
      <c r="O36" s="562">
        <v>62700</v>
      </c>
      <c r="P36" s="550">
        <v>1.219654528478058</v>
      </c>
      <c r="Q36" s="563">
        <v>220</v>
      </c>
    </row>
    <row r="37" spans="1:17" ht="14.4" customHeight="1" x14ac:dyDescent="0.3">
      <c r="A37" s="544" t="s">
        <v>1586</v>
      </c>
      <c r="B37" s="545" t="s">
        <v>541</v>
      </c>
      <c r="C37" s="545" t="s">
        <v>1571</v>
      </c>
      <c r="D37" s="545" t="s">
        <v>1632</v>
      </c>
      <c r="E37" s="545" t="s">
        <v>1633</v>
      </c>
      <c r="F37" s="562">
        <v>646</v>
      </c>
      <c r="G37" s="562">
        <v>768094</v>
      </c>
      <c r="H37" s="545">
        <v>1</v>
      </c>
      <c r="I37" s="545">
        <v>1189</v>
      </c>
      <c r="J37" s="562">
        <v>688</v>
      </c>
      <c r="K37" s="562">
        <v>815084</v>
      </c>
      <c r="L37" s="545">
        <v>1.0611774079735032</v>
      </c>
      <c r="M37" s="545">
        <v>1184.7151162790697</v>
      </c>
      <c r="N37" s="562">
        <v>795</v>
      </c>
      <c r="O37" s="562">
        <v>950025</v>
      </c>
      <c r="P37" s="550">
        <v>1.2368603321989236</v>
      </c>
      <c r="Q37" s="563">
        <v>1195</v>
      </c>
    </row>
    <row r="38" spans="1:17" ht="14.4" customHeight="1" x14ac:dyDescent="0.3">
      <c r="A38" s="544" t="s">
        <v>1586</v>
      </c>
      <c r="B38" s="545" t="s">
        <v>541</v>
      </c>
      <c r="C38" s="545" t="s">
        <v>1571</v>
      </c>
      <c r="D38" s="545" t="s">
        <v>1634</v>
      </c>
      <c r="E38" s="545" t="s">
        <v>1635</v>
      </c>
      <c r="F38" s="562">
        <v>769</v>
      </c>
      <c r="G38" s="562">
        <v>83052</v>
      </c>
      <c r="H38" s="545">
        <v>1</v>
      </c>
      <c r="I38" s="545">
        <v>108</v>
      </c>
      <c r="J38" s="562">
        <v>775</v>
      </c>
      <c r="K38" s="562">
        <v>83582</v>
      </c>
      <c r="L38" s="545">
        <v>1.0063815440928574</v>
      </c>
      <c r="M38" s="545">
        <v>107.84774193548387</v>
      </c>
      <c r="N38" s="562">
        <v>829</v>
      </c>
      <c r="O38" s="562">
        <v>91190</v>
      </c>
      <c r="P38" s="550">
        <v>1.0979868034484419</v>
      </c>
      <c r="Q38" s="563">
        <v>110</v>
      </c>
    </row>
    <row r="39" spans="1:17" ht="14.4" customHeight="1" x14ac:dyDescent="0.3">
      <c r="A39" s="544" t="s">
        <v>1586</v>
      </c>
      <c r="B39" s="545" t="s">
        <v>541</v>
      </c>
      <c r="C39" s="545" t="s">
        <v>1571</v>
      </c>
      <c r="D39" s="545" t="s">
        <v>1636</v>
      </c>
      <c r="E39" s="545" t="s">
        <v>1637</v>
      </c>
      <c r="F39" s="562">
        <v>72</v>
      </c>
      <c r="G39" s="562">
        <v>22968</v>
      </c>
      <c r="H39" s="545">
        <v>1</v>
      </c>
      <c r="I39" s="545">
        <v>319</v>
      </c>
      <c r="J39" s="562">
        <v>39</v>
      </c>
      <c r="K39" s="562">
        <v>12510</v>
      </c>
      <c r="L39" s="545">
        <v>0.54467084639498431</v>
      </c>
      <c r="M39" s="545">
        <v>320.76923076923077</v>
      </c>
      <c r="N39" s="562">
        <v>37</v>
      </c>
      <c r="O39" s="562">
        <v>11951</v>
      </c>
      <c r="P39" s="550">
        <v>0.52033263671194707</v>
      </c>
      <c r="Q39" s="563">
        <v>323</v>
      </c>
    </row>
    <row r="40" spans="1:17" ht="14.4" customHeight="1" x14ac:dyDescent="0.3">
      <c r="A40" s="544" t="s">
        <v>1586</v>
      </c>
      <c r="B40" s="545" t="s">
        <v>541</v>
      </c>
      <c r="C40" s="545" t="s">
        <v>1571</v>
      </c>
      <c r="D40" s="545" t="s">
        <v>1638</v>
      </c>
      <c r="E40" s="545" t="s">
        <v>1639</v>
      </c>
      <c r="F40" s="562">
        <v>497</v>
      </c>
      <c r="G40" s="562">
        <v>27832</v>
      </c>
      <c r="H40" s="545">
        <v>1</v>
      </c>
      <c r="I40" s="545">
        <v>56</v>
      </c>
      <c r="J40" s="562">
        <v>405</v>
      </c>
      <c r="K40" s="562">
        <v>22264</v>
      </c>
      <c r="L40" s="545">
        <v>0.79994251221615409</v>
      </c>
      <c r="M40" s="545">
        <v>54.972839506172839</v>
      </c>
      <c r="N40" s="562">
        <v>405</v>
      </c>
      <c r="O40" s="562">
        <v>23085</v>
      </c>
      <c r="P40" s="550">
        <v>0.82944093130209828</v>
      </c>
      <c r="Q40" s="563">
        <v>57</v>
      </c>
    </row>
    <row r="41" spans="1:17" ht="14.4" customHeight="1" x14ac:dyDescent="0.3">
      <c r="A41" s="544" t="s">
        <v>1586</v>
      </c>
      <c r="B41" s="545" t="s">
        <v>541</v>
      </c>
      <c r="C41" s="545" t="s">
        <v>1571</v>
      </c>
      <c r="D41" s="545" t="s">
        <v>1640</v>
      </c>
      <c r="E41" s="545" t="s">
        <v>1641</v>
      </c>
      <c r="F41" s="562">
        <v>25</v>
      </c>
      <c r="G41" s="562">
        <v>3600</v>
      </c>
      <c r="H41" s="545">
        <v>1</v>
      </c>
      <c r="I41" s="545">
        <v>144</v>
      </c>
      <c r="J41" s="562">
        <v>6</v>
      </c>
      <c r="K41" s="562">
        <v>577</v>
      </c>
      <c r="L41" s="545">
        <v>0.16027777777777777</v>
      </c>
      <c r="M41" s="545">
        <v>96.166666666666671</v>
      </c>
      <c r="N41" s="562">
        <v>10</v>
      </c>
      <c r="O41" s="562">
        <v>1460</v>
      </c>
      <c r="P41" s="550">
        <v>0.40555555555555556</v>
      </c>
      <c r="Q41" s="563">
        <v>146</v>
      </c>
    </row>
    <row r="42" spans="1:17" ht="14.4" customHeight="1" x14ac:dyDescent="0.3">
      <c r="A42" s="544" t="s">
        <v>1586</v>
      </c>
      <c r="B42" s="545" t="s">
        <v>541</v>
      </c>
      <c r="C42" s="545" t="s">
        <v>1571</v>
      </c>
      <c r="D42" s="545" t="s">
        <v>1642</v>
      </c>
      <c r="E42" s="545" t="s">
        <v>1643</v>
      </c>
      <c r="F42" s="562">
        <v>52</v>
      </c>
      <c r="G42" s="562">
        <v>53040</v>
      </c>
      <c r="H42" s="545">
        <v>1</v>
      </c>
      <c r="I42" s="545">
        <v>1020</v>
      </c>
      <c r="J42" s="562">
        <v>53</v>
      </c>
      <c r="K42" s="562">
        <v>52344</v>
      </c>
      <c r="L42" s="545">
        <v>0.98687782805429869</v>
      </c>
      <c r="M42" s="545">
        <v>987.62264150943395</v>
      </c>
      <c r="N42" s="562">
        <v>62</v>
      </c>
      <c r="O42" s="562">
        <v>64046</v>
      </c>
      <c r="P42" s="550">
        <v>1.2075037707390648</v>
      </c>
      <c r="Q42" s="563">
        <v>1033</v>
      </c>
    </row>
    <row r="43" spans="1:17" ht="14.4" customHeight="1" x14ac:dyDescent="0.3">
      <c r="A43" s="544" t="s">
        <v>1586</v>
      </c>
      <c r="B43" s="545" t="s">
        <v>541</v>
      </c>
      <c r="C43" s="545" t="s">
        <v>1571</v>
      </c>
      <c r="D43" s="545" t="s">
        <v>1644</v>
      </c>
      <c r="E43" s="545" t="s">
        <v>1645</v>
      </c>
      <c r="F43" s="562">
        <v>22</v>
      </c>
      <c r="G43" s="562">
        <v>6402</v>
      </c>
      <c r="H43" s="545">
        <v>1</v>
      </c>
      <c r="I43" s="545">
        <v>291</v>
      </c>
      <c r="J43" s="562">
        <v>24</v>
      </c>
      <c r="K43" s="562">
        <v>7016</v>
      </c>
      <c r="L43" s="545">
        <v>1.0959075288972195</v>
      </c>
      <c r="M43" s="545">
        <v>292.33333333333331</v>
      </c>
      <c r="N43" s="562">
        <v>22</v>
      </c>
      <c r="O43" s="562">
        <v>6468</v>
      </c>
      <c r="P43" s="550">
        <v>1.0103092783505154</v>
      </c>
      <c r="Q43" s="563">
        <v>294</v>
      </c>
    </row>
    <row r="44" spans="1:17" ht="14.4" customHeight="1" x14ac:dyDescent="0.3">
      <c r="A44" s="544" t="s">
        <v>1586</v>
      </c>
      <c r="B44" s="545" t="s">
        <v>541</v>
      </c>
      <c r="C44" s="545" t="s">
        <v>1571</v>
      </c>
      <c r="D44" s="545" t="s">
        <v>1646</v>
      </c>
      <c r="E44" s="545" t="s">
        <v>1647</v>
      </c>
      <c r="F44" s="562">
        <v>6</v>
      </c>
      <c r="G44" s="562">
        <v>156</v>
      </c>
      <c r="H44" s="545">
        <v>1</v>
      </c>
      <c r="I44" s="545">
        <v>26</v>
      </c>
      <c r="J44" s="562"/>
      <c r="K44" s="562"/>
      <c r="L44" s="545"/>
      <c r="M44" s="545"/>
      <c r="N44" s="562"/>
      <c r="O44" s="562"/>
      <c r="P44" s="550"/>
      <c r="Q44" s="563"/>
    </row>
    <row r="45" spans="1:17" ht="14.4" customHeight="1" x14ac:dyDescent="0.3">
      <c r="A45" s="544" t="s">
        <v>1586</v>
      </c>
      <c r="B45" s="545" t="s">
        <v>541</v>
      </c>
      <c r="C45" s="545" t="s">
        <v>1571</v>
      </c>
      <c r="D45" s="545" t="s">
        <v>1648</v>
      </c>
      <c r="E45" s="545" t="s">
        <v>1649</v>
      </c>
      <c r="F45" s="562">
        <v>2</v>
      </c>
      <c r="G45" s="562">
        <v>1448</v>
      </c>
      <c r="H45" s="545">
        <v>1</v>
      </c>
      <c r="I45" s="545">
        <v>724</v>
      </c>
      <c r="J45" s="562">
        <v>5</v>
      </c>
      <c r="K45" s="562">
        <v>2184</v>
      </c>
      <c r="L45" s="545">
        <v>1.5082872928176796</v>
      </c>
      <c r="M45" s="545">
        <v>436.8</v>
      </c>
      <c r="N45" s="562">
        <v>2</v>
      </c>
      <c r="O45" s="562">
        <v>1464</v>
      </c>
      <c r="P45" s="550">
        <v>1.011049723756906</v>
      </c>
      <c r="Q45" s="563">
        <v>732</v>
      </c>
    </row>
    <row r="46" spans="1:17" ht="14.4" customHeight="1" thickBot="1" x14ac:dyDescent="0.35">
      <c r="A46" s="552" t="s">
        <v>1586</v>
      </c>
      <c r="B46" s="553" t="s">
        <v>541</v>
      </c>
      <c r="C46" s="553" t="s">
        <v>1571</v>
      </c>
      <c r="D46" s="553" t="s">
        <v>1650</v>
      </c>
      <c r="E46" s="553" t="s">
        <v>1615</v>
      </c>
      <c r="F46" s="564">
        <v>1</v>
      </c>
      <c r="G46" s="564">
        <v>106</v>
      </c>
      <c r="H46" s="553">
        <v>1</v>
      </c>
      <c r="I46" s="553">
        <v>106</v>
      </c>
      <c r="J46" s="564"/>
      <c r="K46" s="564"/>
      <c r="L46" s="553"/>
      <c r="M46" s="553"/>
      <c r="N46" s="564"/>
      <c r="O46" s="564"/>
      <c r="P46" s="558"/>
      <c r="Q46" s="56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11151466</v>
      </c>
      <c r="C3" s="222">
        <f t="shared" ref="C3:R3" si="0">SUBTOTAL(9,C6:C1048576)</f>
        <v>25</v>
      </c>
      <c r="D3" s="222">
        <f t="shared" si="0"/>
        <v>11853781</v>
      </c>
      <c r="E3" s="222">
        <f t="shared" si="0"/>
        <v>23.861780310269804</v>
      </c>
      <c r="F3" s="222">
        <f t="shared" si="0"/>
        <v>12596500</v>
      </c>
      <c r="G3" s="225">
        <f>IF(B3&lt;&gt;0,F3/B3,"")</f>
        <v>1.1295824244094903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9"/>
      <c r="B5" s="610">
        <v>2013</v>
      </c>
      <c r="C5" s="611"/>
      <c r="D5" s="611">
        <v>2014</v>
      </c>
      <c r="E5" s="611"/>
      <c r="F5" s="611">
        <v>2015</v>
      </c>
      <c r="G5" s="612" t="s">
        <v>2</v>
      </c>
      <c r="H5" s="610">
        <v>2013</v>
      </c>
      <c r="I5" s="611"/>
      <c r="J5" s="611">
        <v>2014</v>
      </c>
      <c r="K5" s="611"/>
      <c r="L5" s="611">
        <v>2015</v>
      </c>
      <c r="M5" s="612" t="s">
        <v>2</v>
      </c>
      <c r="N5" s="610">
        <v>2013</v>
      </c>
      <c r="O5" s="611"/>
      <c r="P5" s="611">
        <v>2014</v>
      </c>
      <c r="Q5" s="611"/>
      <c r="R5" s="611">
        <v>2015</v>
      </c>
      <c r="S5" s="612" t="s">
        <v>2</v>
      </c>
    </row>
    <row r="6" spans="1:19" ht="14.4" customHeight="1" x14ac:dyDescent="0.3">
      <c r="A6" s="569" t="s">
        <v>1652</v>
      </c>
      <c r="B6" s="613">
        <v>459316</v>
      </c>
      <c r="C6" s="538">
        <v>1</v>
      </c>
      <c r="D6" s="613">
        <v>458207</v>
      </c>
      <c r="E6" s="538">
        <v>0.9975855402380932</v>
      </c>
      <c r="F6" s="613">
        <v>670212</v>
      </c>
      <c r="G6" s="543">
        <v>1.4591523047313832</v>
      </c>
      <c r="H6" s="613"/>
      <c r="I6" s="538"/>
      <c r="J6" s="613"/>
      <c r="K6" s="538"/>
      <c r="L6" s="613"/>
      <c r="M6" s="543"/>
      <c r="N6" s="613"/>
      <c r="O6" s="538"/>
      <c r="P6" s="613"/>
      <c r="Q6" s="538"/>
      <c r="R6" s="613"/>
      <c r="S6" s="122"/>
    </row>
    <row r="7" spans="1:19" ht="14.4" customHeight="1" x14ac:dyDescent="0.3">
      <c r="A7" s="570" t="s">
        <v>1653</v>
      </c>
      <c r="B7" s="618">
        <v>750086</v>
      </c>
      <c r="C7" s="545">
        <v>1</v>
      </c>
      <c r="D7" s="618">
        <v>880190</v>
      </c>
      <c r="E7" s="545">
        <v>1.1734521108246254</v>
      </c>
      <c r="F7" s="618">
        <v>957315</v>
      </c>
      <c r="G7" s="550">
        <v>1.2762736539543467</v>
      </c>
      <c r="H7" s="618"/>
      <c r="I7" s="545"/>
      <c r="J7" s="618"/>
      <c r="K7" s="545"/>
      <c r="L7" s="618"/>
      <c r="M7" s="550"/>
      <c r="N7" s="618"/>
      <c r="O7" s="545"/>
      <c r="P7" s="618"/>
      <c r="Q7" s="545"/>
      <c r="R7" s="618"/>
      <c r="S7" s="551"/>
    </row>
    <row r="8" spans="1:19" ht="14.4" customHeight="1" x14ac:dyDescent="0.3">
      <c r="A8" s="570" t="s">
        <v>1654</v>
      </c>
      <c r="B8" s="618">
        <v>402103</v>
      </c>
      <c r="C8" s="545">
        <v>1</v>
      </c>
      <c r="D8" s="618">
        <v>414379</v>
      </c>
      <c r="E8" s="545">
        <v>1.030529491200016</v>
      </c>
      <c r="F8" s="618">
        <v>478173</v>
      </c>
      <c r="G8" s="550">
        <v>1.1891803841304343</v>
      </c>
      <c r="H8" s="618"/>
      <c r="I8" s="545"/>
      <c r="J8" s="618"/>
      <c r="K8" s="545"/>
      <c r="L8" s="618"/>
      <c r="M8" s="550"/>
      <c r="N8" s="618"/>
      <c r="O8" s="545"/>
      <c r="P8" s="618"/>
      <c r="Q8" s="545"/>
      <c r="R8" s="618"/>
      <c r="S8" s="551"/>
    </row>
    <row r="9" spans="1:19" ht="14.4" customHeight="1" x14ac:dyDescent="0.3">
      <c r="A9" s="570" t="s">
        <v>1655</v>
      </c>
      <c r="B9" s="618">
        <v>879822</v>
      </c>
      <c r="C9" s="545">
        <v>1</v>
      </c>
      <c r="D9" s="618">
        <v>1056271</v>
      </c>
      <c r="E9" s="545">
        <v>1.2005507932286303</v>
      </c>
      <c r="F9" s="618">
        <v>881384</v>
      </c>
      <c r="G9" s="550">
        <v>1.0017753591067284</v>
      </c>
      <c r="H9" s="618"/>
      <c r="I9" s="545"/>
      <c r="J9" s="618"/>
      <c r="K9" s="545"/>
      <c r="L9" s="618"/>
      <c r="M9" s="550"/>
      <c r="N9" s="618"/>
      <c r="O9" s="545"/>
      <c r="P9" s="618"/>
      <c r="Q9" s="545"/>
      <c r="R9" s="618"/>
      <c r="S9" s="551"/>
    </row>
    <row r="10" spans="1:19" ht="14.4" customHeight="1" x14ac:dyDescent="0.3">
      <c r="A10" s="570" t="s">
        <v>1656</v>
      </c>
      <c r="B10" s="618">
        <v>441661</v>
      </c>
      <c r="C10" s="545">
        <v>1</v>
      </c>
      <c r="D10" s="618">
        <v>531021</v>
      </c>
      <c r="E10" s="545">
        <v>1.2023271241970652</v>
      </c>
      <c r="F10" s="618">
        <v>487809</v>
      </c>
      <c r="G10" s="550">
        <v>1.1044873783286275</v>
      </c>
      <c r="H10" s="618"/>
      <c r="I10" s="545"/>
      <c r="J10" s="618"/>
      <c r="K10" s="545"/>
      <c r="L10" s="618"/>
      <c r="M10" s="550"/>
      <c r="N10" s="618"/>
      <c r="O10" s="545"/>
      <c r="P10" s="618"/>
      <c r="Q10" s="545"/>
      <c r="R10" s="618"/>
      <c r="S10" s="551"/>
    </row>
    <row r="11" spans="1:19" ht="14.4" customHeight="1" x14ac:dyDescent="0.3">
      <c r="A11" s="570" t="s">
        <v>1657</v>
      </c>
      <c r="B11" s="618">
        <v>701230</v>
      </c>
      <c r="C11" s="545">
        <v>1</v>
      </c>
      <c r="D11" s="618">
        <v>680878</v>
      </c>
      <c r="E11" s="545">
        <v>0.9709767123483023</v>
      </c>
      <c r="F11" s="618">
        <v>755647</v>
      </c>
      <c r="G11" s="550">
        <v>1.0776022132538539</v>
      </c>
      <c r="H11" s="618"/>
      <c r="I11" s="545"/>
      <c r="J11" s="618"/>
      <c r="K11" s="545"/>
      <c r="L11" s="618"/>
      <c r="M11" s="550"/>
      <c r="N11" s="618"/>
      <c r="O11" s="545"/>
      <c r="P11" s="618"/>
      <c r="Q11" s="545"/>
      <c r="R11" s="618"/>
      <c r="S11" s="551"/>
    </row>
    <row r="12" spans="1:19" ht="14.4" customHeight="1" x14ac:dyDescent="0.3">
      <c r="A12" s="570" t="s">
        <v>1658</v>
      </c>
      <c r="B12" s="618">
        <v>379437</v>
      </c>
      <c r="C12" s="545">
        <v>1</v>
      </c>
      <c r="D12" s="618">
        <v>525640</v>
      </c>
      <c r="E12" s="545">
        <v>1.3853156123414427</v>
      </c>
      <c r="F12" s="618">
        <v>586785</v>
      </c>
      <c r="G12" s="550">
        <v>1.5464622585567565</v>
      </c>
      <c r="H12" s="618"/>
      <c r="I12" s="545"/>
      <c r="J12" s="618"/>
      <c r="K12" s="545"/>
      <c r="L12" s="618"/>
      <c r="M12" s="550"/>
      <c r="N12" s="618"/>
      <c r="O12" s="545"/>
      <c r="P12" s="618"/>
      <c r="Q12" s="545"/>
      <c r="R12" s="618"/>
      <c r="S12" s="551"/>
    </row>
    <row r="13" spans="1:19" ht="14.4" customHeight="1" x14ac:dyDescent="0.3">
      <c r="A13" s="570" t="s">
        <v>1659</v>
      </c>
      <c r="B13" s="618">
        <v>592959</v>
      </c>
      <c r="C13" s="545">
        <v>1</v>
      </c>
      <c r="D13" s="618">
        <v>572184</v>
      </c>
      <c r="E13" s="545">
        <v>0.96496385078900904</v>
      </c>
      <c r="F13" s="618">
        <v>429761</v>
      </c>
      <c r="G13" s="550">
        <v>0.72477355095377594</v>
      </c>
      <c r="H13" s="618"/>
      <c r="I13" s="545"/>
      <c r="J13" s="618"/>
      <c r="K13" s="545"/>
      <c r="L13" s="618"/>
      <c r="M13" s="550"/>
      <c r="N13" s="618"/>
      <c r="O13" s="545"/>
      <c r="P13" s="618"/>
      <c r="Q13" s="545"/>
      <c r="R13" s="618"/>
      <c r="S13" s="551"/>
    </row>
    <row r="14" spans="1:19" ht="14.4" customHeight="1" x14ac:dyDescent="0.3">
      <c r="A14" s="570" t="s">
        <v>1660</v>
      </c>
      <c r="B14" s="618">
        <v>1178333</v>
      </c>
      <c r="C14" s="545">
        <v>1</v>
      </c>
      <c r="D14" s="618">
        <v>1191126</v>
      </c>
      <c r="E14" s="545">
        <v>1.0108568630429597</v>
      </c>
      <c r="F14" s="618">
        <v>1167567</v>
      </c>
      <c r="G14" s="550">
        <v>0.99086336375201234</v>
      </c>
      <c r="H14" s="618"/>
      <c r="I14" s="545"/>
      <c r="J14" s="618"/>
      <c r="K14" s="545"/>
      <c r="L14" s="618"/>
      <c r="M14" s="550"/>
      <c r="N14" s="618"/>
      <c r="O14" s="545"/>
      <c r="P14" s="618"/>
      <c r="Q14" s="545"/>
      <c r="R14" s="618"/>
      <c r="S14" s="551"/>
    </row>
    <row r="15" spans="1:19" ht="14.4" customHeight="1" x14ac:dyDescent="0.3">
      <c r="A15" s="570" t="s">
        <v>1661</v>
      </c>
      <c r="B15" s="618">
        <v>253187</v>
      </c>
      <c r="C15" s="545">
        <v>1</v>
      </c>
      <c r="D15" s="618">
        <v>184171</v>
      </c>
      <c r="E15" s="545">
        <v>0.72741096501795111</v>
      </c>
      <c r="F15" s="618">
        <v>236181</v>
      </c>
      <c r="G15" s="550">
        <v>0.93283225442064566</v>
      </c>
      <c r="H15" s="618"/>
      <c r="I15" s="545"/>
      <c r="J15" s="618"/>
      <c r="K15" s="545"/>
      <c r="L15" s="618"/>
      <c r="M15" s="550"/>
      <c r="N15" s="618"/>
      <c r="O15" s="545"/>
      <c r="P15" s="618"/>
      <c r="Q15" s="545"/>
      <c r="R15" s="618"/>
      <c r="S15" s="551"/>
    </row>
    <row r="16" spans="1:19" ht="14.4" customHeight="1" x14ac:dyDescent="0.3">
      <c r="A16" s="570" t="s">
        <v>1662</v>
      </c>
      <c r="B16" s="618">
        <v>848611</v>
      </c>
      <c r="C16" s="545">
        <v>1</v>
      </c>
      <c r="D16" s="618">
        <v>866461</v>
      </c>
      <c r="E16" s="545">
        <v>1.021034372639525</v>
      </c>
      <c r="F16" s="618">
        <v>954315</v>
      </c>
      <c r="G16" s="550">
        <v>1.1245611947052301</v>
      </c>
      <c r="H16" s="618"/>
      <c r="I16" s="545"/>
      <c r="J16" s="618"/>
      <c r="K16" s="545"/>
      <c r="L16" s="618"/>
      <c r="M16" s="550"/>
      <c r="N16" s="618"/>
      <c r="O16" s="545"/>
      <c r="P16" s="618"/>
      <c r="Q16" s="545"/>
      <c r="R16" s="618"/>
      <c r="S16" s="551"/>
    </row>
    <row r="17" spans="1:19" ht="14.4" customHeight="1" x14ac:dyDescent="0.3">
      <c r="A17" s="570" t="s">
        <v>1663</v>
      </c>
      <c r="B17" s="618">
        <v>447964</v>
      </c>
      <c r="C17" s="545">
        <v>1</v>
      </c>
      <c r="D17" s="618">
        <v>427603</v>
      </c>
      <c r="E17" s="545">
        <v>0.95454768686769476</v>
      </c>
      <c r="F17" s="618">
        <v>479715</v>
      </c>
      <c r="G17" s="550">
        <v>1.0708784634479556</v>
      </c>
      <c r="H17" s="618"/>
      <c r="I17" s="545"/>
      <c r="J17" s="618"/>
      <c r="K17" s="545"/>
      <c r="L17" s="618"/>
      <c r="M17" s="550"/>
      <c r="N17" s="618"/>
      <c r="O17" s="545"/>
      <c r="P17" s="618"/>
      <c r="Q17" s="545"/>
      <c r="R17" s="618"/>
      <c r="S17" s="551"/>
    </row>
    <row r="18" spans="1:19" ht="14.4" customHeight="1" x14ac:dyDescent="0.3">
      <c r="A18" s="570" t="s">
        <v>1664</v>
      </c>
      <c r="B18" s="618">
        <v>68115</v>
      </c>
      <c r="C18" s="545">
        <v>1</v>
      </c>
      <c r="D18" s="618">
        <v>23661</v>
      </c>
      <c r="E18" s="545">
        <v>0.3473684210526316</v>
      </c>
      <c r="F18" s="618">
        <v>54931</v>
      </c>
      <c r="G18" s="550">
        <v>0.8064449827497614</v>
      </c>
      <c r="H18" s="618"/>
      <c r="I18" s="545"/>
      <c r="J18" s="618"/>
      <c r="K18" s="545"/>
      <c r="L18" s="618"/>
      <c r="M18" s="550"/>
      <c r="N18" s="618"/>
      <c r="O18" s="545"/>
      <c r="P18" s="618"/>
      <c r="Q18" s="545"/>
      <c r="R18" s="618"/>
      <c r="S18" s="551"/>
    </row>
    <row r="19" spans="1:19" ht="14.4" customHeight="1" x14ac:dyDescent="0.3">
      <c r="A19" s="570" t="s">
        <v>1665</v>
      </c>
      <c r="B19" s="618">
        <v>336</v>
      </c>
      <c r="C19" s="545">
        <v>1</v>
      </c>
      <c r="D19" s="618"/>
      <c r="E19" s="545"/>
      <c r="F19" s="618">
        <v>564</v>
      </c>
      <c r="G19" s="550">
        <v>1.6785714285714286</v>
      </c>
      <c r="H19" s="618"/>
      <c r="I19" s="545"/>
      <c r="J19" s="618"/>
      <c r="K19" s="545"/>
      <c r="L19" s="618"/>
      <c r="M19" s="550"/>
      <c r="N19" s="618"/>
      <c r="O19" s="545"/>
      <c r="P19" s="618"/>
      <c r="Q19" s="545"/>
      <c r="R19" s="618"/>
      <c r="S19" s="551"/>
    </row>
    <row r="20" spans="1:19" ht="14.4" customHeight="1" x14ac:dyDescent="0.3">
      <c r="A20" s="570" t="s">
        <v>1666</v>
      </c>
      <c r="B20" s="618">
        <v>107487</v>
      </c>
      <c r="C20" s="545">
        <v>1</v>
      </c>
      <c r="D20" s="618">
        <v>131406</v>
      </c>
      <c r="E20" s="545">
        <v>1.222529236093667</v>
      </c>
      <c r="F20" s="618">
        <v>174714</v>
      </c>
      <c r="G20" s="550">
        <v>1.625443076837199</v>
      </c>
      <c r="H20" s="618"/>
      <c r="I20" s="545"/>
      <c r="J20" s="618"/>
      <c r="K20" s="545"/>
      <c r="L20" s="618"/>
      <c r="M20" s="550"/>
      <c r="N20" s="618"/>
      <c r="O20" s="545"/>
      <c r="P20" s="618"/>
      <c r="Q20" s="545"/>
      <c r="R20" s="618"/>
      <c r="S20" s="551"/>
    </row>
    <row r="21" spans="1:19" ht="14.4" customHeight="1" x14ac:dyDescent="0.3">
      <c r="A21" s="570" t="s">
        <v>1667</v>
      </c>
      <c r="B21" s="618">
        <v>59072</v>
      </c>
      <c r="C21" s="545">
        <v>1</v>
      </c>
      <c r="D21" s="618">
        <v>26804</v>
      </c>
      <c r="E21" s="545">
        <v>0.45375135427952329</v>
      </c>
      <c r="F21" s="618">
        <v>59985</v>
      </c>
      <c r="G21" s="550">
        <v>1.0154557150595882</v>
      </c>
      <c r="H21" s="618"/>
      <c r="I21" s="545"/>
      <c r="J21" s="618"/>
      <c r="K21" s="545"/>
      <c r="L21" s="618"/>
      <c r="M21" s="550"/>
      <c r="N21" s="618"/>
      <c r="O21" s="545"/>
      <c r="P21" s="618"/>
      <c r="Q21" s="545"/>
      <c r="R21" s="618"/>
      <c r="S21" s="551"/>
    </row>
    <row r="22" spans="1:19" ht="14.4" customHeight="1" x14ac:dyDescent="0.3">
      <c r="A22" s="570" t="s">
        <v>1668</v>
      </c>
      <c r="B22" s="618">
        <v>9759</v>
      </c>
      <c r="C22" s="545">
        <v>1</v>
      </c>
      <c r="D22" s="618">
        <v>13300</v>
      </c>
      <c r="E22" s="545">
        <v>1.3628445537452607</v>
      </c>
      <c r="F22" s="618">
        <v>9882</v>
      </c>
      <c r="G22" s="550">
        <v>1.0126037503842606</v>
      </c>
      <c r="H22" s="618"/>
      <c r="I22" s="545"/>
      <c r="J22" s="618"/>
      <c r="K22" s="545"/>
      <c r="L22" s="618"/>
      <c r="M22" s="550"/>
      <c r="N22" s="618"/>
      <c r="O22" s="545"/>
      <c r="P22" s="618"/>
      <c r="Q22" s="545"/>
      <c r="R22" s="618"/>
      <c r="S22" s="551"/>
    </row>
    <row r="23" spans="1:19" ht="14.4" customHeight="1" x14ac:dyDescent="0.3">
      <c r="A23" s="570" t="s">
        <v>1669</v>
      </c>
      <c r="B23" s="618">
        <v>363628</v>
      </c>
      <c r="C23" s="545">
        <v>1</v>
      </c>
      <c r="D23" s="618">
        <v>436049</v>
      </c>
      <c r="E23" s="545">
        <v>1.1991623307336068</v>
      </c>
      <c r="F23" s="618">
        <v>331753</v>
      </c>
      <c r="G23" s="550">
        <v>0.91234173385987882</v>
      </c>
      <c r="H23" s="618"/>
      <c r="I23" s="545"/>
      <c r="J23" s="618"/>
      <c r="K23" s="545"/>
      <c r="L23" s="618"/>
      <c r="M23" s="550"/>
      <c r="N23" s="618"/>
      <c r="O23" s="545"/>
      <c r="P23" s="618"/>
      <c r="Q23" s="545"/>
      <c r="R23" s="618"/>
      <c r="S23" s="551"/>
    </row>
    <row r="24" spans="1:19" ht="14.4" customHeight="1" x14ac:dyDescent="0.3">
      <c r="A24" s="570" t="s">
        <v>1670</v>
      </c>
      <c r="B24" s="618">
        <v>68766</v>
      </c>
      <c r="C24" s="545">
        <v>1</v>
      </c>
      <c r="D24" s="618">
        <v>31872</v>
      </c>
      <c r="E24" s="545">
        <v>0.46348486170491232</v>
      </c>
      <c r="F24" s="618">
        <v>22089</v>
      </c>
      <c r="G24" s="550">
        <v>0.32121978884914054</v>
      </c>
      <c r="H24" s="618"/>
      <c r="I24" s="545"/>
      <c r="J24" s="618"/>
      <c r="K24" s="545"/>
      <c r="L24" s="618"/>
      <c r="M24" s="550"/>
      <c r="N24" s="618"/>
      <c r="O24" s="545"/>
      <c r="P24" s="618"/>
      <c r="Q24" s="545"/>
      <c r="R24" s="618"/>
      <c r="S24" s="551"/>
    </row>
    <row r="25" spans="1:19" ht="14.4" customHeight="1" x14ac:dyDescent="0.3">
      <c r="A25" s="570" t="s">
        <v>1671</v>
      </c>
      <c r="B25" s="618">
        <v>4884</v>
      </c>
      <c r="C25" s="545">
        <v>1</v>
      </c>
      <c r="D25" s="618"/>
      <c r="E25" s="545"/>
      <c r="F25" s="618">
        <v>670</v>
      </c>
      <c r="G25" s="550">
        <v>0.13718263718263718</v>
      </c>
      <c r="H25" s="618"/>
      <c r="I25" s="545"/>
      <c r="J25" s="618"/>
      <c r="K25" s="545"/>
      <c r="L25" s="618"/>
      <c r="M25" s="550"/>
      <c r="N25" s="618"/>
      <c r="O25" s="545"/>
      <c r="P25" s="618"/>
      <c r="Q25" s="545"/>
      <c r="R25" s="618"/>
      <c r="S25" s="551"/>
    </row>
    <row r="26" spans="1:19" ht="14.4" customHeight="1" x14ac:dyDescent="0.3">
      <c r="A26" s="570" t="s">
        <v>1672</v>
      </c>
      <c r="B26" s="618">
        <v>26578</v>
      </c>
      <c r="C26" s="545">
        <v>1</v>
      </c>
      <c r="D26" s="618">
        <v>50309</v>
      </c>
      <c r="E26" s="545">
        <v>1.8928813304236587</v>
      </c>
      <c r="F26" s="618">
        <v>60364</v>
      </c>
      <c r="G26" s="550">
        <v>2.2712017458048011</v>
      </c>
      <c r="H26" s="618"/>
      <c r="I26" s="545"/>
      <c r="J26" s="618"/>
      <c r="K26" s="545"/>
      <c r="L26" s="618"/>
      <c r="M26" s="550"/>
      <c r="N26" s="618"/>
      <c r="O26" s="545"/>
      <c r="P26" s="618"/>
      <c r="Q26" s="545"/>
      <c r="R26" s="618"/>
      <c r="S26" s="551"/>
    </row>
    <row r="27" spans="1:19" ht="14.4" customHeight="1" x14ac:dyDescent="0.3">
      <c r="A27" s="570" t="s">
        <v>1673</v>
      </c>
      <c r="B27" s="618">
        <v>425362</v>
      </c>
      <c r="C27" s="545">
        <v>1</v>
      </c>
      <c r="D27" s="618">
        <v>503697</v>
      </c>
      <c r="E27" s="545">
        <v>1.184160785401611</v>
      </c>
      <c r="F27" s="618">
        <v>501237</v>
      </c>
      <c r="G27" s="550">
        <v>1.1783774761262171</v>
      </c>
      <c r="H27" s="618"/>
      <c r="I27" s="545"/>
      <c r="J27" s="618"/>
      <c r="K27" s="545"/>
      <c r="L27" s="618"/>
      <c r="M27" s="550"/>
      <c r="N27" s="618"/>
      <c r="O27" s="545"/>
      <c r="P27" s="618"/>
      <c r="Q27" s="545"/>
      <c r="R27" s="618"/>
      <c r="S27" s="551"/>
    </row>
    <row r="28" spans="1:19" ht="14.4" customHeight="1" x14ac:dyDescent="0.3">
      <c r="A28" s="570" t="s">
        <v>1674</v>
      </c>
      <c r="B28" s="618">
        <v>1420620</v>
      </c>
      <c r="C28" s="545">
        <v>1</v>
      </c>
      <c r="D28" s="618">
        <v>1611216</v>
      </c>
      <c r="E28" s="545">
        <v>1.1341639565823374</v>
      </c>
      <c r="F28" s="618">
        <v>1809490</v>
      </c>
      <c r="G28" s="550">
        <v>1.2737325956272614</v>
      </c>
      <c r="H28" s="618"/>
      <c r="I28" s="545"/>
      <c r="J28" s="618"/>
      <c r="K28" s="545"/>
      <c r="L28" s="618"/>
      <c r="M28" s="550"/>
      <c r="N28" s="618"/>
      <c r="O28" s="545"/>
      <c r="P28" s="618"/>
      <c r="Q28" s="545"/>
      <c r="R28" s="618"/>
      <c r="S28" s="551"/>
    </row>
    <row r="29" spans="1:19" ht="14.4" customHeight="1" x14ac:dyDescent="0.3">
      <c r="A29" s="570" t="s">
        <v>1675</v>
      </c>
      <c r="B29" s="618">
        <v>770084</v>
      </c>
      <c r="C29" s="545">
        <v>1</v>
      </c>
      <c r="D29" s="618">
        <v>753305</v>
      </c>
      <c r="E29" s="545">
        <v>0.97821146783987201</v>
      </c>
      <c r="F29" s="618">
        <v>838082</v>
      </c>
      <c r="G29" s="550">
        <v>1.0882994582409191</v>
      </c>
      <c r="H29" s="618"/>
      <c r="I29" s="545"/>
      <c r="J29" s="618"/>
      <c r="K29" s="545"/>
      <c r="L29" s="618"/>
      <c r="M29" s="550"/>
      <c r="N29" s="618"/>
      <c r="O29" s="545"/>
      <c r="P29" s="618"/>
      <c r="Q29" s="545"/>
      <c r="R29" s="618"/>
      <c r="S29" s="551"/>
    </row>
    <row r="30" spans="1:19" ht="14.4" customHeight="1" thickBot="1" x14ac:dyDescent="0.35">
      <c r="A30" s="615" t="s">
        <v>1676</v>
      </c>
      <c r="B30" s="614">
        <v>492066</v>
      </c>
      <c r="C30" s="553">
        <v>1</v>
      </c>
      <c r="D30" s="614">
        <v>484031</v>
      </c>
      <c r="E30" s="553">
        <v>0.98367088967740102</v>
      </c>
      <c r="F30" s="614">
        <v>647875</v>
      </c>
      <c r="G30" s="558">
        <v>1.316642482918958</v>
      </c>
      <c r="H30" s="614"/>
      <c r="I30" s="553"/>
      <c r="J30" s="614"/>
      <c r="K30" s="553"/>
      <c r="L30" s="614"/>
      <c r="M30" s="558"/>
      <c r="N30" s="614"/>
      <c r="O30" s="553"/>
      <c r="P30" s="614"/>
      <c r="Q30" s="553"/>
      <c r="R30" s="614"/>
      <c r="S30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1706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72570</v>
      </c>
      <c r="G3" s="103">
        <f t="shared" si="0"/>
        <v>11151466</v>
      </c>
      <c r="H3" s="103"/>
      <c r="I3" s="103"/>
      <c r="J3" s="103">
        <f t="shared" si="0"/>
        <v>75096</v>
      </c>
      <c r="K3" s="103">
        <f t="shared" si="0"/>
        <v>11853781</v>
      </c>
      <c r="L3" s="103"/>
      <c r="M3" s="103"/>
      <c r="N3" s="103">
        <f t="shared" si="0"/>
        <v>77653</v>
      </c>
      <c r="O3" s="103">
        <f t="shared" si="0"/>
        <v>12596500</v>
      </c>
      <c r="P3" s="75">
        <f>IF(G3=0,0,O3/G3)</f>
        <v>1.1295824244094903</v>
      </c>
      <c r="Q3" s="104">
        <f>IF(N3=0,0,O3/N3)</f>
        <v>162.21523959151611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3"/>
      <c r="B5" s="621"/>
      <c r="C5" s="623"/>
      <c r="D5" s="631"/>
      <c r="E5" s="625"/>
      <c r="F5" s="632" t="s">
        <v>72</v>
      </c>
      <c r="G5" s="633" t="s">
        <v>14</v>
      </c>
      <c r="H5" s="634"/>
      <c r="I5" s="634"/>
      <c r="J5" s="632" t="s">
        <v>72</v>
      </c>
      <c r="K5" s="633" t="s">
        <v>14</v>
      </c>
      <c r="L5" s="634"/>
      <c r="M5" s="634"/>
      <c r="N5" s="632" t="s">
        <v>72</v>
      </c>
      <c r="O5" s="633" t="s">
        <v>14</v>
      </c>
      <c r="P5" s="635"/>
      <c r="Q5" s="630"/>
    </row>
    <row r="6" spans="1:17" ht="14.4" customHeight="1" x14ac:dyDescent="0.3">
      <c r="A6" s="537" t="s">
        <v>1677</v>
      </c>
      <c r="B6" s="538" t="s">
        <v>1586</v>
      </c>
      <c r="C6" s="538" t="s">
        <v>1571</v>
      </c>
      <c r="D6" s="538" t="s">
        <v>1590</v>
      </c>
      <c r="E6" s="538" t="s">
        <v>1591</v>
      </c>
      <c r="F6" s="116">
        <v>283</v>
      </c>
      <c r="G6" s="116">
        <v>57449</v>
      </c>
      <c r="H6" s="116">
        <v>1</v>
      </c>
      <c r="I6" s="116">
        <v>203</v>
      </c>
      <c r="J6" s="116">
        <v>184</v>
      </c>
      <c r="K6" s="116">
        <v>37630</v>
      </c>
      <c r="L6" s="116">
        <v>0.65501575310275195</v>
      </c>
      <c r="M6" s="116">
        <v>204.5108695652174</v>
      </c>
      <c r="N6" s="116">
        <v>267</v>
      </c>
      <c r="O6" s="116">
        <v>55002</v>
      </c>
      <c r="P6" s="543">
        <v>0.95740569896778016</v>
      </c>
      <c r="Q6" s="561">
        <v>206</v>
      </c>
    </row>
    <row r="7" spans="1:17" ht="14.4" customHeight="1" x14ac:dyDescent="0.3">
      <c r="A7" s="544" t="s">
        <v>1677</v>
      </c>
      <c r="B7" s="545" t="s">
        <v>1586</v>
      </c>
      <c r="C7" s="545" t="s">
        <v>1571</v>
      </c>
      <c r="D7" s="545" t="s">
        <v>1592</v>
      </c>
      <c r="E7" s="545" t="s">
        <v>1591</v>
      </c>
      <c r="F7" s="562"/>
      <c r="G7" s="562"/>
      <c r="H7" s="562"/>
      <c r="I7" s="562"/>
      <c r="J7" s="562"/>
      <c r="K7" s="562"/>
      <c r="L7" s="562"/>
      <c r="M7" s="562"/>
      <c r="N7" s="562">
        <v>3</v>
      </c>
      <c r="O7" s="562">
        <v>255</v>
      </c>
      <c r="P7" s="550"/>
      <c r="Q7" s="563">
        <v>85</v>
      </c>
    </row>
    <row r="8" spans="1:17" ht="14.4" customHeight="1" x14ac:dyDescent="0.3">
      <c r="A8" s="544" t="s">
        <v>1677</v>
      </c>
      <c r="B8" s="545" t="s">
        <v>1586</v>
      </c>
      <c r="C8" s="545" t="s">
        <v>1571</v>
      </c>
      <c r="D8" s="545" t="s">
        <v>1593</v>
      </c>
      <c r="E8" s="545" t="s">
        <v>1594</v>
      </c>
      <c r="F8" s="562">
        <v>165</v>
      </c>
      <c r="G8" s="562">
        <v>48180</v>
      </c>
      <c r="H8" s="562">
        <v>1</v>
      </c>
      <c r="I8" s="562">
        <v>292</v>
      </c>
      <c r="J8" s="562">
        <v>155</v>
      </c>
      <c r="K8" s="562">
        <v>45498</v>
      </c>
      <c r="L8" s="562">
        <v>0.94433374844333751</v>
      </c>
      <c r="M8" s="562">
        <v>293.53548387096777</v>
      </c>
      <c r="N8" s="562">
        <v>386</v>
      </c>
      <c r="O8" s="562">
        <v>113870</v>
      </c>
      <c r="P8" s="550">
        <v>2.3634288086342883</v>
      </c>
      <c r="Q8" s="563">
        <v>295</v>
      </c>
    </row>
    <row r="9" spans="1:17" ht="14.4" customHeight="1" x14ac:dyDescent="0.3">
      <c r="A9" s="544" t="s">
        <v>1677</v>
      </c>
      <c r="B9" s="545" t="s">
        <v>1586</v>
      </c>
      <c r="C9" s="545" t="s">
        <v>1571</v>
      </c>
      <c r="D9" s="545" t="s">
        <v>1595</v>
      </c>
      <c r="E9" s="545" t="s">
        <v>1596</v>
      </c>
      <c r="F9" s="562"/>
      <c r="G9" s="562"/>
      <c r="H9" s="562"/>
      <c r="I9" s="562"/>
      <c r="J9" s="562"/>
      <c r="K9" s="562"/>
      <c r="L9" s="562"/>
      <c r="M9" s="562"/>
      <c r="N9" s="562">
        <v>6</v>
      </c>
      <c r="O9" s="562">
        <v>570</v>
      </c>
      <c r="P9" s="550"/>
      <c r="Q9" s="563">
        <v>95</v>
      </c>
    </row>
    <row r="10" spans="1:17" ht="14.4" customHeight="1" x14ac:dyDescent="0.3">
      <c r="A10" s="544" t="s">
        <v>1677</v>
      </c>
      <c r="B10" s="545" t="s">
        <v>1586</v>
      </c>
      <c r="C10" s="545" t="s">
        <v>1571</v>
      </c>
      <c r="D10" s="545" t="s">
        <v>1599</v>
      </c>
      <c r="E10" s="545" t="s">
        <v>1600</v>
      </c>
      <c r="F10" s="562">
        <v>125</v>
      </c>
      <c r="G10" s="562">
        <v>16750</v>
      </c>
      <c r="H10" s="562">
        <v>1</v>
      </c>
      <c r="I10" s="562">
        <v>134</v>
      </c>
      <c r="J10" s="562">
        <v>142</v>
      </c>
      <c r="K10" s="562">
        <v>19135</v>
      </c>
      <c r="L10" s="562">
        <v>1.1423880597014926</v>
      </c>
      <c r="M10" s="562">
        <v>134.75352112676057</v>
      </c>
      <c r="N10" s="562">
        <v>156</v>
      </c>
      <c r="O10" s="562">
        <v>21060</v>
      </c>
      <c r="P10" s="550">
        <v>1.2573134328358209</v>
      </c>
      <c r="Q10" s="563">
        <v>135</v>
      </c>
    </row>
    <row r="11" spans="1:17" ht="14.4" customHeight="1" x14ac:dyDescent="0.3">
      <c r="A11" s="544" t="s">
        <v>1677</v>
      </c>
      <c r="B11" s="545" t="s">
        <v>1586</v>
      </c>
      <c r="C11" s="545" t="s">
        <v>1571</v>
      </c>
      <c r="D11" s="545" t="s">
        <v>1601</v>
      </c>
      <c r="E11" s="545" t="s">
        <v>1600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178</v>
      </c>
      <c r="P11" s="550"/>
      <c r="Q11" s="563">
        <v>178</v>
      </c>
    </row>
    <row r="12" spans="1:17" ht="14.4" customHeight="1" x14ac:dyDescent="0.3">
      <c r="A12" s="544" t="s">
        <v>1677</v>
      </c>
      <c r="B12" s="545" t="s">
        <v>1586</v>
      </c>
      <c r="C12" s="545" t="s">
        <v>1571</v>
      </c>
      <c r="D12" s="545" t="s">
        <v>1602</v>
      </c>
      <c r="E12" s="545" t="s">
        <v>1603</v>
      </c>
      <c r="F12" s="562">
        <v>2</v>
      </c>
      <c r="G12" s="562">
        <v>1224</v>
      </c>
      <c r="H12" s="562">
        <v>1</v>
      </c>
      <c r="I12" s="562">
        <v>612</v>
      </c>
      <c r="J12" s="562">
        <v>1</v>
      </c>
      <c r="K12" s="562">
        <v>618</v>
      </c>
      <c r="L12" s="562">
        <v>0.50490196078431371</v>
      </c>
      <c r="M12" s="562">
        <v>618</v>
      </c>
      <c r="N12" s="562">
        <v>2</v>
      </c>
      <c r="O12" s="562">
        <v>1240</v>
      </c>
      <c r="P12" s="550">
        <v>1.0130718954248366</v>
      </c>
      <c r="Q12" s="563">
        <v>620</v>
      </c>
    </row>
    <row r="13" spans="1:17" ht="14.4" customHeight="1" x14ac:dyDescent="0.3">
      <c r="A13" s="544" t="s">
        <v>1677</v>
      </c>
      <c r="B13" s="545" t="s">
        <v>1586</v>
      </c>
      <c r="C13" s="545" t="s">
        <v>1571</v>
      </c>
      <c r="D13" s="545" t="s">
        <v>1606</v>
      </c>
      <c r="E13" s="545" t="s">
        <v>1607</v>
      </c>
      <c r="F13" s="562">
        <v>5</v>
      </c>
      <c r="G13" s="562">
        <v>795</v>
      </c>
      <c r="H13" s="562">
        <v>1</v>
      </c>
      <c r="I13" s="562">
        <v>159</v>
      </c>
      <c r="J13" s="562">
        <v>5</v>
      </c>
      <c r="K13" s="562">
        <v>799</v>
      </c>
      <c r="L13" s="562">
        <v>1.0050314465408805</v>
      </c>
      <c r="M13" s="562">
        <v>159.80000000000001</v>
      </c>
      <c r="N13" s="562">
        <v>16</v>
      </c>
      <c r="O13" s="562">
        <v>2576</v>
      </c>
      <c r="P13" s="550">
        <v>3.2402515723270442</v>
      </c>
      <c r="Q13" s="563">
        <v>161</v>
      </c>
    </row>
    <row r="14" spans="1:17" ht="14.4" customHeight="1" x14ac:dyDescent="0.3">
      <c r="A14" s="544" t="s">
        <v>1677</v>
      </c>
      <c r="B14" s="545" t="s">
        <v>1586</v>
      </c>
      <c r="C14" s="545" t="s">
        <v>1571</v>
      </c>
      <c r="D14" s="545" t="s">
        <v>1608</v>
      </c>
      <c r="E14" s="545" t="s">
        <v>1609</v>
      </c>
      <c r="F14" s="562">
        <v>159</v>
      </c>
      <c r="G14" s="562">
        <v>60738</v>
      </c>
      <c r="H14" s="562">
        <v>1</v>
      </c>
      <c r="I14" s="562">
        <v>382</v>
      </c>
      <c r="J14" s="562">
        <v>187</v>
      </c>
      <c r="K14" s="562">
        <v>71577</v>
      </c>
      <c r="L14" s="562">
        <v>1.178455003457473</v>
      </c>
      <c r="M14" s="562">
        <v>382.76470588235293</v>
      </c>
      <c r="N14" s="562">
        <v>228</v>
      </c>
      <c r="O14" s="562">
        <v>87324</v>
      </c>
      <c r="P14" s="550">
        <v>1.4377160920675689</v>
      </c>
      <c r="Q14" s="563">
        <v>383</v>
      </c>
    </row>
    <row r="15" spans="1:17" ht="14.4" customHeight="1" x14ac:dyDescent="0.3">
      <c r="A15" s="544" t="s">
        <v>1677</v>
      </c>
      <c r="B15" s="545" t="s">
        <v>1586</v>
      </c>
      <c r="C15" s="545" t="s">
        <v>1571</v>
      </c>
      <c r="D15" s="545" t="s">
        <v>1610</v>
      </c>
      <c r="E15" s="545" t="s">
        <v>1611</v>
      </c>
      <c r="F15" s="562">
        <v>764</v>
      </c>
      <c r="G15" s="562">
        <v>12224</v>
      </c>
      <c r="H15" s="562">
        <v>1</v>
      </c>
      <c r="I15" s="562">
        <v>16</v>
      </c>
      <c r="J15" s="562">
        <v>864</v>
      </c>
      <c r="K15" s="562">
        <v>13824</v>
      </c>
      <c r="L15" s="562">
        <v>1.130890052356021</v>
      </c>
      <c r="M15" s="562">
        <v>16</v>
      </c>
      <c r="N15" s="562">
        <v>997</v>
      </c>
      <c r="O15" s="562">
        <v>15952</v>
      </c>
      <c r="P15" s="550">
        <v>1.3049738219895288</v>
      </c>
      <c r="Q15" s="563">
        <v>16</v>
      </c>
    </row>
    <row r="16" spans="1:17" ht="14.4" customHeight="1" x14ac:dyDescent="0.3">
      <c r="A16" s="544" t="s">
        <v>1677</v>
      </c>
      <c r="B16" s="545" t="s">
        <v>1586</v>
      </c>
      <c r="C16" s="545" t="s">
        <v>1571</v>
      </c>
      <c r="D16" s="545" t="s">
        <v>1612</v>
      </c>
      <c r="E16" s="545" t="s">
        <v>1613</v>
      </c>
      <c r="F16" s="562">
        <v>60</v>
      </c>
      <c r="G16" s="562">
        <v>15720</v>
      </c>
      <c r="H16" s="562">
        <v>1</v>
      </c>
      <c r="I16" s="562">
        <v>262</v>
      </c>
      <c r="J16" s="562">
        <v>46</v>
      </c>
      <c r="K16" s="562">
        <v>12145</v>
      </c>
      <c r="L16" s="562">
        <v>0.7725826972010178</v>
      </c>
      <c r="M16" s="562">
        <v>264.02173913043481</v>
      </c>
      <c r="N16" s="562">
        <v>49</v>
      </c>
      <c r="O16" s="562">
        <v>13034</v>
      </c>
      <c r="P16" s="550">
        <v>0.82913486005089054</v>
      </c>
      <c r="Q16" s="563">
        <v>266</v>
      </c>
    </row>
    <row r="17" spans="1:17" ht="14.4" customHeight="1" x14ac:dyDescent="0.3">
      <c r="A17" s="544" t="s">
        <v>1677</v>
      </c>
      <c r="B17" s="545" t="s">
        <v>1586</v>
      </c>
      <c r="C17" s="545" t="s">
        <v>1571</v>
      </c>
      <c r="D17" s="545" t="s">
        <v>1614</v>
      </c>
      <c r="E17" s="545" t="s">
        <v>1615</v>
      </c>
      <c r="F17" s="562">
        <v>62</v>
      </c>
      <c r="G17" s="562">
        <v>8742</v>
      </c>
      <c r="H17" s="562">
        <v>1</v>
      </c>
      <c r="I17" s="562">
        <v>141</v>
      </c>
      <c r="J17" s="562">
        <v>49</v>
      </c>
      <c r="K17" s="562">
        <v>6909</v>
      </c>
      <c r="L17" s="562">
        <v>0.79032258064516125</v>
      </c>
      <c r="M17" s="562">
        <v>141</v>
      </c>
      <c r="N17" s="562">
        <v>56</v>
      </c>
      <c r="O17" s="562">
        <v>7896</v>
      </c>
      <c r="P17" s="550">
        <v>0.90322580645161288</v>
      </c>
      <c r="Q17" s="563">
        <v>141</v>
      </c>
    </row>
    <row r="18" spans="1:17" ht="14.4" customHeight="1" x14ac:dyDescent="0.3">
      <c r="A18" s="544" t="s">
        <v>1677</v>
      </c>
      <c r="B18" s="545" t="s">
        <v>1586</v>
      </c>
      <c r="C18" s="545" t="s">
        <v>1571</v>
      </c>
      <c r="D18" s="545" t="s">
        <v>1616</v>
      </c>
      <c r="E18" s="545" t="s">
        <v>1615</v>
      </c>
      <c r="F18" s="562">
        <v>125</v>
      </c>
      <c r="G18" s="562">
        <v>9750</v>
      </c>
      <c r="H18" s="562">
        <v>1</v>
      </c>
      <c r="I18" s="562">
        <v>78</v>
      </c>
      <c r="J18" s="562">
        <v>142</v>
      </c>
      <c r="K18" s="562">
        <v>11076</v>
      </c>
      <c r="L18" s="562">
        <v>1.1359999999999999</v>
      </c>
      <c r="M18" s="562">
        <v>78</v>
      </c>
      <c r="N18" s="562">
        <v>156</v>
      </c>
      <c r="O18" s="562">
        <v>12168</v>
      </c>
      <c r="P18" s="550">
        <v>1.248</v>
      </c>
      <c r="Q18" s="563">
        <v>78</v>
      </c>
    </row>
    <row r="19" spans="1:17" ht="14.4" customHeight="1" x14ac:dyDescent="0.3">
      <c r="A19" s="544" t="s">
        <v>1677</v>
      </c>
      <c r="B19" s="545" t="s">
        <v>1586</v>
      </c>
      <c r="C19" s="545" t="s">
        <v>1571</v>
      </c>
      <c r="D19" s="545" t="s">
        <v>1617</v>
      </c>
      <c r="E19" s="545" t="s">
        <v>1618</v>
      </c>
      <c r="F19" s="562">
        <v>62</v>
      </c>
      <c r="G19" s="562">
        <v>18786</v>
      </c>
      <c r="H19" s="562">
        <v>1</v>
      </c>
      <c r="I19" s="562">
        <v>303</v>
      </c>
      <c r="J19" s="562">
        <v>49</v>
      </c>
      <c r="K19" s="562">
        <v>14952</v>
      </c>
      <c r="L19" s="562">
        <v>0.79591184924944103</v>
      </c>
      <c r="M19" s="562">
        <v>305.14285714285717</v>
      </c>
      <c r="N19" s="562">
        <v>56</v>
      </c>
      <c r="O19" s="562">
        <v>17192</v>
      </c>
      <c r="P19" s="550">
        <v>0.91514957947407649</v>
      </c>
      <c r="Q19" s="563">
        <v>307</v>
      </c>
    </row>
    <row r="20" spans="1:17" ht="14.4" customHeight="1" x14ac:dyDescent="0.3">
      <c r="A20" s="544" t="s">
        <v>1677</v>
      </c>
      <c r="B20" s="545" t="s">
        <v>1586</v>
      </c>
      <c r="C20" s="545" t="s">
        <v>1571</v>
      </c>
      <c r="D20" s="545" t="s">
        <v>1619</v>
      </c>
      <c r="E20" s="545" t="s">
        <v>1620</v>
      </c>
      <c r="F20" s="562">
        <v>254</v>
      </c>
      <c r="G20" s="562">
        <v>123444</v>
      </c>
      <c r="H20" s="562">
        <v>1</v>
      </c>
      <c r="I20" s="562">
        <v>486</v>
      </c>
      <c r="J20" s="562">
        <v>276</v>
      </c>
      <c r="K20" s="562">
        <v>134340</v>
      </c>
      <c r="L20" s="562">
        <v>1.0882667444347234</v>
      </c>
      <c r="M20" s="562">
        <v>486.73913043478262</v>
      </c>
      <c r="N20" s="562">
        <v>409</v>
      </c>
      <c r="O20" s="562">
        <v>199183</v>
      </c>
      <c r="P20" s="550">
        <v>1.6135494637244419</v>
      </c>
      <c r="Q20" s="563">
        <v>487</v>
      </c>
    </row>
    <row r="21" spans="1:17" ht="14.4" customHeight="1" x14ac:dyDescent="0.3">
      <c r="A21" s="544" t="s">
        <v>1677</v>
      </c>
      <c r="B21" s="545" t="s">
        <v>1586</v>
      </c>
      <c r="C21" s="545" t="s">
        <v>1571</v>
      </c>
      <c r="D21" s="545" t="s">
        <v>1621</v>
      </c>
      <c r="E21" s="545" t="s">
        <v>1622</v>
      </c>
      <c r="F21" s="562">
        <v>329</v>
      </c>
      <c r="G21" s="562">
        <v>52640</v>
      </c>
      <c r="H21" s="562">
        <v>1</v>
      </c>
      <c r="I21" s="562">
        <v>160</v>
      </c>
      <c r="J21" s="562">
        <v>384</v>
      </c>
      <c r="K21" s="562">
        <v>61723</v>
      </c>
      <c r="L21" s="562">
        <v>1.1725493920972645</v>
      </c>
      <c r="M21" s="562">
        <v>160.73697916666666</v>
      </c>
      <c r="N21" s="562">
        <v>447</v>
      </c>
      <c r="O21" s="562">
        <v>71967</v>
      </c>
      <c r="P21" s="550">
        <v>1.3671542553191489</v>
      </c>
      <c r="Q21" s="563">
        <v>161</v>
      </c>
    </row>
    <row r="22" spans="1:17" ht="14.4" customHeight="1" x14ac:dyDescent="0.3">
      <c r="A22" s="544" t="s">
        <v>1677</v>
      </c>
      <c r="B22" s="545" t="s">
        <v>1586</v>
      </c>
      <c r="C22" s="545" t="s">
        <v>1571</v>
      </c>
      <c r="D22" s="545" t="s">
        <v>1625</v>
      </c>
      <c r="E22" s="545" t="s">
        <v>1591</v>
      </c>
      <c r="F22" s="562">
        <v>360</v>
      </c>
      <c r="G22" s="562">
        <v>25200</v>
      </c>
      <c r="H22" s="562">
        <v>1</v>
      </c>
      <c r="I22" s="562">
        <v>70</v>
      </c>
      <c r="J22" s="562">
        <v>377</v>
      </c>
      <c r="K22" s="562">
        <v>26679</v>
      </c>
      <c r="L22" s="562">
        <v>1.0586904761904763</v>
      </c>
      <c r="M22" s="562">
        <v>70.766578249336874</v>
      </c>
      <c r="N22" s="562">
        <v>496</v>
      </c>
      <c r="O22" s="562">
        <v>35216</v>
      </c>
      <c r="P22" s="550">
        <v>1.3974603174603175</v>
      </c>
      <c r="Q22" s="563">
        <v>71</v>
      </c>
    </row>
    <row r="23" spans="1:17" ht="14.4" customHeight="1" x14ac:dyDescent="0.3">
      <c r="A23" s="544" t="s">
        <v>1677</v>
      </c>
      <c r="B23" s="545" t="s">
        <v>1586</v>
      </c>
      <c r="C23" s="545" t="s">
        <v>1571</v>
      </c>
      <c r="D23" s="545" t="s">
        <v>1630</v>
      </c>
      <c r="E23" s="545" t="s">
        <v>1631</v>
      </c>
      <c r="F23" s="562"/>
      <c r="G23" s="562"/>
      <c r="H23" s="562"/>
      <c r="I23" s="562"/>
      <c r="J23" s="562"/>
      <c r="K23" s="562"/>
      <c r="L23" s="562"/>
      <c r="M23" s="562"/>
      <c r="N23" s="562">
        <v>3</v>
      </c>
      <c r="O23" s="562">
        <v>660</v>
      </c>
      <c r="P23" s="550"/>
      <c r="Q23" s="563">
        <v>220</v>
      </c>
    </row>
    <row r="24" spans="1:17" ht="14.4" customHeight="1" x14ac:dyDescent="0.3">
      <c r="A24" s="544" t="s">
        <v>1677</v>
      </c>
      <c r="B24" s="545" t="s">
        <v>1586</v>
      </c>
      <c r="C24" s="545" t="s">
        <v>1571</v>
      </c>
      <c r="D24" s="545" t="s">
        <v>1632</v>
      </c>
      <c r="E24" s="545" t="s">
        <v>1633</v>
      </c>
      <c r="F24" s="562">
        <v>6</v>
      </c>
      <c r="G24" s="562">
        <v>7134</v>
      </c>
      <c r="H24" s="562">
        <v>1</v>
      </c>
      <c r="I24" s="562">
        <v>1189</v>
      </c>
      <c r="J24" s="562">
        <v>1</v>
      </c>
      <c r="K24" s="562">
        <v>1193</v>
      </c>
      <c r="L24" s="562">
        <v>0.1672273619287917</v>
      </c>
      <c r="M24" s="562">
        <v>1193</v>
      </c>
      <c r="N24" s="562">
        <v>11</v>
      </c>
      <c r="O24" s="562">
        <v>13145</v>
      </c>
      <c r="P24" s="550">
        <v>1.8425848051583964</v>
      </c>
      <c r="Q24" s="563">
        <v>1195</v>
      </c>
    </row>
    <row r="25" spans="1:17" ht="14.4" customHeight="1" x14ac:dyDescent="0.3">
      <c r="A25" s="544" t="s">
        <v>1677</v>
      </c>
      <c r="B25" s="545" t="s">
        <v>1586</v>
      </c>
      <c r="C25" s="545" t="s">
        <v>1571</v>
      </c>
      <c r="D25" s="545" t="s">
        <v>1634</v>
      </c>
      <c r="E25" s="545" t="s">
        <v>1635</v>
      </c>
      <c r="F25" s="562">
        <v>5</v>
      </c>
      <c r="G25" s="562">
        <v>540</v>
      </c>
      <c r="H25" s="562">
        <v>1</v>
      </c>
      <c r="I25" s="562">
        <v>108</v>
      </c>
      <c r="J25" s="562">
        <v>1</v>
      </c>
      <c r="K25" s="562">
        <v>109</v>
      </c>
      <c r="L25" s="562">
        <v>0.20185185185185187</v>
      </c>
      <c r="M25" s="562">
        <v>109</v>
      </c>
      <c r="N25" s="562">
        <v>13</v>
      </c>
      <c r="O25" s="562">
        <v>1430</v>
      </c>
      <c r="P25" s="550">
        <v>2.6481481481481484</v>
      </c>
      <c r="Q25" s="563">
        <v>110</v>
      </c>
    </row>
    <row r="26" spans="1:17" ht="14.4" customHeight="1" x14ac:dyDescent="0.3">
      <c r="A26" s="544" t="s">
        <v>1677</v>
      </c>
      <c r="B26" s="545" t="s">
        <v>1586</v>
      </c>
      <c r="C26" s="545" t="s">
        <v>1571</v>
      </c>
      <c r="D26" s="545" t="s">
        <v>1644</v>
      </c>
      <c r="E26" s="545" t="s">
        <v>1645</v>
      </c>
      <c r="F26" s="562"/>
      <c r="G26" s="562"/>
      <c r="H26" s="562"/>
      <c r="I26" s="562"/>
      <c r="J26" s="562"/>
      <c r="K26" s="562"/>
      <c r="L26" s="562"/>
      <c r="M26" s="562"/>
      <c r="N26" s="562">
        <v>1</v>
      </c>
      <c r="O26" s="562">
        <v>294</v>
      </c>
      <c r="P26" s="550"/>
      <c r="Q26" s="563">
        <v>294</v>
      </c>
    </row>
    <row r="27" spans="1:17" ht="14.4" customHeight="1" x14ac:dyDescent="0.3">
      <c r="A27" s="544" t="s">
        <v>1678</v>
      </c>
      <c r="B27" s="545" t="s">
        <v>1586</v>
      </c>
      <c r="C27" s="545" t="s">
        <v>1571</v>
      </c>
      <c r="D27" s="545" t="s">
        <v>1590</v>
      </c>
      <c r="E27" s="545" t="s">
        <v>1591</v>
      </c>
      <c r="F27" s="562">
        <v>870</v>
      </c>
      <c r="G27" s="562">
        <v>176610</v>
      </c>
      <c r="H27" s="562">
        <v>1</v>
      </c>
      <c r="I27" s="562">
        <v>203</v>
      </c>
      <c r="J27" s="562">
        <v>935</v>
      </c>
      <c r="K27" s="562">
        <v>191163</v>
      </c>
      <c r="L27" s="562">
        <v>1.0824019024970273</v>
      </c>
      <c r="M27" s="562">
        <v>204.45240641711229</v>
      </c>
      <c r="N27" s="562">
        <v>859</v>
      </c>
      <c r="O27" s="562">
        <v>176954</v>
      </c>
      <c r="P27" s="550">
        <v>1.0019477945756186</v>
      </c>
      <c r="Q27" s="563">
        <v>206</v>
      </c>
    </row>
    <row r="28" spans="1:17" ht="14.4" customHeight="1" x14ac:dyDescent="0.3">
      <c r="A28" s="544" t="s">
        <v>1678</v>
      </c>
      <c r="B28" s="545" t="s">
        <v>1586</v>
      </c>
      <c r="C28" s="545" t="s">
        <v>1571</v>
      </c>
      <c r="D28" s="545" t="s">
        <v>1592</v>
      </c>
      <c r="E28" s="545" t="s">
        <v>1591</v>
      </c>
      <c r="F28" s="562"/>
      <c r="G28" s="562"/>
      <c r="H28" s="562"/>
      <c r="I28" s="562"/>
      <c r="J28" s="562">
        <v>6</v>
      </c>
      <c r="K28" s="562">
        <v>507</v>
      </c>
      <c r="L28" s="562"/>
      <c r="M28" s="562">
        <v>84.5</v>
      </c>
      <c r="N28" s="562">
        <v>13</v>
      </c>
      <c r="O28" s="562">
        <v>1105</v>
      </c>
      <c r="P28" s="550"/>
      <c r="Q28" s="563">
        <v>85</v>
      </c>
    </row>
    <row r="29" spans="1:17" ht="14.4" customHeight="1" x14ac:dyDescent="0.3">
      <c r="A29" s="544" t="s">
        <v>1678</v>
      </c>
      <c r="B29" s="545" t="s">
        <v>1586</v>
      </c>
      <c r="C29" s="545" t="s">
        <v>1571</v>
      </c>
      <c r="D29" s="545" t="s">
        <v>1593</v>
      </c>
      <c r="E29" s="545" t="s">
        <v>1594</v>
      </c>
      <c r="F29" s="562">
        <v>629</v>
      </c>
      <c r="G29" s="562">
        <v>183668</v>
      </c>
      <c r="H29" s="562">
        <v>1</v>
      </c>
      <c r="I29" s="562">
        <v>292</v>
      </c>
      <c r="J29" s="562">
        <v>962</v>
      </c>
      <c r="K29" s="562">
        <v>282136</v>
      </c>
      <c r="L29" s="562">
        <v>1.5361195200034845</v>
      </c>
      <c r="M29" s="562">
        <v>293.28066528066529</v>
      </c>
      <c r="N29" s="562">
        <v>1359</v>
      </c>
      <c r="O29" s="562">
        <v>400905</v>
      </c>
      <c r="P29" s="550">
        <v>2.1827699980399418</v>
      </c>
      <c r="Q29" s="563">
        <v>295</v>
      </c>
    </row>
    <row r="30" spans="1:17" ht="14.4" customHeight="1" x14ac:dyDescent="0.3">
      <c r="A30" s="544" t="s">
        <v>1678</v>
      </c>
      <c r="B30" s="545" t="s">
        <v>1586</v>
      </c>
      <c r="C30" s="545" t="s">
        <v>1571</v>
      </c>
      <c r="D30" s="545" t="s">
        <v>1595</v>
      </c>
      <c r="E30" s="545" t="s">
        <v>1596</v>
      </c>
      <c r="F30" s="562">
        <v>9</v>
      </c>
      <c r="G30" s="562">
        <v>837</v>
      </c>
      <c r="H30" s="562">
        <v>1</v>
      </c>
      <c r="I30" s="562">
        <v>93</v>
      </c>
      <c r="J30" s="562">
        <v>23</v>
      </c>
      <c r="K30" s="562">
        <v>2159</v>
      </c>
      <c r="L30" s="562">
        <v>2.5794504181600955</v>
      </c>
      <c r="M30" s="562">
        <v>93.869565217391298</v>
      </c>
      <c r="N30" s="562">
        <v>7</v>
      </c>
      <c r="O30" s="562">
        <v>665</v>
      </c>
      <c r="P30" s="550">
        <v>0.79450418160095582</v>
      </c>
      <c r="Q30" s="563">
        <v>95</v>
      </c>
    </row>
    <row r="31" spans="1:17" ht="14.4" customHeight="1" x14ac:dyDescent="0.3">
      <c r="A31" s="544" t="s">
        <v>1678</v>
      </c>
      <c r="B31" s="545" t="s">
        <v>1586</v>
      </c>
      <c r="C31" s="545" t="s">
        <v>1571</v>
      </c>
      <c r="D31" s="545" t="s">
        <v>1597</v>
      </c>
      <c r="E31" s="545" t="s">
        <v>1598</v>
      </c>
      <c r="F31" s="562">
        <v>2</v>
      </c>
      <c r="G31" s="562">
        <v>440</v>
      </c>
      <c r="H31" s="562">
        <v>1</v>
      </c>
      <c r="I31" s="562">
        <v>220</v>
      </c>
      <c r="J31" s="562">
        <v>2</v>
      </c>
      <c r="K31" s="562">
        <v>446</v>
      </c>
      <c r="L31" s="562">
        <v>1.0136363636363637</v>
      </c>
      <c r="M31" s="562">
        <v>223</v>
      </c>
      <c r="N31" s="562">
        <v>2</v>
      </c>
      <c r="O31" s="562">
        <v>448</v>
      </c>
      <c r="P31" s="550">
        <v>1.0181818181818181</v>
      </c>
      <c r="Q31" s="563">
        <v>224</v>
      </c>
    </row>
    <row r="32" spans="1:17" ht="14.4" customHeight="1" x14ac:dyDescent="0.3">
      <c r="A32" s="544" t="s">
        <v>1678</v>
      </c>
      <c r="B32" s="545" t="s">
        <v>1586</v>
      </c>
      <c r="C32" s="545" t="s">
        <v>1571</v>
      </c>
      <c r="D32" s="545" t="s">
        <v>1599</v>
      </c>
      <c r="E32" s="545" t="s">
        <v>1600</v>
      </c>
      <c r="F32" s="562">
        <v>361</v>
      </c>
      <c r="G32" s="562">
        <v>48374</v>
      </c>
      <c r="H32" s="562">
        <v>1</v>
      </c>
      <c r="I32" s="562">
        <v>134</v>
      </c>
      <c r="J32" s="562">
        <v>334</v>
      </c>
      <c r="K32" s="562">
        <v>44996</v>
      </c>
      <c r="L32" s="562">
        <v>0.93016909910282386</v>
      </c>
      <c r="M32" s="562">
        <v>134.71856287425149</v>
      </c>
      <c r="N32" s="562">
        <v>260</v>
      </c>
      <c r="O32" s="562">
        <v>35100</v>
      </c>
      <c r="P32" s="550">
        <v>0.72559639475751436</v>
      </c>
      <c r="Q32" s="563">
        <v>135</v>
      </c>
    </row>
    <row r="33" spans="1:17" ht="14.4" customHeight="1" x14ac:dyDescent="0.3">
      <c r="A33" s="544" t="s">
        <v>1678</v>
      </c>
      <c r="B33" s="545" t="s">
        <v>1586</v>
      </c>
      <c r="C33" s="545" t="s">
        <v>1571</v>
      </c>
      <c r="D33" s="545" t="s">
        <v>1601</v>
      </c>
      <c r="E33" s="545" t="s">
        <v>1600</v>
      </c>
      <c r="F33" s="562">
        <v>3</v>
      </c>
      <c r="G33" s="562">
        <v>525</v>
      </c>
      <c r="H33" s="562">
        <v>1</v>
      </c>
      <c r="I33" s="562">
        <v>175</v>
      </c>
      <c r="J33" s="562">
        <v>3</v>
      </c>
      <c r="K33" s="562">
        <v>529</v>
      </c>
      <c r="L33" s="562">
        <v>1.0076190476190476</v>
      </c>
      <c r="M33" s="562">
        <v>176.33333333333334</v>
      </c>
      <c r="N33" s="562">
        <v>5</v>
      </c>
      <c r="O33" s="562">
        <v>890</v>
      </c>
      <c r="P33" s="550">
        <v>1.6952380952380952</v>
      </c>
      <c r="Q33" s="563">
        <v>178</v>
      </c>
    </row>
    <row r="34" spans="1:17" ht="14.4" customHeight="1" x14ac:dyDescent="0.3">
      <c r="A34" s="544" t="s">
        <v>1678</v>
      </c>
      <c r="B34" s="545" t="s">
        <v>1586</v>
      </c>
      <c r="C34" s="545" t="s">
        <v>1571</v>
      </c>
      <c r="D34" s="545" t="s">
        <v>1602</v>
      </c>
      <c r="E34" s="545" t="s">
        <v>1603</v>
      </c>
      <c r="F34" s="562">
        <v>1</v>
      </c>
      <c r="G34" s="562">
        <v>612</v>
      </c>
      <c r="H34" s="562">
        <v>1</v>
      </c>
      <c r="I34" s="562">
        <v>612</v>
      </c>
      <c r="J34" s="562">
        <v>3</v>
      </c>
      <c r="K34" s="562">
        <v>1848</v>
      </c>
      <c r="L34" s="562">
        <v>3.0196078431372548</v>
      </c>
      <c r="M34" s="562">
        <v>616</v>
      </c>
      <c r="N34" s="562">
        <v>1</v>
      </c>
      <c r="O34" s="562">
        <v>620</v>
      </c>
      <c r="P34" s="550">
        <v>1.0130718954248366</v>
      </c>
      <c r="Q34" s="563">
        <v>620</v>
      </c>
    </row>
    <row r="35" spans="1:17" ht="14.4" customHeight="1" x14ac:dyDescent="0.3">
      <c r="A35" s="544" t="s">
        <v>1678</v>
      </c>
      <c r="B35" s="545" t="s">
        <v>1586</v>
      </c>
      <c r="C35" s="545" t="s">
        <v>1571</v>
      </c>
      <c r="D35" s="545" t="s">
        <v>1606</v>
      </c>
      <c r="E35" s="545" t="s">
        <v>1607</v>
      </c>
      <c r="F35" s="562">
        <v>31</v>
      </c>
      <c r="G35" s="562">
        <v>4929</v>
      </c>
      <c r="H35" s="562">
        <v>1</v>
      </c>
      <c r="I35" s="562">
        <v>159</v>
      </c>
      <c r="J35" s="562">
        <v>41</v>
      </c>
      <c r="K35" s="562">
        <v>6549</v>
      </c>
      <c r="L35" s="562">
        <v>1.3286670724284846</v>
      </c>
      <c r="M35" s="562">
        <v>159.73170731707316</v>
      </c>
      <c r="N35" s="562">
        <v>43</v>
      </c>
      <c r="O35" s="562">
        <v>6923</v>
      </c>
      <c r="P35" s="550">
        <v>1.4045445323595049</v>
      </c>
      <c r="Q35" s="563">
        <v>161</v>
      </c>
    </row>
    <row r="36" spans="1:17" ht="14.4" customHeight="1" x14ac:dyDescent="0.3">
      <c r="A36" s="544" t="s">
        <v>1678</v>
      </c>
      <c r="B36" s="545" t="s">
        <v>1586</v>
      </c>
      <c r="C36" s="545" t="s">
        <v>1571</v>
      </c>
      <c r="D36" s="545" t="s">
        <v>1608</v>
      </c>
      <c r="E36" s="545" t="s">
        <v>1609</v>
      </c>
      <c r="F36" s="562"/>
      <c r="G36" s="562"/>
      <c r="H36" s="562"/>
      <c r="I36" s="562"/>
      <c r="J36" s="562"/>
      <c r="K36" s="562"/>
      <c r="L36" s="562"/>
      <c r="M36" s="562"/>
      <c r="N36" s="562">
        <v>2</v>
      </c>
      <c r="O36" s="562">
        <v>766</v>
      </c>
      <c r="P36" s="550"/>
      <c r="Q36" s="563">
        <v>383</v>
      </c>
    </row>
    <row r="37" spans="1:17" ht="14.4" customHeight="1" x14ac:dyDescent="0.3">
      <c r="A37" s="544" t="s">
        <v>1678</v>
      </c>
      <c r="B37" s="545" t="s">
        <v>1586</v>
      </c>
      <c r="C37" s="545" t="s">
        <v>1571</v>
      </c>
      <c r="D37" s="545" t="s">
        <v>1610</v>
      </c>
      <c r="E37" s="545" t="s">
        <v>1611</v>
      </c>
      <c r="F37" s="562">
        <v>618</v>
      </c>
      <c r="G37" s="562">
        <v>9888</v>
      </c>
      <c r="H37" s="562">
        <v>1</v>
      </c>
      <c r="I37" s="562">
        <v>16</v>
      </c>
      <c r="J37" s="562">
        <v>591</v>
      </c>
      <c r="K37" s="562">
        <v>9456</v>
      </c>
      <c r="L37" s="562">
        <v>0.9563106796116505</v>
      </c>
      <c r="M37" s="562">
        <v>16</v>
      </c>
      <c r="N37" s="562">
        <v>544</v>
      </c>
      <c r="O37" s="562">
        <v>8704</v>
      </c>
      <c r="P37" s="550">
        <v>0.88025889967637538</v>
      </c>
      <c r="Q37" s="563">
        <v>16</v>
      </c>
    </row>
    <row r="38" spans="1:17" ht="14.4" customHeight="1" x14ac:dyDescent="0.3">
      <c r="A38" s="544" t="s">
        <v>1678</v>
      </c>
      <c r="B38" s="545" t="s">
        <v>1586</v>
      </c>
      <c r="C38" s="545" t="s">
        <v>1571</v>
      </c>
      <c r="D38" s="545" t="s">
        <v>1612</v>
      </c>
      <c r="E38" s="545" t="s">
        <v>1613</v>
      </c>
      <c r="F38" s="562">
        <v>221</v>
      </c>
      <c r="G38" s="562">
        <v>57902</v>
      </c>
      <c r="H38" s="562">
        <v>1</v>
      </c>
      <c r="I38" s="562">
        <v>262</v>
      </c>
      <c r="J38" s="562">
        <v>214</v>
      </c>
      <c r="K38" s="562">
        <v>56545</v>
      </c>
      <c r="L38" s="562">
        <v>0.97656384926254702</v>
      </c>
      <c r="M38" s="562">
        <v>264.22897196261681</v>
      </c>
      <c r="N38" s="562">
        <v>200</v>
      </c>
      <c r="O38" s="562">
        <v>53200</v>
      </c>
      <c r="P38" s="550">
        <v>0.91879382404752863</v>
      </c>
      <c r="Q38" s="563">
        <v>266</v>
      </c>
    </row>
    <row r="39" spans="1:17" ht="14.4" customHeight="1" x14ac:dyDescent="0.3">
      <c r="A39" s="544" t="s">
        <v>1678</v>
      </c>
      <c r="B39" s="545" t="s">
        <v>1586</v>
      </c>
      <c r="C39" s="545" t="s">
        <v>1571</v>
      </c>
      <c r="D39" s="545" t="s">
        <v>1614</v>
      </c>
      <c r="E39" s="545" t="s">
        <v>1615</v>
      </c>
      <c r="F39" s="562">
        <v>226</v>
      </c>
      <c r="G39" s="562">
        <v>31866</v>
      </c>
      <c r="H39" s="562">
        <v>1</v>
      </c>
      <c r="I39" s="562">
        <v>141</v>
      </c>
      <c r="J39" s="562">
        <v>239</v>
      </c>
      <c r="K39" s="562">
        <v>33699</v>
      </c>
      <c r="L39" s="562">
        <v>1.0575221238938053</v>
      </c>
      <c r="M39" s="562">
        <v>141</v>
      </c>
      <c r="N39" s="562">
        <v>260</v>
      </c>
      <c r="O39" s="562">
        <v>36660</v>
      </c>
      <c r="P39" s="550">
        <v>1.1504424778761062</v>
      </c>
      <c r="Q39" s="563">
        <v>141</v>
      </c>
    </row>
    <row r="40" spans="1:17" ht="14.4" customHeight="1" x14ac:dyDescent="0.3">
      <c r="A40" s="544" t="s">
        <v>1678</v>
      </c>
      <c r="B40" s="545" t="s">
        <v>1586</v>
      </c>
      <c r="C40" s="545" t="s">
        <v>1571</v>
      </c>
      <c r="D40" s="545" t="s">
        <v>1616</v>
      </c>
      <c r="E40" s="545" t="s">
        <v>1615</v>
      </c>
      <c r="F40" s="562">
        <v>361</v>
      </c>
      <c r="G40" s="562">
        <v>28158</v>
      </c>
      <c r="H40" s="562">
        <v>1</v>
      </c>
      <c r="I40" s="562">
        <v>78</v>
      </c>
      <c r="J40" s="562">
        <v>334</v>
      </c>
      <c r="K40" s="562">
        <v>26052</v>
      </c>
      <c r="L40" s="562">
        <v>0.92520775623268703</v>
      </c>
      <c r="M40" s="562">
        <v>78</v>
      </c>
      <c r="N40" s="562">
        <v>260</v>
      </c>
      <c r="O40" s="562">
        <v>20280</v>
      </c>
      <c r="P40" s="550">
        <v>0.72022160664819945</v>
      </c>
      <c r="Q40" s="563">
        <v>78</v>
      </c>
    </row>
    <row r="41" spans="1:17" ht="14.4" customHeight="1" x14ac:dyDescent="0.3">
      <c r="A41" s="544" t="s">
        <v>1678</v>
      </c>
      <c r="B41" s="545" t="s">
        <v>1586</v>
      </c>
      <c r="C41" s="545" t="s">
        <v>1571</v>
      </c>
      <c r="D41" s="545" t="s">
        <v>1617</v>
      </c>
      <c r="E41" s="545" t="s">
        <v>1618</v>
      </c>
      <c r="F41" s="562">
        <v>226</v>
      </c>
      <c r="G41" s="562">
        <v>68478</v>
      </c>
      <c r="H41" s="562">
        <v>1</v>
      </c>
      <c r="I41" s="562">
        <v>303</v>
      </c>
      <c r="J41" s="562">
        <v>239</v>
      </c>
      <c r="K41" s="562">
        <v>72957</v>
      </c>
      <c r="L41" s="562">
        <v>1.0654078682204504</v>
      </c>
      <c r="M41" s="562">
        <v>305.25941422594144</v>
      </c>
      <c r="N41" s="562">
        <v>260</v>
      </c>
      <c r="O41" s="562">
        <v>79820</v>
      </c>
      <c r="P41" s="550">
        <v>1.1656298373200151</v>
      </c>
      <c r="Q41" s="563">
        <v>307</v>
      </c>
    </row>
    <row r="42" spans="1:17" ht="14.4" customHeight="1" x14ac:dyDescent="0.3">
      <c r="A42" s="544" t="s">
        <v>1678</v>
      </c>
      <c r="B42" s="545" t="s">
        <v>1586</v>
      </c>
      <c r="C42" s="545" t="s">
        <v>1571</v>
      </c>
      <c r="D42" s="545" t="s">
        <v>1619</v>
      </c>
      <c r="E42" s="545" t="s">
        <v>1620</v>
      </c>
      <c r="F42" s="562"/>
      <c r="G42" s="562"/>
      <c r="H42" s="562"/>
      <c r="I42" s="562"/>
      <c r="J42" s="562"/>
      <c r="K42" s="562"/>
      <c r="L42" s="562"/>
      <c r="M42" s="562"/>
      <c r="N42" s="562">
        <v>2</v>
      </c>
      <c r="O42" s="562">
        <v>974</v>
      </c>
      <c r="P42" s="550"/>
      <c r="Q42" s="563">
        <v>487</v>
      </c>
    </row>
    <row r="43" spans="1:17" ht="14.4" customHeight="1" x14ac:dyDescent="0.3">
      <c r="A43" s="544" t="s">
        <v>1678</v>
      </c>
      <c r="B43" s="545" t="s">
        <v>1586</v>
      </c>
      <c r="C43" s="545" t="s">
        <v>1571</v>
      </c>
      <c r="D43" s="545" t="s">
        <v>1621</v>
      </c>
      <c r="E43" s="545" t="s">
        <v>1622</v>
      </c>
      <c r="F43" s="562">
        <v>212</v>
      </c>
      <c r="G43" s="562">
        <v>33920</v>
      </c>
      <c r="H43" s="562">
        <v>1</v>
      </c>
      <c r="I43" s="562">
        <v>160</v>
      </c>
      <c r="J43" s="562">
        <v>200</v>
      </c>
      <c r="K43" s="562">
        <v>32139</v>
      </c>
      <c r="L43" s="562">
        <v>0.94749410377358489</v>
      </c>
      <c r="M43" s="562">
        <v>160.69499999999999</v>
      </c>
      <c r="N43" s="562">
        <v>150</v>
      </c>
      <c r="O43" s="562">
        <v>24150</v>
      </c>
      <c r="P43" s="550">
        <v>0.71196933962264153</v>
      </c>
      <c r="Q43" s="563">
        <v>161</v>
      </c>
    </row>
    <row r="44" spans="1:17" ht="14.4" customHeight="1" x14ac:dyDescent="0.3">
      <c r="A44" s="544" t="s">
        <v>1678</v>
      </c>
      <c r="B44" s="545" t="s">
        <v>1586</v>
      </c>
      <c r="C44" s="545" t="s">
        <v>1571</v>
      </c>
      <c r="D44" s="545" t="s">
        <v>1625</v>
      </c>
      <c r="E44" s="545" t="s">
        <v>1591</v>
      </c>
      <c r="F44" s="562">
        <v>1054</v>
      </c>
      <c r="G44" s="562">
        <v>73780</v>
      </c>
      <c r="H44" s="562">
        <v>1</v>
      </c>
      <c r="I44" s="562">
        <v>70</v>
      </c>
      <c r="J44" s="562">
        <v>928</v>
      </c>
      <c r="K44" s="562">
        <v>65610</v>
      </c>
      <c r="L44" s="562">
        <v>0.88926538357278395</v>
      </c>
      <c r="M44" s="562">
        <v>70.700431034482762</v>
      </c>
      <c r="N44" s="562">
        <v>925</v>
      </c>
      <c r="O44" s="562">
        <v>65675</v>
      </c>
      <c r="P44" s="550">
        <v>0.89014638113309841</v>
      </c>
      <c r="Q44" s="563">
        <v>71</v>
      </c>
    </row>
    <row r="45" spans="1:17" ht="14.4" customHeight="1" x14ac:dyDescent="0.3">
      <c r="A45" s="544" t="s">
        <v>1678</v>
      </c>
      <c r="B45" s="545" t="s">
        <v>1586</v>
      </c>
      <c r="C45" s="545" t="s">
        <v>1571</v>
      </c>
      <c r="D45" s="545" t="s">
        <v>1630</v>
      </c>
      <c r="E45" s="545" t="s">
        <v>1631</v>
      </c>
      <c r="F45" s="562">
        <v>11</v>
      </c>
      <c r="G45" s="562">
        <v>2376</v>
      </c>
      <c r="H45" s="562">
        <v>1</v>
      </c>
      <c r="I45" s="562">
        <v>216</v>
      </c>
      <c r="J45" s="562">
        <v>5</v>
      </c>
      <c r="K45" s="562">
        <v>1086</v>
      </c>
      <c r="L45" s="562">
        <v>0.45707070707070707</v>
      </c>
      <c r="M45" s="562">
        <v>217.2</v>
      </c>
      <c r="N45" s="562">
        <v>15</v>
      </c>
      <c r="O45" s="562">
        <v>3300</v>
      </c>
      <c r="P45" s="550">
        <v>1.3888888888888888</v>
      </c>
      <c r="Q45" s="563">
        <v>220</v>
      </c>
    </row>
    <row r="46" spans="1:17" ht="14.4" customHeight="1" x14ac:dyDescent="0.3">
      <c r="A46" s="544" t="s">
        <v>1678</v>
      </c>
      <c r="B46" s="545" t="s">
        <v>1586</v>
      </c>
      <c r="C46" s="545" t="s">
        <v>1571</v>
      </c>
      <c r="D46" s="545" t="s">
        <v>1632</v>
      </c>
      <c r="E46" s="545" t="s">
        <v>1633</v>
      </c>
      <c r="F46" s="562">
        <v>20</v>
      </c>
      <c r="G46" s="562">
        <v>23780</v>
      </c>
      <c r="H46" s="562">
        <v>1</v>
      </c>
      <c r="I46" s="562">
        <v>1189</v>
      </c>
      <c r="J46" s="562">
        <v>39</v>
      </c>
      <c r="K46" s="562">
        <v>46467</v>
      </c>
      <c r="L46" s="562">
        <v>1.9540370058873002</v>
      </c>
      <c r="M46" s="562">
        <v>1191.4615384615386</v>
      </c>
      <c r="N46" s="562">
        <v>30</v>
      </c>
      <c r="O46" s="562">
        <v>35850</v>
      </c>
      <c r="P46" s="550">
        <v>1.5075693860386881</v>
      </c>
      <c r="Q46" s="563">
        <v>1195</v>
      </c>
    </row>
    <row r="47" spans="1:17" ht="14.4" customHeight="1" x14ac:dyDescent="0.3">
      <c r="A47" s="544" t="s">
        <v>1678</v>
      </c>
      <c r="B47" s="545" t="s">
        <v>1586</v>
      </c>
      <c r="C47" s="545" t="s">
        <v>1571</v>
      </c>
      <c r="D47" s="545" t="s">
        <v>1634</v>
      </c>
      <c r="E47" s="545" t="s">
        <v>1635</v>
      </c>
      <c r="F47" s="562">
        <v>22</v>
      </c>
      <c r="G47" s="562">
        <v>2376</v>
      </c>
      <c r="H47" s="562">
        <v>1</v>
      </c>
      <c r="I47" s="562">
        <v>108</v>
      </c>
      <c r="J47" s="562">
        <v>36</v>
      </c>
      <c r="K47" s="562">
        <v>3912</v>
      </c>
      <c r="L47" s="562">
        <v>1.6464646464646464</v>
      </c>
      <c r="M47" s="562">
        <v>108.66666666666667</v>
      </c>
      <c r="N47" s="562">
        <v>27</v>
      </c>
      <c r="O47" s="562">
        <v>2970</v>
      </c>
      <c r="P47" s="550">
        <v>1.25</v>
      </c>
      <c r="Q47" s="563">
        <v>110</v>
      </c>
    </row>
    <row r="48" spans="1:17" ht="14.4" customHeight="1" x14ac:dyDescent="0.3">
      <c r="A48" s="544" t="s">
        <v>1678</v>
      </c>
      <c r="B48" s="545" t="s">
        <v>1586</v>
      </c>
      <c r="C48" s="545" t="s">
        <v>1571</v>
      </c>
      <c r="D48" s="545" t="s">
        <v>1636</v>
      </c>
      <c r="E48" s="545" t="s">
        <v>1637</v>
      </c>
      <c r="F48" s="562">
        <v>4</v>
      </c>
      <c r="G48" s="562">
        <v>1276</v>
      </c>
      <c r="H48" s="562">
        <v>1</v>
      </c>
      <c r="I48" s="562">
        <v>319</v>
      </c>
      <c r="J48" s="562">
        <v>1</v>
      </c>
      <c r="K48" s="562">
        <v>319</v>
      </c>
      <c r="L48" s="562">
        <v>0.25</v>
      </c>
      <c r="M48" s="562">
        <v>319</v>
      </c>
      <c r="N48" s="562">
        <v>1</v>
      </c>
      <c r="O48" s="562">
        <v>323</v>
      </c>
      <c r="P48" s="550">
        <v>0.25313479623824453</v>
      </c>
      <c r="Q48" s="563">
        <v>323</v>
      </c>
    </row>
    <row r="49" spans="1:17" ht="14.4" customHeight="1" x14ac:dyDescent="0.3">
      <c r="A49" s="544" t="s">
        <v>1678</v>
      </c>
      <c r="B49" s="545" t="s">
        <v>1586</v>
      </c>
      <c r="C49" s="545" t="s">
        <v>1571</v>
      </c>
      <c r="D49" s="545" t="s">
        <v>1642</v>
      </c>
      <c r="E49" s="545" t="s">
        <v>1643</v>
      </c>
      <c r="F49" s="562"/>
      <c r="G49" s="562"/>
      <c r="H49" s="562"/>
      <c r="I49" s="562"/>
      <c r="J49" s="562">
        <v>1</v>
      </c>
      <c r="K49" s="562">
        <v>1029</v>
      </c>
      <c r="L49" s="562"/>
      <c r="M49" s="562">
        <v>1029</v>
      </c>
      <c r="N49" s="562">
        <v>1</v>
      </c>
      <c r="O49" s="562">
        <v>1033</v>
      </c>
      <c r="P49" s="550"/>
      <c r="Q49" s="563">
        <v>1033</v>
      </c>
    </row>
    <row r="50" spans="1:17" ht="14.4" customHeight="1" x14ac:dyDescent="0.3">
      <c r="A50" s="544" t="s">
        <v>1678</v>
      </c>
      <c r="B50" s="545" t="s">
        <v>1586</v>
      </c>
      <c r="C50" s="545" t="s">
        <v>1571</v>
      </c>
      <c r="D50" s="545" t="s">
        <v>1644</v>
      </c>
      <c r="E50" s="545" t="s">
        <v>1645</v>
      </c>
      <c r="F50" s="562">
        <v>1</v>
      </c>
      <c r="G50" s="562">
        <v>291</v>
      </c>
      <c r="H50" s="562">
        <v>1</v>
      </c>
      <c r="I50" s="562">
        <v>291</v>
      </c>
      <c r="J50" s="562">
        <v>2</v>
      </c>
      <c r="K50" s="562">
        <v>586</v>
      </c>
      <c r="L50" s="562">
        <v>2.0137457044673539</v>
      </c>
      <c r="M50" s="562">
        <v>293</v>
      </c>
      <c r="N50" s="562"/>
      <c r="O50" s="562"/>
      <c r="P50" s="550"/>
      <c r="Q50" s="563"/>
    </row>
    <row r="51" spans="1:17" ht="14.4" customHeight="1" x14ac:dyDescent="0.3">
      <c r="A51" s="544" t="s">
        <v>1679</v>
      </c>
      <c r="B51" s="545" t="s">
        <v>1586</v>
      </c>
      <c r="C51" s="545" t="s">
        <v>1571</v>
      </c>
      <c r="D51" s="545" t="s">
        <v>1590</v>
      </c>
      <c r="E51" s="545" t="s">
        <v>1591</v>
      </c>
      <c r="F51" s="562">
        <v>94</v>
      </c>
      <c r="G51" s="562">
        <v>19082</v>
      </c>
      <c r="H51" s="562">
        <v>1</v>
      </c>
      <c r="I51" s="562">
        <v>203</v>
      </c>
      <c r="J51" s="562">
        <v>138</v>
      </c>
      <c r="K51" s="562">
        <v>28202</v>
      </c>
      <c r="L51" s="562">
        <v>1.4779373231317472</v>
      </c>
      <c r="M51" s="562">
        <v>204.36231884057972</v>
      </c>
      <c r="N51" s="562">
        <v>193</v>
      </c>
      <c r="O51" s="562">
        <v>39758</v>
      </c>
      <c r="P51" s="550">
        <v>2.0835342207315795</v>
      </c>
      <c r="Q51" s="563">
        <v>206</v>
      </c>
    </row>
    <row r="52" spans="1:17" ht="14.4" customHeight="1" x14ac:dyDescent="0.3">
      <c r="A52" s="544" t="s">
        <v>1679</v>
      </c>
      <c r="B52" s="545" t="s">
        <v>1586</v>
      </c>
      <c r="C52" s="545" t="s">
        <v>1571</v>
      </c>
      <c r="D52" s="545" t="s">
        <v>1592</v>
      </c>
      <c r="E52" s="545" t="s">
        <v>1591</v>
      </c>
      <c r="F52" s="562"/>
      <c r="G52" s="562"/>
      <c r="H52" s="562"/>
      <c r="I52" s="562"/>
      <c r="J52" s="562">
        <v>10</v>
      </c>
      <c r="K52" s="562">
        <v>847</v>
      </c>
      <c r="L52" s="562"/>
      <c r="M52" s="562">
        <v>84.7</v>
      </c>
      <c r="N52" s="562">
        <v>15</v>
      </c>
      <c r="O52" s="562">
        <v>1275</v>
      </c>
      <c r="P52" s="550"/>
      <c r="Q52" s="563">
        <v>85</v>
      </c>
    </row>
    <row r="53" spans="1:17" ht="14.4" customHeight="1" x14ac:dyDescent="0.3">
      <c r="A53" s="544" t="s">
        <v>1679</v>
      </c>
      <c r="B53" s="545" t="s">
        <v>1586</v>
      </c>
      <c r="C53" s="545" t="s">
        <v>1571</v>
      </c>
      <c r="D53" s="545" t="s">
        <v>1593</v>
      </c>
      <c r="E53" s="545" t="s">
        <v>1594</v>
      </c>
      <c r="F53" s="562">
        <v>585</v>
      </c>
      <c r="G53" s="562">
        <v>170820</v>
      </c>
      <c r="H53" s="562">
        <v>1</v>
      </c>
      <c r="I53" s="562">
        <v>292</v>
      </c>
      <c r="J53" s="562">
        <v>633</v>
      </c>
      <c r="K53" s="562">
        <v>185946</v>
      </c>
      <c r="L53" s="562">
        <v>1.0885493501931858</v>
      </c>
      <c r="M53" s="562">
        <v>293.7535545023697</v>
      </c>
      <c r="N53" s="562">
        <v>698</v>
      </c>
      <c r="O53" s="562">
        <v>205910</v>
      </c>
      <c r="P53" s="550">
        <v>1.2054209109003629</v>
      </c>
      <c r="Q53" s="563">
        <v>295</v>
      </c>
    </row>
    <row r="54" spans="1:17" ht="14.4" customHeight="1" x14ac:dyDescent="0.3">
      <c r="A54" s="544" t="s">
        <v>1679</v>
      </c>
      <c r="B54" s="545" t="s">
        <v>1586</v>
      </c>
      <c r="C54" s="545" t="s">
        <v>1571</v>
      </c>
      <c r="D54" s="545" t="s">
        <v>1595</v>
      </c>
      <c r="E54" s="545" t="s">
        <v>1596</v>
      </c>
      <c r="F54" s="562">
        <v>27</v>
      </c>
      <c r="G54" s="562">
        <v>2511</v>
      </c>
      <c r="H54" s="562">
        <v>1</v>
      </c>
      <c r="I54" s="562">
        <v>93</v>
      </c>
      <c r="J54" s="562">
        <v>30</v>
      </c>
      <c r="K54" s="562">
        <v>2817</v>
      </c>
      <c r="L54" s="562">
        <v>1.1218637992831542</v>
      </c>
      <c r="M54" s="562">
        <v>93.9</v>
      </c>
      <c r="N54" s="562">
        <v>49</v>
      </c>
      <c r="O54" s="562">
        <v>4655</v>
      </c>
      <c r="P54" s="550">
        <v>1.8538430904022303</v>
      </c>
      <c r="Q54" s="563">
        <v>95</v>
      </c>
    </row>
    <row r="55" spans="1:17" ht="14.4" customHeight="1" x14ac:dyDescent="0.3">
      <c r="A55" s="544" t="s">
        <v>1679</v>
      </c>
      <c r="B55" s="545" t="s">
        <v>1586</v>
      </c>
      <c r="C55" s="545" t="s">
        <v>1571</v>
      </c>
      <c r="D55" s="545" t="s">
        <v>1597</v>
      </c>
      <c r="E55" s="545" t="s">
        <v>1598</v>
      </c>
      <c r="F55" s="562">
        <v>4</v>
      </c>
      <c r="G55" s="562">
        <v>880</v>
      </c>
      <c r="H55" s="562">
        <v>1</v>
      </c>
      <c r="I55" s="562">
        <v>220</v>
      </c>
      <c r="J55" s="562">
        <v>4</v>
      </c>
      <c r="K55" s="562">
        <v>892</v>
      </c>
      <c r="L55" s="562">
        <v>1.0136363636363637</v>
      </c>
      <c r="M55" s="562">
        <v>223</v>
      </c>
      <c r="N55" s="562">
        <v>2</v>
      </c>
      <c r="O55" s="562">
        <v>448</v>
      </c>
      <c r="P55" s="550">
        <v>0.50909090909090904</v>
      </c>
      <c r="Q55" s="563">
        <v>224</v>
      </c>
    </row>
    <row r="56" spans="1:17" ht="14.4" customHeight="1" x14ac:dyDescent="0.3">
      <c r="A56" s="544" t="s">
        <v>1679</v>
      </c>
      <c r="B56" s="545" t="s">
        <v>1586</v>
      </c>
      <c r="C56" s="545" t="s">
        <v>1571</v>
      </c>
      <c r="D56" s="545" t="s">
        <v>1599</v>
      </c>
      <c r="E56" s="545" t="s">
        <v>1600</v>
      </c>
      <c r="F56" s="562">
        <v>259</v>
      </c>
      <c r="G56" s="562">
        <v>34706</v>
      </c>
      <c r="H56" s="562">
        <v>1</v>
      </c>
      <c r="I56" s="562">
        <v>134</v>
      </c>
      <c r="J56" s="562">
        <v>242</v>
      </c>
      <c r="K56" s="562">
        <v>32327</v>
      </c>
      <c r="L56" s="562">
        <v>0.93145277473635679</v>
      </c>
      <c r="M56" s="562">
        <v>133.58264462809916</v>
      </c>
      <c r="N56" s="562">
        <v>244</v>
      </c>
      <c r="O56" s="562">
        <v>32940</v>
      </c>
      <c r="P56" s="550">
        <v>0.94911542672736704</v>
      </c>
      <c r="Q56" s="563">
        <v>135</v>
      </c>
    </row>
    <row r="57" spans="1:17" ht="14.4" customHeight="1" x14ac:dyDescent="0.3">
      <c r="A57" s="544" t="s">
        <v>1679</v>
      </c>
      <c r="B57" s="545" t="s">
        <v>1586</v>
      </c>
      <c r="C57" s="545" t="s">
        <v>1571</v>
      </c>
      <c r="D57" s="545" t="s">
        <v>1601</v>
      </c>
      <c r="E57" s="545" t="s">
        <v>1600</v>
      </c>
      <c r="F57" s="562">
        <v>9</v>
      </c>
      <c r="G57" s="562">
        <v>1575</v>
      </c>
      <c r="H57" s="562">
        <v>1</v>
      </c>
      <c r="I57" s="562">
        <v>175</v>
      </c>
      <c r="J57" s="562">
        <v>11</v>
      </c>
      <c r="K57" s="562">
        <v>1941</v>
      </c>
      <c r="L57" s="562">
        <v>1.2323809523809524</v>
      </c>
      <c r="M57" s="562">
        <v>176.45454545454547</v>
      </c>
      <c r="N57" s="562">
        <v>15</v>
      </c>
      <c r="O57" s="562">
        <v>2670</v>
      </c>
      <c r="P57" s="550">
        <v>1.6952380952380952</v>
      </c>
      <c r="Q57" s="563">
        <v>178</v>
      </c>
    </row>
    <row r="58" spans="1:17" ht="14.4" customHeight="1" x14ac:dyDescent="0.3">
      <c r="A58" s="544" t="s">
        <v>1679</v>
      </c>
      <c r="B58" s="545" t="s">
        <v>1586</v>
      </c>
      <c r="C58" s="545" t="s">
        <v>1571</v>
      </c>
      <c r="D58" s="545" t="s">
        <v>1602</v>
      </c>
      <c r="E58" s="545" t="s">
        <v>1603</v>
      </c>
      <c r="F58" s="562">
        <v>2</v>
      </c>
      <c r="G58" s="562">
        <v>1224</v>
      </c>
      <c r="H58" s="562">
        <v>1</v>
      </c>
      <c r="I58" s="562">
        <v>612</v>
      </c>
      <c r="J58" s="562">
        <v>1</v>
      </c>
      <c r="K58" s="562">
        <v>618</v>
      </c>
      <c r="L58" s="562">
        <v>0.50490196078431371</v>
      </c>
      <c r="M58" s="562">
        <v>618</v>
      </c>
      <c r="N58" s="562">
        <v>3</v>
      </c>
      <c r="O58" s="562">
        <v>1860</v>
      </c>
      <c r="P58" s="550">
        <v>1.5196078431372548</v>
      </c>
      <c r="Q58" s="563">
        <v>620</v>
      </c>
    </row>
    <row r="59" spans="1:17" ht="14.4" customHeight="1" x14ac:dyDescent="0.3">
      <c r="A59" s="544" t="s">
        <v>1679</v>
      </c>
      <c r="B59" s="545" t="s">
        <v>1586</v>
      </c>
      <c r="C59" s="545" t="s">
        <v>1571</v>
      </c>
      <c r="D59" s="545" t="s">
        <v>1604</v>
      </c>
      <c r="E59" s="545" t="s">
        <v>1605</v>
      </c>
      <c r="F59" s="562">
        <v>3</v>
      </c>
      <c r="G59" s="562">
        <v>1755</v>
      </c>
      <c r="H59" s="562">
        <v>1</v>
      </c>
      <c r="I59" s="562">
        <v>585</v>
      </c>
      <c r="J59" s="562">
        <v>3</v>
      </c>
      <c r="K59" s="562">
        <v>1773</v>
      </c>
      <c r="L59" s="562">
        <v>1.0102564102564102</v>
      </c>
      <c r="M59" s="562">
        <v>591</v>
      </c>
      <c r="N59" s="562">
        <v>8</v>
      </c>
      <c r="O59" s="562">
        <v>4744</v>
      </c>
      <c r="P59" s="550">
        <v>2.703133903133903</v>
      </c>
      <c r="Q59" s="563">
        <v>593</v>
      </c>
    </row>
    <row r="60" spans="1:17" ht="14.4" customHeight="1" x14ac:dyDescent="0.3">
      <c r="A60" s="544" t="s">
        <v>1679</v>
      </c>
      <c r="B60" s="545" t="s">
        <v>1586</v>
      </c>
      <c r="C60" s="545" t="s">
        <v>1571</v>
      </c>
      <c r="D60" s="545" t="s">
        <v>1606</v>
      </c>
      <c r="E60" s="545" t="s">
        <v>1607</v>
      </c>
      <c r="F60" s="562">
        <v>42</v>
      </c>
      <c r="G60" s="562">
        <v>6678</v>
      </c>
      <c r="H60" s="562">
        <v>1</v>
      </c>
      <c r="I60" s="562">
        <v>159</v>
      </c>
      <c r="J60" s="562">
        <v>39</v>
      </c>
      <c r="K60" s="562">
        <v>6234</v>
      </c>
      <c r="L60" s="562">
        <v>0.93351302785265045</v>
      </c>
      <c r="M60" s="562">
        <v>159.84615384615384</v>
      </c>
      <c r="N60" s="562">
        <v>46</v>
      </c>
      <c r="O60" s="562">
        <v>7406</v>
      </c>
      <c r="P60" s="550">
        <v>1.1090146750524108</v>
      </c>
      <c r="Q60" s="563">
        <v>161</v>
      </c>
    </row>
    <row r="61" spans="1:17" ht="14.4" customHeight="1" x14ac:dyDescent="0.3">
      <c r="A61" s="544" t="s">
        <v>1679</v>
      </c>
      <c r="B61" s="545" t="s">
        <v>1586</v>
      </c>
      <c r="C61" s="545" t="s">
        <v>1571</v>
      </c>
      <c r="D61" s="545" t="s">
        <v>1608</v>
      </c>
      <c r="E61" s="545" t="s">
        <v>1609</v>
      </c>
      <c r="F61" s="562">
        <v>24</v>
      </c>
      <c r="G61" s="562">
        <v>9168</v>
      </c>
      <c r="H61" s="562">
        <v>1</v>
      </c>
      <c r="I61" s="562">
        <v>382</v>
      </c>
      <c r="J61" s="562">
        <v>12</v>
      </c>
      <c r="K61" s="562">
        <v>4589</v>
      </c>
      <c r="L61" s="562">
        <v>0.50054537521815012</v>
      </c>
      <c r="M61" s="562">
        <v>382.41666666666669</v>
      </c>
      <c r="N61" s="562">
        <v>1</v>
      </c>
      <c r="O61" s="562">
        <v>383</v>
      </c>
      <c r="P61" s="550">
        <v>4.1775741710296681E-2</v>
      </c>
      <c r="Q61" s="563">
        <v>383</v>
      </c>
    </row>
    <row r="62" spans="1:17" ht="14.4" customHeight="1" x14ac:dyDescent="0.3">
      <c r="A62" s="544" t="s">
        <v>1679</v>
      </c>
      <c r="B62" s="545" t="s">
        <v>1586</v>
      </c>
      <c r="C62" s="545" t="s">
        <v>1571</v>
      </c>
      <c r="D62" s="545" t="s">
        <v>1610</v>
      </c>
      <c r="E62" s="545" t="s">
        <v>1611</v>
      </c>
      <c r="F62" s="562">
        <v>364</v>
      </c>
      <c r="G62" s="562">
        <v>5824</v>
      </c>
      <c r="H62" s="562">
        <v>1</v>
      </c>
      <c r="I62" s="562">
        <v>16</v>
      </c>
      <c r="J62" s="562">
        <v>332</v>
      </c>
      <c r="K62" s="562">
        <v>5280</v>
      </c>
      <c r="L62" s="562">
        <v>0.90659340659340659</v>
      </c>
      <c r="M62" s="562">
        <v>15.903614457831326</v>
      </c>
      <c r="N62" s="562">
        <v>320</v>
      </c>
      <c r="O62" s="562">
        <v>5120</v>
      </c>
      <c r="P62" s="550">
        <v>0.87912087912087911</v>
      </c>
      <c r="Q62" s="563">
        <v>16</v>
      </c>
    </row>
    <row r="63" spans="1:17" ht="14.4" customHeight="1" x14ac:dyDescent="0.3">
      <c r="A63" s="544" t="s">
        <v>1679</v>
      </c>
      <c r="B63" s="545" t="s">
        <v>1586</v>
      </c>
      <c r="C63" s="545" t="s">
        <v>1571</v>
      </c>
      <c r="D63" s="545" t="s">
        <v>1612</v>
      </c>
      <c r="E63" s="545" t="s">
        <v>1613</v>
      </c>
      <c r="F63" s="562">
        <v>27</v>
      </c>
      <c r="G63" s="562">
        <v>7074</v>
      </c>
      <c r="H63" s="562">
        <v>1</v>
      </c>
      <c r="I63" s="562">
        <v>262</v>
      </c>
      <c r="J63" s="562">
        <v>42</v>
      </c>
      <c r="K63" s="562">
        <v>11100</v>
      </c>
      <c r="L63" s="562">
        <v>1.5691263782866836</v>
      </c>
      <c r="M63" s="562">
        <v>264.28571428571428</v>
      </c>
      <c r="N63" s="562">
        <v>44</v>
      </c>
      <c r="O63" s="562">
        <v>11704</v>
      </c>
      <c r="P63" s="550">
        <v>1.6545094713033643</v>
      </c>
      <c r="Q63" s="563">
        <v>266</v>
      </c>
    </row>
    <row r="64" spans="1:17" ht="14.4" customHeight="1" x14ac:dyDescent="0.3">
      <c r="A64" s="544" t="s">
        <v>1679</v>
      </c>
      <c r="B64" s="545" t="s">
        <v>1586</v>
      </c>
      <c r="C64" s="545" t="s">
        <v>1571</v>
      </c>
      <c r="D64" s="545" t="s">
        <v>1614</v>
      </c>
      <c r="E64" s="545" t="s">
        <v>1615</v>
      </c>
      <c r="F64" s="562">
        <v>27</v>
      </c>
      <c r="G64" s="562">
        <v>3807</v>
      </c>
      <c r="H64" s="562">
        <v>1</v>
      </c>
      <c r="I64" s="562">
        <v>141</v>
      </c>
      <c r="J64" s="562">
        <v>45</v>
      </c>
      <c r="K64" s="562">
        <v>6345</v>
      </c>
      <c r="L64" s="562">
        <v>1.6666666666666667</v>
      </c>
      <c r="M64" s="562">
        <v>141</v>
      </c>
      <c r="N64" s="562">
        <v>51</v>
      </c>
      <c r="O64" s="562">
        <v>7191</v>
      </c>
      <c r="P64" s="550">
        <v>1.8888888888888888</v>
      </c>
      <c r="Q64" s="563">
        <v>141</v>
      </c>
    </row>
    <row r="65" spans="1:17" ht="14.4" customHeight="1" x14ac:dyDescent="0.3">
      <c r="A65" s="544" t="s">
        <v>1679</v>
      </c>
      <c r="B65" s="545" t="s">
        <v>1586</v>
      </c>
      <c r="C65" s="545" t="s">
        <v>1571</v>
      </c>
      <c r="D65" s="545" t="s">
        <v>1616</v>
      </c>
      <c r="E65" s="545" t="s">
        <v>1615</v>
      </c>
      <c r="F65" s="562">
        <v>256</v>
      </c>
      <c r="G65" s="562">
        <v>19968</v>
      </c>
      <c r="H65" s="562">
        <v>1</v>
      </c>
      <c r="I65" s="562">
        <v>78</v>
      </c>
      <c r="J65" s="562">
        <v>242</v>
      </c>
      <c r="K65" s="562">
        <v>18720</v>
      </c>
      <c r="L65" s="562">
        <v>0.9375</v>
      </c>
      <c r="M65" s="562">
        <v>77.355371900826441</v>
      </c>
      <c r="N65" s="562">
        <v>241</v>
      </c>
      <c r="O65" s="562">
        <v>18798</v>
      </c>
      <c r="P65" s="550">
        <v>0.94140625</v>
      </c>
      <c r="Q65" s="563">
        <v>78</v>
      </c>
    </row>
    <row r="66" spans="1:17" ht="14.4" customHeight="1" x14ac:dyDescent="0.3">
      <c r="A66" s="544" t="s">
        <v>1679</v>
      </c>
      <c r="B66" s="545" t="s">
        <v>1586</v>
      </c>
      <c r="C66" s="545" t="s">
        <v>1571</v>
      </c>
      <c r="D66" s="545" t="s">
        <v>1617</v>
      </c>
      <c r="E66" s="545" t="s">
        <v>1618</v>
      </c>
      <c r="F66" s="562">
        <v>27</v>
      </c>
      <c r="G66" s="562">
        <v>8181</v>
      </c>
      <c r="H66" s="562">
        <v>1</v>
      </c>
      <c r="I66" s="562">
        <v>303</v>
      </c>
      <c r="J66" s="562">
        <v>45</v>
      </c>
      <c r="K66" s="562">
        <v>13743</v>
      </c>
      <c r="L66" s="562">
        <v>1.6798679867986799</v>
      </c>
      <c r="M66" s="562">
        <v>305.39999999999998</v>
      </c>
      <c r="N66" s="562">
        <v>51</v>
      </c>
      <c r="O66" s="562">
        <v>15657</v>
      </c>
      <c r="P66" s="550">
        <v>1.9138247158049138</v>
      </c>
      <c r="Q66" s="563">
        <v>307</v>
      </c>
    </row>
    <row r="67" spans="1:17" ht="14.4" customHeight="1" x14ac:dyDescent="0.3">
      <c r="A67" s="544" t="s">
        <v>1679</v>
      </c>
      <c r="B67" s="545" t="s">
        <v>1586</v>
      </c>
      <c r="C67" s="545" t="s">
        <v>1571</v>
      </c>
      <c r="D67" s="545" t="s">
        <v>1619</v>
      </c>
      <c r="E67" s="545" t="s">
        <v>1620</v>
      </c>
      <c r="F67" s="562">
        <v>24</v>
      </c>
      <c r="G67" s="562">
        <v>11664</v>
      </c>
      <c r="H67" s="562">
        <v>1</v>
      </c>
      <c r="I67" s="562">
        <v>486</v>
      </c>
      <c r="J67" s="562">
        <v>11</v>
      </c>
      <c r="K67" s="562">
        <v>5350</v>
      </c>
      <c r="L67" s="562">
        <v>0.45867626886145407</v>
      </c>
      <c r="M67" s="562">
        <v>486.36363636363637</v>
      </c>
      <c r="N67" s="562">
        <v>1</v>
      </c>
      <c r="O67" s="562">
        <v>487</v>
      </c>
      <c r="P67" s="550">
        <v>4.1752400548696847E-2</v>
      </c>
      <c r="Q67" s="563">
        <v>487</v>
      </c>
    </row>
    <row r="68" spans="1:17" ht="14.4" customHeight="1" x14ac:dyDescent="0.3">
      <c r="A68" s="544" t="s">
        <v>1679</v>
      </c>
      <c r="B68" s="545" t="s">
        <v>1586</v>
      </c>
      <c r="C68" s="545" t="s">
        <v>1571</v>
      </c>
      <c r="D68" s="545" t="s">
        <v>1621</v>
      </c>
      <c r="E68" s="545" t="s">
        <v>1622</v>
      </c>
      <c r="F68" s="562">
        <v>179</v>
      </c>
      <c r="G68" s="562">
        <v>28640</v>
      </c>
      <c r="H68" s="562">
        <v>1</v>
      </c>
      <c r="I68" s="562">
        <v>160</v>
      </c>
      <c r="J68" s="562">
        <v>175</v>
      </c>
      <c r="K68" s="562">
        <v>28123</v>
      </c>
      <c r="L68" s="562">
        <v>0.98194832402234633</v>
      </c>
      <c r="M68" s="562">
        <v>160.70285714285714</v>
      </c>
      <c r="N68" s="562">
        <v>149</v>
      </c>
      <c r="O68" s="562">
        <v>23989</v>
      </c>
      <c r="P68" s="550">
        <v>0.83760474860335199</v>
      </c>
      <c r="Q68" s="563">
        <v>161</v>
      </c>
    </row>
    <row r="69" spans="1:17" ht="14.4" customHeight="1" x14ac:dyDescent="0.3">
      <c r="A69" s="544" t="s">
        <v>1679</v>
      </c>
      <c r="B69" s="545" t="s">
        <v>1586</v>
      </c>
      <c r="C69" s="545" t="s">
        <v>1571</v>
      </c>
      <c r="D69" s="545" t="s">
        <v>1625</v>
      </c>
      <c r="E69" s="545" t="s">
        <v>1591</v>
      </c>
      <c r="F69" s="562">
        <v>477</v>
      </c>
      <c r="G69" s="562">
        <v>33390</v>
      </c>
      <c r="H69" s="562">
        <v>1</v>
      </c>
      <c r="I69" s="562">
        <v>70</v>
      </c>
      <c r="J69" s="562">
        <v>457</v>
      </c>
      <c r="K69" s="562">
        <v>32167</v>
      </c>
      <c r="L69" s="562">
        <v>0.963372267145852</v>
      </c>
      <c r="M69" s="562">
        <v>70.387308533916851</v>
      </c>
      <c r="N69" s="562">
        <v>554</v>
      </c>
      <c r="O69" s="562">
        <v>39334</v>
      </c>
      <c r="P69" s="550">
        <v>1.1780173704702006</v>
      </c>
      <c r="Q69" s="563">
        <v>71</v>
      </c>
    </row>
    <row r="70" spans="1:17" ht="14.4" customHeight="1" x14ac:dyDescent="0.3">
      <c r="A70" s="544" t="s">
        <v>1679</v>
      </c>
      <c r="B70" s="545" t="s">
        <v>1586</v>
      </c>
      <c r="C70" s="545" t="s">
        <v>1571</v>
      </c>
      <c r="D70" s="545" t="s">
        <v>1630</v>
      </c>
      <c r="E70" s="545" t="s">
        <v>1631</v>
      </c>
      <c r="F70" s="562">
        <v>11</v>
      </c>
      <c r="G70" s="562">
        <v>2376</v>
      </c>
      <c r="H70" s="562">
        <v>1</v>
      </c>
      <c r="I70" s="562">
        <v>216</v>
      </c>
      <c r="J70" s="562">
        <v>11</v>
      </c>
      <c r="K70" s="562">
        <v>2400</v>
      </c>
      <c r="L70" s="562">
        <v>1.0101010101010102</v>
      </c>
      <c r="M70" s="562">
        <v>218.18181818181819</v>
      </c>
      <c r="N70" s="562">
        <v>15</v>
      </c>
      <c r="O70" s="562">
        <v>3300</v>
      </c>
      <c r="P70" s="550">
        <v>1.3888888888888888</v>
      </c>
      <c r="Q70" s="563">
        <v>220</v>
      </c>
    </row>
    <row r="71" spans="1:17" ht="14.4" customHeight="1" x14ac:dyDescent="0.3">
      <c r="A71" s="544" t="s">
        <v>1679</v>
      </c>
      <c r="B71" s="545" t="s">
        <v>1586</v>
      </c>
      <c r="C71" s="545" t="s">
        <v>1571</v>
      </c>
      <c r="D71" s="545" t="s">
        <v>1632</v>
      </c>
      <c r="E71" s="545" t="s">
        <v>1633</v>
      </c>
      <c r="F71" s="562">
        <v>20</v>
      </c>
      <c r="G71" s="562">
        <v>23780</v>
      </c>
      <c r="H71" s="562">
        <v>1</v>
      </c>
      <c r="I71" s="562">
        <v>1189</v>
      </c>
      <c r="J71" s="562">
        <v>14</v>
      </c>
      <c r="K71" s="562">
        <v>16690</v>
      </c>
      <c r="L71" s="562">
        <v>0.70185029436501256</v>
      </c>
      <c r="M71" s="562">
        <v>1192.1428571428571</v>
      </c>
      <c r="N71" s="562">
        <v>28</v>
      </c>
      <c r="O71" s="562">
        <v>33460</v>
      </c>
      <c r="P71" s="550">
        <v>1.4070647603027755</v>
      </c>
      <c r="Q71" s="563">
        <v>1195</v>
      </c>
    </row>
    <row r="72" spans="1:17" ht="14.4" customHeight="1" x14ac:dyDescent="0.3">
      <c r="A72" s="544" t="s">
        <v>1679</v>
      </c>
      <c r="B72" s="545" t="s">
        <v>1586</v>
      </c>
      <c r="C72" s="545" t="s">
        <v>1571</v>
      </c>
      <c r="D72" s="545" t="s">
        <v>1634</v>
      </c>
      <c r="E72" s="545" t="s">
        <v>1635</v>
      </c>
      <c r="F72" s="562">
        <v>34</v>
      </c>
      <c r="G72" s="562">
        <v>3672</v>
      </c>
      <c r="H72" s="562">
        <v>1</v>
      </c>
      <c r="I72" s="562">
        <v>108</v>
      </c>
      <c r="J72" s="562">
        <v>24</v>
      </c>
      <c r="K72" s="562">
        <v>2610</v>
      </c>
      <c r="L72" s="562">
        <v>0.71078431372549022</v>
      </c>
      <c r="M72" s="562">
        <v>108.75</v>
      </c>
      <c r="N72" s="562">
        <v>47</v>
      </c>
      <c r="O72" s="562">
        <v>5170</v>
      </c>
      <c r="P72" s="550">
        <v>1.4079520697167756</v>
      </c>
      <c r="Q72" s="563">
        <v>110</v>
      </c>
    </row>
    <row r="73" spans="1:17" ht="14.4" customHeight="1" x14ac:dyDescent="0.3">
      <c r="A73" s="544" t="s">
        <v>1679</v>
      </c>
      <c r="B73" s="545" t="s">
        <v>1586</v>
      </c>
      <c r="C73" s="545" t="s">
        <v>1571</v>
      </c>
      <c r="D73" s="545" t="s">
        <v>1636</v>
      </c>
      <c r="E73" s="545" t="s">
        <v>1637</v>
      </c>
      <c r="F73" s="562">
        <v>3</v>
      </c>
      <c r="G73" s="562">
        <v>957</v>
      </c>
      <c r="H73" s="562">
        <v>1</v>
      </c>
      <c r="I73" s="562">
        <v>319</v>
      </c>
      <c r="J73" s="562">
        <v>2</v>
      </c>
      <c r="K73" s="562">
        <v>644</v>
      </c>
      <c r="L73" s="562">
        <v>0.67293625914315569</v>
      </c>
      <c r="M73" s="562">
        <v>322</v>
      </c>
      <c r="N73" s="562">
        <v>3</v>
      </c>
      <c r="O73" s="562">
        <v>969</v>
      </c>
      <c r="P73" s="550">
        <v>1.0125391849529781</v>
      </c>
      <c r="Q73" s="563">
        <v>323</v>
      </c>
    </row>
    <row r="74" spans="1:17" ht="14.4" customHeight="1" x14ac:dyDescent="0.3">
      <c r="A74" s="544" t="s">
        <v>1679</v>
      </c>
      <c r="B74" s="545" t="s">
        <v>1586</v>
      </c>
      <c r="C74" s="545" t="s">
        <v>1571</v>
      </c>
      <c r="D74" s="545" t="s">
        <v>1642</v>
      </c>
      <c r="E74" s="545" t="s">
        <v>1643</v>
      </c>
      <c r="F74" s="562">
        <v>4</v>
      </c>
      <c r="G74" s="562">
        <v>4080</v>
      </c>
      <c r="H74" s="562">
        <v>1</v>
      </c>
      <c r="I74" s="562">
        <v>1020</v>
      </c>
      <c r="J74" s="562">
        <v>4</v>
      </c>
      <c r="K74" s="562">
        <v>4116</v>
      </c>
      <c r="L74" s="562">
        <v>1.0088235294117647</v>
      </c>
      <c r="M74" s="562">
        <v>1029</v>
      </c>
      <c r="N74" s="562">
        <v>10</v>
      </c>
      <c r="O74" s="562">
        <v>10330</v>
      </c>
      <c r="P74" s="550">
        <v>2.5318627450980391</v>
      </c>
      <c r="Q74" s="563">
        <v>1033</v>
      </c>
    </row>
    <row r="75" spans="1:17" ht="14.4" customHeight="1" x14ac:dyDescent="0.3">
      <c r="A75" s="544" t="s">
        <v>1679</v>
      </c>
      <c r="B75" s="545" t="s">
        <v>1586</v>
      </c>
      <c r="C75" s="545" t="s">
        <v>1571</v>
      </c>
      <c r="D75" s="545" t="s">
        <v>1644</v>
      </c>
      <c r="E75" s="545" t="s">
        <v>1645</v>
      </c>
      <c r="F75" s="562">
        <v>1</v>
      </c>
      <c r="G75" s="562">
        <v>291</v>
      </c>
      <c r="H75" s="562">
        <v>1</v>
      </c>
      <c r="I75" s="562">
        <v>291</v>
      </c>
      <c r="J75" s="562">
        <v>3</v>
      </c>
      <c r="K75" s="562">
        <v>879</v>
      </c>
      <c r="L75" s="562">
        <v>3.0206185567010309</v>
      </c>
      <c r="M75" s="562">
        <v>293</v>
      </c>
      <c r="N75" s="562">
        <v>2</v>
      </c>
      <c r="O75" s="562">
        <v>588</v>
      </c>
      <c r="P75" s="550">
        <v>2.0206185567010309</v>
      </c>
      <c r="Q75" s="563">
        <v>294</v>
      </c>
    </row>
    <row r="76" spans="1:17" ht="14.4" customHeight="1" x14ac:dyDescent="0.3">
      <c r="A76" s="544" t="s">
        <v>1679</v>
      </c>
      <c r="B76" s="545" t="s">
        <v>1586</v>
      </c>
      <c r="C76" s="545" t="s">
        <v>1571</v>
      </c>
      <c r="D76" s="545" t="s">
        <v>1646</v>
      </c>
      <c r="E76" s="545" t="s">
        <v>1647</v>
      </c>
      <c r="F76" s="562"/>
      <c r="G76" s="562"/>
      <c r="H76" s="562"/>
      <c r="I76" s="562"/>
      <c r="J76" s="562">
        <v>1</v>
      </c>
      <c r="K76" s="562">
        <v>26</v>
      </c>
      <c r="L76" s="562"/>
      <c r="M76" s="562">
        <v>26</v>
      </c>
      <c r="N76" s="562">
        <v>1</v>
      </c>
      <c r="O76" s="562">
        <v>27</v>
      </c>
      <c r="P76" s="550"/>
      <c r="Q76" s="563">
        <v>27</v>
      </c>
    </row>
    <row r="77" spans="1:17" ht="14.4" customHeight="1" x14ac:dyDescent="0.3">
      <c r="A77" s="544" t="s">
        <v>1680</v>
      </c>
      <c r="B77" s="545" t="s">
        <v>1586</v>
      </c>
      <c r="C77" s="545" t="s">
        <v>1571</v>
      </c>
      <c r="D77" s="545" t="s">
        <v>1590</v>
      </c>
      <c r="E77" s="545" t="s">
        <v>1591</v>
      </c>
      <c r="F77" s="562">
        <v>867</v>
      </c>
      <c r="G77" s="562">
        <v>176001</v>
      </c>
      <c r="H77" s="562">
        <v>1</v>
      </c>
      <c r="I77" s="562">
        <v>203</v>
      </c>
      <c r="J77" s="562">
        <v>823</v>
      </c>
      <c r="K77" s="562">
        <v>168155</v>
      </c>
      <c r="L77" s="562">
        <v>0.95542070783688726</v>
      </c>
      <c r="M77" s="562">
        <v>204.31956257594169</v>
      </c>
      <c r="N77" s="562">
        <v>691</v>
      </c>
      <c r="O77" s="562">
        <v>142346</v>
      </c>
      <c r="P77" s="550">
        <v>0.80877949557104789</v>
      </c>
      <c r="Q77" s="563">
        <v>206</v>
      </c>
    </row>
    <row r="78" spans="1:17" ht="14.4" customHeight="1" x14ac:dyDescent="0.3">
      <c r="A78" s="544" t="s">
        <v>1680</v>
      </c>
      <c r="B78" s="545" t="s">
        <v>1586</v>
      </c>
      <c r="C78" s="545" t="s">
        <v>1571</v>
      </c>
      <c r="D78" s="545" t="s">
        <v>1592</v>
      </c>
      <c r="E78" s="545" t="s">
        <v>1591</v>
      </c>
      <c r="F78" s="562"/>
      <c r="G78" s="562"/>
      <c r="H78" s="562"/>
      <c r="I78" s="562"/>
      <c r="J78" s="562"/>
      <c r="K78" s="562"/>
      <c r="L78" s="562"/>
      <c r="M78" s="562"/>
      <c r="N78" s="562">
        <v>1</v>
      </c>
      <c r="O78" s="562">
        <v>85</v>
      </c>
      <c r="P78" s="550"/>
      <c r="Q78" s="563">
        <v>85</v>
      </c>
    </row>
    <row r="79" spans="1:17" ht="14.4" customHeight="1" x14ac:dyDescent="0.3">
      <c r="A79" s="544" t="s">
        <v>1680</v>
      </c>
      <c r="B79" s="545" t="s">
        <v>1586</v>
      </c>
      <c r="C79" s="545" t="s">
        <v>1571</v>
      </c>
      <c r="D79" s="545" t="s">
        <v>1593</v>
      </c>
      <c r="E79" s="545" t="s">
        <v>1594</v>
      </c>
      <c r="F79" s="562">
        <v>582</v>
      </c>
      <c r="G79" s="562">
        <v>169944</v>
      </c>
      <c r="H79" s="562">
        <v>1</v>
      </c>
      <c r="I79" s="562">
        <v>292</v>
      </c>
      <c r="J79" s="562">
        <v>1114</v>
      </c>
      <c r="K79" s="562">
        <v>326752</v>
      </c>
      <c r="L79" s="562">
        <v>1.9227039495363178</v>
      </c>
      <c r="M79" s="562">
        <v>293.31418312387791</v>
      </c>
      <c r="N79" s="562">
        <v>712</v>
      </c>
      <c r="O79" s="562">
        <v>210040</v>
      </c>
      <c r="P79" s="550">
        <v>1.2359365438026644</v>
      </c>
      <c r="Q79" s="563">
        <v>295</v>
      </c>
    </row>
    <row r="80" spans="1:17" ht="14.4" customHeight="1" x14ac:dyDescent="0.3">
      <c r="A80" s="544" t="s">
        <v>1680</v>
      </c>
      <c r="B80" s="545" t="s">
        <v>1586</v>
      </c>
      <c r="C80" s="545" t="s">
        <v>1571</v>
      </c>
      <c r="D80" s="545" t="s">
        <v>1595</v>
      </c>
      <c r="E80" s="545" t="s">
        <v>1596</v>
      </c>
      <c r="F80" s="562">
        <v>21</v>
      </c>
      <c r="G80" s="562">
        <v>1953</v>
      </c>
      <c r="H80" s="562">
        <v>1</v>
      </c>
      <c r="I80" s="562">
        <v>93</v>
      </c>
      <c r="J80" s="562">
        <v>21</v>
      </c>
      <c r="K80" s="562">
        <v>1965</v>
      </c>
      <c r="L80" s="562">
        <v>1.0061443932411673</v>
      </c>
      <c r="M80" s="562">
        <v>93.571428571428569</v>
      </c>
      <c r="N80" s="562">
        <v>16</v>
      </c>
      <c r="O80" s="562">
        <v>1520</v>
      </c>
      <c r="P80" s="550">
        <v>0.77828981054787505</v>
      </c>
      <c r="Q80" s="563">
        <v>95</v>
      </c>
    </row>
    <row r="81" spans="1:17" ht="14.4" customHeight="1" x14ac:dyDescent="0.3">
      <c r="A81" s="544" t="s">
        <v>1680</v>
      </c>
      <c r="B81" s="545" t="s">
        <v>1586</v>
      </c>
      <c r="C81" s="545" t="s">
        <v>1571</v>
      </c>
      <c r="D81" s="545" t="s">
        <v>1599</v>
      </c>
      <c r="E81" s="545" t="s">
        <v>1600</v>
      </c>
      <c r="F81" s="562">
        <v>690</v>
      </c>
      <c r="G81" s="562">
        <v>92460</v>
      </c>
      <c r="H81" s="562">
        <v>1</v>
      </c>
      <c r="I81" s="562">
        <v>134</v>
      </c>
      <c r="J81" s="562">
        <v>716</v>
      </c>
      <c r="K81" s="562">
        <v>96444</v>
      </c>
      <c r="L81" s="562">
        <v>1.0430889033095392</v>
      </c>
      <c r="M81" s="562">
        <v>134.69832402234636</v>
      </c>
      <c r="N81" s="562">
        <v>681</v>
      </c>
      <c r="O81" s="562">
        <v>91935</v>
      </c>
      <c r="P81" s="550">
        <v>0.99432186891628815</v>
      </c>
      <c r="Q81" s="563">
        <v>135</v>
      </c>
    </row>
    <row r="82" spans="1:17" ht="14.4" customHeight="1" x14ac:dyDescent="0.3">
      <c r="A82" s="544" t="s">
        <v>1680</v>
      </c>
      <c r="B82" s="545" t="s">
        <v>1586</v>
      </c>
      <c r="C82" s="545" t="s">
        <v>1571</v>
      </c>
      <c r="D82" s="545" t="s">
        <v>1601</v>
      </c>
      <c r="E82" s="545" t="s">
        <v>1600</v>
      </c>
      <c r="F82" s="562">
        <v>3</v>
      </c>
      <c r="G82" s="562">
        <v>525</v>
      </c>
      <c r="H82" s="562">
        <v>1</v>
      </c>
      <c r="I82" s="562">
        <v>175</v>
      </c>
      <c r="J82" s="562"/>
      <c r="K82" s="562"/>
      <c r="L82" s="562"/>
      <c r="M82" s="562"/>
      <c r="N82" s="562">
        <v>1</v>
      </c>
      <c r="O82" s="562">
        <v>178</v>
      </c>
      <c r="P82" s="550">
        <v>0.33904761904761904</v>
      </c>
      <c r="Q82" s="563">
        <v>178</v>
      </c>
    </row>
    <row r="83" spans="1:17" ht="14.4" customHeight="1" x14ac:dyDescent="0.3">
      <c r="A83" s="544" t="s">
        <v>1680</v>
      </c>
      <c r="B83" s="545" t="s">
        <v>1586</v>
      </c>
      <c r="C83" s="545" t="s">
        <v>1571</v>
      </c>
      <c r="D83" s="545" t="s">
        <v>1602</v>
      </c>
      <c r="E83" s="545" t="s">
        <v>1603</v>
      </c>
      <c r="F83" s="562">
        <v>1</v>
      </c>
      <c r="G83" s="562">
        <v>612</v>
      </c>
      <c r="H83" s="562">
        <v>1</v>
      </c>
      <c r="I83" s="562">
        <v>612</v>
      </c>
      <c r="J83" s="562">
        <v>2</v>
      </c>
      <c r="K83" s="562">
        <v>1236</v>
      </c>
      <c r="L83" s="562">
        <v>2.0196078431372548</v>
      </c>
      <c r="M83" s="562">
        <v>618</v>
      </c>
      <c r="N83" s="562">
        <v>2</v>
      </c>
      <c r="O83" s="562">
        <v>1240</v>
      </c>
      <c r="P83" s="550">
        <v>2.0261437908496731</v>
      </c>
      <c r="Q83" s="563">
        <v>620</v>
      </c>
    </row>
    <row r="84" spans="1:17" ht="14.4" customHeight="1" x14ac:dyDescent="0.3">
      <c r="A84" s="544" t="s">
        <v>1680</v>
      </c>
      <c r="B84" s="545" t="s">
        <v>1586</v>
      </c>
      <c r="C84" s="545" t="s">
        <v>1571</v>
      </c>
      <c r="D84" s="545" t="s">
        <v>1604</v>
      </c>
      <c r="E84" s="545" t="s">
        <v>1605</v>
      </c>
      <c r="F84" s="562">
        <v>1</v>
      </c>
      <c r="G84" s="562">
        <v>585</v>
      </c>
      <c r="H84" s="562">
        <v>1</v>
      </c>
      <c r="I84" s="562">
        <v>585</v>
      </c>
      <c r="J84" s="562"/>
      <c r="K84" s="562"/>
      <c r="L84" s="562"/>
      <c r="M84" s="562"/>
      <c r="N84" s="562"/>
      <c r="O84" s="562"/>
      <c r="P84" s="550"/>
      <c r="Q84" s="563"/>
    </row>
    <row r="85" spans="1:17" ht="14.4" customHeight="1" x14ac:dyDescent="0.3">
      <c r="A85" s="544" t="s">
        <v>1680</v>
      </c>
      <c r="B85" s="545" t="s">
        <v>1586</v>
      </c>
      <c r="C85" s="545" t="s">
        <v>1571</v>
      </c>
      <c r="D85" s="545" t="s">
        <v>1606</v>
      </c>
      <c r="E85" s="545" t="s">
        <v>1607</v>
      </c>
      <c r="F85" s="562">
        <v>43</v>
      </c>
      <c r="G85" s="562">
        <v>6837</v>
      </c>
      <c r="H85" s="562">
        <v>1</v>
      </c>
      <c r="I85" s="562">
        <v>159</v>
      </c>
      <c r="J85" s="562">
        <v>46</v>
      </c>
      <c r="K85" s="562">
        <v>7342</v>
      </c>
      <c r="L85" s="562">
        <v>1.0738628053239725</v>
      </c>
      <c r="M85" s="562">
        <v>159.60869565217391</v>
      </c>
      <c r="N85" s="562">
        <v>34</v>
      </c>
      <c r="O85" s="562">
        <v>5474</v>
      </c>
      <c r="P85" s="550">
        <v>0.80064355711569402</v>
      </c>
      <c r="Q85" s="563">
        <v>161</v>
      </c>
    </row>
    <row r="86" spans="1:17" ht="14.4" customHeight="1" x14ac:dyDescent="0.3">
      <c r="A86" s="544" t="s">
        <v>1680</v>
      </c>
      <c r="B86" s="545" t="s">
        <v>1586</v>
      </c>
      <c r="C86" s="545" t="s">
        <v>1571</v>
      </c>
      <c r="D86" s="545" t="s">
        <v>1608</v>
      </c>
      <c r="E86" s="545" t="s">
        <v>1609</v>
      </c>
      <c r="F86" s="562">
        <v>1</v>
      </c>
      <c r="G86" s="562">
        <v>382</v>
      </c>
      <c r="H86" s="562">
        <v>1</v>
      </c>
      <c r="I86" s="562">
        <v>382</v>
      </c>
      <c r="J86" s="562">
        <v>1</v>
      </c>
      <c r="K86" s="562">
        <v>383</v>
      </c>
      <c r="L86" s="562">
        <v>1.0026178010471205</v>
      </c>
      <c r="M86" s="562">
        <v>383</v>
      </c>
      <c r="N86" s="562"/>
      <c r="O86" s="562"/>
      <c r="P86" s="550"/>
      <c r="Q86" s="563"/>
    </row>
    <row r="87" spans="1:17" ht="14.4" customHeight="1" x14ac:dyDescent="0.3">
      <c r="A87" s="544" t="s">
        <v>1680</v>
      </c>
      <c r="B87" s="545" t="s">
        <v>1586</v>
      </c>
      <c r="C87" s="545" t="s">
        <v>1571</v>
      </c>
      <c r="D87" s="545" t="s">
        <v>1610</v>
      </c>
      <c r="E87" s="545" t="s">
        <v>1611</v>
      </c>
      <c r="F87" s="562">
        <v>886</v>
      </c>
      <c r="G87" s="562">
        <v>14176</v>
      </c>
      <c r="H87" s="562">
        <v>1</v>
      </c>
      <c r="I87" s="562">
        <v>16</v>
      </c>
      <c r="J87" s="562">
        <v>900</v>
      </c>
      <c r="K87" s="562">
        <v>14400</v>
      </c>
      <c r="L87" s="562">
        <v>1.0158013544018059</v>
      </c>
      <c r="M87" s="562">
        <v>16</v>
      </c>
      <c r="N87" s="562">
        <v>849</v>
      </c>
      <c r="O87" s="562">
        <v>13584</v>
      </c>
      <c r="P87" s="550">
        <v>0.95823927765237016</v>
      </c>
      <c r="Q87" s="563">
        <v>16</v>
      </c>
    </row>
    <row r="88" spans="1:17" ht="14.4" customHeight="1" x14ac:dyDescent="0.3">
      <c r="A88" s="544" t="s">
        <v>1680</v>
      </c>
      <c r="B88" s="545" t="s">
        <v>1586</v>
      </c>
      <c r="C88" s="545" t="s">
        <v>1571</v>
      </c>
      <c r="D88" s="545" t="s">
        <v>1612</v>
      </c>
      <c r="E88" s="545" t="s">
        <v>1613</v>
      </c>
      <c r="F88" s="562">
        <v>157</v>
      </c>
      <c r="G88" s="562">
        <v>41134</v>
      </c>
      <c r="H88" s="562">
        <v>1</v>
      </c>
      <c r="I88" s="562">
        <v>262</v>
      </c>
      <c r="J88" s="562">
        <v>149</v>
      </c>
      <c r="K88" s="562">
        <v>39326</v>
      </c>
      <c r="L88" s="562">
        <v>0.95604609325618706</v>
      </c>
      <c r="M88" s="562">
        <v>263.93288590604027</v>
      </c>
      <c r="N88" s="562">
        <v>100</v>
      </c>
      <c r="O88" s="562">
        <v>26600</v>
      </c>
      <c r="P88" s="550">
        <v>0.6466669908105217</v>
      </c>
      <c r="Q88" s="563">
        <v>266</v>
      </c>
    </row>
    <row r="89" spans="1:17" ht="14.4" customHeight="1" x14ac:dyDescent="0.3">
      <c r="A89" s="544" t="s">
        <v>1680</v>
      </c>
      <c r="B89" s="545" t="s">
        <v>1586</v>
      </c>
      <c r="C89" s="545" t="s">
        <v>1571</v>
      </c>
      <c r="D89" s="545" t="s">
        <v>1614</v>
      </c>
      <c r="E89" s="545" t="s">
        <v>1615</v>
      </c>
      <c r="F89" s="562">
        <v>175</v>
      </c>
      <c r="G89" s="562">
        <v>24675</v>
      </c>
      <c r="H89" s="562">
        <v>1</v>
      </c>
      <c r="I89" s="562">
        <v>141</v>
      </c>
      <c r="J89" s="562">
        <v>170</v>
      </c>
      <c r="K89" s="562">
        <v>23970</v>
      </c>
      <c r="L89" s="562">
        <v>0.97142857142857142</v>
      </c>
      <c r="M89" s="562">
        <v>141</v>
      </c>
      <c r="N89" s="562">
        <v>158</v>
      </c>
      <c r="O89" s="562">
        <v>22278</v>
      </c>
      <c r="P89" s="550">
        <v>0.9028571428571428</v>
      </c>
      <c r="Q89" s="563">
        <v>141</v>
      </c>
    </row>
    <row r="90" spans="1:17" ht="14.4" customHeight="1" x14ac:dyDescent="0.3">
      <c r="A90" s="544" t="s">
        <v>1680</v>
      </c>
      <c r="B90" s="545" t="s">
        <v>1586</v>
      </c>
      <c r="C90" s="545" t="s">
        <v>1571</v>
      </c>
      <c r="D90" s="545" t="s">
        <v>1616</v>
      </c>
      <c r="E90" s="545" t="s">
        <v>1615</v>
      </c>
      <c r="F90" s="562">
        <v>683</v>
      </c>
      <c r="G90" s="562">
        <v>53274</v>
      </c>
      <c r="H90" s="562">
        <v>1</v>
      </c>
      <c r="I90" s="562">
        <v>78</v>
      </c>
      <c r="J90" s="562">
        <v>715</v>
      </c>
      <c r="K90" s="562">
        <v>55770</v>
      </c>
      <c r="L90" s="562">
        <v>1.0468521229868228</v>
      </c>
      <c r="M90" s="562">
        <v>78</v>
      </c>
      <c r="N90" s="562">
        <v>681</v>
      </c>
      <c r="O90" s="562">
        <v>53118</v>
      </c>
      <c r="P90" s="550">
        <v>0.99707174231332363</v>
      </c>
      <c r="Q90" s="563">
        <v>78</v>
      </c>
    </row>
    <row r="91" spans="1:17" ht="14.4" customHeight="1" x14ac:dyDescent="0.3">
      <c r="A91" s="544" t="s">
        <v>1680</v>
      </c>
      <c r="B91" s="545" t="s">
        <v>1586</v>
      </c>
      <c r="C91" s="545" t="s">
        <v>1571</v>
      </c>
      <c r="D91" s="545" t="s">
        <v>1617</v>
      </c>
      <c r="E91" s="545" t="s">
        <v>1618</v>
      </c>
      <c r="F91" s="562">
        <v>175</v>
      </c>
      <c r="G91" s="562">
        <v>53025</v>
      </c>
      <c r="H91" s="562">
        <v>1</v>
      </c>
      <c r="I91" s="562">
        <v>303</v>
      </c>
      <c r="J91" s="562">
        <v>170</v>
      </c>
      <c r="K91" s="562">
        <v>51852</v>
      </c>
      <c r="L91" s="562">
        <v>0.97787835926449784</v>
      </c>
      <c r="M91" s="562">
        <v>305.01176470588234</v>
      </c>
      <c r="N91" s="562">
        <v>158</v>
      </c>
      <c r="O91" s="562">
        <v>48506</v>
      </c>
      <c r="P91" s="550">
        <v>0.91477604903347476</v>
      </c>
      <c r="Q91" s="563">
        <v>307</v>
      </c>
    </row>
    <row r="92" spans="1:17" ht="14.4" customHeight="1" x14ac:dyDescent="0.3">
      <c r="A92" s="544" t="s">
        <v>1680</v>
      </c>
      <c r="B92" s="545" t="s">
        <v>1586</v>
      </c>
      <c r="C92" s="545" t="s">
        <v>1571</v>
      </c>
      <c r="D92" s="545" t="s">
        <v>1619</v>
      </c>
      <c r="E92" s="545" t="s">
        <v>1620</v>
      </c>
      <c r="F92" s="562">
        <v>1</v>
      </c>
      <c r="G92" s="562">
        <v>486</v>
      </c>
      <c r="H92" s="562">
        <v>1</v>
      </c>
      <c r="I92" s="562">
        <v>486</v>
      </c>
      <c r="J92" s="562">
        <v>1</v>
      </c>
      <c r="K92" s="562">
        <v>487</v>
      </c>
      <c r="L92" s="562">
        <v>1.0020576131687242</v>
      </c>
      <c r="M92" s="562">
        <v>487</v>
      </c>
      <c r="N92" s="562"/>
      <c r="O92" s="562"/>
      <c r="P92" s="550"/>
      <c r="Q92" s="563"/>
    </row>
    <row r="93" spans="1:17" ht="14.4" customHeight="1" x14ac:dyDescent="0.3">
      <c r="A93" s="544" t="s">
        <v>1680</v>
      </c>
      <c r="B93" s="545" t="s">
        <v>1586</v>
      </c>
      <c r="C93" s="545" t="s">
        <v>1571</v>
      </c>
      <c r="D93" s="545" t="s">
        <v>1621</v>
      </c>
      <c r="E93" s="545" t="s">
        <v>1622</v>
      </c>
      <c r="F93" s="562">
        <v>546</v>
      </c>
      <c r="G93" s="562">
        <v>87360</v>
      </c>
      <c r="H93" s="562">
        <v>1</v>
      </c>
      <c r="I93" s="562">
        <v>160</v>
      </c>
      <c r="J93" s="562">
        <v>566</v>
      </c>
      <c r="K93" s="562">
        <v>90960</v>
      </c>
      <c r="L93" s="562">
        <v>1.0412087912087913</v>
      </c>
      <c r="M93" s="562">
        <v>160.70671378091873</v>
      </c>
      <c r="N93" s="562">
        <v>561</v>
      </c>
      <c r="O93" s="562">
        <v>90321</v>
      </c>
      <c r="P93" s="550">
        <v>1.0338942307692307</v>
      </c>
      <c r="Q93" s="563">
        <v>161</v>
      </c>
    </row>
    <row r="94" spans="1:17" ht="14.4" customHeight="1" x14ac:dyDescent="0.3">
      <c r="A94" s="544" t="s">
        <v>1680</v>
      </c>
      <c r="B94" s="545" t="s">
        <v>1586</v>
      </c>
      <c r="C94" s="545" t="s">
        <v>1571</v>
      </c>
      <c r="D94" s="545" t="s">
        <v>1625</v>
      </c>
      <c r="E94" s="545" t="s">
        <v>1591</v>
      </c>
      <c r="F94" s="562">
        <v>1623</v>
      </c>
      <c r="G94" s="562">
        <v>113610</v>
      </c>
      <c r="H94" s="562">
        <v>1</v>
      </c>
      <c r="I94" s="562">
        <v>70</v>
      </c>
      <c r="J94" s="562">
        <v>1858</v>
      </c>
      <c r="K94" s="562">
        <v>131360</v>
      </c>
      <c r="L94" s="562">
        <v>1.1562362468092597</v>
      </c>
      <c r="M94" s="562">
        <v>70.699677072120565</v>
      </c>
      <c r="N94" s="562">
        <v>1755</v>
      </c>
      <c r="O94" s="562">
        <v>124605</v>
      </c>
      <c r="P94" s="550">
        <v>1.0967784526010034</v>
      </c>
      <c r="Q94" s="563">
        <v>71</v>
      </c>
    </row>
    <row r="95" spans="1:17" ht="14.4" customHeight="1" x14ac:dyDescent="0.3">
      <c r="A95" s="544" t="s">
        <v>1680</v>
      </c>
      <c r="B95" s="545" t="s">
        <v>1586</v>
      </c>
      <c r="C95" s="545" t="s">
        <v>1571</v>
      </c>
      <c r="D95" s="545" t="s">
        <v>1630</v>
      </c>
      <c r="E95" s="545" t="s">
        <v>1631</v>
      </c>
      <c r="F95" s="562">
        <v>7</v>
      </c>
      <c r="G95" s="562">
        <v>1512</v>
      </c>
      <c r="H95" s="562">
        <v>1</v>
      </c>
      <c r="I95" s="562">
        <v>216</v>
      </c>
      <c r="J95" s="562"/>
      <c r="K95" s="562"/>
      <c r="L95" s="562"/>
      <c r="M95" s="562"/>
      <c r="N95" s="562">
        <v>1</v>
      </c>
      <c r="O95" s="562">
        <v>220</v>
      </c>
      <c r="P95" s="550">
        <v>0.14550264550264549</v>
      </c>
      <c r="Q95" s="563">
        <v>220</v>
      </c>
    </row>
    <row r="96" spans="1:17" ht="14.4" customHeight="1" x14ac:dyDescent="0.3">
      <c r="A96" s="544" t="s">
        <v>1680</v>
      </c>
      <c r="B96" s="545" t="s">
        <v>1586</v>
      </c>
      <c r="C96" s="545" t="s">
        <v>1571</v>
      </c>
      <c r="D96" s="545" t="s">
        <v>1632</v>
      </c>
      <c r="E96" s="545" t="s">
        <v>1633</v>
      </c>
      <c r="F96" s="562">
        <v>30</v>
      </c>
      <c r="G96" s="562">
        <v>35670</v>
      </c>
      <c r="H96" s="562">
        <v>1</v>
      </c>
      <c r="I96" s="562">
        <v>1189</v>
      </c>
      <c r="J96" s="562">
        <v>34</v>
      </c>
      <c r="K96" s="562">
        <v>40514</v>
      </c>
      <c r="L96" s="562">
        <v>1.1358003924866835</v>
      </c>
      <c r="M96" s="562">
        <v>1191.5882352941176</v>
      </c>
      <c r="N96" s="562">
        <v>38</v>
      </c>
      <c r="O96" s="562">
        <v>45410</v>
      </c>
      <c r="P96" s="550">
        <v>1.2730585926548921</v>
      </c>
      <c r="Q96" s="563">
        <v>1195</v>
      </c>
    </row>
    <row r="97" spans="1:17" ht="14.4" customHeight="1" x14ac:dyDescent="0.3">
      <c r="A97" s="544" t="s">
        <v>1680</v>
      </c>
      <c r="B97" s="545" t="s">
        <v>1586</v>
      </c>
      <c r="C97" s="545" t="s">
        <v>1571</v>
      </c>
      <c r="D97" s="545" t="s">
        <v>1634</v>
      </c>
      <c r="E97" s="545" t="s">
        <v>1635</v>
      </c>
      <c r="F97" s="562">
        <v>43</v>
      </c>
      <c r="G97" s="562">
        <v>4644</v>
      </c>
      <c r="H97" s="562">
        <v>1</v>
      </c>
      <c r="I97" s="562">
        <v>108</v>
      </c>
      <c r="J97" s="562">
        <v>41</v>
      </c>
      <c r="K97" s="562">
        <v>4449</v>
      </c>
      <c r="L97" s="562">
        <v>0.95801033591731266</v>
      </c>
      <c r="M97" s="562">
        <v>108.51219512195122</v>
      </c>
      <c r="N97" s="562">
        <v>33</v>
      </c>
      <c r="O97" s="562">
        <v>3630</v>
      </c>
      <c r="P97" s="550">
        <v>0.78165374677002586</v>
      </c>
      <c r="Q97" s="563">
        <v>110</v>
      </c>
    </row>
    <row r="98" spans="1:17" ht="14.4" customHeight="1" x14ac:dyDescent="0.3">
      <c r="A98" s="544" t="s">
        <v>1680</v>
      </c>
      <c r="B98" s="545" t="s">
        <v>1586</v>
      </c>
      <c r="C98" s="545" t="s">
        <v>1571</v>
      </c>
      <c r="D98" s="545" t="s">
        <v>1636</v>
      </c>
      <c r="E98" s="545" t="s">
        <v>1637</v>
      </c>
      <c r="F98" s="562">
        <v>3</v>
      </c>
      <c r="G98" s="562">
        <v>957</v>
      </c>
      <c r="H98" s="562">
        <v>1</v>
      </c>
      <c r="I98" s="562">
        <v>319</v>
      </c>
      <c r="J98" s="562">
        <v>1</v>
      </c>
      <c r="K98" s="562">
        <v>322</v>
      </c>
      <c r="L98" s="562">
        <v>0.33646812957157785</v>
      </c>
      <c r="M98" s="562">
        <v>322</v>
      </c>
      <c r="N98" s="562"/>
      <c r="O98" s="562"/>
      <c r="P98" s="550"/>
      <c r="Q98" s="563"/>
    </row>
    <row r="99" spans="1:17" ht="14.4" customHeight="1" x14ac:dyDescent="0.3">
      <c r="A99" s="544" t="s">
        <v>1680</v>
      </c>
      <c r="B99" s="545" t="s">
        <v>1586</v>
      </c>
      <c r="C99" s="545" t="s">
        <v>1571</v>
      </c>
      <c r="D99" s="545" t="s">
        <v>1644</v>
      </c>
      <c r="E99" s="545" t="s">
        <v>1645</v>
      </c>
      <c r="F99" s="562"/>
      <c r="G99" s="562"/>
      <c r="H99" s="562"/>
      <c r="I99" s="562"/>
      <c r="J99" s="562">
        <v>2</v>
      </c>
      <c r="K99" s="562">
        <v>584</v>
      </c>
      <c r="L99" s="562"/>
      <c r="M99" s="562">
        <v>292</v>
      </c>
      <c r="N99" s="562">
        <v>1</v>
      </c>
      <c r="O99" s="562">
        <v>294</v>
      </c>
      <c r="P99" s="550"/>
      <c r="Q99" s="563">
        <v>294</v>
      </c>
    </row>
    <row r="100" spans="1:17" ht="14.4" customHeight="1" x14ac:dyDescent="0.3">
      <c r="A100" s="544" t="s">
        <v>1681</v>
      </c>
      <c r="B100" s="545" t="s">
        <v>1586</v>
      </c>
      <c r="C100" s="545" t="s">
        <v>1571</v>
      </c>
      <c r="D100" s="545" t="s">
        <v>1590</v>
      </c>
      <c r="E100" s="545" t="s">
        <v>1591</v>
      </c>
      <c r="F100" s="562">
        <v>438</v>
      </c>
      <c r="G100" s="562">
        <v>88914</v>
      </c>
      <c r="H100" s="562">
        <v>1</v>
      </c>
      <c r="I100" s="562">
        <v>203</v>
      </c>
      <c r="J100" s="562">
        <v>472</v>
      </c>
      <c r="K100" s="562">
        <v>96146</v>
      </c>
      <c r="L100" s="562">
        <v>1.0813370222912027</v>
      </c>
      <c r="M100" s="562">
        <v>203.69915254237287</v>
      </c>
      <c r="N100" s="562">
        <v>409</v>
      </c>
      <c r="O100" s="562">
        <v>84254</v>
      </c>
      <c r="P100" s="550">
        <v>0.94758980587983899</v>
      </c>
      <c r="Q100" s="563">
        <v>206</v>
      </c>
    </row>
    <row r="101" spans="1:17" ht="14.4" customHeight="1" x14ac:dyDescent="0.3">
      <c r="A101" s="544" t="s">
        <v>1681</v>
      </c>
      <c r="B101" s="545" t="s">
        <v>1586</v>
      </c>
      <c r="C101" s="545" t="s">
        <v>1571</v>
      </c>
      <c r="D101" s="545" t="s">
        <v>1593</v>
      </c>
      <c r="E101" s="545" t="s">
        <v>1594</v>
      </c>
      <c r="F101" s="562">
        <v>450</v>
      </c>
      <c r="G101" s="562">
        <v>131400</v>
      </c>
      <c r="H101" s="562">
        <v>1</v>
      </c>
      <c r="I101" s="562">
        <v>292</v>
      </c>
      <c r="J101" s="562">
        <v>606</v>
      </c>
      <c r="K101" s="562">
        <v>177928</v>
      </c>
      <c r="L101" s="562">
        <v>1.3540943683409437</v>
      </c>
      <c r="M101" s="562">
        <v>293.61056105610561</v>
      </c>
      <c r="N101" s="562">
        <v>525</v>
      </c>
      <c r="O101" s="562">
        <v>154875</v>
      </c>
      <c r="P101" s="550">
        <v>1.1786529680365296</v>
      </c>
      <c r="Q101" s="563">
        <v>295</v>
      </c>
    </row>
    <row r="102" spans="1:17" ht="14.4" customHeight="1" x14ac:dyDescent="0.3">
      <c r="A102" s="544" t="s">
        <v>1681</v>
      </c>
      <c r="B102" s="545" t="s">
        <v>1586</v>
      </c>
      <c r="C102" s="545" t="s">
        <v>1571</v>
      </c>
      <c r="D102" s="545" t="s">
        <v>1595</v>
      </c>
      <c r="E102" s="545" t="s">
        <v>1596</v>
      </c>
      <c r="F102" s="562">
        <v>3</v>
      </c>
      <c r="G102" s="562">
        <v>279</v>
      </c>
      <c r="H102" s="562">
        <v>1</v>
      </c>
      <c r="I102" s="562">
        <v>93</v>
      </c>
      <c r="J102" s="562">
        <v>11</v>
      </c>
      <c r="K102" s="562">
        <v>1034</v>
      </c>
      <c r="L102" s="562">
        <v>3.7060931899641578</v>
      </c>
      <c r="M102" s="562">
        <v>94</v>
      </c>
      <c r="N102" s="562">
        <v>6</v>
      </c>
      <c r="O102" s="562">
        <v>570</v>
      </c>
      <c r="P102" s="550">
        <v>2.043010752688172</v>
      </c>
      <c r="Q102" s="563">
        <v>95</v>
      </c>
    </row>
    <row r="103" spans="1:17" ht="14.4" customHeight="1" x14ac:dyDescent="0.3">
      <c r="A103" s="544" t="s">
        <v>1681</v>
      </c>
      <c r="B103" s="545" t="s">
        <v>1586</v>
      </c>
      <c r="C103" s="545" t="s">
        <v>1571</v>
      </c>
      <c r="D103" s="545" t="s">
        <v>1599</v>
      </c>
      <c r="E103" s="545" t="s">
        <v>1600</v>
      </c>
      <c r="F103" s="562">
        <v>267</v>
      </c>
      <c r="G103" s="562">
        <v>35778</v>
      </c>
      <c r="H103" s="562">
        <v>1</v>
      </c>
      <c r="I103" s="562">
        <v>134</v>
      </c>
      <c r="J103" s="562">
        <v>262</v>
      </c>
      <c r="K103" s="562">
        <v>35030</v>
      </c>
      <c r="L103" s="562">
        <v>0.97909329755715802</v>
      </c>
      <c r="M103" s="562">
        <v>133.70229007633588</v>
      </c>
      <c r="N103" s="562">
        <v>283</v>
      </c>
      <c r="O103" s="562">
        <v>38205</v>
      </c>
      <c r="P103" s="550">
        <v>1.0678349823914137</v>
      </c>
      <c r="Q103" s="563">
        <v>135</v>
      </c>
    </row>
    <row r="104" spans="1:17" ht="14.4" customHeight="1" x14ac:dyDescent="0.3">
      <c r="A104" s="544" t="s">
        <v>1681</v>
      </c>
      <c r="B104" s="545" t="s">
        <v>1586</v>
      </c>
      <c r="C104" s="545" t="s">
        <v>1571</v>
      </c>
      <c r="D104" s="545" t="s">
        <v>1602</v>
      </c>
      <c r="E104" s="545" t="s">
        <v>1603</v>
      </c>
      <c r="F104" s="562">
        <v>1</v>
      </c>
      <c r="G104" s="562">
        <v>612</v>
      </c>
      <c r="H104" s="562">
        <v>1</v>
      </c>
      <c r="I104" s="562">
        <v>612</v>
      </c>
      <c r="J104" s="562">
        <v>4</v>
      </c>
      <c r="K104" s="562">
        <v>2472</v>
      </c>
      <c r="L104" s="562">
        <v>4.0392156862745097</v>
      </c>
      <c r="M104" s="562">
        <v>618</v>
      </c>
      <c r="N104" s="562">
        <v>2</v>
      </c>
      <c r="O104" s="562">
        <v>1240</v>
      </c>
      <c r="P104" s="550">
        <v>2.0261437908496731</v>
      </c>
      <c r="Q104" s="563">
        <v>620</v>
      </c>
    </row>
    <row r="105" spans="1:17" ht="14.4" customHeight="1" x14ac:dyDescent="0.3">
      <c r="A105" s="544" t="s">
        <v>1681</v>
      </c>
      <c r="B105" s="545" t="s">
        <v>1586</v>
      </c>
      <c r="C105" s="545" t="s">
        <v>1571</v>
      </c>
      <c r="D105" s="545" t="s">
        <v>1606</v>
      </c>
      <c r="E105" s="545" t="s">
        <v>1607</v>
      </c>
      <c r="F105" s="562">
        <v>17</v>
      </c>
      <c r="G105" s="562">
        <v>2703</v>
      </c>
      <c r="H105" s="562">
        <v>1</v>
      </c>
      <c r="I105" s="562">
        <v>159</v>
      </c>
      <c r="J105" s="562">
        <v>27</v>
      </c>
      <c r="K105" s="562">
        <v>4313</v>
      </c>
      <c r="L105" s="562">
        <v>1.5956344802071771</v>
      </c>
      <c r="M105" s="562">
        <v>159.74074074074073</v>
      </c>
      <c r="N105" s="562">
        <v>19</v>
      </c>
      <c r="O105" s="562">
        <v>3059</v>
      </c>
      <c r="P105" s="550">
        <v>1.1317055123936366</v>
      </c>
      <c r="Q105" s="563">
        <v>161</v>
      </c>
    </row>
    <row r="106" spans="1:17" ht="14.4" customHeight="1" x14ac:dyDescent="0.3">
      <c r="A106" s="544" t="s">
        <v>1681</v>
      </c>
      <c r="B106" s="545" t="s">
        <v>1586</v>
      </c>
      <c r="C106" s="545" t="s">
        <v>1571</v>
      </c>
      <c r="D106" s="545" t="s">
        <v>1608</v>
      </c>
      <c r="E106" s="545" t="s">
        <v>1609</v>
      </c>
      <c r="F106" s="562"/>
      <c r="G106" s="562"/>
      <c r="H106" s="562"/>
      <c r="I106" s="562"/>
      <c r="J106" s="562">
        <v>1</v>
      </c>
      <c r="K106" s="562">
        <v>383</v>
      </c>
      <c r="L106" s="562"/>
      <c r="M106" s="562">
        <v>383</v>
      </c>
      <c r="N106" s="562">
        <v>2</v>
      </c>
      <c r="O106" s="562">
        <v>766</v>
      </c>
      <c r="P106" s="550"/>
      <c r="Q106" s="563">
        <v>383</v>
      </c>
    </row>
    <row r="107" spans="1:17" ht="14.4" customHeight="1" x14ac:dyDescent="0.3">
      <c r="A107" s="544" t="s">
        <v>1681</v>
      </c>
      <c r="B107" s="545" t="s">
        <v>1586</v>
      </c>
      <c r="C107" s="545" t="s">
        <v>1571</v>
      </c>
      <c r="D107" s="545" t="s">
        <v>1610</v>
      </c>
      <c r="E107" s="545" t="s">
        <v>1611</v>
      </c>
      <c r="F107" s="562">
        <v>365</v>
      </c>
      <c r="G107" s="562">
        <v>5840</v>
      </c>
      <c r="H107" s="562">
        <v>1</v>
      </c>
      <c r="I107" s="562">
        <v>16</v>
      </c>
      <c r="J107" s="562">
        <v>387</v>
      </c>
      <c r="K107" s="562">
        <v>6160</v>
      </c>
      <c r="L107" s="562">
        <v>1.0547945205479452</v>
      </c>
      <c r="M107" s="562">
        <v>15.917312661498707</v>
      </c>
      <c r="N107" s="562">
        <v>404</v>
      </c>
      <c r="O107" s="562">
        <v>6464</v>
      </c>
      <c r="P107" s="550">
        <v>1.106849315068493</v>
      </c>
      <c r="Q107" s="563">
        <v>16</v>
      </c>
    </row>
    <row r="108" spans="1:17" ht="14.4" customHeight="1" x14ac:dyDescent="0.3">
      <c r="A108" s="544" t="s">
        <v>1681</v>
      </c>
      <c r="B108" s="545" t="s">
        <v>1586</v>
      </c>
      <c r="C108" s="545" t="s">
        <v>1571</v>
      </c>
      <c r="D108" s="545" t="s">
        <v>1612</v>
      </c>
      <c r="E108" s="545" t="s">
        <v>1613</v>
      </c>
      <c r="F108" s="562">
        <v>73</v>
      </c>
      <c r="G108" s="562">
        <v>19126</v>
      </c>
      <c r="H108" s="562">
        <v>1</v>
      </c>
      <c r="I108" s="562">
        <v>262</v>
      </c>
      <c r="J108" s="562">
        <v>95</v>
      </c>
      <c r="K108" s="562">
        <v>25100</v>
      </c>
      <c r="L108" s="562">
        <v>1.312349681062428</v>
      </c>
      <c r="M108" s="562">
        <v>264.21052631578948</v>
      </c>
      <c r="N108" s="562">
        <v>79</v>
      </c>
      <c r="O108" s="562">
        <v>21014</v>
      </c>
      <c r="P108" s="550">
        <v>1.0987137927428632</v>
      </c>
      <c r="Q108" s="563">
        <v>266</v>
      </c>
    </row>
    <row r="109" spans="1:17" ht="14.4" customHeight="1" x14ac:dyDescent="0.3">
      <c r="A109" s="544" t="s">
        <v>1681</v>
      </c>
      <c r="B109" s="545" t="s">
        <v>1586</v>
      </c>
      <c r="C109" s="545" t="s">
        <v>1571</v>
      </c>
      <c r="D109" s="545" t="s">
        <v>1614</v>
      </c>
      <c r="E109" s="545" t="s">
        <v>1615</v>
      </c>
      <c r="F109" s="562">
        <v>77</v>
      </c>
      <c r="G109" s="562">
        <v>10857</v>
      </c>
      <c r="H109" s="562">
        <v>1</v>
      </c>
      <c r="I109" s="562">
        <v>141</v>
      </c>
      <c r="J109" s="562">
        <v>96</v>
      </c>
      <c r="K109" s="562">
        <v>13536</v>
      </c>
      <c r="L109" s="562">
        <v>1.2467532467532467</v>
      </c>
      <c r="M109" s="562">
        <v>141</v>
      </c>
      <c r="N109" s="562">
        <v>99</v>
      </c>
      <c r="O109" s="562">
        <v>13959</v>
      </c>
      <c r="P109" s="550">
        <v>1.2857142857142858</v>
      </c>
      <c r="Q109" s="563">
        <v>141</v>
      </c>
    </row>
    <row r="110" spans="1:17" ht="14.4" customHeight="1" x14ac:dyDescent="0.3">
      <c r="A110" s="544" t="s">
        <v>1681</v>
      </c>
      <c r="B110" s="545" t="s">
        <v>1586</v>
      </c>
      <c r="C110" s="545" t="s">
        <v>1571</v>
      </c>
      <c r="D110" s="545" t="s">
        <v>1616</v>
      </c>
      <c r="E110" s="545" t="s">
        <v>1615</v>
      </c>
      <c r="F110" s="562">
        <v>267</v>
      </c>
      <c r="G110" s="562">
        <v>20826</v>
      </c>
      <c r="H110" s="562">
        <v>1</v>
      </c>
      <c r="I110" s="562">
        <v>78</v>
      </c>
      <c r="J110" s="562">
        <v>262</v>
      </c>
      <c r="K110" s="562">
        <v>20280</v>
      </c>
      <c r="L110" s="562">
        <v>0.97378277153558057</v>
      </c>
      <c r="M110" s="562">
        <v>77.404580152671755</v>
      </c>
      <c r="N110" s="562">
        <v>283</v>
      </c>
      <c r="O110" s="562">
        <v>22074</v>
      </c>
      <c r="P110" s="550">
        <v>1.0599250936329587</v>
      </c>
      <c r="Q110" s="563">
        <v>78</v>
      </c>
    </row>
    <row r="111" spans="1:17" ht="14.4" customHeight="1" x14ac:dyDescent="0.3">
      <c r="A111" s="544" t="s">
        <v>1681</v>
      </c>
      <c r="B111" s="545" t="s">
        <v>1586</v>
      </c>
      <c r="C111" s="545" t="s">
        <v>1571</v>
      </c>
      <c r="D111" s="545" t="s">
        <v>1617</v>
      </c>
      <c r="E111" s="545" t="s">
        <v>1618</v>
      </c>
      <c r="F111" s="562">
        <v>77</v>
      </c>
      <c r="G111" s="562">
        <v>23331</v>
      </c>
      <c r="H111" s="562">
        <v>1</v>
      </c>
      <c r="I111" s="562">
        <v>303</v>
      </c>
      <c r="J111" s="562">
        <v>96</v>
      </c>
      <c r="K111" s="562">
        <v>29301</v>
      </c>
      <c r="L111" s="562">
        <v>1.2558827311302558</v>
      </c>
      <c r="M111" s="562">
        <v>305.21875</v>
      </c>
      <c r="N111" s="562">
        <v>99</v>
      </c>
      <c r="O111" s="562">
        <v>30393</v>
      </c>
      <c r="P111" s="550">
        <v>1.3026874115983027</v>
      </c>
      <c r="Q111" s="563">
        <v>307</v>
      </c>
    </row>
    <row r="112" spans="1:17" ht="14.4" customHeight="1" x14ac:dyDescent="0.3">
      <c r="A112" s="544" t="s">
        <v>1681</v>
      </c>
      <c r="B112" s="545" t="s">
        <v>1586</v>
      </c>
      <c r="C112" s="545" t="s">
        <v>1571</v>
      </c>
      <c r="D112" s="545" t="s">
        <v>1619</v>
      </c>
      <c r="E112" s="545" t="s">
        <v>1620</v>
      </c>
      <c r="F112" s="562"/>
      <c r="G112" s="562"/>
      <c r="H112" s="562"/>
      <c r="I112" s="562"/>
      <c r="J112" s="562">
        <v>2</v>
      </c>
      <c r="K112" s="562">
        <v>974</v>
      </c>
      <c r="L112" s="562"/>
      <c r="M112" s="562">
        <v>487</v>
      </c>
      <c r="N112" s="562">
        <v>2</v>
      </c>
      <c r="O112" s="562">
        <v>974</v>
      </c>
      <c r="P112" s="550"/>
      <c r="Q112" s="563">
        <v>487</v>
      </c>
    </row>
    <row r="113" spans="1:17" ht="14.4" customHeight="1" x14ac:dyDescent="0.3">
      <c r="A113" s="544" t="s">
        <v>1681</v>
      </c>
      <c r="B113" s="545" t="s">
        <v>1586</v>
      </c>
      <c r="C113" s="545" t="s">
        <v>1571</v>
      </c>
      <c r="D113" s="545" t="s">
        <v>1621</v>
      </c>
      <c r="E113" s="545" t="s">
        <v>1622</v>
      </c>
      <c r="F113" s="562">
        <v>237</v>
      </c>
      <c r="G113" s="562">
        <v>37920</v>
      </c>
      <c r="H113" s="562">
        <v>1</v>
      </c>
      <c r="I113" s="562">
        <v>160</v>
      </c>
      <c r="J113" s="562">
        <v>239</v>
      </c>
      <c r="K113" s="562">
        <v>38417</v>
      </c>
      <c r="L113" s="562">
        <v>1.0131065400843882</v>
      </c>
      <c r="M113" s="562">
        <v>160.74058577405859</v>
      </c>
      <c r="N113" s="562">
        <v>257</v>
      </c>
      <c r="O113" s="562">
        <v>41377</v>
      </c>
      <c r="P113" s="550">
        <v>1.091165611814346</v>
      </c>
      <c r="Q113" s="563">
        <v>161</v>
      </c>
    </row>
    <row r="114" spans="1:17" ht="14.4" customHeight="1" x14ac:dyDescent="0.3">
      <c r="A114" s="544" t="s">
        <v>1681</v>
      </c>
      <c r="B114" s="545" t="s">
        <v>1586</v>
      </c>
      <c r="C114" s="545" t="s">
        <v>1571</v>
      </c>
      <c r="D114" s="545" t="s">
        <v>1625</v>
      </c>
      <c r="E114" s="545" t="s">
        <v>1591</v>
      </c>
      <c r="F114" s="562">
        <v>663</v>
      </c>
      <c r="G114" s="562">
        <v>46410</v>
      </c>
      <c r="H114" s="562">
        <v>1</v>
      </c>
      <c r="I114" s="562">
        <v>70</v>
      </c>
      <c r="J114" s="562">
        <v>633</v>
      </c>
      <c r="K114" s="562">
        <v>44774</v>
      </c>
      <c r="L114" s="562">
        <v>0.96474897651368241</v>
      </c>
      <c r="M114" s="562">
        <v>70.733017377567137</v>
      </c>
      <c r="N114" s="562">
        <v>675</v>
      </c>
      <c r="O114" s="562">
        <v>47925</v>
      </c>
      <c r="P114" s="550">
        <v>1.0326438267614739</v>
      </c>
      <c r="Q114" s="563">
        <v>71</v>
      </c>
    </row>
    <row r="115" spans="1:17" ht="14.4" customHeight="1" x14ac:dyDescent="0.3">
      <c r="A115" s="544" t="s">
        <v>1681</v>
      </c>
      <c r="B115" s="545" t="s">
        <v>1586</v>
      </c>
      <c r="C115" s="545" t="s">
        <v>1571</v>
      </c>
      <c r="D115" s="545" t="s">
        <v>1630</v>
      </c>
      <c r="E115" s="545" t="s">
        <v>1631</v>
      </c>
      <c r="F115" s="562"/>
      <c r="G115" s="562"/>
      <c r="H115" s="562"/>
      <c r="I115" s="562"/>
      <c r="J115" s="562"/>
      <c r="K115" s="562"/>
      <c r="L115" s="562"/>
      <c r="M115" s="562"/>
      <c r="N115" s="562">
        <v>1</v>
      </c>
      <c r="O115" s="562">
        <v>220</v>
      </c>
      <c r="P115" s="550"/>
      <c r="Q115" s="563">
        <v>220</v>
      </c>
    </row>
    <row r="116" spans="1:17" ht="14.4" customHeight="1" x14ac:dyDescent="0.3">
      <c r="A116" s="544" t="s">
        <v>1681</v>
      </c>
      <c r="B116" s="545" t="s">
        <v>1586</v>
      </c>
      <c r="C116" s="545" t="s">
        <v>1571</v>
      </c>
      <c r="D116" s="545" t="s">
        <v>1632</v>
      </c>
      <c r="E116" s="545" t="s">
        <v>1633</v>
      </c>
      <c r="F116" s="562">
        <v>13</v>
      </c>
      <c r="G116" s="562">
        <v>15457</v>
      </c>
      <c r="H116" s="562">
        <v>1</v>
      </c>
      <c r="I116" s="562">
        <v>1189</v>
      </c>
      <c r="J116" s="562">
        <v>27</v>
      </c>
      <c r="K116" s="562">
        <v>32191</v>
      </c>
      <c r="L116" s="562">
        <v>2.0826162903538852</v>
      </c>
      <c r="M116" s="562">
        <v>1192.2592592592594</v>
      </c>
      <c r="N116" s="562">
        <v>16</v>
      </c>
      <c r="O116" s="562">
        <v>19120</v>
      </c>
      <c r="P116" s="550">
        <v>1.236980009057385</v>
      </c>
      <c r="Q116" s="563">
        <v>1195</v>
      </c>
    </row>
    <row r="117" spans="1:17" ht="14.4" customHeight="1" x14ac:dyDescent="0.3">
      <c r="A117" s="544" t="s">
        <v>1681</v>
      </c>
      <c r="B117" s="545" t="s">
        <v>1586</v>
      </c>
      <c r="C117" s="545" t="s">
        <v>1571</v>
      </c>
      <c r="D117" s="545" t="s">
        <v>1634</v>
      </c>
      <c r="E117" s="545" t="s">
        <v>1635</v>
      </c>
      <c r="F117" s="562">
        <v>11</v>
      </c>
      <c r="G117" s="562">
        <v>1188</v>
      </c>
      <c r="H117" s="562">
        <v>1</v>
      </c>
      <c r="I117" s="562">
        <v>108</v>
      </c>
      <c r="J117" s="562">
        <v>22</v>
      </c>
      <c r="K117" s="562">
        <v>2396</v>
      </c>
      <c r="L117" s="562">
        <v>2.0168350168350169</v>
      </c>
      <c r="M117" s="562">
        <v>108.90909090909091</v>
      </c>
      <c r="N117" s="562">
        <v>12</v>
      </c>
      <c r="O117" s="562">
        <v>1320</v>
      </c>
      <c r="P117" s="550">
        <v>1.1111111111111112</v>
      </c>
      <c r="Q117" s="563">
        <v>110</v>
      </c>
    </row>
    <row r="118" spans="1:17" ht="14.4" customHeight="1" x14ac:dyDescent="0.3">
      <c r="A118" s="544" t="s">
        <v>1681</v>
      </c>
      <c r="B118" s="545" t="s">
        <v>1586</v>
      </c>
      <c r="C118" s="545" t="s">
        <v>1571</v>
      </c>
      <c r="D118" s="545" t="s">
        <v>1642</v>
      </c>
      <c r="E118" s="545" t="s">
        <v>1643</v>
      </c>
      <c r="F118" s="562">
        <v>1</v>
      </c>
      <c r="G118" s="562">
        <v>1020</v>
      </c>
      <c r="H118" s="562">
        <v>1</v>
      </c>
      <c r="I118" s="562">
        <v>1020</v>
      </c>
      <c r="J118" s="562"/>
      <c r="K118" s="562"/>
      <c r="L118" s="562"/>
      <c r="M118" s="562"/>
      <c r="N118" s="562"/>
      <c r="O118" s="562"/>
      <c r="P118" s="550"/>
      <c r="Q118" s="563"/>
    </row>
    <row r="119" spans="1:17" ht="14.4" customHeight="1" x14ac:dyDescent="0.3">
      <c r="A119" s="544" t="s">
        <v>1681</v>
      </c>
      <c r="B119" s="545" t="s">
        <v>1586</v>
      </c>
      <c r="C119" s="545" t="s">
        <v>1571</v>
      </c>
      <c r="D119" s="545" t="s">
        <v>1644</v>
      </c>
      <c r="E119" s="545" t="s">
        <v>1645</v>
      </c>
      <c r="F119" s="562"/>
      <c r="G119" s="562"/>
      <c r="H119" s="562"/>
      <c r="I119" s="562"/>
      <c r="J119" s="562">
        <v>2</v>
      </c>
      <c r="K119" s="562">
        <v>586</v>
      </c>
      <c r="L119" s="562"/>
      <c r="M119" s="562">
        <v>293</v>
      </c>
      <c r="N119" s="562"/>
      <c r="O119" s="562"/>
      <c r="P119" s="550"/>
      <c r="Q119" s="563"/>
    </row>
    <row r="120" spans="1:17" ht="14.4" customHeight="1" x14ac:dyDescent="0.3">
      <c r="A120" s="544" t="s">
        <v>1682</v>
      </c>
      <c r="B120" s="545" t="s">
        <v>1586</v>
      </c>
      <c r="C120" s="545" t="s">
        <v>1571</v>
      </c>
      <c r="D120" s="545" t="s">
        <v>1590</v>
      </c>
      <c r="E120" s="545" t="s">
        <v>1591</v>
      </c>
      <c r="F120" s="562">
        <v>595</v>
      </c>
      <c r="G120" s="562">
        <v>120785</v>
      </c>
      <c r="H120" s="562">
        <v>1</v>
      </c>
      <c r="I120" s="562">
        <v>203</v>
      </c>
      <c r="J120" s="562">
        <v>644</v>
      </c>
      <c r="K120" s="562">
        <v>127566</v>
      </c>
      <c r="L120" s="562">
        <v>1.0561410771205033</v>
      </c>
      <c r="M120" s="562">
        <v>198.08385093167701</v>
      </c>
      <c r="N120" s="562">
        <v>800</v>
      </c>
      <c r="O120" s="562">
        <v>164800</v>
      </c>
      <c r="P120" s="550">
        <v>1.3644078320983566</v>
      </c>
      <c r="Q120" s="563">
        <v>206</v>
      </c>
    </row>
    <row r="121" spans="1:17" ht="14.4" customHeight="1" x14ac:dyDescent="0.3">
      <c r="A121" s="544" t="s">
        <v>1682</v>
      </c>
      <c r="B121" s="545" t="s">
        <v>1586</v>
      </c>
      <c r="C121" s="545" t="s">
        <v>1571</v>
      </c>
      <c r="D121" s="545" t="s">
        <v>1592</v>
      </c>
      <c r="E121" s="545" t="s">
        <v>1591</v>
      </c>
      <c r="F121" s="562"/>
      <c r="G121" s="562"/>
      <c r="H121" s="562"/>
      <c r="I121" s="562"/>
      <c r="J121" s="562">
        <v>2</v>
      </c>
      <c r="K121" s="562">
        <v>168</v>
      </c>
      <c r="L121" s="562"/>
      <c r="M121" s="562">
        <v>84</v>
      </c>
      <c r="N121" s="562">
        <v>2</v>
      </c>
      <c r="O121" s="562">
        <v>170</v>
      </c>
      <c r="P121" s="550"/>
      <c r="Q121" s="563">
        <v>85</v>
      </c>
    </row>
    <row r="122" spans="1:17" ht="14.4" customHeight="1" x14ac:dyDescent="0.3">
      <c r="A122" s="544" t="s">
        <v>1682</v>
      </c>
      <c r="B122" s="545" t="s">
        <v>1586</v>
      </c>
      <c r="C122" s="545" t="s">
        <v>1571</v>
      </c>
      <c r="D122" s="545" t="s">
        <v>1593</v>
      </c>
      <c r="E122" s="545" t="s">
        <v>1594</v>
      </c>
      <c r="F122" s="562">
        <v>532</v>
      </c>
      <c r="G122" s="562">
        <v>155344</v>
      </c>
      <c r="H122" s="562">
        <v>1</v>
      </c>
      <c r="I122" s="562">
        <v>292</v>
      </c>
      <c r="J122" s="562">
        <v>487</v>
      </c>
      <c r="K122" s="562">
        <v>142872</v>
      </c>
      <c r="L122" s="562">
        <v>0.9197136677309713</v>
      </c>
      <c r="M122" s="562">
        <v>293.37166324435316</v>
      </c>
      <c r="N122" s="562">
        <v>515</v>
      </c>
      <c r="O122" s="562">
        <v>151925</v>
      </c>
      <c r="P122" s="550">
        <v>0.97799078174889276</v>
      </c>
      <c r="Q122" s="563">
        <v>295</v>
      </c>
    </row>
    <row r="123" spans="1:17" ht="14.4" customHeight="1" x14ac:dyDescent="0.3">
      <c r="A123" s="544" t="s">
        <v>1682</v>
      </c>
      <c r="B123" s="545" t="s">
        <v>1586</v>
      </c>
      <c r="C123" s="545" t="s">
        <v>1571</v>
      </c>
      <c r="D123" s="545" t="s">
        <v>1595</v>
      </c>
      <c r="E123" s="545" t="s">
        <v>1596</v>
      </c>
      <c r="F123" s="562">
        <v>9</v>
      </c>
      <c r="G123" s="562">
        <v>837</v>
      </c>
      <c r="H123" s="562">
        <v>1</v>
      </c>
      <c r="I123" s="562">
        <v>93</v>
      </c>
      <c r="J123" s="562">
        <v>6</v>
      </c>
      <c r="K123" s="562">
        <v>561</v>
      </c>
      <c r="L123" s="562">
        <v>0.67025089605734767</v>
      </c>
      <c r="M123" s="562">
        <v>93.5</v>
      </c>
      <c r="N123" s="562">
        <v>6</v>
      </c>
      <c r="O123" s="562">
        <v>570</v>
      </c>
      <c r="P123" s="550">
        <v>0.68100358422939067</v>
      </c>
      <c r="Q123" s="563">
        <v>95</v>
      </c>
    </row>
    <row r="124" spans="1:17" ht="14.4" customHeight="1" x14ac:dyDescent="0.3">
      <c r="A124" s="544" t="s">
        <v>1682</v>
      </c>
      <c r="B124" s="545" t="s">
        <v>1586</v>
      </c>
      <c r="C124" s="545" t="s">
        <v>1571</v>
      </c>
      <c r="D124" s="545" t="s">
        <v>1599</v>
      </c>
      <c r="E124" s="545" t="s">
        <v>1600</v>
      </c>
      <c r="F124" s="562">
        <v>511</v>
      </c>
      <c r="G124" s="562">
        <v>68474</v>
      </c>
      <c r="H124" s="562">
        <v>1</v>
      </c>
      <c r="I124" s="562">
        <v>134</v>
      </c>
      <c r="J124" s="562">
        <v>460</v>
      </c>
      <c r="K124" s="562">
        <v>61962</v>
      </c>
      <c r="L124" s="562">
        <v>0.90489820953938727</v>
      </c>
      <c r="M124" s="562">
        <v>134.69999999999999</v>
      </c>
      <c r="N124" s="562">
        <v>396</v>
      </c>
      <c r="O124" s="562">
        <v>53460</v>
      </c>
      <c r="P124" s="550">
        <v>0.78073429330840904</v>
      </c>
      <c r="Q124" s="563">
        <v>135</v>
      </c>
    </row>
    <row r="125" spans="1:17" ht="14.4" customHeight="1" x14ac:dyDescent="0.3">
      <c r="A125" s="544" t="s">
        <v>1682</v>
      </c>
      <c r="B125" s="545" t="s">
        <v>1586</v>
      </c>
      <c r="C125" s="545" t="s">
        <v>1571</v>
      </c>
      <c r="D125" s="545" t="s">
        <v>1601</v>
      </c>
      <c r="E125" s="545" t="s">
        <v>1600</v>
      </c>
      <c r="F125" s="562"/>
      <c r="G125" s="562"/>
      <c r="H125" s="562"/>
      <c r="I125" s="562"/>
      <c r="J125" s="562">
        <v>1</v>
      </c>
      <c r="K125" s="562">
        <v>175</v>
      </c>
      <c r="L125" s="562"/>
      <c r="M125" s="562">
        <v>175</v>
      </c>
      <c r="N125" s="562">
        <v>1</v>
      </c>
      <c r="O125" s="562">
        <v>178</v>
      </c>
      <c r="P125" s="550"/>
      <c r="Q125" s="563">
        <v>178</v>
      </c>
    </row>
    <row r="126" spans="1:17" ht="14.4" customHeight="1" x14ac:dyDescent="0.3">
      <c r="A126" s="544" t="s">
        <v>1682</v>
      </c>
      <c r="B126" s="545" t="s">
        <v>1586</v>
      </c>
      <c r="C126" s="545" t="s">
        <v>1571</v>
      </c>
      <c r="D126" s="545" t="s">
        <v>1602</v>
      </c>
      <c r="E126" s="545" t="s">
        <v>1603</v>
      </c>
      <c r="F126" s="562">
        <v>4</v>
      </c>
      <c r="G126" s="562">
        <v>2448</v>
      </c>
      <c r="H126" s="562">
        <v>1</v>
      </c>
      <c r="I126" s="562">
        <v>612</v>
      </c>
      <c r="J126" s="562">
        <v>2</v>
      </c>
      <c r="K126" s="562">
        <v>1224</v>
      </c>
      <c r="L126" s="562">
        <v>0.5</v>
      </c>
      <c r="M126" s="562">
        <v>612</v>
      </c>
      <c r="N126" s="562">
        <v>1</v>
      </c>
      <c r="O126" s="562">
        <v>620</v>
      </c>
      <c r="P126" s="550">
        <v>0.25326797385620914</v>
      </c>
      <c r="Q126" s="563">
        <v>620</v>
      </c>
    </row>
    <row r="127" spans="1:17" ht="14.4" customHeight="1" x14ac:dyDescent="0.3">
      <c r="A127" s="544" t="s">
        <v>1682</v>
      </c>
      <c r="B127" s="545" t="s">
        <v>1586</v>
      </c>
      <c r="C127" s="545" t="s">
        <v>1571</v>
      </c>
      <c r="D127" s="545" t="s">
        <v>1606</v>
      </c>
      <c r="E127" s="545" t="s">
        <v>1607</v>
      </c>
      <c r="F127" s="562">
        <v>24</v>
      </c>
      <c r="G127" s="562">
        <v>3816</v>
      </c>
      <c r="H127" s="562">
        <v>1</v>
      </c>
      <c r="I127" s="562">
        <v>159</v>
      </c>
      <c r="J127" s="562">
        <v>22</v>
      </c>
      <c r="K127" s="562">
        <v>3514</v>
      </c>
      <c r="L127" s="562">
        <v>0.92085953878406712</v>
      </c>
      <c r="M127" s="562">
        <v>159.72727272727272</v>
      </c>
      <c r="N127" s="562">
        <v>26</v>
      </c>
      <c r="O127" s="562">
        <v>4186</v>
      </c>
      <c r="P127" s="550">
        <v>1.0969601677148848</v>
      </c>
      <c r="Q127" s="563">
        <v>161</v>
      </c>
    </row>
    <row r="128" spans="1:17" ht="14.4" customHeight="1" x14ac:dyDescent="0.3">
      <c r="A128" s="544" t="s">
        <v>1682</v>
      </c>
      <c r="B128" s="545" t="s">
        <v>1586</v>
      </c>
      <c r="C128" s="545" t="s">
        <v>1571</v>
      </c>
      <c r="D128" s="545" t="s">
        <v>1608</v>
      </c>
      <c r="E128" s="545" t="s">
        <v>1609</v>
      </c>
      <c r="F128" s="562"/>
      <c r="G128" s="562"/>
      <c r="H128" s="562"/>
      <c r="I128" s="562"/>
      <c r="J128" s="562"/>
      <c r="K128" s="562"/>
      <c r="L128" s="562"/>
      <c r="M128" s="562"/>
      <c r="N128" s="562">
        <v>1</v>
      </c>
      <c r="O128" s="562">
        <v>383</v>
      </c>
      <c r="P128" s="550"/>
      <c r="Q128" s="563">
        <v>383</v>
      </c>
    </row>
    <row r="129" spans="1:17" ht="14.4" customHeight="1" x14ac:dyDescent="0.3">
      <c r="A129" s="544" t="s">
        <v>1682</v>
      </c>
      <c r="B129" s="545" t="s">
        <v>1586</v>
      </c>
      <c r="C129" s="545" t="s">
        <v>1571</v>
      </c>
      <c r="D129" s="545" t="s">
        <v>1610</v>
      </c>
      <c r="E129" s="545" t="s">
        <v>1611</v>
      </c>
      <c r="F129" s="562">
        <v>728</v>
      </c>
      <c r="G129" s="562">
        <v>11648</v>
      </c>
      <c r="H129" s="562">
        <v>1</v>
      </c>
      <c r="I129" s="562">
        <v>16</v>
      </c>
      <c r="J129" s="562">
        <v>666</v>
      </c>
      <c r="K129" s="562">
        <v>10592</v>
      </c>
      <c r="L129" s="562">
        <v>0.90934065934065933</v>
      </c>
      <c r="M129" s="562">
        <v>15.903903903903904</v>
      </c>
      <c r="N129" s="562">
        <v>683</v>
      </c>
      <c r="O129" s="562">
        <v>10928</v>
      </c>
      <c r="P129" s="550">
        <v>0.93818681318681318</v>
      </c>
      <c r="Q129" s="563">
        <v>16</v>
      </c>
    </row>
    <row r="130" spans="1:17" ht="14.4" customHeight="1" x14ac:dyDescent="0.3">
      <c r="A130" s="544" t="s">
        <v>1682</v>
      </c>
      <c r="B130" s="545" t="s">
        <v>1586</v>
      </c>
      <c r="C130" s="545" t="s">
        <v>1571</v>
      </c>
      <c r="D130" s="545" t="s">
        <v>1612</v>
      </c>
      <c r="E130" s="545" t="s">
        <v>1613</v>
      </c>
      <c r="F130" s="562">
        <v>191</v>
      </c>
      <c r="G130" s="562">
        <v>50042</v>
      </c>
      <c r="H130" s="562">
        <v>1</v>
      </c>
      <c r="I130" s="562">
        <v>262</v>
      </c>
      <c r="J130" s="562">
        <v>190</v>
      </c>
      <c r="K130" s="562">
        <v>49137</v>
      </c>
      <c r="L130" s="562">
        <v>0.98191519123935889</v>
      </c>
      <c r="M130" s="562">
        <v>258.61578947368423</v>
      </c>
      <c r="N130" s="562">
        <v>239</v>
      </c>
      <c r="O130" s="562">
        <v>63574</v>
      </c>
      <c r="P130" s="550">
        <v>1.2704128532033092</v>
      </c>
      <c r="Q130" s="563">
        <v>266</v>
      </c>
    </row>
    <row r="131" spans="1:17" ht="14.4" customHeight="1" x14ac:dyDescent="0.3">
      <c r="A131" s="544" t="s">
        <v>1682</v>
      </c>
      <c r="B131" s="545" t="s">
        <v>1586</v>
      </c>
      <c r="C131" s="545" t="s">
        <v>1571</v>
      </c>
      <c r="D131" s="545" t="s">
        <v>1614</v>
      </c>
      <c r="E131" s="545" t="s">
        <v>1615</v>
      </c>
      <c r="F131" s="562">
        <v>195</v>
      </c>
      <c r="G131" s="562">
        <v>27495</v>
      </c>
      <c r="H131" s="562">
        <v>1</v>
      </c>
      <c r="I131" s="562">
        <v>141</v>
      </c>
      <c r="J131" s="562">
        <v>198</v>
      </c>
      <c r="K131" s="562">
        <v>27354</v>
      </c>
      <c r="L131" s="562">
        <v>0.99487179487179489</v>
      </c>
      <c r="M131" s="562">
        <v>138.15151515151516</v>
      </c>
      <c r="N131" s="562">
        <v>277</v>
      </c>
      <c r="O131" s="562">
        <v>39057</v>
      </c>
      <c r="P131" s="550">
        <v>1.4205128205128206</v>
      </c>
      <c r="Q131" s="563">
        <v>141</v>
      </c>
    </row>
    <row r="132" spans="1:17" ht="14.4" customHeight="1" x14ac:dyDescent="0.3">
      <c r="A132" s="544" t="s">
        <v>1682</v>
      </c>
      <c r="B132" s="545" t="s">
        <v>1586</v>
      </c>
      <c r="C132" s="545" t="s">
        <v>1571</v>
      </c>
      <c r="D132" s="545" t="s">
        <v>1616</v>
      </c>
      <c r="E132" s="545" t="s">
        <v>1615</v>
      </c>
      <c r="F132" s="562">
        <v>511</v>
      </c>
      <c r="G132" s="562">
        <v>39858</v>
      </c>
      <c r="H132" s="562">
        <v>1</v>
      </c>
      <c r="I132" s="562">
        <v>78</v>
      </c>
      <c r="J132" s="562">
        <v>460</v>
      </c>
      <c r="K132" s="562">
        <v>35880</v>
      </c>
      <c r="L132" s="562">
        <v>0.90019569471624261</v>
      </c>
      <c r="M132" s="562">
        <v>78</v>
      </c>
      <c r="N132" s="562">
        <v>396</v>
      </c>
      <c r="O132" s="562">
        <v>30888</v>
      </c>
      <c r="P132" s="550">
        <v>0.77495107632093929</v>
      </c>
      <c r="Q132" s="563">
        <v>78</v>
      </c>
    </row>
    <row r="133" spans="1:17" ht="14.4" customHeight="1" x14ac:dyDescent="0.3">
      <c r="A133" s="544" t="s">
        <v>1682</v>
      </c>
      <c r="B133" s="545" t="s">
        <v>1586</v>
      </c>
      <c r="C133" s="545" t="s">
        <v>1571</v>
      </c>
      <c r="D133" s="545" t="s">
        <v>1617</v>
      </c>
      <c r="E133" s="545" t="s">
        <v>1618</v>
      </c>
      <c r="F133" s="562">
        <v>196</v>
      </c>
      <c r="G133" s="562">
        <v>59388</v>
      </c>
      <c r="H133" s="562">
        <v>1</v>
      </c>
      <c r="I133" s="562">
        <v>303</v>
      </c>
      <c r="J133" s="562">
        <v>198</v>
      </c>
      <c r="K133" s="562">
        <v>59211</v>
      </c>
      <c r="L133" s="562">
        <v>0.99701959991917555</v>
      </c>
      <c r="M133" s="562">
        <v>299.04545454545456</v>
      </c>
      <c r="N133" s="562">
        <v>277</v>
      </c>
      <c r="O133" s="562">
        <v>85039</v>
      </c>
      <c r="P133" s="550">
        <v>1.431922273860039</v>
      </c>
      <c r="Q133" s="563">
        <v>307</v>
      </c>
    </row>
    <row r="134" spans="1:17" ht="14.4" customHeight="1" x14ac:dyDescent="0.3">
      <c r="A134" s="544" t="s">
        <v>1682</v>
      </c>
      <c r="B134" s="545" t="s">
        <v>1586</v>
      </c>
      <c r="C134" s="545" t="s">
        <v>1571</v>
      </c>
      <c r="D134" s="545" t="s">
        <v>1619</v>
      </c>
      <c r="E134" s="545" t="s">
        <v>1620</v>
      </c>
      <c r="F134" s="562"/>
      <c r="G134" s="562"/>
      <c r="H134" s="562"/>
      <c r="I134" s="562"/>
      <c r="J134" s="562"/>
      <c r="K134" s="562"/>
      <c r="L134" s="562"/>
      <c r="M134" s="562"/>
      <c r="N134" s="562">
        <v>1</v>
      </c>
      <c r="O134" s="562">
        <v>487</v>
      </c>
      <c r="P134" s="550"/>
      <c r="Q134" s="563">
        <v>487</v>
      </c>
    </row>
    <row r="135" spans="1:17" ht="14.4" customHeight="1" x14ac:dyDescent="0.3">
      <c r="A135" s="544" t="s">
        <v>1682</v>
      </c>
      <c r="B135" s="545" t="s">
        <v>1586</v>
      </c>
      <c r="C135" s="545" t="s">
        <v>1571</v>
      </c>
      <c r="D135" s="545" t="s">
        <v>1621</v>
      </c>
      <c r="E135" s="545" t="s">
        <v>1622</v>
      </c>
      <c r="F135" s="562">
        <v>464</v>
      </c>
      <c r="G135" s="562">
        <v>74240</v>
      </c>
      <c r="H135" s="562">
        <v>1</v>
      </c>
      <c r="I135" s="562">
        <v>160</v>
      </c>
      <c r="J135" s="562">
        <v>409</v>
      </c>
      <c r="K135" s="562">
        <v>65721</v>
      </c>
      <c r="L135" s="562">
        <v>0.88525053879310345</v>
      </c>
      <c r="M135" s="562">
        <v>160.68704156479217</v>
      </c>
      <c r="N135" s="562">
        <v>363</v>
      </c>
      <c r="O135" s="562">
        <v>58443</v>
      </c>
      <c r="P135" s="550">
        <v>0.78721713362068968</v>
      </c>
      <c r="Q135" s="563">
        <v>161</v>
      </c>
    </row>
    <row r="136" spans="1:17" ht="14.4" customHeight="1" x14ac:dyDescent="0.3">
      <c r="A136" s="544" t="s">
        <v>1682</v>
      </c>
      <c r="B136" s="545" t="s">
        <v>1586</v>
      </c>
      <c r="C136" s="545" t="s">
        <v>1571</v>
      </c>
      <c r="D136" s="545" t="s">
        <v>1625</v>
      </c>
      <c r="E136" s="545" t="s">
        <v>1591</v>
      </c>
      <c r="F136" s="562">
        <v>770</v>
      </c>
      <c r="G136" s="562">
        <v>53900</v>
      </c>
      <c r="H136" s="562">
        <v>1</v>
      </c>
      <c r="I136" s="562">
        <v>70</v>
      </c>
      <c r="J136" s="562">
        <v>736</v>
      </c>
      <c r="K136" s="562">
        <v>52038</v>
      </c>
      <c r="L136" s="562">
        <v>0.96545454545454545</v>
      </c>
      <c r="M136" s="562">
        <v>70.703804347826093</v>
      </c>
      <c r="N136" s="562">
        <v>656</v>
      </c>
      <c r="O136" s="562">
        <v>46576</v>
      </c>
      <c r="P136" s="550">
        <v>0.86411873840445264</v>
      </c>
      <c r="Q136" s="563">
        <v>71</v>
      </c>
    </row>
    <row r="137" spans="1:17" ht="14.4" customHeight="1" x14ac:dyDescent="0.3">
      <c r="A137" s="544" t="s">
        <v>1682</v>
      </c>
      <c r="B137" s="545" t="s">
        <v>1586</v>
      </c>
      <c r="C137" s="545" t="s">
        <v>1571</v>
      </c>
      <c r="D137" s="545" t="s">
        <v>1630</v>
      </c>
      <c r="E137" s="545" t="s">
        <v>1631</v>
      </c>
      <c r="F137" s="562"/>
      <c r="G137" s="562"/>
      <c r="H137" s="562"/>
      <c r="I137" s="562"/>
      <c r="J137" s="562">
        <v>3</v>
      </c>
      <c r="K137" s="562">
        <v>648</v>
      </c>
      <c r="L137" s="562"/>
      <c r="M137" s="562">
        <v>216</v>
      </c>
      <c r="N137" s="562">
        <v>2</v>
      </c>
      <c r="O137" s="562">
        <v>440</v>
      </c>
      <c r="P137" s="550"/>
      <c r="Q137" s="563">
        <v>220</v>
      </c>
    </row>
    <row r="138" spans="1:17" ht="14.4" customHeight="1" x14ac:dyDescent="0.3">
      <c r="A138" s="544" t="s">
        <v>1682</v>
      </c>
      <c r="B138" s="545" t="s">
        <v>1586</v>
      </c>
      <c r="C138" s="545" t="s">
        <v>1571</v>
      </c>
      <c r="D138" s="545" t="s">
        <v>1632</v>
      </c>
      <c r="E138" s="545" t="s">
        <v>1633</v>
      </c>
      <c r="F138" s="562">
        <v>25</v>
      </c>
      <c r="G138" s="562">
        <v>29725</v>
      </c>
      <c r="H138" s="562">
        <v>1</v>
      </c>
      <c r="I138" s="562">
        <v>1189</v>
      </c>
      <c r="J138" s="562">
        <v>32</v>
      </c>
      <c r="K138" s="562">
        <v>38128</v>
      </c>
      <c r="L138" s="562">
        <v>1.2826913372582001</v>
      </c>
      <c r="M138" s="562">
        <v>1191.5</v>
      </c>
      <c r="N138" s="562">
        <v>34</v>
      </c>
      <c r="O138" s="562">
        <v>40630</v>
      </c>
      <c r="P138" s="550">
        <v>1.3668629100084104</v>
      </c>
      <c r="Q138" s="563">
        <v>1195</v>
      </c>
    </row>
    <row r="139" spans="1:17" ht="14.4" customHeight="1" x14ac:dyDescent="0.3">
      <c r="A139" s="544" t="s">
        <v>1682</v>
      </c>
      <c r="B139" s="545" t="s">
        <v>1586</v>
      </c>
      <c r="C139" s="545" t="s">
        <v>1571</v>
      </c>
      <c r="D139" s="545" t="s">
        <v>1634</v>
      </c>
      <c r="E139" s="545" t="s">
        <v>1635</v>
      </c>
      <c r="F139" s="562">
        <v>24</v>
      </c>
      <c r="G139" s="562">
        <v>2592</v>
      </c>
      <c r="H139" s="562">
        <v>1</v>
      </c>
      <c r="I139" s="562">
        <v>108</v>
      </c>
      <c r="J139" s="562">
        <v>20</v>
      </c>
      <c r="K139" s="562">
        <v>2173</v>
      </c>
      <c r="L139" s="562">
        <v>0.8383487654320988</v>
      </c>
      <c r="M139" s="562">
        <v>108.65</v>
      </c>
      <c r="N139" s="562">
        <v>27</v>
      </c>
      <c r="O139" s="562">
        <v>2970</v>
      </c>
      <c r="P139" s="550">
        <v>1.1458333333333333</v>
      </c>
      <c r="Q139" s="563">
        <v>110</v>
      </c>
    </row>
    <row r="140" spans="1:17" ht="14.4" customHeight="1" x14ac:dyDescent="0.3">
      <c r="A140" s="544" t="s">
        <v>1682</v>
      </c>
      <c r="B140" s="545" t="s">
        <v>1586</v>
      </c>
      <c r="C140" s="545" t="s">
        <v>1571</v>
      </c>
      <c r="D140" s="545" t="s">
        <v>1636</v>
      </c>
      <c r="E140" s="545" t="s">
        <v>1637</v>
      </c>
      <c r="F140" s="562">
        <v>2</v>
      </c>
      <c r="G140" s="562">
        <v>638</v>
      </c>
      <c r="H140" s="562">
        <v>1</v>
      </c>
      <c r="I140" s="562">
        <v>319</v>
      </c>
      <c r="J140" s="562">
        <v>2</v>
      </c>
      <c r="K140" s="562">
        <v>641</v>
      </c>
      <c r="L140" s="562">
        <v>1.0047021943573669</v>
      </c>
      <c r="M140" s="562">
        <v>320.5</v>
      </c>
      <c r="N140" s="562">
        <v>1</v>
      </c>
      <c r="O140" s="562">
        <v>323</v>
      </c>
      <c r="P140" s="550">
        <v>0.50626959247648906</v>
      </c>
      <c r="Q140" s="563">
        <v>323</v>
      </c>
    </row>
    <row r="141" spans="1:17" ht="14.4" customHeight="1" x14ac:dyDescent="0.3">
      <c r="A141" s="544" t="s">
        <v>1682</v>
      </c>
      <c r="B141" s="545" t="s">
        <v>1586</v>
      </c>
      <c r="C141" s="545" t="s">
        <v>1571</v>
      </c>
      <c r="D141" s="545" t="s">
        <v>1642</v>
      </c>
      <c r="E141" s="545" t="s">
        <v>1643</v>
      </c>
      <c r="F141" s="562"/>
      <c r="G141" s="562"/>
      <c r="H141" s="562"/>
      <c r="I141" s="562"/>
      <c r="J141" s="562">
        <v>1</v>
      </c>
      <c r="K141" s="562">
        <v>1020</v>
      </c>
      <c r="L141" s="562"/>
      <c r="M141" s="562">
        <v>1020</v>
      </c>
      <c r="N141" s="562"/>
      <c r="O141" s="562"/>
      <c r="P141" s="550"/>
      <c r="Q141" s="563"/>
    </row>
    <row r="142" spans="1:17" ht="14.4" customHeight="1" x14ac:dyDescent="0.3">
      <c r="A142" s="544" t="s">
        <v>1682</v>
      </c>
      <c r="B142" s="545" t="s">
        <v>1586</v>
      </c>
      <c r="C142" s="545" t="s">
        <v>1571</v>
      </c>
      <c r="D142" s="545" t="s">
        <v>1644</v>
      </c>
      <c r="E142" s="545" t="s">
        <v>1645</v>
      </c>
      <c r="F142" s="562"/>
      <c r="G142" s="562"/>
      <c r="H142" s="562"/>
      <c r="I142" s="562"/>
      <c r="J142" s="562">
        <v>1</v>
      </c>
      <c r="K142" s="562">
        <v>293</v>
      </c>
      <c r="L142" s="562"/>
      <c r="M142" s="562">
        <v>293</v>
      </c>
      <c r="N142" s="562"/>
      <c r="O142" s="562"/>
      <c r="P142" s="550"/>
      <c r="Q142" s="563"/>
    </row>
    <row r="143" spans="1:17" ht="14.4" customHeight="1" x14ac:dyDescent="0.3">
      <c r="A143" s="544" t="s">
        <v>1683</v>
      </c>
      <c r="B143" s="545" t="s">
        <v>1586</v>
      </c>
      <c r="C143" s="545" t="s">
        <v>1571</v>
      </c>
      <c r="D143" s="545" t="s">
        <v>1590</v>
      </c>
      <c r="E143" s="545" t="s">
        <v>1591</v>
      </c>
      <c r="F143" s="562">
        <v>717</v>
      </c>
      <c r="G143" s="562">
        <v>145551</v>
      </c>
      <c r="H143" s="562">
        <v>1</v>
      </c>
      <c r="I143" s="562">
        <v>203</v>
      </c>
      <c r="J143" s="562">
        <v>897</v>
      </c>
      <c r="K143" s="562">
        <v>177597</v>
      </c>
      <c r="L143" s="562">
        <v>1.2201702496032318</v>
      </c>
      <c r="M143" s="562">
        <v>197.98996655518394</v>
      </c>
      <c r="N143" s="562">
        <v>953</v>
      </c>
      <c r="O143" s="562">
        <v>196318</v>
      </c>
      <c r="P143" s="550">
        <v>1.348791832416129</v>
      </c>
      <c r="Q143" s="563">
        <v>206</v>
      </c>
    </row>
    <row r="144" spans="1:17" ht="14.4" customHeight="1" x14ac:dyDescent="0.3">
      <c r="A144" s="544" t="s">
        <v>1683</v>
      </c>
      <c r="B144" s="545" t="s">
        <v>1586</v>
      </c>
      <c r="C144" s="545" t="s">
        <v>1571</v>
      </c>
      <c r="D144" s="545" t="s">
        <v>1592</v>
      </c>
      <c r="E144" s="545" t="s">
        <v>1591</v>
      </c>
      <c r="F144" s="562"/>
      <c r="G144" s="562"/>
      <c r="H144" s="562"/>
      <c r="I144" s="562"/>
      <c r="J144" s="562">
        <v>1</v>
      </c>
      <c r="K144" s="562">
        <v>85</v>
      </c>
      <c r="L144" s="562"/>
      <c r="M144" s="562">
        <v>85</v>
      </c>
      <c r="N144" s="562">
        <v>1</v>
      </c>
      <c r="O144" s="562">
        <v>85</v>
      </c>
      <c r="P144" s="550"/>
      <c r="Q144" s="563">
        <v>85</v>
      </c>
    </row>
    <row r="145" spans="1:17" ht="14.4" customHeight="1" x14ac:dyDescent="0.3">
      <c r="A145" s="544" t="s">
        <v>1683</v>
      </c>
      <c r="B145" s="545" t="s">
        <v>1586</v>
      </c>
      <c r="C145" s="545" t="s">
        <v>1571</v>
      </c>
      <c r="D145" s="545" t="s">
        <v>1593</v>
      </c>
      <c r="E145" s="545" t="s">
        <v>1594</v>
      </c>
      <c r="F145" s="562">
        <v>208</v>
      </c>
      <c r="G145" s="562">
        <v>60736</v>
      </c>
      <c r="H145" s="562">
        <v>1</v>
      </c>
      <c r="I145" s="562">
        <v>292</v>
      </c>
      <c r="J145" s="562">
        <v>480</v>
      </c>
      <c r="K145" s="562">
        <v>140650</v>
      </c>
      <c r="L145" s="562">
        <v>2.3157600105374079</v>
      </c>
      <c r="M145" s="562">
        <v>293.02083333333331</v>
      </c>
      <c r="N145" s="562">
        <v>588</v>
      </c>
      <c r="O145" s="562">
        <v>173460</v>
      </c>
      <c r="P145" s="550">
        <v>2.8559668071654372</v>
      </c>
      <c r="Q145" s="563">
        <v>295</v>
      </c>
    </row>
    <row r="146" spans="1:17" ht="14.4" customHeight="1" x14ac:dyDescent="0.3">
      <c r="A146" s="544" t="s">
        <v>1683</v>
      </c>
      <c r="B146" s="545" t="s">
        <v>1586</v>
      </c>
      <c r="C146" s="545" t="s">
        <v>1571</v>
      </c>
      <c r="D146" s="545" t="s">
        <v>1595</v>
      </c>
      <c r="E146" s="545" t="s">
        <v>1596</v>
      </c>
      <c r="F146" s="562">
        <v>15</v>
      </c>
      <c r="G146" s="562">
        <v>1395</v>
      </c>
      <c r="H146" s="562">
        <v>1</v>
      </c>
      <c r="I146" s="562">
        <v>93</v>
      </c>
      <c r="J146" s="562">
        <v>12</v>
      </c>
      <c r="K146" s="562">
        <v>1125</v>
      </c>
      <c r="L146" s="562">
        <v>0.80645161290322576</v>
      </c>
      <c r="M146" s="562">
        <v>93.75</v>
      </c>
      <c r="N146" s="562">
        <v>1</v>
      </c>
      <c r="O146" s="562">
        <v>95</v>
      </c>
      <c r="P146" s="550">
        <v>6.8100358422939072E-2</v>
      </c>
      <c r="Q146" s="563">
        <v>95</v>
      </c>
    </row>
    <row r="147" spans="1:17" ht="14.4" customHeight="1" x14ac:dyDescent="0.3">
      <c r="A147" s="544" t="s">
        <v>1683</v>
      </c>
      <c r="B147" s="545" t="s">
        <v>1586</v>
      </c>
      <c r="C147" s="545" t="s">
        <v>1571</v>
      </c>
      <c r="D147" s="545" t="s">
        <v>1597</v>
      </c>
      <c r="E147" s="545" t="s">
        <v>1598</v>
      </c>
      <c r="F147" s="562">
        <v>1</v>
      </c>
      <c r="G147" s="562">
        <v>220</v>
      </c>
      <c r="H147" s="562">
        <v>1</v>
      </c>
      <c r="I147" s="562">
        <v>220</v>
      </c>
      <c r="J147" s="562"/>
      <c r="K147" s="562"/>
      <c r="L147" s="562"/>
      <c r="M147" s="562"/>
      <c r="N147" s="562"/>
      <c r="O147" s="562"/>
      <c r="P147" s="550"/>
      <c r="Q147" s="563"/>
    </row>
    <row r="148" spans="1:17" ht="14.4" customHeight="1" x14ac:dyDescent="0.3">
      <c r="A148" s="544" t="s">
        <v>1683</v>
      </c>
      <c r="B148" s="545" t="s">
        <v>1586</v>
      </c>
      <c r="C148" s="545" t="s">
        <v>1571</v>
      </c>
      <c r="D148" s="545" t="s">
        <v>1599</v>
      </c>
      <c r="E148" s="545" t="s">
        <v>1600</v>
      </c>
      <c r="F148" s="562">
        <v>117</v>
      </c>
      <c r="G148" s="562">
        <v>15678</v>
      </c>
      <c r="H148" s="562">
        <v>1</v>
      </c>
      <c r="I148" s="562">
        <v>134</v>
      </c>
      <c r="J148" s="562">
        <v>157</v>
      </c>
      <c r="K148" s="562">
        <v>20888</v>
      </c>
      <c r="L148" s="562">
        <v>1.3323127949993621</v>
      </c>
      <c r="M148" s="562">
        <v>133.04458598726114</v>
      </c>
      <c r="N148" s="562">
        <v>162</v>
      </c>
      <c r="O148" s="562">
        <v>21870</v>
      </c>
      <c r="P148" s="550">
        <v>1.3949483352468428</v>
      </c>
      <c r="Q148" s="563">
        <v>135</v>
      </c>
    </row>
    <row r="149" spans="1:17" ht="14.4" customHeight="1" x14ac:dyDescent="0.3">
      <c r="A149" s="544" t="s">
        <v>1683</v>
      </c>
      <c r="B149" s="545" t="s">
        <v>1586</v>
      </c>
      <c r="C149" s="545" t="s">
        <v>1571</v>
      </c>
      <c r="D149" s="545" t="s">
        <v>1601</v>
      </c>
      <c r="E149" s="545" t="s">
        <v>1600</v>
      </c>
      <c r="F149" s="562"/>
      <c r="G149" s="562"/>
      <c r="H149" s="562"/>
      <c r="I149" s="562"/>
      <c r="J149" s="562">
        <v>2</v>
      </c>
      <c r="K149" s="562">
        <v>352</v>
      </c>
      <c r="L149" s="562"/>
      <c r="M149" s="562">
        <v>176</v>
      </c>
      <c r="N149" s="562">
        <v>1</v>
      </c>
      <c r="O149" s="562">
        <v>178</v>
      </c>
      <c r="P149" s="550"/>
      <c r="Q149" s="563">
        <v>178</v>
      </c>
    </row>
    <row r="150" spans="1:17" ht="14.4" customHeight="1" x14ac:dyDescent="0.3">
      <c r="A150" s="544" t="s">
        <v>1683</v>
      </c>
      <c r="B150" s="545" t="s">
        <v>1586</v>
      </c>
      <c r="C150" s="545" t="s">
        <v>1571</v>
      </c>
      <c r="D150" s="545" t="s">
        <v>1602</v>
      </c>
      <c r="E150" s="545" t="s">
        <v>1603</v>
      </c>
      <c r="F150" s="562">
        <v>1</v>
      </c>
      <c r="G150" s="562">
        <v>612</v>
      </c>
      <c r="H150" s="562">
        <v>1</v>
      </c>
      <c r="I150" s="562">
        <v>612</v>
      </c>
      <c r="J150" s="562"/>
      <c r="K150" s="562"/>
      <c r="L150" s="562"/>
      <c r="M150" s="562"/>
      <c r="N150" s="562">
        <v>2</v>
      </c>
      <c r="O150" s="562">
        <v>1240</v>
      </c>
      <c r="P150" s="550">
        <v>2.0261437908496731</v>
      </c>
      <c r="Q150" s="563">
        <v>620</v>
      </c>
    </row>
    <row r="151" spans="1:17" ht="14.4" customHeight="1" x14ac:dyDescent="0.3">
      <c r="A151" s="544" t="s">
        <v>1683</v>
      </c>
      <c r="B151" s="545" t="s">
        <v>1586</v>
      </c>
      <c r="C151" s="545" t="s">
        <v>1571</v>
      </c>
      <c r="D151" s="545" t="s">
        <v>1606</v>
      </c>
      <c r="E151" s="545" t="s">
        <v>1607</v>
      </c>
      <c r="F151" s="562">
        <v>8</v>
      </c>
      <c r="G151" s="562">
        <v>1272</v>
      </c>
      <c r="H151" s="562">
        <v>1</v>
      </c>
      <c r="I151" s="562">
        <v>159</v>
      </c>
      <c r="J151" s="562">
        <v>13</v>
      </c>
      <c r="K151" s="562">
        <v>2075</v>
      </c>
      <c r="L151" s="562">
        <v>1.6312893081761006</v>
      </c>
      <c r="M151" s="562">
        <v>159.61538461538461</v>
      </c>
      <c r="N151" s="562">
        <v>14</v>
      </c>
      <c r="O151" s="562">
        <v>2254</v>
      </c>
      <c r="P151" s="550">
        <v>1.7720125786163523</v>
      </c>
      <c r="Q151" s="563">
        <v>161</v>
      </c>
    </row>
    <row r="152" spans="1:17" ht="14.4" customHeight="1" x14ac:dyDescent="0.3">
      <c r="A152" s="544" t="s">
        <v>1683</v>
      </c>
      <c r="B152" s="545" t="s">
        <v>1586</v>
      </c>
      <c r="C152" s="545" t="s">
        <v>1571</v>
      </c>
      <c r="D152" s="545" t="s">
        <v>1608</v>
      </c>
      <c r="E152" s="545" t="s">
        <v>1609</v>
      </c>
      <c r="F152" s="562">
        <v>18</v>
      </c>
      <c r="G152" s="562">
        <v>6876</v>
      </c>
      <c r="H152" s="562">
        <v>1</v>
      </c>
      <c r="I152" s="562">
        <v>382</v>
      </c>
      <c r="J152" s="562">
        <v>2</v>
      </c>
      <c r="K152" s="562">
        <v>764</v>
      </c>
      <c r="L152" s="562">
        <v>0.1111111111111111</v>
      </c>
      <c r="M152" s="562">
        <v>382</v>
      </c>
      <c r="N152" s="562"/>
      <c r="O152" s="562"/>
      <c r="P152" s="550"/>
      <c r="Q152" s="563"/>
    </row>
    <row r="153" spans="1:17" ht="14.4" customHeight="1" x14ac:dyDescent="0.3">
      <c r="A153" s="544" t="s">
        <v>1683</v>
      </c>
      <c r="B153" s="545" t="s">
        <v>1586</v>
      </c>
      <c r="C153" s="545" t="s">
        <v>1571</v>
      </c>
      <c r="D153" s="545" t="s">
        <v>1610</v>
      </c>
      <c r="E153" s="545" t="s">
        <v>1611</v>
      </c>
      <c r="F153" s="562">
        <v>295</v>
      </c>
      <c r="G153" s="562">
        <v>4720</v>
      </c>
      <c r="H153" s="562">
        <v>1</v>
      </c>
      <c r="I153" s="562">
        <v>16</v>
      </c>
      <c r="J153" s="562">
        <v>338</v>
      </c>
      <c r="K153" s="562">
        <v>5280</v>
      </c>
      <c r="L153" s="562">
        <v>1.1186440677966101</v>
      </c>
      <c r="M153" s="562">
        <v>15.621301775147929</v>
      </c>
      <c r="N153" s="562">
        <v>369</v>
      </c>
      <c r="O153" s="562">
        <v>5904</v>
      </c>
      <c r="P153" s="550">
        <v>1.2508474576271187</v>
      </c>
      <c r="Q153" s="563">
        <v>16</v>
      </c>
    </row>
    <row r="154" spans="1:17" ht="14.4" customHeight="1" x14ac:dyDescent="0.3">
      <c r="A154" s="544" t="s">
        <v>1683</v>
      </c>
      <c r="B154" s="545" t="s">
        <v>1586</v>
      </c>
      <c r="C154" s="545" t="s">
        <v>1571</v>
      </c>
      <c r="D154" s="545" t="s">
        <v>1612</v>
      </c>
      <c r="E154" s="545" t="s">
        <v>1613</v>
      </c>
      <c r="F154" s="562">
        <v>106</v>
      </c>
      <c r="G154" s="562">
        <v>27772</v>
      </c>
      <c r="H154" s="562">
        <v>1</v>
      </c>
      <c r="I154" s="562">
        <v>262</v>
      </c>
      <c r="J154" s="562">
        <v>133</v>
      </c>
      <c r="K154" s="562">
        <v>34601</v>
      </c>
      <c r="L154" s="562">
        <v>1.2458951461904075</v>
      </c>
      <c r="M154" s="562">
        <v>260.15789473684208</v>
      </c>
      <c r="N154" s="562">
        <v>95</v>
      </c>
      <c r="O154" s="562">
        <v>25270</v>
      </c>
      <c r="P154" s="550">
        <v>0.90990926112631432</v>
      </c>
      <c r="Q154" s="563">
        <v>266</v>
      </c>
    </row>
    <row r="155" spans="1:17" ht="14.4" customHeight="1" x14ac:dyDescent="0.3">
      <c r="A155" s="544" t="s">
        <v>1683</v>
      </c>
      <c r="B155" s="545" t="s">
        <v>1586</v>
      </c>
      <c r="C155" s="545" t="s">
        <v>1571</v>
      </c>
      <c r="D155" s="545" t="s">
        <v>1614</v>
      </c>
      <c r="E155" s="545" t="s">
        <v>1615</v>
      </c>
      <c r="F155" s="562">
        <v>128</v>
      </c>
      <c r="G155" s="562">
        <v>18048</v>
      </c>
      <c r="H155" s="562">
        <v>1</v>
      </c>
      <c r="I155" s="562">
        <v>141</v>
      </c>
      <c r="J155" s="562">
        <v>149</v>
      </c>
      <c r="K155" s="562">
        <v>20727</v>
      </c>
      <c r="L155" s="562">
        <v>1.1484375</v>
      </c>
      <c r="M155" s="562">
        <v>139.10738255033556</v>
      </c>
      <c r="N155" s="562">
        <v>184</v>
      </c>
      <c r="O155" s="562">
        <v>25944</v>
      </c>
      <c r="P155" s="550">
        <v>1.4375</v>
      </c>
      <c r="Q155" s="563">
        <v>141</v>
      </c>
    </row>
    <row r="156" spans="1:17" ht="14.4" customHeight="1" x14ac:dyDescent="0.3">
      <c r="A156" s="544" t="s">
        <v>1683</v>
      </c>
      <c r="B156" s="545" t="s">
        <v>1586</v>
      </c>
      <c r="C156" s="545" t="s">
        <v>1571</v>
      </c>
      <c r="D156" s="545" t="s">
        <v>1616</v>
      </c>
      <c r="E156" s="545" t="s">
        <v>1615</v>
      </c>
      <c r="F156" s="562">
        <v>117</v>
      </c>
      <c r="G156" s="562">
        <v>9126</v>
      </c>
      <c r="H156" s="562">
        <v>1</v>
      </c>
      <c r="I156" s="562">
        <v>78</v>
      </c>
      <c r="J156" s="562">
        <v>158</v>
      </c>
      <c r="K156" s="562">
        <v>12168</v>
      </c>
      <c r="L156" s="562">
        <v>1.3333333333333333</v>
      </c>
      <c r="M156" s="562">
        <v>77.012658227848107</v>
      </c>
      <c r="N156" s="562">
        <v>162</v>
      </c>
      <c r="O156" s="562">
        <v>12636</v>
      </c>
      <c r="P156" s="550">
        <v>1.3846153846153846</v>
      </c>
      <c r="Q156" s="563">
        <v>78</v>
      </c>
    </row>
    <row r="157" spans="1:17" ht="14.4" customHeight="1" x14ac:dyDescent="0.3">
      <c r="A157" s="544" t="s">
        <v>1683</v>
      </c>
      <c r="B157" s="545" t="s">
        <v>1586</v>
      </c>
      <c r="C157" s="545" t="s">
        <v>1571</v>
      </c>
      <c r="D157" s="545" t="s">
        <v>1617</v>
      </c>
      <c r="E157" s="545" t="s">
        <v>1618</v>
      </c>
      <c r="F157" s="562">
        <v>127</v>
      </c>
      <c r="G157" s="562">
        <v>38481</v>
      </c>
      <c r="H157" s="562">
        <v>1</v>
      </c>
      <c r="I157" s="562">
        <v>303</v>
      </c>
      <c r="J157" s="562">
        <v>149</v>
      </c>
      <c r="K157" s="562">
        <v>44856</v>
      </c>
      <c r="L157" s="562">
        <v>1.1656661729165043</v>
      </c>
      <c r="M157" s="562">
        <v>301.04697986577179</v>
      </c>
      <c r="N157" s="562">
        <v>184</v>
      </c>
      <c r="O157" s="562">
        <v>56488</v>
      </c>
      <c r="P157" s="550">
        <v>1.4679452197188223</v>
      </c>
      <c r="Q157" s="563">
        <v>307</v>
      </c>
    </row>
    <row r="158" spans="1:17" ht="14.4" customHeight="1" x14ac:dyDescent="0.3">
      <c r="A158" s="544" t="s">
        <v>1683</v>
      </c>
      <c r="B158" s="545" t="s">
        <v>1586</v>
      </c>
      <c r="C158" s="545" t="s">
        <v>1571</v>
      </c>
      <c r="D158" s="545" t="s">
        <v>1619</v>
      </c>
      <c r="E158" s="545" t="s">
        <v>1620</v>
      </c>
      <c r="F158" s="562">
        <v>2</v>
      </c>
      <c r="G158" s="562">
        <v>972</v>
      </c>
      <c r="H158" s="562">
        <v>1</v>
      </c>
      <c r="I158" s="562">
        <v>486</v>
      </c>
      <c r="J158" s="562">
        <v>2</v>
      </c>
      <c r="K158" s="562">
        <v>972</v>
      </c>
      <c r="L158" s="562">
        <v>1</v>
      </c>
      <c r="M158" s="562">
        <v>486</v>
      </c>
      <c r="N158" s="562"/>
      <c r="O158" s="562"/>
      <c r="P158" s="550"/>
      <c r="Q158" s="563"/>
    </row>
    <row r="159" spans="1:17" ht="14.4" customHeight="1" x14ac:dyDescent="0.3">
      <c r="A159" s="544" t="s">
        <v>1683</v>
      </c>
      <c r="B159" s="545" t="s">
        <v>1586</v>
      </c>
      <c r="C159" s="545" t="s">
        <v>1571</v>
      </c>
      <c r="D159" s="545" t="s">
        <v>1621</v>
      </c>
      <c r="E159" s="545" t="s">
        <v>1622</v>
      </c>
      <c r="F159" s="562">
        <v>48</v>
      </c>
      <c r="G159" s="562">
        <v>7680</v>
      </c>
      <c r="H159" s="562">
        <v>1</v>
      </c>
      <c r="I159" s="562">
        <v>160</v>
      </c>
      <c r="J159" s="562">
        <v>67</v>
      </c>
      <c r="K159" s="562">
        <v>10127</v>
      </c>
      <c r="L159" s="562">
        <v>1.3186197916666667</v>
      </c>
      <c r="M159" s="562">
        <v>151.14925373134329</v>
      </c>
      <c r="N159" s="562">
        <v>40</v>
      </c>
      <c r="O159" s="562">
        <v>6440</v>
      </c>
      <c r="P159" s="550">
        <v>0.83854166666666663</v>
      </c>
      <c r="Q159" s="563">
        <v>161</v>
      </c>
    </row>
    <row r="160" spans="1:17" ht="14.4" customHeight="1" x14ac:dyDescent="0.3">
      <c r="A160" s="544" t="s">
        <v>1683</v>
      </c>
      <c r="B160" s="545" t="s">
        <v>1586</v>
      </c>
      <c r="C160" s="545" t="s">
        <v>1571</v>
      </c>
      <c r="D160" s="545" t="s">
        <v>1625</v>
      </c>
      <c r="E160" s="545" t="s">
        <v>1591</v>
      </c>
      <c r="F160" s="562">
        <v>359</v>
      </c>
      <c r="G160" s="562">
        <v>25130</v>
      </c>
      <c r="H160" s="562">
        <v>1</v>
      </c>
      <c r="I160" s="562">
        <v>70</v>
      </c>
      <c r="J160" s="562">
        <v>421</v>
      </c>
      <c r="K160" s="562">
        <v>29797</v>
      </c>
      <c r="L160" s="562">
        <v>1.1857142857142857</v>
      </c>
      <c r="M160" s="562">
        <v>70.776722090261288</v>
      </c>
      <c r="N160" s="562">
        <v>505</v>
      </c>
      <c r="O160" s="562">
        <v>35855</v>
      </c>
      <c r="P160" s="550">
        <v>1.4267807401512136</v>
      </c>
      <c r="Q160" s="563">
        <v>71</v>
      </c>
    </row>
    <row r="161" spans="1:17" ht="14.4" customHeight="1" x14ac:dyDescent="0.3">
      <c r="A161" s="544" t="s">
        <v>1683</v>
      </c>
      <c r="B161" s="545" t="s">
        <v>1586</v>
      </c>
      <c r="C161" s="545" t="s">
        <v>1571</v>
      </c>
      <c r="D161" s="545" t="s">
        <v>1630</v>
      </c>
      <c r="E161" s="545" t="s">
        <v>1631</v>
      </c>
      <c r="F161" s="562">
        <v>1</v>
      </c>
      <c r="G161" s="562">
        <v>216</v>
      </c>
      <c r="H161" s="562">
        <v>1</v>
      </c>
      <c r="I161" s="562">
        <v>216</v>
      </c>
      <c r="J161" s="562">
        <v>1</v>
      </c>
      <c r="K161" s="562">
        <v>219</v>
      </c>
      <c r="L161" s="562">
        <v>1.0138888888888888</v>
      </c>
      <c r="M161" s="562">
        <v>219</v>
      </c>
      <c r="N161" s="562">
        <v>1</v>
      </c>
      <c r="O161" s="562">
        <v>220</v>
      </c>
      <c r="P161" s="550">
        <v>1.0185185185185186</v>
      </c>
      <c r="Q161" s="563">
        <v>220</v>
      </c>
    </row>
    <row r="162" spans="1:17" ht="14.4" customHeight="1" x14ac:dyDescent="0.3">
      <c r="A162" s="544" t="s">
        <v>1683</v>
      </c>
      <c r="B162" s="545" t="s">
        <v>1586</v>
      </c>
      <c r="C162" s="545" t="s">
        <v>1571</v>
      </c>
      <c r="D162" s="545" t="s">
        <v>1632</v>
      </c>
      <c r="E162" s="545" t="s">
        <v>1633</v>
      </c>
      <c r="F162" s="562">
        <v>11</v>
      </c>
      <c r="G162" s="562">
        <v>13079</v>
      </c>
      <c r="H162" s="562">
        <v>1</v>
      </c>
      <c r="I162" s="562">
        <v>1189</v>
      </c>
      <c r="J162" s="562">
        <v>18</v>
      </c>
      <c r="K162" s="562">
        <v>21458</v>
      </c>
      <c r="L162" s="562">
        <v>1.6406453092744093</v>
      </c>
      <c r="M162" s="562">
        <v>1192.1111111111111</v>
      </c>
      <c r="N162" s="562">
        <v>17</v>
      </c>
      <c r="O162" s="562">
        <v>20315</v>
      </c>
      <c r="P162" s="550">
        <v>1.5532533068277392</v>
      </c>
      <c r="Q162" s="563">
        <v>1195</v>
      </c>
    </row>
    <row r="163" spans="1:17" ht="14.4" customHeight="1" x14ac:dyDescent="0.3">
      <c r="A163" s="544" t="s">
        <v>1683</v>
      </c>
      <c r="B163" s="545" t="s">
        <v>1586</v>
      </c>
      <c r="C163" s="545" t="s">
        <v>1571</v>
      </c>
      <c r="D163" s="545" t="s">
        <v>1634</v>
      </c>
      <c r="E163" s="545" t="s">
        <v>1635</v>
      </c>
      <c r="F163" s="562">
        <v>9</v>
      </c>
      <c r="G163" s="562">
        <v>972</v>
      </c>
      <c r="H163" s="562">
        <v>1</v>
      </c>
      <c r="I163" s="562">
        <v>108</v>
      </c>
      <c r="J163" s="562">
        <v>8</v>
      </c>
      <c r="K163" s="562">
        <v>870</v>
      </c>
      <c r="L163" s="562">
        <v>0.89506172839506171</v>
      </c>
      <c r="M163" s="562">
        <v>108.75</v>
      </c>
      <c r="N163" s="562">
        <v>14</v>
      </c>
      <c r="O163" s="562">
        <v>1540</v>
      </c>
      <c r="P163" s="550">
        <v>1.5843621399176955</v>
      </c>
      <c r="Q163" s="563">
        <v>110</v>
      </c>
    </row>
    <row r="164" spans="1:17" ht="14.4" customHeight="1" x14ac:dyDescent="0.3">
      <c r="A164" s="544" t="s">
        <v>1683</v>
      </c>
      <c r="B164" s="545" t="s">
        <v>1586</v>
      </c>
      <c r="C164" s="545" t="s">
        <v>1571</v>
      </c>
      <c r="D164" s="545" t="s">
        <v>1636</v>
      </c>
      <c r="E164" s="545" t="s">
        <v>1637</v>
      </c>
      <c r="F164" s="562">
        <v>1</v>
      </c>
      <c r="G164" s="562">
        <v>319</v>
      </c>
      <c r="H164" s="562">
        <v>1</v>
      </c>
      <c r="I164" s="562">
        <v>319</v>
      </c>
      <c r="J164" s="562"/>
      <c r="K164" s="562"/>
      <c r="L164" s="562"/>
      <c r="M164" s="562"/>
      <c r="N164" s="562">
        <v>2</v>
      </c>
      <c r="O164" s="562">
        <v>646</v>
      </c>
      <c r="P164" s="550">
        <v>2.0250783699059562</v>
      </c>
      <c r="Q164" s="563">
        <v>323</v>
      </c>
    </row>
    <row r="165" spans="1:17" ht="14.4" customHeight="1" x14ac:dyDescent="0.3">
      <c r="A165" s="544" t="s">
        <v>1683</v>
      </c>
      <c r="B165" s="545" t="s">
        <v>1586</v>
      </c>
      <c r="C165" s="545" t="s">
        <v>1571</v>
      </c>
      <c r="D165" s="545" t="s">
        <v>1642</v>
      </c>
      <c r="E165" s="545" t="s">
        <v>1643</v>
      </c>
      <c r="F165" s="562"/>
      <c r="G165" s="562"/>
      <c r="H165" s="562"/>
      <c r="I165" s="562"/>
      <c r="J165" s="562">
        <v>1</v>
      </c>
      <c r="K165" s="562">
        <v>1029</v>
      </c>
      <c r="L165" s="562"/>
      <c r="M165" s="562">
        <v>1029</v>
      </c>
      <c r="N165" s="562"/>
      <c r="O165" s="562"/>
      <c r="P165" s="550"/>
      <c r="Q165" s="563"/>
    </row>
    <row r="166" spans="1:17" ht="14.4" customHeight="1" x14ac:dyDescent="0.3">
      <c r="A166" s="544" t="s">
        <v>1683</v>
      </c>
      <c r="B166" s="545" t="s">
        <v>1586</v>
      </c>
      <c r="C166" s="545" t="s">
        <v>1571</v>
      </c>
      <c r="D166" s="545" t="s">
        <v>1644</v>
      </c>
      <c r="E166" s="545" t="s">
        <v>1645</v>
      </c>
      <c r="F166" s="562">
        <v>2</v>
      </c>
      <c r="G166" s="562">
        <v>582</v>
      </c>
      <c r="H166" s="562">
        <v>1</v>
      </c>
      <c r="I166" s="562">
        <v>291</v>
      </c>
      <c r="J166" s="562"/>
      <c r="K166" s="562"/>
      <c r="L166" s="562"/>
      <c r="M166" s="562"/>
      <c r="N166" s="562"/>
      <c r="O166" s="562"/>
      <c r="P166" s="550"/>
      <c r="Q166" s="563"/>
    </row>
    <row r="167" spans="1:17" ht="14.4" customHeight="1" x14ac:dyDescent="0.3">
      <c r="A167" s="544" t="s">
        <v>1683</v>
      </c>
      <c r="B167" s="545" t="s">
        <v>1586</v>
      </c>
      <c r="C167" s="545" t="s">
        <v>1571</v>
      </c>
      <c r="D167" s="545" t="s">
        <v>1646</v>
      </c>
      <c r="E167" s="545" t="s">
        <v>1647</v>
      </c>
      <c r="F167" s="562"/>
      <c r="G167" s="562"/>
      <c r="H167" s="562"/>
      <c r="I167" s="562"/>
      <c r="J167" s="562"/>
      <c r="K167" s="562"/>
      <c r="L167" s="562"/>
      <c r="M167" s="562"/>
      <c r="N167" s="562">
        <v>1</v>
      </c>
      <c r="O167" s="562">
        <v>27</v>
      </c>
      <c r="P167" s="550"/>
      <c r="Q167" s="563">
        <v>27</v>
      </c>
    </row>
    <row r="168" spans="1:17" ht="14.4" customHeight="1" x14ac:dyDescent="0.3">
      <c r="A168" s="544" t="s">
        <v>1684</v>
      </c>
      <c r="B168" s="545" t="s">
        <v>1586</v>
      </c>
      <c r="C168" s="545" t="s">
        <v>1571</v>
      </c>
      <c r="D168" s="545" t="s">
        <v>1590</v>
      </c>
      <c r="E168" s="545" t="s">
        <v>1591</v>
      </c>
      <c r="F168" s="562">
        <v>413</v>
      </c>
      <c r="G168" s="562">
        <v>83839</v>
      </c>
      <c r="H168" s="562">
        <v>1</v>
      </c>
      <c r="I168" s="562">
        <v>203</v>
      </c>
      <c r="J168" s="562">
        <v>302</v>
      </c>
      <c r="K168" s="562">
        <v>61772</v>
      </c>
      <c r="L168" s="562">
        <v>0.73679313923114542</v>
      </c>
      <c r="M168" s="562">
        <v>204.54304635761591</v>
      </c>
      <c r="N168" s="562">
        <v>496</v>
      </c>
      <c r="O168" s="562">
        <v>102176</v>
      </c>
      <c r="P168" s="550">
        <v>1.2187168262980237</v>
      </c>
      <c r="Q168" s="563">
        <v>206</v>
      </c>
    </row>
    <row r="169" spans="1:17" ht="14.4" customHeight="1" x14ac:dyDescent="0.3">
      <c r="A169" s="544" t="s">
        <v>1684</v>
      </c>
      <c r="B169" s="545" t="s">
        <v>1586</v>
      </c>
      <c r="C169" s="545" t="s">
        <v>1571</v>
      </c>
      <c r="D169" s="545" t="s">
        <v>1592</v>
      </c>
      <c r="E169" s="545" t="s">
        <v>1591</v>
      </c>
      <c r="F169" s="562"/>
      <c r="G169" s="562"/>
      <c r="H169" s="562"/>
      <c r="I169" s="562"/>
      <c r="J169" s="562">
        <v>22</v>
      </c>
      <c r="K169" s="562">
        <v>1848</v>
      </c>
      <c r="L169" s="562"/>
      <c r="M169" s="562">
        <v>84</v>
      </c>
      <c r="N169" s="562">
        <v>1</v>
      </c>
      <c r="O169" s="562">
        <v>85</v>
      </c>
      <c r="P169" s="550"/>
      <c r="Q169" s="563">
        <v>85</v>
      </c>
    </row>
    <row r="170" spans="1:17" ht="14.4" customHeight="1" x14ac:dyDescent="0.3">
      <c r="A170" s="544" t="s">
        <v>1684</v>
      </c>
      <c r="B170" s="545" t="s">
        <v>1586</v>
      </c>
      <c r="C170" s="545" t="s">
        <v>1571</v>
      </c>
      <c r="D170" s="545" t="s">
        <v>1593</v>
      </c>
      <c r="E170" s="545" t="s">
        <v>1594</v>
      </c>
      <c r="F170" s="562">
        <v>340</v>
      </c>
      <c r="G170" s="562">
        <v>99280</v>
      </c>
      <c r="H170" s="562">
        <v>1</v>
      </c>
      <c r="I170" s="562">
        <v>292</v>
      </c>
      <c r="J170" s="562">
        <v>641</v>
      </c>
      <c r="K170" s="562">
        <v>188382</v>
      </c>
      <c r="L170" s="562">
        <v>1.8974818694601128</v>
      </c>
      <c r="M170" s="562">
        <v>293.88767550702028</v>
      </c>
      <c r="N170" s="562">
        <v>224</v>
      </c>
      <c r="O170" s="562">
        <v>66080</v>
      </c>
      <c r="P170" s="550">
        <v>0.66559226430298146</v>
      </c>
      <c r="Q170" s="563">
        <v>295</v>
      </c>
    </row>
    <row r="171" spans="1:17" ht="14.4" customHeight="1" x14ac:dyDescent="0.3">
      <c r="A171" s="544" t="s">
        <v>1684</v>
      </c>
      <c r="B171" s="545" t="s">
        <v>1586</v>
      </c>
      <c r="C171" s="545" t="s">
        <v>1571</v>
      </c>
      <c r="D171" s="545" t="s">
        <v>1595</v>
      </c>
      <c r="E171" s="545" t="s">
        <v>1596</v>
      </c>
      <c r="F171" s="562">
        <v>4</v>
      </c>
      <c r="G171" s="562">
        <v>372</v>
      </c>
      <c r="H171" s="562">
        <v>1</v>
      </c>
      <c r="I171" s="562">
        <v>93</v>
      </c>
      <c r="J171" s="562">
        <v>7</v>
      </c>
      <c r="K171" s="562">
        <v>658</v>
      </c>
      <c r="L171" s="562">
        <v>1.7688172043010753</v>
      </c>
      <c r="M171" s="562">
        <v>94</v>
      </c>
      <c r="N171" s="562"/>
      <c r="O171" s="562"/>
      <c r="P171" s="550"/>
      <c r="Q171" s="563"/>
    </row>
    <row r="172" spans="1:17" ht="14.4" customHeight="1" x14ac:dyDescent="0.3">
      <c r="A172" s="544" t="s">
        <v>1684</v>
      </c>
      <c r="B172" s="545" t="s">
        <v>1586</v>
      </c>
      <c r="C172" s="545" t="s">
        <v>1571</v>
      </c>
      <c r="D172" s="545" t="s">
        <v>1599</v>
      </c>
      <c r="E172" s="545" t="s">
        <v>1600</v>
      </c>
      <c r="F172" s="562">
        <v>499</v>
      </c>
      <c r="G172" s="562">
        <v>66866</v>
      </c>
      <c r="H172" s="562">
        <v>1</v>
      </c>
      <c r="I172" s="562">
        <v>134</v>
      </c>
      <c r="J172" s="562">
        <v>381</v>
      </c>
      <c r="K172" s="562">
        <v>51048</v>
      </c>
      <c r="L172" s="562">
        <v>0.76343732240600604</v>
      </c>
      <c r="M172" s="562">
        <v>133.98425196850394</v>
      </c>
      <c r="N172" s="562">
        <v>252</v>
      </c>
      <c r="O172" s="562">
        <v>34020</v>
      </c>
      <c r="P172" s="550">
        <v>0.50877875153291663</v>
      </c>
      <c r="Q172" s="563">
        <v>135</v>
      </c>
    </row>
    <row r="173" spans="1:17" ht="14.4" customHeight="1" x14ac:dyDescent="0.3">
      <c r="A173" s="544" t="s">
        <v>1684</v>
      </c>
      <c r="B173" s="545" t="s">
        <v>1586</v>
      </c>
      <c r="C173" s="545" t="s">
        <v>1571</v>
      </c>
      <c r="D173" s="545" t="s">
        <v>1601</v>
      </c>
      <c r="E173" s="545" t="s">
        <v>1600</v>
      </c>
      <c r="F173" s="562"/>
      <c r="G173" s="562"/>
      <c r="H173" s="562"/>
      <c r="I173" s="562"/>
      <c r="J173" s="562">
        <v>1</v>
      </c>
      <c r="K173" s="562">
        <v>175</v>
      </c>
      <c r="L173" s="562"/>
      <c r="M173" s="562">
        <v>175</v>
      </c>
      <c r="N173" s="562">
        <v>1</v>
      </c>
      <c r="O173" s="562">
        <v>178</v>
      </c>
      <c r="P173" s="550"/>
      <c r="Q173" s="563">
        <v>178</v>
      </c>
    </row>
    <row r="174" spans="1:17" ht="14.4" customHeight="1" x14ac:dyDescent="0.3">
      <c r="A174" s="544" t="s">
        <v>1684</v>
      </c>
      <c r="B174" s="545" t="s">
        <v>1586</v>
      </c>
      <c r="C174" s="545" t="s">
        <v>1571</v>
      </c>
      <c r="D174" s="545" t="s">
        <v>1602</v>
      </c>
      <c r="E174" s="545" t="s">
        <v>1603</v>
      </c>
      <c r="F174" s="562">
        <v>2</v>
      </c>
      <c r="G174" s="562">
        <v>1224</v>
      </c>
      <c r="H174" s="562">
        <v>1</v>
      </c>
      <c r="I174" s="562">
        <v>612</v>
      </c>
      <c r="J174" s="562">
        <v>3</v>
      </c>
      <c r="K174" s="562">
        <v>1848</v>
      </c>
      <c r="L174" s="562">
        <v>1.5098039215686274</v>
      </c>
      <c r="M174" s="562">
        <v>616</v>
      </c>
      <c r="N174" s="562">
        <v>1</v>
      </c>
      <c r="O174" s="562">
        <v>620</v>
      </c>
      <c r="P174" s="550">
        <v>0.50653594771241828</v>
      </c>
      <c r="Q174" s="563">
        <v>620</v>
      </c>
    </row>
    <row r="175" spans="1:17" ht="14.4" customHeight="1" x14ac:dyDescent="0.3">
      <c r="A175" s="544" t="s">
        <v>1684</v>
      </c>
      <c r="B175" s="545" t="s">
        <v>1586</v>
      </c>
      <c r="C175" s="545" t="s">
        <v>1571</v>
      </c>
      <c r="D175" s="545" t="s">
        <v>1604</v>
      </c>
      <c r="E175" s="545" t="s">
        <v>1605</v>
      </c>
      <c r="F175" s="562">
        <v>2</v>
      </c>
      <c r="G175" s="562">
        <v>1170</v>
      </c>
      <c r="H175" s="562">
        <v>1</v>
      </c>
      <c r="I175" s="562">
        <v>585</v>
      </c>
      <c r="J175" s="562">
        <v>1</v>
      </c>
      <c r="K175" s="562">
        <v>585</v>
      </c>
      <c r="L175" s="562">
        <v>0.5</v>
      </c>
      <c r="M175" s="562">
        <v>585</v>
      </c>
      <c r="N175" s="562">
        <v>1</v>
      </c>
      <c r="O175" s="562">
        <v>593</v>
      </c>
      <c r="P175" s="550">
        <v>0.50683760683760681</v>
      </c>
      <c r="Q175" s="563">
        <v>593</v>
      </c>
    </row>
    <row r="176" spans="1:17" ht="14.4" customHeight="1" x14ac:dyDescent="0.3">
      <c r="A176" s="544" t="s">
        <v>1684</v>
      </c>
      <c r="B176" s="545" t="s">
        <v>1586</v>
      </c>
      <c r="C176" s="545" t="s">
        <v>1571</v>
      </c>
      <c r="D176" s="545" t="s">
        <v>1606</v>
      </c>
      <c r="E176" s="545" t="s">
        <v>1607</v>
      </c>
      <c r="F176" s="562">
        <v>84</v>
      </c>
      <c r="G176" s="562">
        <v>13356</v>
      </c>
      <c r="H176" s="562">
        <v>1</v>
      </c>
      <c r="I176" s="562">
        <v>159</v>
      </c>
      <c r="J176" s="562">
        <v>49</v>
      </c>
      <c r="K176" s="562">
        <v>7831</v>
      </c>
      <c r="L176" s="562">
        <v>0.58632824198861933</v>
      </c>
      <c r="M176" s="562">
        <v>159.81632653061226</v>
      </c>
      <c r="N176" s="562">
        <v>28</v>
      </c>
      <c r="O176" s="562">
        <v>4508</v>
      </c>
      <c r="P176" s="550">
        <v>0.33752620545073375</v>
      </c>
      <c r="Q176" s="563">
        <v>161</v>
      </c>
    </row>
    <row r="177" spans="1:17" ht="14.4" customHeight="1" x14ac:dyDescent="0.3">
      <c r="A177" s="544" t="s">
        <v>1684</v>
      </c>
      <c r="B177" s="545" t="s">
        <v>1586</v>
      </c>
      <c r="C177" s="545" t="s">
        <v>1571</v>
      </c>
      <c r="D177" s="545" t="s">
        <v>1608</v>
      </c>
      <c r="E177" s="545" t="s">
        <v>1609</v>
      </c>
      <c r="F177" s="562">
        <v>5</v>
      </c>
      <c r="G177" s="562">
        <v>1910</v>
      </c>
      <c r="H177" s="562">
        <v>1</v>
      </c>
      <c r="I177" s="562">
        <v>382</v>
      </c>
      <c r="J177" s="562">
        <v>7</v>
      </c>
      <c r="K177" s="562">
        <v>1912</v>
      </c>
      <c r="L177" s="562">
        <v>1.0010471204188482</v>
      </c>
      <c r="M177" s="562">
        <v>273.14285714285717</v>
      </c>
      <c r="N177" s="562">
        <v>2</v>
      </c>
      <c r="O177" s="562">
        <v>766</v>
      </c>
      <c r="P177" s="550">
        <v>0.40104712041884816</v>
      </c>
      <c r="Q177" s="563">
        <v>383</v>
      </c>
    </row>
    <row r="178" spans="1:17" ht="14.4" customHeight="1" x14ac:dyDescent="0.3">
      <c r="A178" s="544" t="s">
        <v>1684</v>
      </c>
      <c r="B178" s="545" t="s">
        <v>1586</v>
      </c>
      <c r="C178" s="545" t="s">
        <v>1571</v>
      </c>
      <c r="D178" s="545" t="s">
        <v>1610</v>
      </c>
      <c r="E178" s="545" t="s">
        <v>1611</v>
      </c>
      <c r="F178" s="562">
        <v>712</v>
      </c>
      <c r="G178" s="562">
        <v>11392</v>
      </c>
      <c r="H178" s="562">
        <v>1</v>
      </c>
      <c r="I178" s="562">
        <v>16</v>
      </c>
      <c r="J178" s="562">
        <v>552</v>
      </c>
      <c r="K178" s="562">
        <v>8768</v>
      </c>
      <c r="L178" s="562">
        <v>0.7696629213483146</v>
      </c>
      <c r="M178" s="562">
        <v>15.884057971014492</v>
      </c>
      <c r="N178" s="562">
        <v>450</v>
      </c>
      <c r="O178" s="562">
        <v>7200</v>
      </c>
      <c r="P178" s="550">
        <v>0.6320224719101124</v>
      </c>
      <c r="Q178" s="563">
        <v>16</v>
      </c>
    </row>
    <row r="179" spans="1:17" ht="14.4" customHeight="1" x14ac:dyDescent="0.3">
      <c r="A179" s="544" t="s">
        <v>1684</v>
      </c>
      <c r="B179" s="545" t="s">
        <v>1586</v>
      </c>
      <c r="C179" s="545" t="s">
        <v>1571</v>
      </c>
      <c r="D179" s="545" t="s">
        <v>1612</v>
      </c>
      <c r="E179" s="545" t="s">
        <v>1613</v>
      </c>
      <c r="F179" s="562">
        <v>122</v>
      </c>
      <c r="G179" s="562">
        <v>31964</v>
      </c>
      <c r="H179" s="562">
        <v>1</v>
      </c>
      <c r="I179" s="562">
        <v>262</v>
      </c>
      <c r="J179" s="562">
        <v>89</v>
      </c>
      <c r="K179" s="562">
        <v>23519</v>
      </c>
      <c r="L179" s="562">
        <v>0.73579652108622196</v>
      </c>
      <c r="M179" s="562">
        <v>264.25842696629212</v>
      </c>
      <c r="N179" s="562">
        <v>127</v>
      </c>
      <c r="O179" s="562">
        <v>33782</v>
      </c>
      <c r="P179" s="550">
        <v>1.0568764860468027</v>
      </c>
      <c r="Q179" s="563">
        <v>266</v>
      </c>
    </row>
    <row r="180" spans="1:17" ht="14.4" customHeight="1" x14ac:dyDescent="0.3">
      <c r="A180" s="544" t="s">
        <v>1684</v>
      </c>
      <c r="B180" s="545" t="s">
        <v>1586</v>
      </c>
      <c r="C180" s="545" t="s">
        <v>1571</v>
      </c>
      <c r="D180" s="545" t="s">
        <v>1614</v>
      </c>
      <c r="E180" s="545" t="s">
        <v>1615</v>
      </c>
      <c r="F180" s="562">
        <v>128</v>
      </c>
      <c r="G180" s="562">
        <v>18048</v>
      </c>
      <c r="H180" s="562">
        <v>1</v>
      </c>
      <c r="I180" s="562">
        <v>141</v>
      </c>
      <c r="J180" s="562">
        <v>90</v>
      </c>
      <c r="K180" s="562">
        <v>12690</v>
      </c>
      <c r="L180" s="562">
        <v>0.703125</v>
      </c>
      <c r="M180" s="562">
        <v>141</v>
      </c>
      <c r="N180" s="562">
        <v>127</v>
      </c>
      <c r="O180" s="562">
        <v>17907</v>
      </c>
      <c r="P180" s="550">
        <v>0.9921875</v>
      </c>
      <c r="Q180" s="563">
        <v>141</v>
      </c>
    </row>
    <row r="181" spans="1:17" ht="14.4" customHeight="1" x14ac:dyDescent="0.3">
      <c r="A181" s="544" t="s">
        <v>1684</v>
      </c>
      <c r="B181" s="545" t="s">
        <v>1586</v>
      </c>
      <c r="C181" s="545" t="s">
        <v>1571</v>
      </c>
      <c r="D181" s="545" t="s">
        <v>1616</v>
      </c>
      <c r="E181" s="545" t="s">
        <v>1615</v>
      </c>
      <c r="F181" s="562">
        <v>499</v>
      </c>
      <c r="G181" s="562">
        <v>38922</v>
      </c>
      <c r="H181" s="562">
        <v>1</v>
      </c>
      <c r="I181" s="562">
        <v>78</v>
      </c>
      <c r="J181" s="562">
        <v>382</v>
      </c>
      <c r="K181" s="562">
        <v>29640</v>
      </c>
      <c r="L181" s="562">
        <v>0.76152304609218435</v>
      </c>
      <c r="M181" s="562">
        <v>77.59162303664921</v>
      </c>
      <c r="N181" s="562">
        <v>253</v>
      </c>
      <c r="O181" s="562">
        <v>19734</v>
      </c>
      <c r="P181" s="550">
        <v>0.50701402805611218</v>
      </c>
      <c r="Q181" s="563">
        <v>78</v>
      </c>
    </row>
    <row r="182" spans="1:17" ht="14.4" customHeight="1" x14ac:dyDescent="0.3">
      <c r="A182" s="544" t="s">
        <v>1684</v>
      </c>
      <c r="B182" s="545" t="s">
        <v>1586</v>
      </c>
      <c r="C182" s="545" t="s">
        <v>1571</v>
      </c>
      <c r="D182" s="545" t="s">
        <v>1617</v>
      </c>
      <c r="E182" s="545" t="s">
        <v>1618</v>
      </c>
      <c r="F182" s="562">
        <v>128</v>
      </c>
      <c r="G182" s="562">
        <v>38784</v>
      </c>
      <c r="H182" s="562">
        <v>1</v>
      </c>
      <c r="I182" s="562">
        <v>303</v>
      </c>
      <c r="J182" s="562">
        <v>90</v>
      </c>
      <c r="K182" s="562">
        <v>27474</v>
      </c>
      <c r="L182" s="562">
        <v>0.70838490099009899</v>
      </c>
      <c r="M182" s="562">
        <v>305.26666666666665</v>
      </c>
      <c r="N182" s="562">
        <v>126</v>
      </c>
      <c r="O182" s="562">
        <v>38682</v>
      </c>
      <c r="P182" s="550">
        <v>0.99737004950495045</v>
      </c>
      <c r="Q182" s="563">
        <v>307</v>
      </c>
    </row>
    <row r="183" spans="1:17" ht="14.4" customHeight="1" x14ac:dyDescent="0.3">
      <c r="A183" s="544" t="s">
        <v>1684</v>
      </c>
      <c r="B183" s="545" t="s">
        <v>1586</v>
      </c>
      <c r="C183" s="545" t="s">
        <v>1571</v>
      </c>
      <c r="D183" s="545" t="s">
        <v>1619</v>
      </c>
      <c r="E183" s="545" t="s">
        <v>1620</v>
      </c>
      <c r="F183" s="562">
        <v>20</v>
      </c>
      <c r="G183" s="562">
        <v>9720</v>
      </c>
      <c r="H183" s="562">
        <v>1</v>
      </c>
      <c r="I183" s="562">
        <v>486</v>
      </c>
      <c r="J183" s="562">
        <v>18</v>
      </c>
      <c r="K183" s="562">
        <v>7787</v>
      </c>
      <c r="L183" s="562">
        <v>0.80113168724279837</v>
      </c>
      <c r="M183" s="562">
        <v>432.61111111111109</v>
      </c>
      <c r="N183" s="562">
        <v>12</v>
      </c>
      <c r="O183" s="562">
        <v>5844</v>
      </c>
      <c r="P183" s="550">
        <v>0.60123456790123453</v>
      </c>
      <c r="Q183" s="563">
        <v>487</v>
      </c>
    </row>
    <row r="184" spans="1:17" ht="14.4" customHeight="1" x14ac:dyDescent="0.3">
      <c r="A184" s="544" t="s">
        <v>1684</v>
      </c>
      <c r="B184" s="545" t="s">
        <v>1586</v>
      </c>
      <c r="C184" s="545" t="s">
        <v>1571</v>
      </c>
      <c r="D184" s="545" t="s">
        <v>1621</v>
      </c>
      <c r="E184" s="545" t="s">
        <v>1622</v>
      </c>
      <c r="F184" s="562">
        <v>295</v>
      </c>
      <c r="G184" s="562">
        <v>47200</v>
      </c>
      <c r="H184" s="562">
        <v>1</v>
      </c>
      <c r="I184" s="562">
        <v>160</v>
      </c>
      <c r="J184" s="562">
        <v>297</v>
      </c>
      <c r="K184" s="562">
        <v>47402</v>
      </c>
      <c r="L184" s="562">
        <v>1.0042796610169491</v>
      </c>
      <c r="M184" s="562">
        <v>159.60269360269359</v>
      </c>
      <c r="N184" s="562">
        <v>225</v>
      </c>
      <c r="O184" s="562">
        <v>36225</v>
      </c>
      <c r="P184" s="550">
        <v>0.76747881355932202</v>
      </c>
      <c r="Q184" s="563">
        <v>161</v>
      </c>
    </row>
    <row r="185" spans="1:17" ht="14.4" customHeight="1" x14ac:dyDescent="0.3">
      <c r="A185" s="544" t="s">
        <v>1684</v>
      </c>
      <c r="B185" s="545" t="s">
        <v>1586</v>
      </c>
      <c r="C185" s="545" t="s">
        <v>1571</v>
      </c>
      <c r="D185" s="545" t="s">
        <v>1625</v>
      </c>
      <c r="E185" s="545" t="s">
        <v>1591</v>
      </c>
      <c r="F185" s="562">
        <v>435</v>
      </c>
      <c r="G185" s="562">
        <v>30450</v>
      </c>
      <c r="H185" s="562">
        <v>1</v>
      </c>
      <c r="I185" s="562">
        <v>70</v>
      </c>
      <c r="J185" s="562">
        <v>497</v>
      </c>
      <c r="K185" s="562">
        <v>35125</v>
      </c>
      <c r="L185" s="562">
        <v>1.1535303776683088</v>
      </c>
      <c r="M185" s="562">
        <v>70.674044265593565</v>
      </c>
      <c r="N185" s="562">
        <v>400</v>
      </c>
      <c r="O185" s="562">
        <v>28400</v>
      </c>
      <c r="P185" s="550">
        <v>0.93267651888341541</v>
      </c>
      <c r="Q185" s="563">
        <v>71</v>
      </c>
    </row>
    <row r="186" spans="1:17" ht="14.4" customHeight="1" x14ac:dyDescent="0.3">
      <c r="A186" s="544" t="s">
        <v>1684</v>
      </c>
      <c r="B186" s="545" t="s">
        <v>1586</v>
      </c>
      <c r="C186" s="545" t="s">
        <v>1571</v>
      </c>
      <c r="D186" s="545" t="s">
        <v>1630</v>
      </c>
      <c r="E186" s="545" t="s">
        <v>1631</v>
      </c>
      <c r="F186" s="562">
        <v>3</v>
      </c>
      <c r="G186" s="562">
        <v>648</v>
      </c>
      <c r="H186" s="562">
        <v>1</v>
      </c>
      <c r="I186" s="562">
        <v>216</v>
      </c>
      <c r="J186" s="562"/>
      <c r="K186" s="562"/>
      <c r="L186" s="562"/>
      <c r="M186" s="562"/>
      <c r="N186" s="562">
        <v>1</v>
      </c>
      <c r="O186" s="562">
        <v>220</v>
      </c>
      <c r="P186" s="550">
        <v>0.33950617283950618</v>
      </c>
      <c r="Q186" s="563">
        <v>220</v>
      </c>
    </row>
    <row r="187" spans="1:17" ht="14.4" customHeight="1" x14ac:dyDescent="0.3">
      <c r="A187" s="544" t="s">
        <v>1684</v>
      </c>
      <c r="B187" s="545" t="s">
        <v>1586</v>
      </c>
      <c r="C187" s="545" t="s">
        <v>1571</v>
      </c>
      <c r="D187" s="545" t="s">
        <v>1632</v>
      </c>
      <c r="E187" s="545" t="s">
        <v>1633</v>
      </c>
      <c r="F187" s="562">
        <v>79</v>
      </c>
      <c r="G187" s="562">
        <v>93931</v>
      </c>
      <c r="H187" s="562">
        <v>1</v>
      </c>
      <c r="I187" s="562">
        <v>1189</v>
      </c>
      <c r="J187" s="562">
        <v>50</v>
      </c>
      <c r="K187" s="562">
        <v>59618</v>
      </c>
      <c r="L187" s="562">
        <v>0.63469993931715829</v>
      </c>
      <c r="M187" s="562">
        <v>1192.3599999999999</v>
      </c>
      <c r="N187" s="562">
        <v>23</v>
      </c>
      <c r="O187" s="562">
        <v>27485</v>
      </c>
      <c r="P187" s="550">
        <v>0.29260840404126431</v>
      </c>
      <c r="Q187" s="563">
        <v>1195</v>
      </c>
    </row>
    <row r="188" spans="1:17" ht="14.4" customHeight="1" x14ac:dyDescent="0.3">
      <c r="A188" s="544" t="s">
        <v>1684</v>
      </c>
      <c r="B188" s="545" t="s">
        <v>1586</v>
      </c>
      <c r="C188" s="545" t="s">
        <v>1571</v>
      </c>
      <c r="D188" s="545" t="s">
        <v>1634</v>
      </c>
      <c r="E188" s="545" t="s">
        <v>1635</v>
      </c>
      <c r="F188" s="562">
        <v>33</v>
      </c>
      <c r="G188" s="562">
        <v>3564</v>
      </c>
      <c r="H188" s="562">
        <v>1</v>
      </c>
      <c r="I188" s="562">
        <v>108</v>
      </c>
      <c r="J188" s="562">
        <v>35</v>
      </c>
      <c r="K188" s="562">
        <v>3809</v>
      </c>
      <c r="L188" s="562">
        <v>1.0687429854096522</v>
      </c>
      <c r="M188" s="562">
        <v>108.82857142857142</v>
      </c>
      <c r="N188" s="562">
        <v>29</v>
      </c>
      <c r="O188" s="562">
        <v>3190</v>
      </c>
      <c r="P188" s="550">
        <v>0.89506172839506171</v>
      </c>
      <c r="Q188" s="563">
        <v>110</v>
      </c>
    </row>
    <row r="189" spans="1:17" ht="14.4" customHeight="1" x14ac:dyDescent="0.3">
      <c r="A189" s="544" t="s">
        <v>1684</v>
      </c>
      <c r="B189" s="545" t="s">
        <v>1586</v>
      </c>
      <c r="C189" s="545" t="s">
        <v>1571</v>
      </c>
      <c r="D189" s="545" t="s">
        <v>1636</v>
      </c>
      <c r="E189" s="545" t="s">
        <v>1637</v>
      </c>
      <c r="F189" s="562">
        <v>1</v>
      </c>
      <c r="G189" s="562">
        <v>319</v>
      </c>
      <c r="H189" s="562">
        <v>1</v>
      </c>
      <c r="I189" s="562">
        <v>319</v>
      </c>
      <c r="J189" s="562"/>
      <c r="K189" s="562"/>
      <c r="L189" s="562"/>
      <c r="M189" s="562"/>
      <c r="N189" s="562"/>
      <c r="O189" s="562"/>
      <c r="P189" s="550"/>
      <c r="Q189" s="563"/>
    </row>
    <row r="190" spans="1:17" ht="14.4" customHeight="1" x14ac:dyDescent="0.3">
      <c r="A190" s="544" t="s">
        <v>1684</v>
      </c>
      <c r="B190" s="545" t="s">
        <v>1586</v>
      </c>
      <c r="C190" s="545" t="s">
        <v>1571</v>
      </c>
      <c r="D190" s="545" t="s">
        <v>1642</v>
      </c>
      <c r="E190" s="545" t="s">
        <v>1643</v>
      </c>
      <c r="F190" s="562"/>
      <c r="G190" s="562"/>
      <c r="H190" s="562"/>
      <c r="I190" s="562"/>
      <c r="J190" s="562"/>
      <c r="K190" s="562"/>
      <c r="L190" s="562"/>
      <c r="M190" s="562"/>
      <c r="N190" s="562">
        <v>2</v>
      </c>
      <c r="O190" s="562">
        <v>2066</v>
      </c>
      <c r="P190" s="550"/>
      <c r="Q190" s="563">
        <v>1033</v>
      </c>
    </row>
    <row r="191" spans="1:17" ht="14.4" customHeight="1" x14ac:dyDescent="0.3">
      <c r="A191" s="544" t="s">
        <v>1684</v>
      </c>
      <c r="B191" s="545" t="s">
        <v>1586</v>
      </c>
      <c r="C191" s="545" t="s">
        <v>1571</v>
      </c>
      <c r="D191" s="545" t="s">
        <v>1644</v>
      </c>
      <c r="E191" s="545" t="s">
        <v>1645</v>
      </c>
      <c r="F191" s="562"/>
      <c r="G191" s="562"/>
      <c r="H191" s="562"/>
      <c r="I191" s="562"/>
      <c r="J191" s="562">
        <v>1</v>
      </c>
      <c r="K191" s="562">
        <v>293</v>
      </c>
      <c r="L191" s="562"/>
      <c r="M191" s="562">
        <v>293</v>
      </c>
      <c r="N191" s="562"/>
      <c r="O191" s="562"/>
      <c r="P191" s="550"/>
      <c r="Q191" s="563"/>
    </row>
    <row r="192" spans="1:17" ht="14.4" customHeight="1" x14ac:dyDescent="0.3">
      <c r="A192" s="544" t="s">
        <v>1685</v>
      </c>
      <c r="B192" s="545" t="s">
        <v>1586</v>
      </c>
      <c r="C192" s="545" t="s">
        <v>1571</v>
      </c>
      <c r="D192" s="545" t="s">
        <v>1590</v>
      </c>
      <c r="E192" s="545" t="s">
        <v>1591</v>
      </c>
      <c r="F192" s="562">
        <v>30</v>
      </c>
      <c r="G192" s="562">
        <v>6090</v>
      </c>
      <c r="H192" s="562">
        <v>1</v>
      </c>
      <c r="I192" s="562">
        <v>203</v>
      </c>
      <c r="J192" s="562">
        <v>16</v>
      </c>
      <c r="K192" s="562">
        <v>3270</v>
      </c>
      <c r="L192" s="562">
        <v>0.53694581280788178</v>
      </c>
      <c r="M192" s="562">
        <v>204.375</v>
      </c>
      <c r="N192" s="562">
        <v>26</v>
      </c>
      <c r="O192" s="562">
        <v>5356</v>
      </c>
      <c r="P192" s="550">
        <v>0.87947454844006567</v>
      </c>
      <c r="Q192" s="563">
        <v>206</v>
      </c>
    </row>
    <row r="193" spans="1:17" ht="14.4" customHeight="1" x14ac:dyDescent="0.3">
      <c r="A193" s="544" t="s">
        <v>1685</v>
      </c>
      <c r="B193" s="545" t="s">
        <v>1586</v>
      </c>
      <c r="C193" s="545" t="s">
        <v>1571</v>
      </c>
      <c r="D193" s="545" t="s">
        <v>1592</v>
      </c>
      <c r="E193" s="545" t="s">
        <v>1591</v>
      </c>
      <c r="F193" s="562"/>
      <c r="G193" s="562"/>
      <c r="H193" s="562"/>
      <c r="I193" s="562"/>
      <c r="J193" s="562">
        <v>3</v>
      </c>
      <c r="K193" s="562">
        <v>255</v>
      </c>
      <c r="L193" s="562"/>
      <c r="M193" s="562">
        <v>85</v>
      </c>
      <c r="N193" s="562">
        <v>3</v>
      </c>
      <c r="O193" s="562">
        <v>255</v>
      </c>
      <c r="P193" s="550"/>
      <c r="Q193" s="563">
        <v>85</v>
      </c>
    </row>
    <row r="194" spans="1:17" ht="14.4" customHeight="1" x14ac:dyDescent="0.3">
      <c r="A194" s="544" t="s">
        <v>1685</v>
      </c>
      <c r="B194" s="545" t="s">
        <v>1586</v>
      </c>
      <c r="C194" s="545" t="s">
        <v>1571</v>
      </c>
      <c r="D194" s="545" t="s">
        <v>1593</v>
      </c>
      <c r="E194" s="545" t="s">
        <v>1594</v>
      </c>
      <c r="F194" s="562">
        <v>51</v>
      </c>
      <c r="G194" s="562">
        <v>14892</v>
      </c>
      <c r="H194" s="562">
        <v>1</v>
      </c>
      <c r="I194" s="562">
        <v>292</v>
      </c>
      <c r="J194" s="562">
        <v>49</v>
      </c>
      <c r="K194" s="562">
        <v>14392</v>
      </c>
      <c r="L194" s="562">
        <v>0.96642492613483755</v>
      </c>
      <c r="M194" s="562">
        <v>293.71428571428572</v>
      </c>
      <c r="N194" s="562">
        <v>22</v>
      </c>
      <c r="O194" s="562">
        <v>6490</v>
      </c>
      <c r="P194" s="550">
        <v>0.43580445876980928</v>
      </c>
      <c r="Q194" s="563">
        <v>295</v>
      </c>
    </row>
    <row r="195" spans="1:17" ht="14.4" customHeight="1" x14ac:dyDescent="0.3">
      <c r="A195" s="544" t="s">
        <v>1685</v>
      </c>
      <c r="B195" s="545" t="s">
        <v>1586</v>
      </c>
      <c r="C195" s="545" t="s">
        <v>1571</v>
      </c>
      <c r="D195" s="545" t="s">
        <v>1595</v>
      </c>
      <c r="E195" s="545" t="s">
        <v>1596</v>
      </c>
      <c r="F195" s="562">
        <v>24</v>
      </c>
      <c r="G195" s="562">
        <v>2232</v>
      </c>
      <c r="H195" s="562">
        <v>1</v>
      </c>
      <c r="I195" s="562">
        <v>93</v>
      </c>
      <c r="J195" s="562">
        <v>14</v>
      </c>
      <c r="K195" s="562">
        <v>1316</v>
      </c>
      <c r="L195" s="562">
        <v>0.58960573476702505</v>
      </c>
      <c r="M195" s="562">
        <v>94</v>
      </c>
      <c r="N195" s="562">
        <v>15</v>
      </c>
      <c r="O195" s="562">
        <v>1425</v>
      </c>
      <c r="P195" s="550">
        <v>0.63844086021505375</v>
      </c>
      <c r="Q195" s="563">
        <v>95</v>
      </c>
    </row>
    <row r="196" spans="1:17" ht="14.4" customHeight="1" x14ac:dyDescent="0.3">
      <c r="A196" s="544" t="s">
        <v>1685</v>
      </c>
      <c r="B196" s="545" t="s">
        <v>1586</v>
      </c>
      <c r="C196" s="545" t="s">
        <v>1571</v>
      </c>
      <c r="D196" s="545" t="s">
        <v>1597</v>
      </c>
      <c r="E196" s="545" t="s">
        <v>1598</v>
      </c>
      <c r="F196" s="562">
        <v>5</v>
      </c>
      <c r="G196" s="562">
        <v>1100</v>
      </c>
      <c r="H196" s="562">
        <v>1</v>
      </c>
      <c r="I196" s="562">
        <v>220</v>
      </c>
      <c r="J196" s="562">
        <v>7</v>
      </c>
      <c r="K196" s="562">
        <v>1558</v>
      </c>
      <c r="L196" s="562">
        <v>1.4163636363636363</v>
      </c>
      <c r="M196" s="562">
        <v>222.57142857142858</v>
      </c>
      <c r="N196" s="562">
        <v>4</v>
      </c>
      <c r="O196" s="562">
        <v>896</v>
      </c>
      <c r="P196" s="550">
        <v>0.81454545454545457</v>
      </c>
      <c r="Q196" s="563">
        <v>224</v>
      </c>
    </row>
    <row r="197" spans="1:17" ht="14.4" customHeight="1" x14ac:dyDescent="0.3">
      <c r="A197" s="544" t="s">
        <v>1685</v>
      </c>
      <c r="B197" s="545" t="s">
        <v>1586</v>
      </c>
      <c r="C197" s="545" t="s">
        <v>1571</v>
      </c>
      <c r="D197" s="545" t="s">
        <v>1599</v>
      </c>
      <c r="E197" s="545" t="s">
        <v>1600</v>
      </c>
      <c r="F197" s="562">
        <v>27</v>
      </c>
      <c r="G197" s="562">
        <v>3618</v>
      </c>
      <c r="H197" s="562">
        <v>1</v>
      </c>
      <c r="I197" s="562">
        <v>134</v>
      </c>
      <c r="J197" s="562">
        <v>25</v>
      </c>
      <c r="K197" s="562">
        <v>3371</v>
      </c>
      <c r="L197" s="562">
        <v>0.93173023770038699</v>
      </c>
      <c r="M197" s="562">
        <v>134.84</v>
      </c>
      <c r="N197" s="562">
        <v>18</v>
      </c>
      <c r="O197" s="562">
        <v>2430</v>
      </c>
      <c r="P197" s="550">
        <v>0.67164179104477617</v>
      </c>
      <c r="Q197" s="563">
        <v>135</v>
      </c>
    </row>
    <row r="198" spans="1:17" ht="14.4" customHeight="1" x14ac:dyDescent="0.3">
      <c r="A198" s="544" t="s">
        <v>1685</v>
      </c>
      <c r="B198" s="545" t="s">
        <v>1586</v>
      </c>
      <c r="C198" s="545" t="s">
        <v>1571</v>
      </c>
      <c r="D198" s="545" t="s">
        <v>1686</v>
      </c>
      <c r="E198" s="545" t="s">
        <v>1687</v>
      </c>
      <c r="F198" s="562">
        <v>16</v>
      </c>
      <c r="G198" s="562">
        <v>4480</v>
      </c>
      <c r="H198" s="562">
        <v>1</v>
      </c>
      <c r="I198" s="562">
        <v>280</v>
      </c>
      <c r="J198" s="562">
        <v>11</v>
      </c>
      <c r="K198" s="562">
        <v>3110</v>
      </c>
      <c r="L198" s="562">
        <v>0.6941964285714286</v>
      </c>
      <c r="M198" s="562">
        <v>282.72727272727275</v>
      </c>
      <c r="N198" s="562">
        <v>8</v>
      </c>
      <c r="O198" s="562">
        <v>2280</v>
      </c>
      <c r="P198" s="550">
        <v>0.5089285714285714</v>
      </c>
      <c r="Q198" s="563">
        <v>285</v>
      </c>
    </row>
    <row r="199" spans="1:17" ht="14.4" customHeight="1" x14ac:dyDescent="0.3">
      <c r="A199" s="544" t="s">
        <v>1685</v>
      </c>
      <c r="B199" s="545" t="s">
        <v>1586</v>
      </c>
      <c r="C199" s="545" t="s">
        <v>1571</v>
      </c>
      <c r="D199" s="545" t="s">
        <v>1602</v>
      </c>
      <c r="E199" s="545" t="s">
        <v>1603</v>
      </c>
      <c r="F199" s="562">
        <v>2</v>
      </c>
      <c r="G199" s="562">
        <v>1224</v>
      </c>
      <c r="H199" s="562">
        <v>1</v>
      </c>
      <c r="I199" s="562">
        <v>612</v>
      </c>
      <c r="J199" s="562"/>
      <c r="K199" s="562"/>
      <c r="L199" s="562"/>
      <c r="M199" s="562"/>
      <c r="N199" s="562"/>
      <c r="O199" s="562"/>
      <c r="P199" s="550"/>
      <c r="Q199" s="563"/>
    </row>
    <row r="200" spans="1:17" ht="14.4" customHeight="1" x14ac:dyDescent="0.3">
      <c r="A200" s="544" t="s">
        <v>1685</v>
      </c>
      <c r="B200" s="545" t="s">
        <v>1586</v>
      </c>
      <c r="C200" s="545" t="s">
        <v>1571</v>
      </c>
      <c r="D200" s="545" t="s">
        <v>1604</v>
      </c>
      <c r="E200" s="545" t="s">
        <v>1605</v>
      </c>
      <c r="F200" s="562"/>
      <c r="G200" s="562"/>
      <c r="H200" s="562"/>
      <c r="I200" s="562"/>
      <c r="J200" s="562"/>
      <c r="K200" s="562"/>
      <c r="L200" s="562"/>
      <c r="M200" s="562"/>
      <c r="N200" s="562">
        <v>3</v>
      </c>
      <c r="O200" s="562">
        <v>1779</v>
      </c>
      <c r="P200" s="550"/>
      <c r="Q200" s="563">
        <v>593</v>
      </c>
    </row>
    <row r="201" spans="1:17" ht="14.4" customHeight="1" x14ac:dyDescent="0.3">
      <c r="A201" s="544" t="s">
        <v>1685</v>
      </c>
      <c r="B201" s="545" t="s">
        <v>1586</v>
      </c>
      <c r="C201" s="545" t="s">
        <v>1571</v>
      </c>
      <c r="D201" s="545" t="s">
        <v>1606</v>
      </c>
      <c r="E201" s="545" t="s">
        <v>1607</v>
      </c>
      <c r="F201" s="562">
        <v>21</v>
      </c>
      <c r="G201" s="562">
        <v>3339</v>
      </c>
      <c r="H201" s="562">
        <v>1</v>
      </c>
      <c r="I201" s="562">
        <v>159</v>
      </c>
      <c r="J201" s="562">
        <v>29</v>
      </c>
      <c r="K201" s="562">
        <v>4634</v>
      </c>
      <c r="L201" s="562">
        <v>1.3878406708595388</v>
      </c>
      <c r="M201" s="562">
        <v>159.79310344827587</v>
      </c>
      <c r="N201" s="562">
        <v>15</v>
      </c>
      <c r="O201" s="562">
        <v>2415</v>
      </c>
      <c r="P201" s="550">
        <v>0.72327044025157228</v>
      </c>
      <c r="Q201" s="563">
        <v>161</v>
      </c>
    </row>
    <row r="202" spans="1:17" ht="14.4" customHeight="1" x14ac:dyDescent="0.3">
      <c r="A202" s="544" t="s">
        <v>1685</v>
      </c>
      <c r="B202" s="545" t="s">
        <v>1586</v>
      </c>
      <c r="C202" s="545" t="s">
        <v>1571</v>
      </c>
      <c r="D202" s="545" t="s">
        <v>1608</v>
      </c>
      <c r="E202" s="545" t="s">
        <v>1609</v>
      </c>
      <c r="F202" s="562"/>
      <c r="G202" s="562"/>
      <c r="H202" s="562"/>
      <c r="I202" s="562"/>
      <c r="J202" s="562">
        <v>1</v>
      </c>
      <c r="K202" s="562">
        <v>382</v>
      </c>
      <c r="L202" s="562"/>
      <c r="M202" s="562">
        <v>382</v>
      </c>
      <c r="N202" s="562">
        <v>1</v>
      </c>
      <c r="O202" s="562">
        <v>383</v>
      </c>
      <c r="P202" s="550"/>
      <c r="Q202" s="563">
        <v>383</v>
      </c>
    </row>
    <row r="203" spans="1:17" ht="14.4" customHeight="1" x14ac:dyDescent="0.3">
      <c r="A203" s="544" t="s">
        <v>1685</v>
      </c>
      <c r="B203" s="545" t="s">
        <v>1586</v>
      </c>
      <c r="C203" s="545" t="s">
        <v>1571</v>
      </c>
      <c r="D203" s="545" t="s">
        <v>1610</v>
      </c>
      <c r="E203" s="545" t="s">
        <v>1611</v>
      </c>
      <c r="F203" s="562">
        <v>2040</v>
      </c>
      <c r="G203" s="562">
        <v>32640</v>
      </c>
      <c r="H203" s="562">
        <v>1</v>
      </c>
      <c r="I203" s="562">
        <v>16</v>
      </c>
      <c r="J203" s="562">
        <v>2098</v>
      </c>
      <c r="K203" s="562">
        <v>32672</v>
      </c>
      <c r="L203" s="562">
        <v>1.0009803921568627</v>
      </c>
      <c r="M203" s="562">
        <v>15.572926596758817</v>
      </c>
      <c r="N203" s="562">
        <v>2004</v>
      </c>
      <c r="O203" s="562">
        <v>32064</v>
      </c>
      <c r="P203" s="550">
        <v>0.98235294117647054</v>
      </c>
      <c r="Q203" s="563">
        <v>16</v>
      </c>
    </row>
    <row r="204" spans="1:17" ht="14.4" customHeight="1" x14ac:dyDescent="0.3">
      <c r="A204" s="544" t="s">
        <v>1685</v>
      </c>
      <c r="B204" s="545" t="s">
        <v>1586</v>
      </c>
      <c r="C204" s="545" t="s">
        <v>1571</v>
      </c>
      <c r="D204" s="545" t="s">
        <v>1612</v>
      </c>
      <c r="E204" s="545" t="s">
        <v>1613</v>
      </c>
      <c r="F204" s="562"/>
      <c r="G204" s="562"/>
      <c r="H204" s="562"/>
      <c r="I204" s="562"/>
      <c r="J204" s="562">
        <v>1</v>
      </c>
      <c r="K204" s="562">
        <v>265</v>
      </c>
      <c r="L204" s="562"/>
      <c r="M204" s="562">
        <v>265</v>
      </c>
      <c r="N204" s="562">
        <v>3</v>
      </c>
      <c r="O204" s="562">
        <v>798</v>
      </c>
      <c r="P204" s="550"/>
      <c r="Q204" s="563">
        <v>266</v>
      </c>
    </row>
    <row r="205" spans="1:17" ht="14.4" customHeight="1" x14ac:dyDescent="0.3">
      <c r="A205" s="544" t="s">
        <v>1685</v>
      </c>
      <c r="B205" s="545" t="s">
        <v>1586</v>
      </c>
      <c r="C205" s="545" t="s">
        <v>1571</v>
      </c>
      <c r="D205" s="545" t="s">
        <v>1614</v>
      </c>
      <c r="E205" s="545" t="s">
        <v>1615</v>
      </c>
      <c r="F205" s="562"/>
      <c r="G205" s="562"/>
      <c r="H205" s="562"/>
      <c r="I205" s="562"/>
      <c r="J205" s="562">
        <v>1</v>
      </c>
      <c r="K205" s="562">
        <v>141</v>
      </c>
      <c r="L205" s="562"/>
      <c r="M205" s="562">
        <v>141</v>
      </c>
      <c r="N205" s="562">
        <v>3</v>
      </c>
      <c r="O205" s="562">
        <v>423</v>
      </c>
      <c r="P205" s="550"/>
      <c r="Q205" s="563">
        <v>141</v>
      </c>
    </row>
    <row r="206" spans="1:17" ht="14.4" customHeight="1" x14ac:dyDescent="0.3">
      <c r="A206" s="544" t="s">
        <v>1685</v>
      </c>
      <c r="B206" s="545" t="s">
        <v>1586</v>
      </c>
      <c r="C206" s="545" t="s">
        <v>1571</v>
      </c>
      <c r="D206" s="545" t="s">
        <v>1616</v>
      </c>
      <c r="E206" s="545" t="s">
        <v>1615</v>
      </c>
      <c r="F206" s="562">
        <v>27</v>
      </c>
      <c r="G206" s="562">
        <v>2106</v>
      </c>
      <c r="H206" s="562">
        <v>1</v>
      </c>
      <c r="I206" s="562">
        <v>78</v>
      </c>
      <c r="J206" s="562">
        <v>26</v>
      </c>
      <c r="K206" s="562">
        <v>2028</v>
      </c>
      <c r="L206" s="562">
        <v>0.96296296296296291</v>
      </c>
      <c r="M206" s="562">
        <v>78</v>
      </c>
      <c r="N206" s="562">
        <v>18</v>
      </c>
      <c r="O206" s="562">
        <v>1404</v>
      </c>
      <c r="P206" s="550">
        <v>0.66666666666666663</v>
      </c>
      <c r="Q206" s="563">
        <v>78</v>
      </c>
    </row>
    <row r="207" spans="1:17" ht="14.4" customHeight="1" x14ac:dyDescent="0.3">
      <c r="A207" s="544" t="s">
        <v>1685</v>
      </c>
      <c r="B207" s="545" t="s">
        <v>1586</v>
      </c>
      <c r="C207" s="545" t="s">
        <v>1571</v>
      </c>
      <c r="D207" s="545" t="s">
        <v>1617</v>
      </c>
      <c r="E207" s="545" t="s">
        <v>1618</v>
      </c>
      <c r="F207" s="562"/>
      <c r="G207" s="562"/>
      <c r="H207" s="562"/>
      <c r="I207" s="562"/>
      <c r="J207" s="562">
        <v>4</v>
      </c>
      <c r="K207" s="562">
        <v>1221</v>
      </c>
      <c r="L207" s="562"/>
      <c r="M207" s="562">
        <v>305.25</v>
      </c>
      <c r="N207" s="562">
        <v>3</v>
      </c>
      <c r="O207" s="562">
        <v>921</v>
      </c>
      <c r="P207" s="550"/>
      <c r="Q207" s="563">
        <v>307</v>
      </c>
    </row>
    <row r="208" spans="1:17" ht="14.4" customHeight="1" x14ac:dyDescent="0.3">
      <c r="A208" s="544" t="s">
        <v>1685</v>
      </c>
      <c r="B208" s="545" t="s">
        <v>1586</v>
      </c>
      <c r="C208" s="545" t="s">
        <v>1571</v>
      </c>
      <c r="D208" s="545" t="s">
        <v>1619</v>
      </c>
      <c r="E208" s="545" t="s">
        <v>1620</v>
      </c>
      <c r="F208" s="562">
        <v>1873</v>
      </c>
      <c r="G208" s="562">
        <v>910278</v>
      </c>
      <c r="H208" s="562">
        <v>1</v>
      </c>
      <c r="I208" s="562">
        <v>486</v>
      </c>
      <c r="J208" s="562">
        <v>1978</v>
      </c>
      <c r="K208" s="562">
        <v>937466</v>
      </c>
      <c r="L208" s="562">
        <v>1.0298677986285509</v>
      </c>
      <c r="M208" s="562">
        <v>473.94641051567237</v>
      </c>
      <c r="N208" s="562">
        <v>1879</v>
      </c>
      <c r="O208" s="562">
        <v>915073</v>
      </c>
      <c r="P208" s="550">
        <v>1.0052676215397933</v>
      </c>
      <c r="Q208" s="563">
        <v>487</v>
      </c>
    </row>
    <row r="209" spans="1:17" ht="14.4" customHeight="1" x14ac:dyDescent="0.3">
      <c r="A209" s="544" t="s">
        <v>1685</v>
      </c>
      <c r="B209" s="545" t="s">
        <v>1586</v>
      </c>
      <c r="C209" s="545" t="s">
        <v>1571</v>
      </c>
      <c r="D209" s="545" t="s">
        <v>1621</v>
      </c>
      <c r="E209" s="545" t="s">
        <v>1622</v>
      </c>
      <c r="F209" s="562">
        <v>37</v>
      </c>
      <c r="G209" s="562">
        <v>5920</v>
      </c>
      <c r="H209" s="562">
        <v>1</v>
      </c>
      <c r="I209" s="562">
        <v>160</v>
      </c>
      <c r="J209" s="562">
        <v>25</v>
      </c>
      <c r="K209" s="562">
        <v>4020</v>
      </c>
      <c r="L209" s="562">
        <v>0.67905405405405406</v>
      </c>
      <c r="M209" s="562">
        <v>160.80000000000001</v>
      </c>
      <c r="N209" s="562">
        <v>23</v>
      </c>
      <c r="O209" s="562">
        <v>3703</v>
      </c>
      <c r="P209" s="550">
        <v>0.62550675675675671</v>
      </c>
      <c r="Q209" s="563">
        <v>161</v>
      </c>
    </row>
    <row r="210" spans="1:17" ht="14.4" customHeight="1" x14ac:dyDescent="0.3">
      <c r="A210" s="544" t="s">
        <v>1685</v>
      </c>
      <c r="B210" s="545" t="s">
        <v>1586</v>
      </c>
      <c r="C210" s="545" t="s">
        <v>1571</v>
      </c>
      <c r="D210" s="545" t="s">
        <v>1625</v>
      </c>
      <c r="E210" s="545" t="s">
        <v>1591</v>
      </c>
      <c r="F210" s="562">
        <v>104</v>
      </c>
      <c r="G210" s="562">
        <v>7280</v>
      </c>
      <c r="H210" s="562">
        <v>1</v>
      </c>
      <c r="I210" s="562">
        <v>70</v>
      </c>
      <c r="J210" s="562">
        <v>75</v>
      </c>
      <c r="K210" s="562">
        <v>5160</v>
      </c>
      <c r="L210" s="562">
        <v>0.70879120879120883</v>
      </c>
      <c r="M210" s="562">
        <v>68.8</v>
      </c>
      <c r="N210" s="562">
        <v>95</v>
      </c>
      <c r="O210" s="562">
        <v>6745</v>
      </c>
      <c r="P210" s="550">
        <v>0.92651098901098905</v>
      </c>
      <c r="Q210" s="563">
        <v>71</v>
      </c>
    </row>
    <row r="211" spans="1:17" ht="14.4" customHeight="1" x14ac:dyDescent="0.3">
      <c r="A211" s="544" t="s">
        <v>1685</v>
      </c>
      <c r="B211" s="545" t="s">
        <v>1586</v>
      </c>
      <c r="C211" s="545" t="s">
        <v>1571</v>
      </c>
      <c r="D211" s="545" t="s">
        <v>1632</v>
      </c>
      <c r="E211" s="545" t="s">
        <v>1633</v>
      </c>
      <c r="F211" s="562">
        <v>8</v>
      </c>
      <c r="G211" s="562">
        <v>9512</v>
      </c>
      <c r="H211" s="562">
        <v>1</v>
      </c>
      <c r="I211" s="562">
        <v>1189</v>
      </c>
      <c r="J211" s="562">
        <v>8</v>
      </c>
      <c r="K211" s="562">
        <v>9536</v>
      </c>
      <c r="L211" s="562">
        <v>1.0025231286795626</v>
      </c>
      <c r="M211" s="562">
        <v>1192</v>
      </c>
      <c r="N211" s="562">
        <v>6</v>
      </c>
      <c r="O211" s="562">
        <v>7170</v>
      </c>
      <c r="P211" s="550">
        <v>0.75378469301934403</v>
      </c>
      <c r="Q211" s="563">
        <v>1195</v>
      </c>
    </row>
    <row r="212" spans="1:17" ht="14.4" customHeight="1" x14ac:dyDescent="0.3">
      <c r="A212" s="544" t="s">
        <v>1685</v>
      </c>
      <c r="B212" s="545" t="s">
        <v>1586</v>
      </c>
      <c r="C212" s="545" t="s">
        <v>1571</v>
      </c>
      <c r="D212" s="545" t="s">
        <v>1634</v>
      </c>
      <c r="E212" s="545" t="s">
        <v>1635</v>
      </c>
      <c r="F212" s="562">
        <v>368</v>
      </c>
      <c r="G212" s="562">
        <v>39744</v>
      </c>
      <c r="H212" s="562">
        <v>1</v>
      </c>
      <c r="I212" s="562">
        <v>108</v>
      </c>
      <c r="J212" s="562">
        <v>354</v>
      </c>
      <c r="K212" s="562">
        <v>38050</v>
      </c>
      <c r="L212" s="562">
        <v>0.95737721417069244</v>
      </c>
      <c r="M212" s="562">
        <v>107.48587570621469</v>
      </c>
      <c r="N212" s="562">
        <v>397</v>
      </c>
      <c r="O212" s="562">
        <v>43670</v>
      </c>
      <c r="P212" s="550">
        <v>1.0987822061191626</v>
      </c>
      <c r="Q212" s="563">
        <v>110</v>
      </c>
    </row>
    <row r="213" spans="1:17" ht="14.4" customHeight="1" x14ac:dyDescent="0.3">
      <c r="A213" s="544" t="s">
        <v>1685</v>
      </c>
      <c r="B213" s="545" t="s">
        <v>1586</v>
      </c>
      <c r="C213" s="545" t="s">
        <v>1571</v>
      </c>
      <c r="D213" s="545" t="s">
        <v>1636</v>
      </c>
      <c r="E213" s="545" t="s">
        <v>1637</v>
      </c>
      <c r="F213" s="562">
        <v>2</v>
      </c>
      <c r="G213" s="562">
        <v>638</v>
      </c>
      <c r="H213" s="562">
        <v>1</v>
      </c>
      <c r="I213" s="562">
        <v>319</v>
      </c>
      <c r="J213" s="562">
        <v>1</v>
      </c>
      <c r="K213" s="562">
        <v>322</v>
      </c>
      <c r="L213" s="562">
        <v>0.50470219435736674</v>
      </c>
      <c r="M213" s="562">
        <v>322</v>
      </c>
      <c r="N213" s="562">
        <v>1</v>
      </c>
      <c r="O213" s="562">
        <v>323</v>
      </c>
      <c r="P213" s="550">
        <v>0.50626959247648906</v>
      </c>
      <c r="Q213" s="563">
        <v>323</v>
      </c>
    </row>
    <row r="214" spans="1:17" ht="14.4" customHeight="1" x14ac:dyDescent="0.3">
      <c r="A214" s="544" t="s">
        <v>1685</v>
      </c>
      <c r="B214" s="545" t="s">
        <v>1586</v>
      </c>
      <c r="C214" s="545" t="s">
        <v>1571</v>
      </c>
      <c r="D214" s="545" t="s">
        <v>1640</v>
      </c>
      <c r="E214" s="545" t="s">
        <v>1641</v>
      </c>
      <c r="F214" s="562">
        <v>890</v>
      </c>
      <c r="G214" s="562">
        <v>128160</v>
      </c>
      <c r="H214" s="562">
        <v>1</v>
      </c>
      <c r="I214" s="562">
        <v>144</v>
      </c>
      <c r="J214" s="562">
        <v>894</v>
      </c>
      <c r="K214" s="562">
        <v>126492</v>
      </c>
      <c r="L214" s="562">
        <v>0.98698501872659172</v>
      </c>
      <c r="M214" s="562">
        <v>141.48993288590603</v>
      </c>
      <c r="N214" s="562">
        <v>883</v>
      </c>
      <c r="O214" s="562">
        <v>128918</v>
      </c>
      <c r="P214" s="550">
        <v>1.005914481897628</v>
      </c>
      <c r="Q214" s="563">
        <v>146</v>
      </c>
    </row>
    <row r="215" spans="1:17" ht="14.4" customHeight="1" x14ac:dyDescent="0.3">
      <c r="A215" s="544" t="s">
        <v>1685</v>
      </c>
      <c r="B215" s="545" t="s">
        <v>1586</v>
      </c>
      <c r="C215" s="545" t="s">
        <v>1571</v>
      </c>
      <c r="D215" s="545" t="s">
        <v>1642</v>
      </c>
      <c r="E215" s="545" t="s">
        <v>1643</v>
      </c>
      <c r="F215" s="562">
        <v>1</v>
      </c>
      <c r="G215" s="562">
        <v>1020</v>
      </c>
      <c r="H215" s="562">
        <v>1</v>
      </c>
      <c r="I215" s="562">
        <v>1020</v>
      </c>
      <c r="J215" s="562"/>
      <c r="K215" s="562"/>
      <c r="L215" s="562"/>
      <c r="M215" s="562"/>
      <c r="N215" s="562"/>
      <c r="O215" s="562"/>
      <c r="P215" s="550"/>
      <c r="Q215" s="563"/>
    </row>
    <row r="216" spans="1:17" ht="14.4" customHeight="1" x14ac:dyDescent="0.3">
      <c r="A216" s="544" t="s">
        <v>1685</v>
      </c>
      <c r="B216" s="545" t="s">
        <v>1586</v>
      </c>
      <c r="C216" s="545" t="s">
        <v>1571</v>
      </c>
      <c r="D216" s="545" t="s">
        <v>1644</v>
      </c>
      <c r="E216" s="545" t="s">
        <v>1645</v>
      </c>
      <c r="F216" s="562">
        <v>4</v>
      </c>
      <c r="G216" s="562">
        <v>1164</v>
      </c>
      <c r="H216" s="562">
        <v>1</v>
      </c>
      <c r="I216" s="562">
        <v>291</v>
      </c>
      <c r="J216" s="562">
        <v>5</v>
      </c>
      <c r="K216" s="562">
        <v>1465</v>
      </c>
      <c r="L216" s="562">
        <v>1.2585910652920962</v>
      </c>
      <c r="M216" s="562">
        <v>293</v>
      </c>
      <c r="N216" s="562">
        <v>9</v>
      </c>
      <c r="O216" s="562">
        <v>2646</v>
      </c>
      <c r="P216" s="550">
        <v>2.2731958762886597</v>
      </c>
      <c r="Q216" s="563">
        <v>294</v>
      </c>
    </row>
    <row r="217" spans="1:17" ht="14.4" customHeight="1" x14ac:dyDescent="0.3">
      <c r="A217" s="544" t="s">
        <v>1685</v>
      </c>
      <c r="B217" s="545" t="s">
        <v>1586</v>
      </c>
      <c r="C217" s="545" t="s">
        <v>1571</v>
      </c>
      <c r="D217" s="545" t="s">
        <v>1648</v>
      </c>
      <c r="E217" s="545" t="s">
        <v>1649</v>
      </c>
      <c r="F217" s="562">
        <v>4</v>
      </c>
      <c r="G217" s="562">
        <v>2896</v>
      </c>
      <c r="H217" s="562">
        <v>1</v>
      </c>
      <c r="I217" s="562">
        <v>724</v>
      </c>
      <c r="J217" s="562"/>
      <c r="K217" s="562"/>
      <c r="L217" s="562"/>
      <c r="M217" s="562"/>
      <c r="N217" s="562"/>
      <c r="O217" s="562"/>
      <c r="P217" s="550"/>
      <c r="Q217" s="563"/>
    </row>
    <row r="218" spans="1:17" ht="14.4" customHeight="1" x14ac:dyDescent="0.3">
      <c r="A218" s="544" t="s">
        <v>1688</v>
      </c>
      <c r="B218" s="545" t="s">
        <v>1570</v>
      </c>
      <c r="C218" s="545" t="s">
        <v>1571</v>
      </c>
      <c r="D218" s="545" t="s">
        <v>1580</v>
      </c>
      <c r="E218" s="545" t="s">
        <v>1581</v>
      </c>
      <c r="F218" s="562"/>
      <c r="G218" s="562"/>
      <c r="H218" s="562"/>
      <c r="I218" s="562"/>
      <c r="J218" s="562">
        <v>1</v>
      </c>
      <c r="K218" s="562">
        <v>8998</v>
      </c>
      <c r="L218" s="562"/>
      <c r="M218" s="562">
        <v>8998</v>
      </c>
      <c r="N218" s="562">
        <v>1</v>
      </c>
      <c r="O218" s="562">
        <v>9008</v>
      </c>
      <c r="P218" s="550"/>
      <c r="Q218" s="563">
        <v>9008</v>
      </c>
    </row>
    <row r="219" spans="1:17" ht="14.4" customHeight="1" x14ac:dyDescent="0.3">
      <c r="A219" s="544" t="s">
        <v>1688</v>
      </c>
      <c r="B219" s="545" t="s">
        <v>1570</v>
      </c>
      <c r="C219" s="545" t="s">
        <v>1571</v>
      </c>
      <c r="D219" s="545" t="s">
        <v>1584</v>
      </c>
      <c r="E219" s="545" t="s">
        <v>1585</v>
      </c>
      <c r="F219" s="562"/>
      <c r="G219" s="562"/>
      <c r="H219" s="562"/>
      <c r="I219" s="562"/>
      <c r="J219" s="562">
        <v>1</v>
      </c>
      <c r="K219" s="562">
        <v>164</v>
      </c>
      <c r="L219" s="562"/>
      <c r="M219" s="562">
        <v>164</v>
      </c>
      <c r="N219" s="562">
        <v>1</v>
      </c>
      <c r="O219" s="562">
        <v>165</v>
      </c>
      <c r="P219" s="550"/>
      <c r="Q219" s="563">
        <v>165</v>
      </c>
    </row>
    <row r="220" spans="1:17" ht="14.4" customHeight="1" x14ac:dyDescent="0.3">
      <c r="A220" s="544" t="s">
        <v>1688</v>
      </c>
      <c r="B220" s="545" t="s">
        <v>1586</v>
      </c>
      <c r="C220" s="545" t="s">
        <v>1571</v>
      </c>
      <c r="D220" s="545" t="s">
        <v>1590</v>
      </c>
      <c r="E220" s="545" t="s">
        <v>1591</v>
      </c>
      <c r="F220" s="562">
        <v>152</v>
      </c>
      <c r="G220" s="562">
        <v>30856</v>
      </c>
      <c r="H220" s="562">
        <v>1</v>
      </c>
      <c r="I220" s="562">
        <v>203</v>
      </c>
      <c r="J220" s="562">
        <v>99</v>
      </c>
      <c r="K220" s="562">
        <v>20229</v>
      </c>
      <c r="L220" s="562">
        <v>0.65559372569354424</v>
      </c>
      <c r="M220" s="562">
        <v>204.33333333333334</v>
      </c>
      <c r="N220" s="562">
        <v>161</v>
      </c>
      <c r="O220" s="562">
        <v>33166</v>
      </c>
      <c r="P220" s="550">
        <v>1.0748638838475499</v>
      </c>
      <c r="Q220" s="563">
        <v>206</v>
      </c>
    </row>
    <row r="221" spans="1:17" ht="14.4" customHeight="1" x14ac:dyDescent="0.3">
      <c r="A221" s="544" t="s">
        <v>1688</v>
      </c>
      <c r="B221" s="545" t="s">
        <v>1586</v>
      </c>
      <c r="C221" s="545" t="s">
        <v>1571</v>
      </c>
      <c r="D221" s="545" t="s">
        <v>1592</v>
      </c>
      <c r="E221" s="545" t="s">
        <v>1591</v>
      </c>
      <c r="F221" s="562"/>
      <c r="G221" s="562"/>
      <c r="H221" s="562"/>
      <c r="I221" s="562"/>
      <c r="J221" s="562">
        <v>12</v>
      </c>
      <c r="K221" s="562">
        <v>1013</v>
      </c>
      <c r="L221" s="562"/>
      <c r="M221" s="562">
        <v>84.416666666666671</v>
      </c>
      <c r="N221" s="562">
        <v>9</v>
      </c>
      <c r="O221" s="562">
        <v>765</v>
      </c>
      <c r="P221" s="550"/>
      <c r="Q221" s="563">
        <v>85</v>
      </c>
    </row>
    <row r="222" spans="1:17" ht="14.4" customHeight="1" x14ac:dyDescent="0.3">
      <c r="A222" s="544" t="s">
        <v>1688</v>
      </c>
      <c r="B222" s="545" t="s">
        <v>1586</v>
      </c>
      <c r="C222" s="545" t="s">
        <v>1571</v>
      </c>
      <c r="D222" s="545" t="s">
        <v>1593</v>
      </c>
      <c r="E222" s="545" t="s">
        <v>1594</v>
      </c>
      <c r="F222" s="562">
        <v>164</v>
      </c>
      <c r="G222" s="562">
        <v>47888</v>
      </c>
      <c r="H222" s="562">
        <v>1</v>
      </c>
      <c r="I222" s="562">
        <v>292</v>
      </c>
      <c r="J222" s="562">
        <v>98</v>
      </c>
      <c r="K222" s="562">
        <v>28714</v>
      </c>
      <c r="L222" s="562">
        <v>0.59960741730704981</v>
      </c>
      <c r="M222" s="562">
        <v>293</v>
      </c>
      <c r="N222" s="562">
        <v>172</v>
      </c>
      <c r="O222" s="562">
        <v>50740</v>
      </c>
      <c r="P222" s="550">
        <v>1.0595556298028734</v>
      </c>
      <c r="Q222" s="563">
        <v>295</v>
      </c>
    </row>
    <row r="223" spans="1:17" ht="14.4" customHeight="1" x14ac:dyDescent="0.3">
      <c r="A223" s="544" t="s">
        <v>1688</v>
      </c>
      <c r="B223" s="545" t="s">
        <v>1586</v>
      </c>
      <c r="C223" s="545" t="s">
        <v>1571</v>
      </c>
      <c r="D223" s="545" t="s">
        <v>1595</v>
      </c>
      <c r="E223" s="545" t="s">
        <v>1596</v>
      </c>
      <c r="F223" s="562">
        <v>21</v>
      </c>
      <c r="G223" s="562">
        <v>1953</v>
      </c>
      <c r="H223" s="562">
        <v>1</v>
      </c>
      <c r="I223" s="562">
        <v>93</v>
      </c>
      <c r="J223" s="562">
        <v>3</v>
      </c>
      <c r="K223" s="562">
        <v>279</v>
      </c>
      <c r="L223" s="562">
        <v>0.14285714285714285</v>
      </c>
      <c r="M223" s="562">
        <v>93</v>
      </c>
      <c r="N223" s="562">
        <v>3</v>
      </c>
      <c r="O223" s="562">
        <v>285</v>
      </c>
      <c r="P223" s="550">
        <v>0.14592933947772657</v>
      </c>
      <c r="Q223" s="563">
        <v>95</v>
      </c>
    </row>
    <row r="224" spans="1:17" ht="14.4" customHeight="1" x14ac:dyDescent="0.3">
      <c r="A224" s="544" t="s">
        <v>1688</v>
      </c>
      <c r="B224" s="545" t="s">
        <v>1586</v>
      </c>
      <c r="C224" s="545" t="s">
        <v>1571</v>
      </c>
      <c r="D224" s="545" t="s">
        <v>1597</v>
      </c>
      <c r="E224" s="545" t="s">
        <v>1598</v>
      </c>
      <c r="F224" s="562">
        <v>5</v>
      </c>
      <c r="G224" s="562">
        <v>1100</v>
      </c>
      <c r="H224" s="562">
        <v>1</v>
      </c>
      <c r="I224" s="562">
        <v>220</v>
      </c>
      <c r="J224" s="562"/>
      <c r="K224" s="562"/>
      <c r="L224" s="562"/>
      <c r="M224" s="562"/>
      <c r="N224" s="562">
        <v>1</v>
      </c>
      <c r="O224" s="562">
        <v>224</v>
      </c>
      <c r="P224" s="550">
        <v>0.20363636363636364</v>
      </c>
      <c r="Q224" s="563">
        <v>224</v>
      </c>
    </row>
    <row r="225" spans="1:17" ht="14.4" customHeight="1" x14ac:dyDescent="0.3">
      <c r="A225" s="544" t="s">
        <v>1688</v>
      </c>
      <c r="B225" s="545" t="s">
        <v>1586</v>
      </c>
      <c r="C225" s="545" t="s">
        <v>1571</v>
      </c>
      <c r="D225" s="545" t="s">
        <v>1599</v>
      </c>
      <c r="E225" s="545" t="s">
        <v>1600</v>
      </c>
      <c r="F225" s="562">
        <v>170</v>
      </c>
      <c r="G225" s="562">
        <v>22780</v>
      </c>
      <c r="H225" s="562">
        <v>1</v>
      </c>
      <c r="I225" s="562">
        <v>134</v>
      </c>
      <c r="J225" s="562">
        <v>103</v>
      </c>
      <c r="K225" s="562">
        <v>13874</v>
      </c>
      <c r="L225" s="562">
        <v>0.60904302019315193</v>
      </c>
      <c r="M225" s="562">
        <v>134.69902912621359</v>
      </c>
      <c r="N225" s="562">
        <v>127</v>
      </c>
      <c r="O225" s="562">
        <v>17145</v>
      </c>
      <c r="P225" s="550">
        <v>0.75263388937664621</v>
      </c>
      <c r="Q225" s="563">
        <v>135</v>
      </c>
    </row>
    <row r="226" spans="1:17" ht="14.4" customHeight="1" x14ac:dyDescent="0.3">
      <c r="A226" s="544" t="s">
        <v>1688</v>
      </c>
      <c r="B226" s="545" t="s">
        <v>1586</v>
      </c>
      <c r="C226" s="545" t="s">
        <v>1571</v>
      </c>
      <c r="D226" s="545" t="s">
        <v>1601</v>
      </c>
      <c r="E226" s="545" t="s">
        <v>1600</v>
      </c>
      <c r="F226" s="562">
        <v>5</v>
      </c>
      <c r="G226" s="562">
        <v>875</v>
      </c>
      <c r="H226" s="562">
        <v>1</v>
      </c>
      <c r="I226" s="562">
        <v>175</v>
      </c>
      <c r="J226" s="562">
        <v>5</v>
      </c>
      <c r="K226" s="562">
        <v>879</v>
      </c>
      <c r="L226" s="562">
        <v>1.0045714285714287</v>
      </c>
      <c r="M226" s="562">
        <v>175.8</v>
      </c>
      <c r="N226" s="562">
        <v>6</v>
      </c>
      <c r="O226" s="562">
        <v>1068</v>
      </c>
      <c r="P226" s="550">
        <v>1.2205714285714286</v>
      </c>
      <c r="Q226" s="563">
        <v>178</v>
      </c>
    </row>
    <row r="227" spans="1:17" ht="14.4" customHeight="1" x14ac:dyDescent="0.3">
      <c r="A227" s="544" t="s">
        <v>1688</v>
      </c>
      <c r="B227" s="545" t="s">
        <v>1586</v>
      </c>
      <c r="C227" s="545" t="s">
        <v>1571</v>
      </c>
      <c r="D227" s="545" t="s">
        <v>1602</v>
      </c>
      <c r="E227" s="545" t="s">
        <v>1603</v>
      </c>
      <c r="F227" s="562">
        <v>2</v>
      </c>
      <c r="G227" s="562">
        <v>1224</v>
      </c>
      <c r="H227" s="562">
        <v>1</v>
      </c>
      <c r="I227" s="562">
        <v>612</v>
      </c>
      <c r="J227" s="562"/>
      <c r="K227" s="562"/>
      <c r="L227" s="562"/>
      <c r="M227" s="562"/>
      <c r="N227" s="562"/>
      <c r="O227" s="562"/>
      <c r="P227" s="550"/>
      <c r="Q227" s="563"/>
    </row>
    <row r="228" spans="1:17" ht="14.4" customHeight="1" x14ac:dyDescent="0.3">
      <c r="A228" s="544" t="s">
        <v>1688</v>
      </c>
      <c r="B228" s="545" t="s">
        <v>1586</v>
      </c>
      <c r="C228" s="545" t="s">
        <v>1571</v>
      </c>
      <c r="D228" s="545" t="s">
        <v>1604</v>
      </c>
      <c r="E228" s="545" t="s">
        <v>1605</v>
      </c>
      <c r="F228" s="562"/>
      <c r="G228" s="562"/>
      <c r="H228" s="562"/>
      <c r="I228" s="562"/>
      <c r="J228" s="562">
        <v>1</v>
      </c>
      <c r="K228" s="562">
        <v>591</v>
      </c>
      <c r="L228" s="562"/>
      <c r="M228" s="562">
        <v>591</v>
      </c>
      <c r="N228" s="562">
        <v>1</v>
      </c>
      <c r="O228" s="562">
        <v>593</v>
      </c>
      <c r="P228" s="550"/>
      <c r="Q228" s="563">
        <v>593</v>
      </c>
    </row>
    <row r="229" spans="1:17" ht="14.4" customHeight="1" x14ac:dyDescent="0.3">
      <c r="A229" s="544" t="s">
        <v>1688</v>
      </c>
      <c r="B229" s="545" t="s">
        <v>1586</v>
      </c>
      <c r="C229" s="545" t="s">
        <v>1571</v>
      </c>
      <c r="D229" s="545" t="s">
        <v>1606</v>
      </c>
      <c r="E229" s="545" t="s">
        <v>1607</v>
      </c>
      <c r="F229" s="562">
        <v>12</v>
      </c>
      <c r="G229" s="562">
        <v>1908</v>
      </c>
      <c r="H229" s="562">
        <v>1</v>
      </c>
      <c r="I229" s="562">
        <v>159</v>
      </c>
      <c r="J229" s="562">
        <v>9</v>
      </c>
      <c r="K229" s="562">
        <v>1438</v>
      </c>
      <c r="L229" s="562">
        <v>0.75366876310272535</v>
      </c>
      <c r="M229" s="562">
        <v>159.77777777777777</v>
      </c>
      <c r="N229" s="562">
        <v>17</v>
      </c>
      <c r="O229" s="562">
        <v>2737</v>
      </c>
      <c r="P229" s="550">
        <v>1.4344863731656186</v>
      </c>
      <c r="Q229" s="563">
        <v>161</v>
      </c>
    </row>
    <row r="230" spans="1:17" ht="14.4" customHeight="1" x14ac:dyDescent="0.3">
      <c r="A230" s="544" t="s">
        <v>1688</v>
      </c>
      <c r="B230" s="545" t="s">
        <v>1586</v>
      </c>
      <c r="C230" s="545" t="s">
        <v>1571</v>
      </c>
      <c r="D230" s="545" t="s">
        <v>1608</v>
      </c>
      <c r="E230" s="545" t="s">
        <v>1609</v>
      </c>
      <c r="F230" s="562">
        <v>4</v>
      </c>
      <c r="G230" s="562">
        <v>1528</v>
      </c>
      <c r="H230" s="562">
        <v>1</v>
      </c>
      <c r="I230" s="562">
        <v>382</v>
      </c>
      <c r="J230" s="562">
        <v>4</v>
      </c>
      <c r="K230" s="562">
        <v>766</v>
      </c>
      <c r="L230" s="562">
        <v>0.50130890052356025</v>
      </c>
      <c r="M230" s="562">
        <v>191.5</v>
      </c>
      <c r="N230" s="562">
        <v>2</v>
      </c>
      <c r="O230" s="562">
        <v>766</v>
      </c>
      <c r="P230" s="550">
        <v>0.50130890052356025</v>
      </c>
      <c r="Q230" s="563">
        <v>383</v>
      </c>
    </row>
    <row r="231" spans="1:17" ht="14.4" customHeight="1" x14ac:dyDescent="0.3">
      <c r="A231" s="544" t="s">
        <v>1688</v>
      </c>
      <c r="B231" s="545" t="s">
        <v>1586</v>
      </c>
      <c r="C231" s="545" t="s">
        <v>1571</v>
      </c>
      <c r="D231" s="545" t="s">
        <v>1610</v>
      </c>
      <c r="E231" s="545" t="s">
        <v>1611</v>
      </c>
      <c r="F231" s="562">
        <v>376</v>
      </c>
      <c r="G231" s="562">
        <v>6016</v>
      </c>
      <c r="H231" s="562">
        <v>1</v>
      </c>
      <c r="I231" s="562">
        <v>16</v>
      </c>
      <c r="J231" s="562">
        <v>259</v>
      </c>
      <c r="K231" s="562">
        <v>4112</v>
      </c>
      <c r="L231" s="562">
        <v>0.68351063829787229</v>
      </c>
      <c r="M231" s="562">
        <v>15.876447876447877</v>
      </c>
      <c r="N231" s="562">
        <v>304</v>
      </c>
      <c r="O231" s="562">
        <v>4864</v>
      </c>
      <c r="P231" s="550">
        <v>0.80851063829787229</v>
      </c>
      <c r="Q231" s="563">
        <v>16</v>
      </c>
    </row>
    <row r="232" spans="1:17" ht="14.4" customHeight="1" x14ac:dyDescent="0.3">
      <c r="A232" s="544" t="s">
        <v>1688</v>
      </c>
      <c r="B232" s="545" t="s">
        <v>1586</v>
      </c>
      <c r="C232" s="545" t="s">
        <v>1571</v>
      </c>
      <c r="D232" s="545" t="s">
        <v>1612</v>
      </c>
      <c r="E232" s="545" t="s">
        <v>1613</v>
      </c>
      <c r="F232" s="562">
        <v>93</v>
      </c>
      <c r="G232" s="562">
        <v>24366</v>
      </c>
      <c r="H232" s="562">
        <v>1</v>
      </c>
      <c r="I232" s="562">
        <v>262</v>
      </c>
      <c r="J232" s="562">
        <v>66</v>
      </c>
      <c r="K232" s="562">
        <v>17433</v>
      </c>
      <c r="L232" s="562">
        <v>0.71546417138635809</v>
      </c>
      <c r="M232" s="562">
        <v>264.13636363636363</v>
      </c>
      <c r="N232" s="562">
        <v>66</v>
      </c>
      <c r="O232" s="562">
        <v>17556</v>
      </c>
      <c r="P232" s="550">
        <v>0.72051218911598125</v>
      </c>
      <c r="Q232" s="563">
        <v>266</v>
      </c>
    </row>
    <row r="233" spans="1:17" ht="14.4" customHeight="1" x14ac:dyDescent="0.3">
      <c r="A233" s="544" t="s">
        <v>1688</v>
      </c>
      <c r="B233" s="545" t="s">
        <v>1586</v>
      </c>
      <c r="C233" s="545" t="s">
        <v>1571</v>
      </c>
      <c r="D233" s="545" t="s">
        <v>1614</v>
      </c>
      <c r="E233" s="545" t="s">
        <v>1615</v>
      </c>
      <c r="F233" s="562">
        <v>94</v>
      </c>
      <c r="G233" s="562">
        <v>13254</v>
      </c>
      <c r="H233" s="562">
        <v>1</v>
      </c>
      <c r="I233" s="562">
        <v>141</v>
      </c>
      <c r="J233" s="562">
        <v>63</v>
      </c>
      <c r="K233" s="562">
        <v>8883</v>
      </c>
      <c r="L233" s="562">
        <v>0.67021276595744683</v>
      </c>
      <c r="M233" s="562">
        <v>141</v>
      </c>
      <c r="N233" s="562">
        <v>94</v>
      </c>
      <c r="O233" s="562">
        <v>13254</v>
      </c>
      <c r="P233" s="550">
        <v>1</v>
      </c>
      <c r="Q233" s="563">
        <v>141</v>
      </c>
    </row>
    <row r="234" spans="1:17" ht="14.4" customHeight="1" x14ac:dyDescent="0.3">
      <c r="A234" s="544" t="s">
        <v>1688</v>
      </c>
      <c r="B234" s="545" t="s">
        <v>1586</v>
      </c>
      <c r="C234" s="545" t="s">
        <v>1571</v>
      </c>
      <c r="D234" s="545" t="s">
        <v>1616</v>
      </c>
      <c r="E234" s="545" t="s">
        <v>1615</v>
      </c>
      <c r="F234" s="562">
        <v>168</v>
      </c>
      <c r="G234" s="562">
        <v>13104</v>
      </c>
      <c r="H234" s="562">
        <v>1</v>
      </c>
      <c r="I234" s="562">
        <v>78</v>
      </c>
      <c r="J234" s="562">
        <v>103</v>
      </c>
      <c r="K234" s="562">
        <v>8034</v>
      </c>
      <c r="L234" s="562">
        <v>0.61309523809523814</v>
      </c>
      <c r="M234" s="562">
        <v>78</v>
      </c>
      <c r="N234" s="562">
        <v>126</v>
      </c>
      <c r="O234" s="562">
        <v>9828</v>
      </c>
      <c r="P234" s="550">
        <v>0.75</v>
      </c>
      <c r="Q234" s="563">
        <v>78</v>
      </c>
    </row>
    <row r="235" spans="1:17" ht="14.4" customHeight="1" x14ac:dyDescent="0.3">
      <c r="A235" s="544" t="s">
        <v>1688</v>
      </c>
      <c r="B235" s="545" t="s">
        <v>1586</v>
      </c>
      <c r="C235" s="545" t="s">
        <v>1571</v>
      </c>
      <c r="D235" s="545" t="s">
        <v>1617</v>
      </c>
      <c r="E235" s="545" t="s">
        <v>1618</v>
      </c>
      <c r="F235" s="562">
        <v>95</v>
      </c>
      <c r="G235" s="562">
        <v>28785</v>
      </c>
      <c r="H235" s="562">
        <v>1</v>
      </c>
      <c r="I235" s="562">
        <v>303</v>
      </c>
      <c r="J235" s="562">
        <v>62</v>
      </c>
      <c r="K235" s="562">
        <v>18912</v>
      </c>
      <c r="L235" s="562">
        <v>0.65700885878061488</v>
      </c>
      <c r="M235" s="562">
        <v>305.03225806451616</v>
      </c>
      <c r="N235" s="562">
        <v>93</v>
      </c>
      <c r="O235" s="562">
        <v>28551</v>
      </c>
      <c r="P235" s="550">
        <v>0.99187076602397084</v>
      </c>
      <c r="Q235" s="563">
        <v>307</v>
      </c>
    </row>
    <row r="236" spans="1:17" ht="14.4" customHeight="1" x14ac:dyDescent="0.3">
      <c r="A236" s="544" t="s">
        <v>1688</v>
      </c>
      <c r="B236" s="545" t="s">
        <v>1586</v>
      </c>
      <c r="C236" s="545" t="s">
        <v>1571</v>
      </c>
      <c r="D236" s="545" t="s">
        <v>1619</v>
      </c>
      <c r="E236" s="545" t="s">
        <v>1620</v>
      </c>
      <c r="F236" s="562">
        <v>4</v>
      </c>
      <c r="G236" s="562">
        <v>1944</v>
      </c>
      <c r="H236" s="562">
        <v>1</v>
      </c>
      <c r="I236" s="562">
        <v>486</v>
      </c>
      <c r="J236" s="562">
        <v>1</v>
      </c>
      <c r="K236" s="562">
        <v>487</v>
      </c>
      <c r="L236" s="562">
        <v>0.25051440329218105</v>
      </c>
      <c r="M236" s="562">
        <v>487</v>
      </c>
      <c r="N236" s="562">
        <v>2</v>
      </c>
      <c r="O236" s="562">
        <v>974</v>
      </c>
      <c r="P236" s="550">
        <v>0.50102880658436211</v>
      </c>
      <c r="Q236" s="563">
        <v>487</v>
      </c>
    </row>
    <row r="237" spans="1:17" ht="14.4" customHeight="1" x14ac:dyDescent="0.3">
      <c r="A237" s="544" t="s">
        <v>1688</v>
      </c>
      <c r="B237" s="545" t="s">
        <v>1586</v>
      </c>
      <c r="C237" s="545" t="s">
        <v>1571</v>
      </c>
      <c r="D237" s="545" t="s">
        <v>1621</v>
      </c>
      <c r="E237" s="545" t="s">
        <v>1622</v>
      </c>
      <c r="F237" s="562">
        <v>122</v>
      </c>
      <c r="G237" s="562">
        <v>19520</v>
      </c>
      <c r="H237" s="562">
        <v>1</v>
      </c>
      <c r="I237" s="562">
        <v>160</v>
      </c>
      <c r="J237" s="562">
        <v>96</v>
      </c>
      <c r="K237" s="562">
        <v>15426</v>
      </c>
      <c r="L237" s="562">
        <v>0.79026639344262295</v>
      </c>
      <c r="M237" s="562">
        <v>160.6875</v>
      </c>
      <c r="N237" s="562">
        <v>87</v>
      </c>
      <c r="O237" s="562">
        <v>14007</v>
      </c>
      <c r="P237" s="550">
        <v>0.7175717213114754</v>
      </c>
      <c r="Q237" s="563">
        <v>161</v>
      </c>
    </row>
    <row r="238" spans="1:17" ht="14.4" customHeight="1" x14ac:dyDescent="0.3">
      <c r="A238" s="544" t="s">
        <v>1688</v>
      </c>
      <c r="B238" s="545" t="s">
        <v>1586</v>
      </c>
      <c r="C238" s="545" t="s">
        <v>1571</v>
      </c>
      <c r="D238" s="545" t="s">
        <v>1625</v>
      </c>
      <c r="E238" s="545" t="s">
        <v>1591</v>
      </c>
      <c r="F238" s="562">
        <v>212</v>
      </c>
      <c r="G238" s="562">
        <v>14840</v>
      </c>
      <c r="H238" s="562">
        <v>1</v>
      </c>
      <c r="I238" s="562">
        <v>70</v>
      </c>
      <c r="J238" s="562">
        <v>182</v>
      </c>
      <c r="K238" s="562">
        <v>12871</v>
      </c>
      <c r="L238" s="562">
        <v>0.86731805929919137</v>
      </c>
      <c r="M238" s="562">
        <v>70.719780219780219</v>
      </c>
      <c r="N238" s="562">
        <v>187</v>
      </c>
      <c r="O238" s="562">
        <v>13277</v>
      </c>
      <c r="P238" s="550">
        <v>0.89467654986522915</v>
      </c>
      <c r="Q238" s="563">
        <v>71</v>
      </c>
    </row>
    <row r="239" spans="1:17" ht="14.4" customHeight="1" x14ac:dyDescent="0.3">
      <c r="A239" s="544" t="s">
        <v>1688</v>
      </c>
      <c r="B239" s="545" t="s">
        <v>1586</v>
      </c>
      <c r="C239" s="545" t="s">
        <v>1571</v>
      </c>
      <c r="D239" s="545" t="s">
        <v>1630</v>
      </c>
      <c r="E239" s="545" t="s">
        <v>1631</v>
      </c>
      <c r="F239" s="562">
        <v>7</v>
      </c>
      <c r="G239" s="562">
        <v>1512</v>
      </c>
      <c r="H239" s="562">
        <v>1</v>
      </c>
      <c r="I239" s="562">
        <v>216</v>
      </c>
      <c r="J239" s="562">
        <v>13</v>
      </c>
      <c r="K239" s="562">
        <v>2820</v>
      </c>
      <c r="L239" s="562">
        <v>1.8650793650793651</v>
      </c>
      <c r="M239" s="562">
        <v>216.92307692307693</v>
      </c>
      <c r="N239" s="562">
        <v>12</v>
      </c>
      <c r="O239" s="562">
        <v>2640</v>
      </c>
      <c r="P239" s="550">
        <v>1.746031746031746</v>
      </c>
      <c r="Q239" s="563">
        <v>220</v>
      </c>
    </row>
    <row r="240" spans="1:17" ht="14.4" customHeight="1" x14ac:dyDescent="0.3">
      <c r="A240" s="544" t="s">
        <v>1688</v>
      </c>
      <c r="B240" s="545" t="s">
        <v>1586</v>
      </c>
      <c r="C240" s="545" t="s">
        <v>1571</v>
      </c>
      <c r="D240" s="545" t="s">
        <v>1632</v>
      </c>
      <c r="E240" s="545" t="s">
        <v>1633</v>
      </c>
      <c r="F240" s="562">
        <v>7</v>
      </c>
      <c r="G240" s="562">
        <v>8323</v>
      </c>
      <c r="H240" s="562">
        <v>1</v>
      </c>
      <c r="I240" s="562">
        <v>1189</v>
      </c>
      <c r="J240" s="562">
        <v>6</v>
      </c>
      <c r="K240" s="562">
        <v>7142</v>
      </c>
      <c r="L240" s="562">
        <v>0.85810404902078574</v>
      </c>
      <c r="M240" s="562">
        <v>1190.3333333333333</v>
      </c>
      <c r="N240" s="562">
        <v>6</v>
      </c>
      <c r="O240" s="562">
        <v>7170</v>
      </c>
      <c r="P240" s="550">
        <v>0.861468220593536</v>
      </c>
      <c r="Q240" s="563">
        <v>1195</v>
      </c>
    </row>
    <row r="241" spans="1:17" ht="14.4" customHeight="1" x14ac:dyDescent="0.3">
      <c r="A241" s="544" t="s">
        <v>1688</v>
      </c>
      <c r="B241" s="545" t="s">
        <v>1586</v>
      </c>
      <c r="C241" s="545" t="s">
        <v>1571</v>
      </c>
      <c r="D241" s="545" t="s">
        <v>1634</v>
      </c>
      <c r="E241" s="545" t="s">
        <v>1635</v>
      </c>
      <c r="F241" s="562">
        <v>57</v>
      </c>
      <c r="G241" s="562">
        <v>6156</v>
      </c>
      <c r="H241" s="562">
        <v>1</v>
      </c>
      <c r="I241" s="562">
        <v>108</v>
      </c>
      <c r="J241" s="562">
        <v>49</v>
      </c>
      <c r="K241" s="562">
        <v>5324</v>
      </c>
      <c r="L241" s="562">
        <v>0.86484730344379468</v>
      </c>
      <c r="M241" s="562">
        <v>108.65306122448979</v>
      </c>
      <c r="N241" s="562">
        <v>35</v>
      </c>
      <c r="O241" s="562">
        <v>3850</v>
      </c>
      <c r="P241" s="550">
        <v>0.62540610786224826</v>
      </c>
      <c r="Q241" s="563">
        <v>110</v>
      </c>
    </row>
    <row r="242" spans="1:17" ht="14.4" customHeight="1" x14ac:dyDescent="0.3">
      <c r="A242" s="544" t="s">
        <v>1688</v>
      </c>
      <c r="B242" s="545" t="s">
        <v>1586</v>
      </c>
      <c r="C242" s="545" t="s">
        <v>1571</v>
      </c>
      <c r="D242" s="545" t="s">
        <v>1636</v>
      </c>
      <c r="E242" s="545" t="s">
        <v>1637</v>
      </c>
      <c r="F242" s="562">
        <v>2</v>
      </c>
      <c r="G242" s="562">
        <v>638</v>
      </c>
      <c r="H242" s="562">
        <v>1</v>
      </c>
      <c r="I242" s="562">
        <v>319</v>
      </c>
      <c r="J242" s="562">
        <v>4</v>
      </c>
      <c r="K242" s="562">
        <v>1279</v>
      </c>
      <c r="L242" s="562">
        <v>2.0047021943573666</v>
      </c>
      <c r="M242" s="562">
        <v>319.75</v>
      </c>
      <c r="N242" s="562">
        <v>1</v>
      </c>
      <c r="O242" s="562">
        <v>323</v>
      </c>
      <c r="P242" s="550">
        <v>0.50626959247648906</v>
      </c>
      <c r="Q242" s="563">
        <v>323</v>
      </c>
    </row>
    <row r="243" spans="1:17" ht="14.4" customHeight="1" x14ac:dyDescent="0.3">
      <c r="A243" s="544" t="s">
        <v>1688</v>
      </c>
      <c r="B243" s="545" t="s">
        <v>1586</v>
      </c>
      <c r="C243" s="545" t="s">
        <v>1571</v>
      </c>
      <c r="D243" s="545" t="s">
        <v>1640</v>
      </c>
      <c r="E243" s="545" t="s">
        <v>1641</v>
      </c>
      <c r="F243" s="562">
        <v>26</v>
      </c>
      <c r="G243" s="562">
        <v>3744</v>
      </c>
      <c r="H243" s="562">
        <v>1</v>
      </c>
      <c r="I243" s="562">
        <v>144</v>
      </c>
      <c r="J243" s="562">
        <v>22</v>
      </c>
      <c r="K243" s="562">
        <v>3181</v>
      </c>
      <c r="L243" s="562">
        <v>0.84962606837606836</v>
      </c>
      <c r="M243" s="562">
        <v>144.59090909090909</v>
      </c>
      <c r="N243" s="562">
        <v>13</v>
      </c>
      <c r="O243" s="562">
        <v>1898</v>
      </c>
      <c r="P243" s="550">
        <v>0.50694444444444442</v>
      </c>
      <c r="Q243" s="563">
        <v>146</v>
      </c>
    </row>
    <row r="244" spans="1:17" ht="14.4" customHeight="1" x14ac:dyDescent="0.3">
      <c r="A244" s="544" t="s">
        <v>1688</v>
      </c>
      <c r="B244" s="545" t="s">
        <v>1586</v>
      </c>
      <c r="C244" s="545" t="s">
        <v>1571</v>
      </c>
      <c r="D244" s="545" t="s">
        <v>1642</v>
      </c>
      <c r="E244" s="545" t="s">
        <v>1643</v>
      </c>
      <c r="F244" s="562"/>
      <c r="G244" s="562"/>
      <c r="H244" s="562"/>
      <c r="I244" s="562"/>
      <c r="J244" s="562">
        <v>1</v>
      </c>
      <c r="K244" s="562">
        <v>1029</v>
      </c>
      <c r="L244" s="562"/>
      <c r="M244" s="562">
        <v>1029</v>
      </c>
      <c r="N244" s="562">
        <v>1</v>
      </c>
      <c r="O244" s="562">
        <v>1033</v>
      </c>
      <c r="P244" s="550"/>
      <c r="Q244" s="563">
        <v>1033</v>
      </c>
    </row>
    <row r="245" spans="1:17" ht="14.4" customHeight="1" x14ac:dyDescent="0.3">
      <c r="A245" s="544" t="s">
        <v>1688</v>
      </c>
      <c r="B245" s="545" t="s">
        <v>1586</v>
      </c>
      <c r="C245" s="545" t="s">
        <v>1571</v>
      </c>
      <c r="D245" s="545" t="s">
        <v>1644</v>
      </c>
      <c r="E245" s="545" t="s">
        <v>1645</v>
      </c>
      <c r="F245" s="562">
        <v>3</v>
      </c>
      <c r="G245" s="562">
        <v>873</v>
      </c>
      <c r="H245" s="562">
        <v>1</v>
      </c>
      <c r="I245" s="562">
        <v>291</v>
      </c>
      <c r="J245" s="562">
        <v>1</v>
      </c>
      <c r="K245" s="562">
        <v>293</v>
      </c>
      <c r="L245" s="562">
        <v>0.3356242840778923</v>
      </c>
      <c r="M245" s="562">
        <v>293</v>
      </c>
      <c r="N245" s="562">
        <v>1</v>
      </c>
      <c r="O245" s="562">
        <v>294</v>
      </c>
      <c r="P245" s="550">
        <v>0.33676975945017185</v>
      </c>
      <c r="Q245" s="563">
        <v>294</v>
      </c>
    </row>
    <row r="246" spans="1:17" ht="14.4" customHeight="1" x14ac:dyDescent="0.3">
      <c r="A246" s="544" t="s">
        <v>1689</v>
      </c>
      <c r="B246" s="545" t="s">
        <v>1586</v>
      </c>
      <c r="C246" s="545" t="s">
        <v>1571</v>
      </c>
      <c r="D246" s="545" t="s">
        <v>1590</v>
      </c>
      <c r="E246" s="545" t="s">
        <v>1591</v>
      </c>
      <c r="F246" s="562">
        <v>224</v>
      </c>
      <c r="G246" s="562">
        <v>45472</v>
      </c>
      <c r="H246" s="562">
        <v>1</v>
      </c>
      <c r="I246" s="562">
        <v>203</v>
      </c>
      <c r="J246" s="562">
        <v>151</v>
      </c>
      <c r="K246" s="562">
        <v>30875</v>
      </c>
      <c r="L246" s="562">
        <v>0.67898926812104154</v>
      </c>
      <c r="M246" s="562">
        <v>204.47019867549668</v>
      </c>
      <c r="N246" s="562">
        <v>288</v>
      </c>
      <c r="O246" s="562">
        <v>59328</v>
      </c>
      <c r="P246" s="550">
        <v>1.3047149894440535</v>
      </c>
      <c r="Q246" s="563">
        <v>206</v>
      </c>
    </row>
    <row r="247" spans="1:17" ht="14.4" customHeight="1" x14ac:dyDescent="0.3">
      <c r="A247" s="544" t="s">
        <v>1689</v>
      </c>
      <c r="B247" s="545" t="s">
        <v>1586</v>
      </c>
      <c r="C247" s="545" t="s">
        <v>1571</v>
      </c>
      <c r="D247" s="545" t="s">
        <v>1592</v>
      </c>
      <c r="E247" s="545" t="s">
        <v>1591</v>
      </c>
      <c r="F247" s="562"/>
      <c r="G247" s="562"/>
      <c r="H247" s="562"/>
      <c r="I247" s="562"/>
      <c r="J247" s="562">
        <v>3</v>
      </c>
      <c r="K247" s="562">
        <v>252</v>
      </c>
      <c r="L247" s="562"/>
      <c r="M247" s="562">
        <v>84</v>
      </c>
      <c r="N247" s="562">
        <v>3</v>
      </c>
      <c r="O247" s="562">
        <v>255</v>
      </c>
      <c r="P247" s="550"/>
      <c r="Q247" s="563">
        <v>85</v>
      </c>
    </row>
    <row r="248" spans="1:17" ht="14.4" customHeight="1" x14ac:dyDescent="0.3">
      <c r="A248" s="544" t="s">
        <v>1689</v>
      </c>
      <c r="B248" s="545" t="s">
        <v>1586</v>
      </c>
      <c r="C248" s="545" t="s">
        <v>1571</v>
      </c>
      <c r="D248" s="545" t="s">
        <v>1593</v>
      </c>
      <c r="E248" s="545" t="s">
        <v>1594</v>
      </c>
      <c r="F248" s="562">
        <v>846</v>
      </c>
      <c r="G248" s="562">
        <v>247032</v>
      </c>
      <c r="H248" s="562">
        <v>1</v>
      </c>
      <c r="I248" s="562">
        <v>292</v>
      </c>
      <c r="J248" s="562">
        <v>1008</v>
      </c>
      <c r="K248" s="562">
        <v>296018</v>
      </c>
      <c r="L248" s="562">
        <v>1.1982981961851096</v>
      </c>
      <c r="M248" s="562">
        <v>293.66865079365078</v>
      </c>
      <c r="N248" s="562">
        <v>1089</v>
      </c>
      <c r="O248" s="562">
        <v>321255</v>
      </c>
      <c r="P248" s="550">
        <v>1.3004590498396968</v>
      </c>
      <c r="Q248" s="563">
        <v>295</v>
      </c>
    </row>
    <row r="249" spans="1:17" ht="14.4" customHeight="1" x14ac:dyDescent="0.3">
      <c r="A249" s="544" t="s">
        <v>1689</v>
      </c>
      <c r="B249" s="545" t="s">
        <v>1586</v>
      </c>
      <c r="C249" s="545" t="s">
        <v>1571</v>
      </c>
      <c r="D249" s="545" t="s">
        <v>1595</v>
      </c>
      <c r="E249" s="545" t="s">
        <v>1596</v>
      </c>
      <c r="F249" s="562">
        <v>11</v>
      </c>
      <c r="G249" s="562">
        <v>1023</v>
      </c>
      <c r="H249" s="562">
        <v>1</v>
      </c>
      <c r="I249" s="562">
        <v>93</v>
      </c>
      <c r="J249" s="562">
        <v>13</v>
      </c>
      <c r="K249" s="562">
        <v>1222</v>
      </c>
      <c r="L249" s="562">
        <v>1.1945259042033236</v>
      </c>
      <c r="M249" s="562">
        <v>94</v>
      </c>
      <c r="N249" s="562">
        <v>17</v>
      </c>
      <c r="O249" s="562">
        <v>1615</v>
      </c>
      <c r="P249" s="550">
        <v>1.5786901270772238</v>
      </c>
      <c r="Q249" s="563">
        <v>95</v>
      </c>
    </row>
    <row r="250" spans="1:17" ht="14.4" customHeight="1" x14ac:dyDescent="0.3">
      <c r="A250" s="544" t="s">
        <v>1689</v>
      </c>
      <c r="B250" s="545" t="s">
        <v>1586</v>
      </c>
      <c r="C250" s="545" t="s">
        <v>1571</v>
      </c>
      <c r="D250" s="545" t="s">
        <v>1597</v>
      </c>
      <c r="E250" s="545" t="s">
        <v>1598</v>
      </c>
      <c r="F250" s="562"/>
      <c r="G250" s="562"/>
      <c r="H250" s="562"/>
      <c r="I250" s="562"/>
      <c r="J250" s="562">
        <v>1</v>
      </c>
      <c r="K250" s="562">
        <v>220</v>
      </c>
      <c r="L250" s="562"/>
      <c r="M250" s="562">
        <v>220</v>
      </c>
      <c r="N250" s="562">
        <v>1</v>
      </c>
      <c r="O250" s="562">
        <v>224</v>
      </c>
      <c r="P250" s="550"/>
      <c r="Q250" s="563">
        <v>224</v>
      </c>
    </row>
    <row r="251" spans="1:17" ht="14.4" customHeight="1" x14ac:dyDescent="0.3">
      <c r="A251" s="544" t="s">
        <v>1689</v>
      </c>
      <c r="B251" s="545" t="s">
        <v>1586</v>
      </c>
      <c r="C251" s="545" t="s">
        <v>1571</v>
      </c>
      <c r="D251" s="545" t="s">
        <v>1599</v>
      </c>
      <c r="E251" s="545" t="s">
        <v>1600</v>
      </c>
      <c r="F251" s="562">
        <v>726</v>
      </c>
      <c r="G251" s="562">
        <v>97284</v>
      </c>
      <c r="H251" s="562">
        <v>1</v>
      </c>
      <c r="I251" s="562">
        <v>134</v>
      </c>
      <c r="J251" s="562">
        <v>700</v>
      </c>
      <c r="K251" s="562">
        <v>94266</v>
      </c>
      <c r="L251" s="562">
        <v>0.96897742691501176</v>
      </c>
      <c r="M251" s="562">
        <v>134.66571428571427</v>
      </c>
      <c r="N251" s="562">
        <v>716</v>
      </c>
      <c r="O251" s="562">
        <v>96660</v>
      </c>
      <c r="P251" s="550">
        <v>0.99358579005797454</v>
      </c>
      <c r="Q251" s="563">
        <v>135</v>
      </c>
    </row>
    <row r="252" spans="1:17" ht="14.4" customHeight="1" x14ac:dyDescent="0.3">
      <c r="A252" s="544" t="s">
        <v>1689</v>
      </c>
      <c r="B252" s="545" t="s">
        <v>1586</v>
      </c>
      <c r="C252" s="545" t="s">
        <v>1571</v>
      </c>
      <c r="D252" s="545" t="s">
        <v>1601</v>
      </c>
      <c r="E252" s="545" t="s">
        <v>1600</v>
      </c>
      <c r="F252" s="562">
        <v>3</v>
      </c>
      <c r="G252" s="562">
        <v>525</v>
      </c>
      <c r="H252" s="562">
        <v>1</v>
      </c>
      <c r="I252" s="562">
        <v>175</v>
      </c>
      <c r="J252" s="562">
        <v>1</v>
      </c>
      <c r="K252" s="562">
        <v>175</v>
      </c>
      <c r="L252" s="562">
        <v>0.33333333333333331</v>
      </c>
      <c r="M252" s="562">
        <v>175</v>
      </c>
      <c r="N252" s="562">
        <v>1</v>
      </c>
      <c r="O252" s="562">
        <v>178</v>
      </c>
      <c r="P252" s="550">
        <v>0.33904761904761904</v>
      </c>
      <c r="Q252" s="563">
        <v>178</v>
      </c>
    </row>
    <row r="253" spans="1:17" ht="14.4" customHeight="1" x14ac:dyDescent="0.3">
      <c r="A253" s="544" t="s">
        <v>1689</v>
      </c>
      <c r="B253" s="545" t="s">
        <v>1586</v>
      </c>
      <c r="C253" s="545" t="s">
        <v>1571</v>
      </c>
      <c r="D253" s="545" t="s">
        <v>1602</v>
      </c>
      <c r="E253" s="545" t="s">
        <v>1603</v>
      </c>
      <c r="F253" s="562">
        <v>4</v>
      </c>
      <c r="G253" s="562">
        <v>2448</v>
      </c>
      <c r="H253" s="562">
        <v>1</v>
      </c>
      <c r="I253" s="562">
        <v>612</v>
      </c>
      <c r="J253" s="562">
        <v>5</v>
      </c>
      <c r="K253" s="562">
        <v>3084</v>
      </c>
      <c r="L253" s="562">
        <v>1.2598039215686274</v>
      </c>
      <c r="M253" s="562">
        <v>616.79999999999995</v>
      </c>
      <c r="N253" s="562">
        <v>4</v>
      </c>
      <c r="O253" s="562">
        <v>2480</v>
      </c>
      <c r="P253" s="550">
        <v>1.0130718954248366</v>
      </c>
      <c r="Q253" s="563">
        <v>620</v>
      </c>
    </row>
    <row r="254" spans="1:17" ht="14.4" customHeight="1" x14ac:dyDescent="0.3">
      <c r="A254" s="544" t="s">
        <v>1689</v>
      </c>
      <c r="B254" s="545" t="s">
        <v>1586</v>
      </c>
      <c r="C254" s="545" t="s">
        <v>1571</v>
      </c>
      <c r="D254" s="545" t="s">
        <v>1606</v>
      </c>
      <c r="E254" s="545" t="s">
        <v>1607</v>
      </c>
      <c r="F254" s="562">
        <v>33</v>
      </c>
      <c r="G254" s="562">
        <v>5247</v>
      </c>
      <c r="H254" s="562">
        <v>1</v>
      </c>
      <c r="I254" s="562">
        <v>159</v>
      </c>
      <c r="J254" s="562">
        <v>41</v>
      </c>
      <c r="K254" s="562">
        <v>6552</v>
      </c>
      <c r="L254" s="562">
        <v>1.2487135506003431</v>
      </c>
      <c r="M254" s="562">
        <v>159.80487804878049</v>
      </c>
      <c r="N254" s="562">
        <v>43</v>
      </c>
      <c r="O254" s="562">
        <v>6923</v>
      </c>
      <c r="P254" s="550">
        <v>1.3194206213074138</v>
      </c>
      <c r="Q254" s="563">
        <v>161</v>
      </c>
    </row>
    <row r="255" spans="1:17" ht="14.4" customHeight="1" x14ac:dyDescent="0.3">
      <c r="A255" s="544" t="s">
        <v>1689</v>
      </c>
      <c r="B255" s="545" t="s">
        <v>1586</v>
      </c>
      <c r="C255" s="545" t="s">
        <v>1571</v>
      </c>
      <c r="D255" s="545" t="s">
        <v>1608</v>
      </c>
      <c r="E255" s="545" t="s">
        <v>1609</v>
      </c>
      <c r="F255" s="562">
        <v>62</v>
      </c>
      <c r="G255" s="562">
        <v>23684</v>
      </c>
      <c r="H255" s="562">
        <v>1</v>
      </c>
      <c r="I255" s="562">
        <v>382</v>
      </c>
      <c r="J255" s="562">
        <v>47</v>
      </c>
      <c r="K255" s="562">
        <v>17974</v>
      </c>
      <c r="L255" s="562">
        <v>0.75890896807971631</v>
      </c>
      <c r="M255" s="562">
        <v>382.42553191489361</v>
      </c>
      <c r="N255" s="562">
        <v>55</v>
      </c>
      <c r="O255" s="562">
        <v>21065</v>
      </c>
      <c r="P255" s="550">
        <v>0.88941901705792936</v>
      </c>
      <c r="Q255" s="563">
        <v>383</v>
      </c>
    </row>
    <row r="256" spans="1:17" ht="14.4" customHeight="1" x14ac:dyDescent="0.3">
      <c r="A256" s="544" t="s">
        <v>1689</v>
      </c>
      <c r="B256" s="545" t="s">
        <v>1586</v>
      </c>
      <c r="C256" s="545" t="s">
        <v>1571</v>
      </c>
      <c r="D256" s="545" t="s">
        <v>1610</v>
      </c>
      <c r="E256" s="545" t="s">
        <v>1611</v>
      </c>
      <c r="F256" s="562">
        <v>886</v>
      </c>
      <c r="G256" s="562">
        <v>14176</v>
      </c>
      <c r="H256" s="562">
        <v>1</v>
      </c>
      <c r="I256" s="562">
        <v>16</v>
      </c>
      <c r="J256" s="562">
        <v>821</v>
      </c>
      <c r="K256" s="562">
        <v>13136</v>
      </c>
      <c r="L256" s="562">
        <v>0.92663656884875845</v>
      </c>
      <c r="M256" s="562">
        <v>16</v>
      </c>
      <c r="N256" s="562">
        <v>886</v>
      </c>
      <c r="O256" s="562">
        <v>14176</v>
      </c>
      <c r="P256" s="550">
        <v>1</v>
      </c>
      <c r="Q256" s="563">
        <v>16</v>
      </c>
    </row>
    <row r="257" spans="1:17" ht="14.4" customHeight="1" x14ac:dyDescent="0.3">
      <c r="A257" s="544" t="s">
        <v>1689</v>
      </c>
      <c r="B257" s="545" t="s">
        <v>1586</v>
      </c>
      <c r="C257" s="545" t="s">
        <v>1571</v>
      </c>
      <c r="D257" s="545" t="s">
        <v>1612</v>
      </c>
      <c r="E257" s="545" t="s">
        <v>1613</v>
      </c>
      <c r="F257" s="562">
        <v>50</v>
      </c>
      <c r="G257" s="562">
        <v>13100</v>
      </c>
      <c r="H257" s="562">
        <v>1</v>
      </c>
      <c r="I257" s="562">
        <v>262</v>
      </c>
      <c r="J257" s="562">
        <v>38</v>
      </c>
      <c r="K257" s="562">
        <v>10052</v>
      </c>
      <c r="L257" s="562">
        <v>0.76732824427480917</v>
      </c>
      <c r="M257" s="562">
        <v>264.5263157894737</v>
      </c>
      <c r="N257" s="562">
        <v>54</v>
      </c>
      <c r="O257" s="562">
        <v>14364</v>
      </c>
      <c r="P257" s="550">
        <v>1.0964885496183205</v>
      </c>
      <c r="Q257" s="563">
        <v>266</v>
      </c>
    </row>
    <row r="258" spans="1:17" ht="14.4" customHeight="1" x14ac:dyDescent="0.3">
      <c r="A258" s="544" t="s">
        <v>1689</v>
      </c>
      <c r="B258" s="545" t="s">
        <v>1586</v>
      </c>
      <c r="C258" s="545" t="s">
        <v>1571</v>
      </c>
      <c r="D258" s="545" t="s">
        <v>1614</v>
      </c>
      <c r="E258" s="545" t="s">
        <v>1615</v>
      </c>
      <c r="F258" s="562">
        <v>54</v>
      </c>
      <c r="G258" s="562">
        <v>7614</v>
      </c>
      <c r="H258" s="562">
        <v>1</v>
      </c>
      <c r="I258" s="562">
        <v>141</v>
      </c>
      <c r="J258" s="562">
        <v>37</v>
      </c>
      <c r="K258" s="562">
        <v>5217</v>
      </c>
      <c r="L258" s="562">
        <v>0.68518518518518523</v>
      </c>
      <c r="M258" s="562">
        <v>141</v>
      </c>
      <c r="N258" s="562">
        <v>71</v>
      </c>
      <c r="O258" s="562">
        <v>10011</v>
      </c>
      <c r="P258" s="550">
        <v>1.3148148148148149</v>
      </c>
      <c r="Q258" s="563">
        <v>141</v>
      </c>
    </row>
    <row r="259" spans="1:17" ht="14.4" customHeight="1" x14ac:dyDescent="0.3">
      <c r="A259" s="544" t="s">
        <v>1689</v>
      </c>
      <c r="B259" s="545" t="s">
        <v>1586</v>
      </c>
      <c r="C259" s="545" t="s">
        <v>1571</v>
      </c>
      <c r="D259" s="545" t="s">
        <v>1616</v>
      </c>
      <c r="E259" s="545" t="s">
        <v>1615</v>
      </c>
      <c r="F259" s="562">
        <v>727</v>
      </c>
      <c r="G259" s="562">
        <v>56706</v>
      </c>
      <c r="H259" s="562">
        <v>1</v>
      </c>
      <c r="I259" s="562">
        <v>78</v>
      </c>
      <c r="J259" s="562">
        <v>700</v>
      </c>
      <c r="K259" s="562">
        <v>54600</v>
      </c>
      <c r="L259" s="562">
        <v>0.96286107290233836</v>
      </c>
      <c r="M259" s="562">
        <v>78</v>
      </c>
      <c r="N259" s="562">
        <v>716</v>
      </c>
      <c r="O259" s="562">
        <v>55848</v>
      </c>
      <c r="P259" s="550">
        <v>0.98486932599724897</v>
      </c>
      <c r="Q259" s="563">
        <v>78</v>
      </c>
    </row>
    <row r="260" spans="1:17" ht="14.4" customHeight="1" x14ac:dyDescent="0.3">
      <c r="A260" s="544" t="s">
        <v>1689</v>
      </c>
      <c r="B260" s="545" t="s">
        <v>1586</v>
      </c>
      <c r="C260" s="545" t="s">
        <v>1571</v>
      </c>
      <c r="D260" s="545" t="s">
        <v>1617</v>
      </c>
      <c r="E260" s="545" t="s">
        <v>1618</v>
      </c>
      <c r="F260" s="562">
        <v>54</v>
      </c>
      <c r="G260" s="562">
        <v>16362</v>
      </c>
      <c r="H260" s="562">
        <v>1</v>
      </c>
      <c r="I260" s="562">
        <v>303</v>
      </c>
      <c r="J260" s="562">
        <v>36</v>
      </c>
      <c r="K260" s="562">
        <v>10998</v>
      </c>
      <c r="L260" s="562">
        <v>0.67216721672167212</v>
      </c>
      <c r="M260" s="562">
        <v>305.5</v>
      </c>
      <c r="N260" s="562">
        <v>71</v>
      </c>
      <c r="O260" s="562">
        <v>21797</v>
      </c>
      <c r="P260" s="550">
        <v>1.3321721060994989</v>
      </c>
      <c r="Q260" s="563">
        <v>307</v>
      </c>
    </row>
    <row r="261" spans="1:17" ht="14.4" customHeight="1" x14ac:dyDescent="0.3">
      <c r="A261" s="544" t="s">
        <v>1689</v>
      </c>
      <c r="B261" s="545" t="s">
        <v>1586</v>
      </c>
      <c r="C261" s="545" t="s">
        <v>1571</v>
      </c>
      <c r="D261" s="545" t="s">
        <v>1619</v>
      </c>
      <c r="E261" s="545" t="s">
        <v>1620</v>
      </c>
      <c r="F261" s="562">
        <v>63</v>
      </c>
      <c r="G261" s="562">
        <v>30618</v>
      </c>
      <c r="H261" s="562">
        <v>1</v>
      </c>
      <c r="I261" s="562">
        <v>486</v>
      </c>
      <c r="J261" s="562">
        <v>47</v>
      </c>
      <c r="K261" s="562">
        <v>22862</v>
      </c>
      <c r="L261" s="562">
        <v>0.7466849565614998</v>
      </c>
      <c r="M261" s="562">
        <v>486.42553191489361</v>
      </c>
      <c r="N261" s="562">
        <v>55</v>
      </c>
      <c r="O261" s="562">
        <v>26785</v>
      </c>
      <c r="P261" s="550">
        <v>0.87481220197269582</v>
      </c>
      <c r="Q261" s="563">
        <v>487</v>
      </c>
    </row>
    <row r="262" spans="1:17" ht="14.4" customHeight="1" x14ac:dyDescent="0.3">
      <c r="A262" s="544" t="s">
        <v>1689</v>
      </c>
      <c r="B262" s="545" t="s">
        <v>1586</v>
      </c>
      <c r="C262" s="545" t="s">
        <v>1571</v>
      </c>
      <c r="D262" s="545" t="s">
        <v>1621</v>
      </c>
      <c r="E262" s="545" t="s">
        <v>1622</v>
      </c>
      <c r="F262" s="562">
        <v>634</v>
      </c>
      <c r="G262" s="562">
        <v>101440</v>
      </c>
      <c r="H262" s="562">
        <v>1</v>
      </c>
      <c r="I262" s="562">
        <v>160</v>
      </c>
      <c r="J262" s="562">
        <v>631</v>
      </c>
      <c r="K262" s="562">
        <v>101382</v>
      </c>
      <c r="L262" s="562">
        <v>0.99942823343848586</v>
      </c>
      <c r="M262" s="562">
        <v>160.66877971473852</v>
      </c>
      <c r="N262" s="562">
        <v>631</v>
      </c>
      <c r="O262" s="562">
        <v>101591</v>
      </c>
      <c r="P262" s="550">
        <v>1.0014885646687697</v>
      </c>
      <c r="Q262" s="563">
        <v>161</v>
      </c>
    </row>
    <row r="263" spans="1:17" ht="14.4" customHeight="1" x14ac:dyDescent="0.3">
      <c r="A263" s="544" t="s">
        <v>1689</v>
      </c>
      <c r="B263" s="545" t="s">
        <v>1586</v>
      </c>
      <c r="C263" s="545" t="s">
        <v>1571</v>
      </c>
      <c r="D263" s="545" t="s">
        <v>1625</v>
      </c>
      <c r="E263" s="545" t="s">
        <v>1591</v>
      </c>
      <c r="F263" s="562">
        <v>2007</v>
      </c>
      <c r="G263" s="562">
        <v>140490</v>
      </c>
      <c r="H263" s="562">
        <v>1</v>
      </c>
      <c r="I263" s="562">
        <v>70</v>
      </c>
      <c r="J263" s="562">
        <v>2018</v>
      </c>
      <c r="K263" s="562">
        <v>142628</v>
      </c>
      <c r="L263" s="562">
        <v>1.0152181649939498</v>
      </c>
      <c r="M263" s="562">
        <v>70.677898909811688</v>
      </c>
      <c r="N263" s="562">
        <v>1990</v>
      </c>
      <c r="O263" s="562">
        <v>141290</v>
      </c>
      <c r="P263" s="550">
        <v>1.0056943554701403</v>
      </c>
      <c r="Q263" s="563">
        <v>71</v>
      </c>
    </row>
    <row r="264" spans="1:17" ht="14.4" customHeight="1" x14ac:dyDescent="0.3">
      <c r="A264" s="544" t="s">
        <v>1689</v>
      </c>
      <c r="B264" s="545" t="s">
        <v>1586</v>
      </c>
      <c r="C264" s="545" t="s">
        <v>1571</v>
      </c>
      <c r="D264" s="545" t="s">
        <v>1630</v>
      </c>
      <c r="E264" s="545" t="s">
        <v>1631</v>
      </c>
      <c r="F264" s="562">
        <v>9</v>
      </c>
      <c r="G264" s="562">
        <v>1944</v>
      </c>
      <c r="H264" s="562">
        <v>1</v>
      </c>
      <c r="I264" s="562">
        <v>216</v>
      </c>
      <c r="J264" s="562">
        <v>3</v>
      </c>
      <c r="K264" s="562">
        <v>648</v>
      </c>
      <c r="L264" s="562">
        <v>0.33333333333333331</v>
      </c>
      <c r="M264" s="562">
        <v>216</v>
      </c>
      <c r="N264" s="562">
        <v>3</v>
      </c>
      <c r="O264" s="562">
        <v>660</v>
      </c>
      <c r="P264" s="550">
        <v>0.33950617283950618</v>
      </c>
      <c r="Q264" s="563">
        <v>220</v>
      </c>
    </row>
    <row r="265" spans="1:17" ht="14.4" customHeight="1" x14ac:dyDescent="0.3">
      <c r="A265" s="544" t="s">
        <v>1689</v>
      </c>
      <c r="B265" s="545" t="s">
        <v>1586</v>
      </c>
      <c r="C265" s="545" t="s">
        <v>1571</v>
      </c>
      <c r="D265" s="545" t="s">
        <v>1632</v>
      </c>
      <c r="E265" s="545" t="s">
        <v>1633</v>
      </c>
      <c r="F265" s="562">
        <v>30</v>
      </c>
      <c r="G265" s="562">
        <v>35670</v>
      </c>
      <c r="H265" s="562">
        <v>1</v>
      </c>
      <c r="I265" s="562">
        <v>1189</v>
      </c>
      <c r="J265" s="562">
        <v>42</v>
      </c>
      <c r="K265" s="562">
        <v>50066</v>
      </c>
      <c r="L265" s="562">
        <v>1.4035884496776003</v>
      </c>
      <c r="M265" s="562">
        <v>1192.047619047619</v>
      </c>
      <c r="N265" s="562">
        <v>44</v>
      </c>
      <c r="O265" s="562">
        <v>52580</v>
      </c>
      <c r="P265" s="550">
        <v>1.4740678441267172</v>
      </c>
      <c r="Q265" s="563">
        <v>1195</v>
      </c>
    </row>
    <row r="266" spans="1:17" ht="14.4" customHeight="1" x14ac:dyDescent="0.3">
      <c r="A266" s="544" t="s">
        <v>1689</v>
      </c>
      <c r="B266" s="545" t="s">
        <v>1586</v>
      </c>
      <c r="C266" s="545" t="s">
        <v>1571</v>
      </c>
      <c r="D266" s="545" t="s">
        <v>1634</v>
      </c>
      <c r="E266" s="545" t="s">
        <v>1635</v>
      </c>
      <c r="F266" s="562">
        <v>30</v>
      </c>
      <c r="G266" s="562">
        <v>3240</v>
      </c>
      <c r="H266" s="562">
        <v>1</v>
      </c>
      <c r="I266" s="562">
        <v>108</v>
      </c>
      <c r="J266" s="562">
        <v>36</v>
      </c>
      <c r="K266" s="562">
        <v>3915</v>
      </c>
      <c r="L266" s="562">
        <v>1.2083333333333333</v>
      </c>
      <c r="M266" s="562">
        <v>108.75</v>
      </c>
      <c r="N266" s="562">
        <v>39</v>
      </c>
      <c r="O266" s="562">
        <v>4290</v>
      </c>
      <c r="P266" s="550">
        <v>1.3240740740740742</v>
      </c>
      <c r="Q266" s="563">
        <v>110</v>
      </c>
    </row>
    <row r="267" spans="1:17" ht="14.4" customHeight="1" x14ac:dyDescent="0.3">
      <c r="A267" s="544" t="s">
        <v>1689</v>
      </c>
      <c r="B267" s="545" t="s">
        <v>1586</v>
      </c>
      <c r="C267" s="545" t="s">
        <v>1571</v>
      </c>
      <c r="D267" s="545" t="s">
        <v>1636</v>
      </c>
      <c r="E267" s="545" t="s">
        <v>1637</v>
      </c>
      <c r="F267" s="562">
        <v>6</v>
      </c>
      <c r="G267" s="562">
        <v>1914</v>
      </c>
      <c r="H267" s="562">
        <v>1</v>
      </c>
      <c r="I267" s="562">
        <v>319</v>
      </c>
      <c r="J267" s="562">
        <v>1</v>
      </c>
      <c r="K267" s="562">
        <v>319</v>
      </c>
      <c r="L267" s="562">
        <v>0.16666666666666666</v>
      </c>
      <c r="M267" s="562">
        <v>319</v>
      </c>
      <c r="N267" s="562">
        <v>2</v>
      </c>
      <c r="O267" s="562">
        <v>646</v>
      </c>
      <c r="P267" s="550">
        <v>0.33751306165099271</v>
      </c>
      <c r="Q267" s="563">
        <v>323</v>
      </c>
    </row>
    <row r="268" spans="1:17" ht="14.4" customHeight="1" x14ac:dyDescent="0.3">
      <c r="A268" s="544" t="s">
        <v>1689</v>
      </c>
      <c r="B268" s="545" t="s">
        <v>1586</v>
      </c>
      <c r="C268" s="545" t="s">
        <v>1571</v>
      </c>
      <c r="D268" s="545" t="s">
        <v>1642</v>
      </c>
      <c r="E268" s="545" t="s">
        <v>1643</v>
      </c>
      <c r="F268" s="562">
        <v>2</v>
      </c>
      <c r="G268" s="562">
        <v>2040</v>
      </c>
      <c r="H268" s="562">
        <v>1</v>
      </c>
      <c r="I268" s="562">
        <v>1020</v>
      </c>
      <c r="J268" s="562"/>
      <c r="K268" s="562"/>
      <c r="L268" s="562"/>
      <c r="M268" s="562"/>
      <c r="N268" s="562"/>
      <c r="O268" s="562"/>
      <c r="P268" s="550"/>
      <c r="Q268" s="563"/>
    </row>
    <row r="269" spans="1:17" ht="14.4" customHeight="1" x14ac:dyDescent="0.3">
      <c r="A269" s="544" t="s">
        <v>1689</v>
      </c>
      <c r="B269" s="545" t="s">
        <v>1586</v>
      </c>
      <c r="C269" s="545" t="s">
        <v>1571</v>
      </c>
      <c r="D269" s="545" t="s">
        <v>1644</v>
      </c>
      <c r="E269" s="545" t="s">
        <v>1645</v>
      </c>
      <c r="F269" s="562">
        <v>2</v>
      </c>
      <c r="G269" s="562">
        <v>582</v>
      </c>
      <c r="H269" s="562">
        <v>1</v>
      </c>
      <c r="I269" s="562">
        <v>291</v>
      </c>
      <c r="J269" s="562"/>
      <c r="K269" s="562"/>
      <c r="L269" s="562"/>
      <c r="M269" s="562"/>
      <c r="N269" s="562">
        <v>1</v>
      </c>
      <c r="O269" s="562">
        <v>294</v>
      </c>
      <c r="P269" s="550">
        <v>0.50515463917525771</v>
      </c>
      <c r="Q269" s="563">
        <v>294</v>
      </c>
    </row>
    <row r="270" spans="1:17" ht="14.4" customHeight="1" x14ac:dyDescent="0.3">
      <c r="A270" s="544" t="s">
        <v>1690</v>
      </c>
      <c r="B270" s="545" t="s">
        <v>1586</v>
      </c>
      <c r="C270" s="545" t="s">
        <v>1571</v>
      </c>
      <c r="D270" s="545" t="s">
        <v>1590</v>
      </c>
      <c r="E270" s="545" t="s">
        <v>1591</v>
      </c>
      <c r="F270" s="562">
        <v>275</v>
      </c>
      <c r="G270" s="562">
        <v>55825</v>
      </c>
      <c r="H270" s="562">
        <v>1</v>
      </c>
      <c r="I270" s="562">
        <v>203</v>
      </c>
      <c r="J270" s="562">
        <v>200</v>
      </c>
      <c r="K270" s="562">
        <v>40910</v>
      </c>
      <c r="L270" s="562">
        <v>0.73282579489476041</v>
      </c>
      <c r="M270" s="562">
        <v>204.55</v>
      </c>
      <c r="N270" s="562">
        <v>243</v>
      </c>
      <c r="O270" s="562">
        <v>50058</v>
      </c>
      <c r="P270" s="550">
        <v>0.89669502910882226</v>
      </c>
      <c r="Q270" s="563">
        <v>206</v>
      </c>
    </row>
    <row r="271" spans="1:17" ht="14.4" customHeight="1" x14ac:dyDescent="0.3">
      <c r="A271" s="544" t="s">
        <v>1690</v>
      </c>
      <c r="B271" s="545" t="s">
        <v>1586</v>
      </c>
      <c r="C271" s="545" t="s">
        <v>1571</v>
      </c>
      <c r="D271" s="545" t="s">
        <v>1592</v>
      </c>
      <c r="E271" s="545" t="s">
        <v>1591</v>
      </c>
      <c r="F271" s="562"/>
      <c r="G271" s="562"/>
      <c r="H271" s="562"/>
      <c r="I271" s="562"/>
      <c r="J271" s="562">
        <v>5</v>
      </c>
      <c r="K271" s="562">
        <v>425</v>
      </c>
      <c r="L271" s="562"/>
      <c r="M271" s="562">
        <v>85</v>
      </c>
      <c r="N271" s="562">
        <v>1</v>
      </c>
      <c r="O271" s="562">
        <v>85</v>
      </c>
      <c r="P271" s="550"/>
      <c r="Q271" s="563">
        <v>85</v>
      </c>
    </row>
    <row r="272" spans="1:17" ht="14.4" customHeight="1" x14ac:dyDescent="0.3">
      <c r="A272" s="544" t="s">
        <v>1690</v>
      </c>
      <c r="B272" s="545" t="s">
        <v>1586</v>
      </c>
      <c r="C272" s="545" t="s">
        <v>1571</v>
      </c>
      <c r="D272" s="545" t="s">
        <v>1593</v>
      </c>
      <c r="E272" s="545" t="s">
        <v>1594</v>
      </c>
      <c r="F272" s="562">
        <v>257</v>
      </c>
      <c r="G272" s="562">
        <v>75044</v>
      </c>
      <c r="H272" s="562">
        <v>1</v>
      </c>
      <c r="I272" s="562">
        <v>292</v>
      </c>
      <c r="J272" s="562">
        <v>281</v>
      </c>
      <c r="K272" s="562">
        <v>82474</v>
      </c>
      <c r="L272" s="562">
        <v>1.0990085816321091</v>
      </c>
      <c r="M272" s="562">
        <v>293.5017793594306</v>
      </c>
      <c r="N272" s="562">
        <v>300</v>
      </c>
      <c r="O272" s="562">
        <v>88500</v>
      </c>
      <c r="P272" s="550">
        <v>1.179308139224988</v>
      </c>
      <c r="Q272" s="563">
        <v>295</v>
      </c>
    </row>
    <row r="273" spans="1:17" ht="14.4" customHeight="1" x14ac:dyDescent="0.3">
      <c r="A273" s="544" t="s">
        <v>1690</v>
      </c>
      <c r="B273" s="545" t="s">
        <v>1586</v>
      </c>
      <c r="C273" s="545" t="s">
        <v>1571</v>
      </c>
      <c r="D273" s="545" t="s">
        <v>1595</v>
      </c>
      <c r="E273" s="545" t="s">
        <v>1596</v>
      </c>
      <c r="F273" s="562">
        <v>4</v>
      </c>
      <c r="G273" s="562">
        <v>372</v>
      </c>
      <c r="H273" s="562">
        <v>1</v>
      </c>
      <c r="I273" s="562">
        <v>93</v>
      </c>
      <c r="J273" s="562"/>
      <c r="K273" s="562"/>
      <c r="L273" s="562"/>
      <c r="M273" s="562"/>
      <c r="N273" s="562"/>
      <c r="O273" s="562"/>
      <c r="P273" s="550"/>
      <c r="Q273" s="563"/>
    </row>
    <row r="274" spans="1:17" ht="14.4" customHeight="1" x14ac:dyDescent="0.3">
      <c r="A274" s="544" t="s">
        <v>1690</v>
      </c>
      <c r="B274" s="545" t="s">
        <v>1586</v>
      </c>
      <c r="C274" s="545" t="s">
        <v>1571</v>
      </c>
      <c r="D274" s="545" t="s">
        <v>1599</v>
      </c>
      <c r="E274" s="545" t="s">
        <v>1600</v>
      </c>
      <c r="F274" s="562">
        <v>493</v>
      </c>
      <c r="G274" s="562">
        <v>66062</v>
      </c>
      <c r="H274" s="562">
        <v>1</v>
      </c>
      <c r="I274" s="562">
        <v>134</v>
      </c>
      <c r="J274" s="562">
        <v>481</v>
      </c>
      <c r="K274" s="562">
        <v>64791</v>
      </c>
      <c r="L274" s="562">
        <v>0.98076049771426843</v>
      </c>
      <c r="M274" s="562">
        <v>134.70062370062371</v>
      </c>
      <c r="N274" s="562">
        <v>536</v>
      </c>
      <c r="O274" s="562">
        <v>72360</v>
      </c>
      <c r="P274" s="550">
        <v>1.0953346855983772</v>
      </c>
      <c r="Q274" s="563">
        <v>135</v>
      </c>
    </row>
    <row r="275" spans="1:17" ht="14.4" customHeight="1" x14ac:dyDescent="0.3">
      <c r="A275" s="544" t="s">
        <v>1690</v>
      </c>
      <c r="B275" s="545" t="s">
        <v>1586</v>
      </c>
      <c r="C275" s="545" t="s">
        <v>1571</v>
      </c>
      <c r="D275" s="545" t="s">
        <v>1601</v>
      </c>
      <c r="E275" s="545" t="s">
        <v>1600</v>
      </c>
      <c r="F275" s="562"/>
      <c r="G275" s="562"/>
      <c r="H275" s="562"/>
      <c r="I275" s="562"/>
      <c r="J275" s="562">
        <v>2</v>
      </c>
      <c r="K275" s="562">
        <v>354</v>
      </c>
      <c r="L275" s="562"/>
      <c r="M275" s="562">
        <v>177</v>
      </c>
      <c r="N275" s="562"/>
      <c r="O275" s="562"/>
      <c r="P275" s="550"/>
      <c r="Q275" s="563"/>
    </row>
    <row r="276" spans="1:17" ht="14.4" customHeight="1" x14ac:dyDescent="0.3">
      <c r="A276" s="544" t="s">
        <v>1690</v>
      </c>
      <c r="B276" s="545" t="s">
        <v>1586</v>
      </c>
      <c r="C276" s="545" t="s">
        <v>1571</v>
      </c>
      <c r="D276" s="545" t="s">
        <v>1602</v>
      </c>
      <c r="E276" s="545" t="s">
        <v>1603</v>
      </c>
      <c r="F276" s="562">
        <v>1</v>
      </c>
      <c r="G276" s="562">
        <v>612</v>
      </c>
      <c r="H276" s="562">
        <v>1</v>
      </c>
      <c r="I276" s="562">
        <v>612</v>
      </c>
      <c r="J276" s="562"/>
      <c r="K276" s="562"/>
      <c r="L276" s="562"/>
      <c r="M276" s="562"/>
      <c r="N276" s="562">
        <v>2</v>
      </c>
      <c r="O276" s="562">
        <v>1240</v>
      </c>
      <c r="P276" s="550">
        <v>2.0261437908496731</v>
      </c>
      <c r="Q276" s="563">
        <v>620</v>
      </c>
    </row>
    <row r="277" spans="1:17" ht="14.4" customHeight="1" x14ac:dyDescent="0.3">
      <c r="A277" s="544" t="s">
        <v>1690</v>
      </c>
      <c r="B277" s="545" t="s">
        <v>1586</v>
      </c>
      <c r="C277" s="545" t="s">
        <v>1571</v>
      </c>
      <c r="D277" s="545" t="s">
        <v>1606</v>
      </c>
      <c r="E277" s="545" t="s">
        <v>1607</v>
      </c>
      <c r="F277" s="562">
        <v>11</v>
      </c>
      <c r="G277" s="562">
        <v>1749</v>
      </c>
      <c r="H277" s="562">
        <v>1</v>
      </c>
      <c r="I277" s="562">
        <v>159</v>
      </c>
      <c r="J277" s="562">
        <v>13</v>
      </c>
      <c r="K277" s="562">
        <v>2076</v>
      </c>
      <c r="L277" s="562">
        <v>1.1869639794168096</v>
      </c>
      <c r="M277" s="562">
        <v>159.69230769230768</v>
      </c>
      <c r="N277" s="562">
        <v>13</v>
      </c>
      <c r="O277" s="562">
        <v>2093</v>
      </c>
      <c r="P277" s="550">
        <v>1.1966838193253289</v>
      </c>
      <c r="Q277" s="563">
        <v>161</v>
      </c>
    </row>
    <row r="278" spans="1:17" ht="14.4" customHeight="1" x14ac:dyDescent="0.3">
      <c r="A278" s="544" t="s">
        <v>1690</v>
      </c>
      <c r="B278" s="545" t="s">
        <v>1586</v>
      </c>
      <c r="C278" s="545" t="s">
        <v>1571</v>
      </c>
      <c r="D278" s="545" t="s">
        <v>1608</v>
      </c>
      <c r="E278" s="545" t="s">
        <v>1609</v>
      </c>
      <c r="F278" s="562">
        <v>5</v>
      </c>
      <c r="G278" s="562">
        <v>1910</v>
      </c>
      <c r="H278" s="562">
        <v>1</v>
      </c>
      <c r="I278" s="562">
        <v>382</v>
      </c>
      <c r="J278" s="562">
        <v>5</v>
      </c>
      <c r="K278" s="562">
        <v>1913</v>
      </c>
      <c r="L278" s="562">
        <v>1.0015706806282723</v>
      </c>
      <c r="M278" s="562">
        <v>382.6</v>
      </c>
      <c r="N278" s="562">
        <v>7</v>
      </c>
      <c r="O278" s="562">
        <v>2681</v>
      </c>
      <c r="P278" s="550">
        <v>1.4036649214659687</v>
      </c>
      <c r="Q278" s="563">
        <v>383</v>
      </c>
    </row>
    <row r="279" spans="1:17" ht="14.4" customHeight="1" x14ac:dyDescent="0.3">
      <c r="A279" s="544" t="s">
        <v>1690</v>
      </c>
      <c r="B279" s="545" t="s">
        <v>1586</v>
      </c>
      <c r="C279" s="545" t="s">
        <v>1571</v>
      </c>
      <c r="D279" s="545" t="s">
        <v>1610</v>
      </c>
      <c r="E279" s="545" t="s">
        <v>1611</v>
      </c>
      <c r="F279" s="562">
        <v>565</v>
      </c>
      <c r="G279" s="562">
        <v>9040</v>
      </c>
      <c r="H279" s="562">
        <v>1</v>
      </c>
      <c r="I279" s="562">
        <v>16</v>
      </c>
      <c r="J279" s="562">
        <v>532</v>
      </c>
      <c r="K279" s="562">
        <v>8512</v>
      </c>
      <c r="L279" s="562">
        <v>0.94159292035398234</v>
      </c>
      <c r="M279" s="562">
        <v>16</v>
      </c>
      <c r="N279" s="562">
        <v>590</v>
      </c>
      <c r="O279" s="562">
        <v>9440</v>
      </c>
      <c r="P279" s="550">
        <v>1.0442477876106195</v>
      </c>
      <c r="Q279" s="563">
        <v>16</v>
      </c>
    </row>
    <row r="280" spans="1:17" ht="14.4" customHeight="1" x14ac:dyDescent="0.3">
      <c r="A280" s="544" t="s">
        <v>1690</v>
      </c>
      <c r="B280" s="545" t="s">
        <v>1586</v>
      </c>
      <c r="C280" s="545" t="s">
        <v>1571</v>
      </c>
      <c r="D280" s="545" t="s">
        <v>1612</v>
      </c>
      <c r="E280" s="545" t="s">
        <v>1613</v>
      </c>
      <c r="F280" s="562">
        <v>43</v>
      </c>
      <c r="G280" s="562">
        <v>11266</v>
      </c>
      <c r="H280" s="562">
        <v>1</v>
      </c>
      <c r="I280" s="562">
        <v>262</v>
      </c>
      <c r="J280" s="562">
        <v>35</v>
      </c>
      <c r="K280" s="562">
        <v>9254</v>
      </c>
      <c r="L280" s="562">
        <v>0.82140955086099765</v>
      </c>
      <c r="M280" s="562">
        <v>264.39999999999998</v>
      </c>
      <c r="N280" s="562">
        <v>30</v>
      </c>
      <c r="O280" s="562">
        <v>7980</v>
      </c>
      <c r="P280" s="550">
        <v>0.70832593644594355</v>
      </c>
      <c r="Q280" s="563">
        <v>266</v>
      </c>
    </row>
    <row r="281" spans="1:17" ht="14.4" customHeight="1" x14ac:dyDescent="0.3">
      <c r="A281" s="544" t="s">
        <v>1690</v>
      </c>
      <c r="B281" s="545" t="s">
        <v>1586</v>
      </c>
      <c r="C281" s="545" t="s">
        <v>1571</v>
      </c>
      <c r="D281" s="545" t="s">
        <v>1614</v>
      </c>
      <c r="E281" s="545" t="s">
        <v>1615</v>
      </c>
      <c r="F281" s="562">
        <v>55</v>
      </c>
      <c r="G281" s="562">
        <v>7755</v>
      </c>
      <c r="H281" s="562">
        <v>1</v>
      </c>
      <c r="I281" s="562">
        <v>141</v>
      </c>
      <c r="J281" s="562">
        <v>42</v>
      </c>
      <c r="K281" s="562">
        <v>5922</v>
      </c>
      <c r="L281" s="562">
        <v>0.76363636363636367</v>
      </c>
      <c r="M281" s="562">
        <v>141</v>
      </c>
      <c r="N281" s="562">
        <v>46</v>
      </c>
      <c r="O281" s="562">
        <v>6486</v>
      </c>
      <c r="P281" s="550">
        <v>0.83636363636363631</v>
      </c>
      <c r="Q281" s="563">
        <v>141</v>
      </c>
    </row>
    <row r="282" spans="1:17" ht="14.4" customHeight="1" x14ac:dyDescent="0.3">
      <c r="A282" s="544" t="s">
        <v>1690</v>
      </c>
      <c r="B282" s="545" t="s">
        <v>1586</v>
      </c>
      <c r="C282" s="545" t="s">
        <v>1571</v>
      </c>
      <c r="D282" s="545" t="s">
        <v>1616</v>
      </c>
      <c r="E282" s="545" t="s">
        <v>1615</v>
      </c>
      <c r="F282" s="562">
        <v>493</v>
      </c>
      <c r="G282" s="562">
        <v>38454</v>
      </c>
      <c r="H282" s="562">
        <v>1</v>
      </c>
      <c r="I282" s="562">
        <v>78</v>
      </c>
      <c r="J282" s="562">
        <v>481</v>
      </c>
      <c r="K282" s="562">
        <v>37518</v>
      </c>
      <c r="L282" s="562">
        <v>0.97565922920892489</v>
      </c>
      <c r="M282" s="562">
        <v>78</v>
      </c>
      <c r="N282" s="562">
        <v>536</v>
      </c>
      <c r="O282" s="562">
        <v>41808</v>
      </c>
      <c r="P282" s="550">
        <v>1.0872210953346857</v>
      </c>
      <c r="Q282" s="563">
        <v>78</v>
      </c>
    </row>
    <row r="283" spans="1:17" ht="14.4" customHeight="1" x14ac:dyDescent="0.3">
      <c r="A283" s="544" t="s">
        <v>1690</v>
      </c>
      <c r="B283" s="545" t="s">
        <v>1586</v>
      </c>
      <c r="C283" s="545" t="s">
        <v>1571</v>
      </c>
      <c r="D283" s="545" t="s">
        <v>1617</v>
      </c>
      <c r="E283" s="545" t="s">
        <v>1618</v>
      </c>
      <c r="F283" s="562">
        <v>55</v>
      </c>
      <c r="G283" s="562">
        <v>16665</v>
      </c>
      <c r="H283" s="562">
        <v>1</v>
      </c>
      <c r="I283" s="562">
        <v>303</v>
      </c>
      <c r="J283" s="562">
        <v>41</v>
      </c>
      <c r="K283" s="562">
        <v>12513</v>
      </c>
      <c r="L283" s="562">
        <v>0.75085508550855085</v>
      </c>
      <c r="M283" s="562">
        <v>305.19512195121951</v>
      </c>
      <c r="N283" s="562">
        <v>46</v>
      </c>
      <c r="O283" s="562">
        <v>14122</v>
      </c>
      <c r="P283" s="550">
        <v>0.84740474047404746</v>
      </c>
      <c r="Q283" s="563">
        <v>307</v>
      </c>
    </row>
    <row r="284" spans="1:17" ht="14.4" customHeight="1" x14ac:dyDescent="0.3">
      <c r="A284" s="544" t="s">
        <v>1690</v>
      </c>
      <c r="B284" s="545" t="s">
        <v>1586</v>
      </c>
      <c r="C284" s="545" t="s">
        <v>1571</v>
      </c>
      <c r="D284" s="545" t="s">
        <v>1619</v>
      </c>
      <c r="E284" s="545" t="s">
        <v>1620</v>
      </c>
      <c r="F284" s="562">
        <v>5</v>
      </c>
      <c r="G284" s="562">
        <v>2430</v>
      </c>
      <c r="H284" s="562">
        <v>1</v>
      </c>
      <c r="I284" s="562">
        <v>486</v>
      </c>
      <c r="J284" s="562">
        <v>5</v>
      </c>
      <c r="K284" s="562">
        <v>2433</v>
      </c>
      <c r="L284" s="562">
        <v>1.0012345679012347</v>
      </c>
      <c r="M284" s="562">
        <v>486.6</v>
      </c>
      <c r="N284" s="562">
        <v>7</v>
      </c>
      <c r="O284" s="562">
        <v>3409</v>
      </c>
      <c r="P284" s="550">
        <v>1.4028806584362139</v>
      </c>
      <c r="Q284" s="563">
        <v>487</v>
      </c>
    </row>
    <row r="285" spans="1:17" ht="14.4" customHeight="1" x14ac:dyDescent="0.3">
      <c r="A285" s="544" t="s">
        <v>1690</v>
      </c>
      <c r="B285" s="545" t="s">
        <v>1586</v>
      </c>
      <c r="C285" s="545" t="s">
        <v>1571</v>
      </c>
      <c r="D285" s="545" t="s">
        <v>1621</v>
      </c>
      <c r="E285" s="545" t="s">
        <v>1622</v>
      </c>
      <c r="F285" s="562">
        <v>460</v>
      </c>
      <c r="G285" s="562">
        <v>73600</v>
      </c>
      <c r="H285" s="562">
        <v>1</v>
      </c>
      <c r="I285" s="562">
        <v>160</v>
      </c>
      <c r="J285" s="562">
        <v>443</v>
      </c>
      <c r="K285" s="562">
        <v>71188</v>
      </c>
      <c r="L285" s="562">
        <v>0.96722826086956526</v>
      </c>
      <c r="M285" s="562">
        <v>160.69525959367945</v>
      </c>
      <c r="N285" s="562">
        <v>479</v>
      </c>
      <c r="O285" s="562">
        <v>77119</v>
      </c>
      <c r="P285" s="550">
        <v>1.0478125</v>
      </c>
      <c r="Q285" s="563">
        <v>161</v>
      </c>
    </row>
    <row r="286" spans="1:17" ht="14.4" customHeight="1" x14ac:dyDescent="0.3">
      <c r="A286" s="544" t="s">
        <v>1690</v>
      </c>
      <c r="B286" s="545" t="s">
        <v>1586</v>
      </c>
      <c r="C286" s="545" t="s">
        <v>1571</v>
      </c>
      <c r="D286" s="545" t="s">
        <v>1625</v>
      </c>
      <c r="E286" s="545" t="s">
        <v>1591</v>
      </c>
      <c r="F286" s="562">
        <v>1039</v>
      </c>
      <c r="G286" s="562">
        <v>72730</v>
      </c>
      <c r="H286" s="562">
        <v>1</v>
      </c>
      <c r="I286" s="562">
        <v>70</v>
      </c>
      <c r="J286" s="562">
        <v>1002</v>
      </c>
      <c r="K286" s="562">
        <v>70841</v>
      </c>
      <c r="L286" s="562">
        <v>0.9740272239791008</v>
      </c>
      <c r="M286" s="562">
        <v>70.699600798403196</v>
      </c>
      <c r="N286" s="562">
        <v>1168</v>
      </c>
      <c r="O286" s="562">
        <v>82928</v>
      </c>
      <c r="P286" s="550">
        <v>1.1402172418534304</v>
      </c>
      <c r="Q286" s="563">
        <v>71</v>
      </c>
    </row>
    <row r="287" spans="1:17" ht="14.4" customHeight="1" x14ac:dyDescent="0.3">
      <c r="A287" s="544" t="s">
        <v>1690</v>
      </c>
      <c r="B287" s="545" t="s">
        <v>1586</v>
      </c>
      <c r="C287" s="545" t="s">
        <v>1571</v>
      </c>
      <c r="D287" s="545" t="s">
        <v>1630</v>
      </c>
      <c r="E287" s="545" t="s">
        <v>1631</v>
      </c>
      <c r="F287" s="562"/>
      <c r="G287" s="562"/>
      <c r="H287" s="562"/>
      <c r="I287" s="562"/>
      <c r="J287" s="562">
        <v>6</v>
      </c>
      <c r="K287" s="562">
        <v>1314</v>
      </c>
      <c r="L287" s="562"/>
      <c r="M287" s="562">
        <v>219</v>
      </c>
      <c r="N287" s="562"/>
      <c r="O287" s="562"/>
      <c r="P287" s="550"/>
      <c r="Q287" s="563"/>
    </row>
    <row r="288" spans="1:17" ht="14.4" customHeight="1" x14ac:dyDescent="0.3">
      <c r="A288" s="544" t="s">
        <v>1690</v>
      </c>
      <c r="B288" s="545" t="s">
        <v>1586</v>
      </c>
      <c r="C288" s="545" t="s">
        <v>1571</v>
      </c>
      <c r="D288" s="545" t="s">
        <v>1632</v>
      </c>
      <c r="E288" s="545" t="s">
        <v>1633</v>
      </c>
      <c r="F288" s="562">
        <v>11</v>
      </c>
      <c r="G288" s="562">
        <v>13079</v>
      </c>
      <c r="H288" s="562">
        <v>1</v>
      </c>
      <c r="I288" s="562">
        <v>1189</v>
      </c>
      <c r="J288" s="562">
        <v>11</v>
      </c>
      <c r="K288" s="562">
        <v>13107</v>
      </c>
      <c r="L288" s="562">
        <v>1.0021408364553865</v>
      </c>
      <c r="M288" s="562">
        <v>1191.5454545454545</v>
      </c>
      <c r="N288" s="562">
        <v>14</v>
      </c>
      <c r="O288" s="562">
        <v>16730</v>
      </c>
      <c r="P288" s="550">
        <v>1.2791497820934323</v>
      </c>
      <c r="Q288" s="563">
        <v>1195</v>
      </c>
    </row>
    <row r="289" spans="1:17" ht="14.4" customHeight="1" x14ac:dyDescent="0.3">
      <c r="A289" s="544" t="s">
        <v>1690</v>
      </c>
      <c r="B289" s="545" t="s">
        <v>1586</v>
      </c>
      <c r="C289" s="545" t="s">
        <v>1571</v>
      </c>
      <c r="D289" s="545" t="s">
        <v>1634</v>
      </c>
      <c r="E289" s="545" t="s">
        <v>1635</v>
      </c>
      <c r="F289" s="562">
        <v>10</v>
      </c>
      <c r="G289" s="562">
        <v>1080</v>
      </c>
      <c r="H289" s="562">
        <v>1</v>
      </c>
      <c r="I289" s="562">
        <v>108</v>
      </c>
      <c r="J289" s="562">
        <v>13</v>
      </c>
      <c r="K289" s="562">
        <v>1414</v>
      </c>
      <c r="L289" s="562">
        <v>1.3092592592592593</v>
      </c>
      <c r="M289" s="562">
        <v>108.76923076923077</v>
      </c>
      <c r="N289" s="562">
        <v>12</v>
      </c>
      <c r="O289" s="562">
        <v>1320</v>
      </c>
      <c r="P289" s="550">
        <v>1.2222222222222223</v>
      </c>
      <c r="Q289" s="563">
        <v>110</v>
      </c>
    </row>
    <row r="290" spans="1:17" ht="14.4" customHeight="1" x14ac:dyDescent="0.3">
      <c r="A290" s="544" t="s">
        <v>1690</v>
      </c>
      <c r="B290" s="545" t="s">
        <v>1586</v>
      </c>
      <c r="C290" s="545" t="s">
        <v>1571</v>
      </c>
      <c r="D290" s="545" t="s">
        <v>1636</v>
      </c>
      <c r="E290" s="545" t="s">
        <v>1637</v>
      </c>
      <c r="F290" s="562"/>
      <c r="G290" s="562"/>
      <c r="H290" s="562"/>
      <c r="I290" s="562"/>
      <c r="J290" s="562">
        <v>2</v>
      </c>
      <c r="K290" s="562">
        <v>644</v>
      </c>
      <c r="L290" s="562"/>
      <c r="M290" s="562">
        <v>322</v>
      </c>
      <c r="N290" s="562">
        <v>1</v>
      </c>
      <c r="O290" s="562">
        <v>323</v>
      </c>
      <c r="P290" s="550"/>
      <c r="Q290" s="563">
        <v>323</v>
      </c>
    </row>
    <row r="291" spans="1:17" ht="14.4" customHeight="1" x14ac:dyDescent="0.3">
      <c r="A291" s="544" t="s">
        <v>1690</v>
      </c>
      <c r="B291" s="545" t="s">
        <v>1586</v>
      </c>
      <c r="C291" s="545" t="s">
        <v>1571</v>
      </c>
      <c r="D291" s="545" t="s">
        <v>1642</v>
      </c>
      <c r="E291" s="545" t="s">
        <v>1643</v>
      </c>
      <c r="F291" s="562"/>
      <c r="G291" s="562"/>
      <c r="H291" s="562"/>
      <c r="I291" s="562"/>
      <c r="J291" s="562"/>
      <c r="K291" s="562"/>
      <c r="L291" s="562"/>
      <c r="M291" s="562"/>
      <c r="N291" s="562">
        <v>1</v>
      </c>
      <c r="O291" s="562">
        <v>1033</v>
      </c>
      <c r="P291" s="550"/>
      <c r="Q291" s="563">
        <v>1033</v>
      </c>
    </row>
    <row r="292" spans="1:17" ht="14.4" customHeight="1" x14ac:dyDescent="0.3">
      <c r="A292" s="544" t="s">
        <v>1690</v>
      </c>
      <c r="B292" s="545" t="s">
        <v>1586</v>
      </c>
      <c r="C292" s="545" t="s">
        <v>1571</v>
      </c>
      <c r="D292" s="545" t="s">
        <v>1644</v>
      </c>
      <c r="E292" s="545" t="s">
        <v>1645</v>
      </c>
      <c r="F292" s="562">
        <v>1</v>
      </c>
      <c r="G292" s="562">
        <v>291</v>
      </c>
      <c r="H292" s="562">
        <v>1</v>
      </c>
      <c r="I292" s="562">
        <v>291</v>
      </c>
      <c r="J292" s="562"/>
      <c r="K292" s="562"/>
      <c r="L292" s="562"/>
      <c r="M292" s="562"/>
      <c r="N292" s="562"/>
      <c r="O292" s="562"/>
      <c r="P292" s="550"/>
      <c r="Q292" s="563"/>
    </row>
    <row r="293" spans="1:17" ht="14.4" customHeight="1" x14ac:dyDescent="0.3">
      <c r="A293" s="544" t="s">
        <v>1691</v>
      </c>
      <c r="B293" s="545" t="s">
        <v>1586</v>
      </c>
      <c r="C293" s="545" t="s">
        <v>1571</v>
      </c>
      <c r="D293" s="545" t="s">
        <v>1590</v>
      </c>
      <c r="E293" s="545" t="s">
        <v>1591</v>
      </c>
      <c r="F293" s="562">
        <v>51</v>
      </c>
      <c r="G293" s="562">
        <v>10353</v>
      </c>
      <c r="H293" s="562">
        <v>1</v>
      </c>
      <c r="I293" s="562">
        <v>203</v>
      </c>
      <c r="J293" s="562">
        <v>25</v>
      </c>
      <c r="K293" s="562">
        <v>5117</v>
      </c>
      <c r="L293" s="562">
        <v>0.4942528735632184</v>
      </c>
      <c r="M293" s="562">
        <v>204.68</v>
      </c>
      <c r="N293" s="562">
        <v>27</v>
      </c>
      <c r="O293" s="562">
        <v>5562</v>
      </c>
      <c r="P293" s="550">
        <v>0.53723558388872794</v>
      </c>
      <c r="Q293" s="563">
        <v>206</v>
      </c>
    </row>
    <row r="294" spans="1:17" ht="14.4" customHeight="1" x14ac:dyDescent="0.3">
      <c r="A294" s="544" t="s">
        <v>1691</v>
      </c>
      <c r="B294" s="545" t="s">
        <v>1586</v>
      </c>
      <c r="C294" s="545" t="s">
        <v>1571</v>
      </c>
      <c r="D294" s="545" t="s">
        <v>1592</v>
      </c>
      <c r="E294" s="545" t="s">
        <v>1591</v>
      </c>
      <c r="F294" s="562"/>
      <c r="G294" s="562"/>
      <c r="H294" s="562"/>
      <c r="I294" s="562"/>
      <c r="J294" s="562">
        <v>3</v>
      </c>
      <c r="K294" s="562">
        <v>255</v>
      </c>
      <c r="L294" s="562"/>
      <c r="M294" s="562">
        <v>85</v>
      </c>
      <c r="N294" s="562"/>
      <c r="O294" s="562"/>
      <c r="P294" s="550"/>
      <c r="Q294" s="563"/>
    </row>
    <row r="295" spans="1:17" ht="14.4" customHeight="1" x14ac:dyDescent="0.3">
      <c r="A295" s="544" t="s">
        <v>1691</v>
      </c>
      <c r="B295" s="545" t="s">
        <v>1586</v>
      </c>
      <c r="C295" s="545" t="s">
        <v>1571</v>
      </c>
      <c r="D295" s="545" t="s">
        <v>1593</v>
      </c>
      <c r="E295" s="545" t="s">
        <v>1594</v>
      </c>
      <c r="F295" s="562">
        <v>97</v>
      </c>
      <c r="G295" s="562">
        <v>28324</v>
      </c>
      <c r="H295" s="562">
        <v>1</v>
      </c>
      <c r="I295" s="562">
        <v>292</v>
      </c>
      <c r="J295" s="562"/>
      <c r="K295" s="562"/>
      <c r="L295" s="562"/>
      <c r="M295" s="562"/>
      <c r="N295" s="562">
        <v>74</v>
      </c>
      <c r="O295" s="562">
        <v>21830</v>
      </c>
      <c r="P295" s="550">
        <v>0.77072447394435817</v>
      </c>
      <c r="Q295" s="563">
        <v>295</v>
      </c>
    </row>
    <row r="296" spans="1:17" ht="14.4" customHeight="1" x14ac:dyDescent="0.3">
      <c r="A296" s="544" t="s">
        <v>1691</v>
      </c>
      <c r="B296" s="545" t="s">
        <v>1586</v>
      </c>
      <c r="C296" s="545" t="s">
        <v>1571</v>
      </c>
      <c r="D296" s="545" t="s">
        <v>1599</v>
      </c>
      <c r="E296" s="545" t="s">
        <v>1600</v>
      </c>
      <c r="F296" s="562">
        <v>28</v>
      </c>
      <c r="G296" s="562">
        <v>3752</v>
      </c>
      <c r="H296" s="562">
        <v>1</v>
      </c>
      <c r="I296" s="562">
        <v>134</v>
      </c>
      <c r="J296" s="562">
        <v>14</v>
      </c>
      <c r="K296" s="562">
        <v>1887</v>
      </c>
      <c r="L296" s="562">
        <v>0.5029317697228145</v>
      </c>
      <c r="M296" s="562">
        <v>134.78571428571428</v>
      </c>
      <c r="N296" s="562">
        <v>37</v>
      </c>
      <c r="O296" s="562">
        <v>4995</v>
      </c>
      <c r="P296" s="550">
        <v>1.3312899786780383</v>
      </c>
      <c r="Q296" s="563">
        <v>135</v>
      </c>
    </row>
    <row r="297" spans="1:17" ht="14.4" customHeight="1" x14ac:dyDescent="0.3">
      <c r="A297" s="544" t="s">
        <v>1691</v>
      </c>
      <c r="B297" s="545" t="s">
        <v>1586</v>
      </c>
      <c r="C297" s="545" t="s">
        <v>1571</v>
      </c>
      <c r="D297" s="545" t="s">
        <v>1601</v>
      </c>
      <c r="E297" s="545" t="s">
        <v>1600</v>
      </c>
      <c r="F297" s="562">
        <v>1</v>
      </c>
      <c r="G297" s="562">
        <v>175</v>
      </c>
      <c r="H297" s="562">
        <v>1</v>
      </c>
      <c r="I297" s="562">
        <v>175</v>
      </c>
      <c r="J297" s="562">
        <v>1</v>
      </c>
      <c r="K297" s="562">
        <v>177</v>
      </c>
      <c r="L297" s="562">
        <v>1.0114285714285713</v>
      </c>
      <c r="M297" s="562">
        <v>177</v>
      </c>
      <c r="N297" s="562"/>
      <c r="O297" s="562"/>
      <c r="P297" s="550"/>
      <c r="Q297" s="563"/>
    </row>
    <row r="298" spans="1:17" ht="14.4" customHeight="1" x14ac:dyDescent="0.3">
      <c r="A298" s="544" t="s">
        <v>1691</v>
      </c>
      <c r="B298" s="545" t="s">
        <v>1586</v>
      </c>
      <c r="C298" s="545" t="s">
        <v>1571</v>
      </c>
      <c r="D298" s="545" t="s">
        <v>1606</v>
      </c>
      <c r="E298" s="545" t="s">
        <v>1607</v>
      </c>
      <c r="F298" s="562">
        <v>4</v>
      </c>
      <c r="G298" s="562">
        <v>636</v>
      </c>
      <c r="H298" s="562">
        <v>1</v>
      </c>
      <c r="I298" s="562">
        <v>159</v>
      </c>
      <c r="J298" s="562"/>
      <c r="K298" s="562"/>
      <c r="L298" s="562"/>
      <c r="M298" s="562"/>
      <c r="N298" s="562">
        <v>1</v>
      </c>
      <c r="O298" s="562">
        <v>161</v>
      </c>
      <c r="P298" s="550">
        <v>0.25314465408805031</v>
      </c>
      <c r="Q298" s="563">
        <v>161</v>
      </c>
    </row>
    <row r="299" spans="1:17" ht="14.4" customHeight="1" x14ac:dyDescent="0.3">
      <c r="A299" s="544" t="s">
        <v>1691</v>
      </c>
      <c r="B299" s="545" t="s">
        <v>1586</v>
      </c>
      <c r="C299" s="545" t="s">
        <v>1571</v>
      </c>
      <c r="D299" s="545" t="s">
        <v>1610</v>
      </c>
      <c r="E299" s="545" t="s">
        <v>1611</v>
      </c>
      <c r="F299" s="562">
        <v>49</v>
      </c>
      <c r="G299" s="562">
        <v>784</v>
      </c>
      <c r="H299" s="562">
        <v>1</v>
      </c>
      <c r="I299" s="562">
        <v>16</v>
      </c>
      <c r="J299" s="562">
        <v>30</v>
      </c>
      <c r="K299" s="562">
        <v>480</v>
      </c>
      <c r="L299" s="562">
        <v>0.61224489795918369</v>
      </c>
      <c r="M299" s="562">
        <v>16</v>
      </c>
      <c r="N299" s="562">
        <v>45</v>
      </c>
      <c r="O299" s="562">
        <v>720</v>
      </c>
      <c r="P299" s="550">
        <v>0.91836734693877553</v>
      </c>
      <c r="Q299" s="563">
        <v>16</v>
      </c>
    </row>
    <row r="300" spans="1:17" ht="14.4" customHeight="1" x14ac:dyDescent="0.3">
      <c r="A300" s="544" t="s">
        <v>1691</v>
      </c>
      <c r="B300" s="545" t="s">
        <v>1586</v>
      </c>
      <c r="C300" s="545" t="s">
        <v>1571</v>
      </c>
      <c r="D300" s="545" t="s">
        <v>1612</v>
      </c>
      <c r="E300" s="545" t="s">
        <v>1613</v>
      </c>
      <c r="F300" s="562">
        <v>15</v>
      </c>
      <c r="G300" s="562">
        <v>3930</v>
      </c>
      <c r="H300" s="562">
        <v>1</v>
      </c>
      <c r="I300" s="562">
        <v>262</v>
      </c>
      <c r="J300" s="562">
        <v>12</v>
      </c>
      <c r="K300" s="562">
        <v>3174</v>
      </c>
      <c r="L300" s="562">
        <v>0.80763358778625949</v>
      </c>
      <c r="M300" s="562">
        <v>264.5</v>
      </c>
      <c r="N300" s="562">
        <v>5</v>
      </c>
      <c r="O300" s="562">
        <v>1330</v>
      </c>
      <c r="P300" s="550">
        <v>0.33842239185750639</v>
      </c>
      <c r="Q300" s="563">
        <v>266</v>
      </c>
    </row>
    <row r="301" spans="1:17" ht="14.4" customHeight="1" x14ac:dyDescent="0.3">
      <c r="A301" s="544" t="s">
        <v>1691</v>
      </c>
      <c r="B301" s="545" t="s">
        <v>1586</v>
      </c>
      <c r="C301" s="545" t="s">
        <v>1571</v>
      </c>
      <c r="D301" s="545" t="s">
        <v>1614</v>
      </c>
      <c r="E301" s="545" t="s">
        <v>1615</v>
      </c>
      <c r="F301" s="562">
        <v>16</v>
      </c>
      <c r="G301" s="562">
        <v>2256</v>
      </c>
      <c r="H301" s="562">
        <v>1</v>
      </c>
      <c r="I301" s="562">
        <v>141</v>
      </c>
      <c r="J301" s="562">
        <v>12</v>
      </c>
      <c r="K301" s="562">
        <v>1692</v>
      </c>
      <c r="L301" s="562">
        <v>0.75</v>
      </c>
      <c r="M301" s="562">
        <v>141</v>
      </c>
      <c r="N301" s="562">
        <v>6</v>
      </c>
      <c r="O301" s="562">
        <v>846</v>
      </c>
      <c r="P301" s="550">
        <v>0.375</v>
      </c>
      <c r="Q301" s="563">
        <v>141</v>
      </c>
    </row>
    <row r="302" spans="1:17" ht="14.4" customHeight="1" x14ac:dyDescent="0.3">
      <c r="A302" s="544" t="s">
        <v>1691</v>
      </c>
      <c r="B302" s="545" t="s">
        <v>1586</v>
      </c>
      <c r="C302" s="545" t="s">
        <v>1571</v>
      </c>
      <c r="D302" s="545" t="s">
        <v>1616</v>
      </c>
      <c r="E302" s="545" t="s">
        <v>1615</v>
      </c>
      <c r="F302" s="562">
        <v>28</v>
      </c>
      <c r="G302" s="562">
        <v>2184</v>
      </c>
      <c r="H302" s="562">
        <v>1</v>
      </c>
      <c r="I302" s="562">
        <v>78</v>
      </c>
      <c r="J302" s="562">
        <v>14</v>
      </c>
      <c r="K302" s="562">
        <v>1092</v>
      </c>
      <c r="L302" s="562">
        <v>0.5</v>
      </c>
      <c r="M302" s="562">
        <v>78</v>
      </c>
      <c r="N302" s="562">
        <v>36</v>
      </c>
      <c r="O302" s="562">
        <v>2808</v>
      </c>
      <c r="P302" s="550">
        <v>1.2857142857142858</v>
      </c>
      <c r="Q302" s="563">
        <v>78</v>
      </c>
    </row>
    <row r="303" spans="1:17" ht="14.4" customHeight="1" x14ac:dyDescent="0.3">
      <c r="A303" s="544" t="s">
        <v>1691</v>
      </c>
      <c r="B303" s="545" t="s">
        <v>1586</v>
      </c>
      <c r="C303" s="545" t="s">
        <v>1571</v>
      </c>
      <c r="D303" s="545" t="s">
        <v>1617</v>
      </c>
      <c r="E303" s="545" t="s">
        <v>1618</v>
      </c>
      <c r="F303" s="562">
        <v>16</v>
      </c>
      <c r="G303" s="562">
        <v>4848</v>
      </c>
      <c r="H303" s="562">
        <v>1</v>
      </c>
      <c r="I303" s="562">
        <v>303</v>
      </c>
      <c r="J303" s="562">
        <v>12</v>
      </c>
      <c r="K303" s="562">
        <v>3666</v>
      </c>
      <c r="L303" s="562">
        <v>0.75618811881188119</v>
      </c>
      <c r="M303" s="562">
        <v>305.5</v>
      </c>
      <c r="N303" s="562">
        <v>6</v>
      </c>
      <c r="O303" s="562">
        <v>1842</v>
      </c>
      <c r="P303" s="550">
        <v>0.37995049504950495</v>
      </c>
      <c r="Q303" s="563">
        <v>307</v>
      </c>
    </row>
    <row r="304" spans="1:17" ht="14.4" customHeight="1" x14ac:dyDescent="0.3">
      <c r="A304" s="544" t="s">
        <v>1691</v>
      </c>
      <c r="B304" s="545" t="s">
        <v>1586</v>
      </c>
      <c r="C304" s="545" t="s">
        <v>1571</v>
      </c>
      <c r="D304" s="545" t="s">
        <v>1621</v>
      </c>
      <c r="E304" s="545" t="s">
        <v>1622</v>
      </c>
      <c r="F304" s="562">
        <v>26</v>
      </c>
      <c r="G304" s="562">
        <v>4160</v>
      </c>
      <c r="H304" s="562">
        <v>1</v>
      </c>
      <c r="I304" s="562">
        <v>160</v>
      </c>
      <c r="J304" s="562">
        <v>15</v>
      </c>
      <c r="K304" s="562">
        <v>2411</v>
      </c>
      <c r="L304" s="562">
        <v>0.57956730769230769</v>
      </c>
      <c r="M304" s="562">
        <v>160.73333333333332</v>
      </c>
      <c r="N304" s="562">
        <v>33</v>
      </c>
      <c r="O304" s="562">
        <v>5313</v>
      </c>
      <c r="P304" s="550">
        <v>1.2771634615384615</v>
      </c>
      <c r="Q304" s="563">
        <v>161</v>
      </c>
    </row>
    <row r="305" spans="1:17" ht="14.4" customHeight="1" x14ac:dyDescent="0.3">
      <c r="A305" s="544" t="s">
        <v>1691</v>
      </c>
      <c r="B305" s="545" t="s">
        <v>1586</v>
      </c>
      <c r="C305" s="545" t="s">
        <v>1571</v>
      </c>
      <c r="D305" s="545" t="s">
        <v>1625</v>
      </c>
      <c r="E305" s="545" t="s">
        <v>1591</v>
      </c>
      <c r="F305" s="562">
        <v>52</v>
      </c>
      <c r="G305" s="562">
        <v>3640</v>
      </c>
      <c r="H305" s="562">
        <v>1</v>
      </c>
      <c r="I305" s="562">
        <v>70</v>
      </c>
      <c r="J305" s="562">
        <v>37</v>
      </c>
      <c r="K305" s="562">
        <v>2622</v>
      </c>
      <c r="L305" s="562">
        <v>0.72032967032967032</v>
      </c>
      <c r="M305" s="562">
        <v>70.86486486486487</v>
      </c>
      <c r="N305" s="562">
        <v>76</v>
      </c>
      <c r="O305" s="562">
        <v>5396</v>
      </c>
      <c r="P305" s="550">
        <v>1.4824175824175825</v>
      </c>
      <c r="Q305" s="563">
        <v>71</v>
      </c>
    </row>
    <row r="306" spans="1:17" ht="14.4" customHeight="1" x14ac:dyDescent="0.3">
      <c r="A306" s="544" t="s">
        <v>1691</v>
      </c>
      <c r="B306" s="545" t="s">
        <v>1586</v>
      </c>
      <c r="C306" s="545" t="s">
        <v>1571</v>
      </c>
      <c r="D306" s="545" t="s">
        <v>1630</v>
      </c>
      <c r="E306" s="545" t="s">
        <v>1631</v>
      </c>
      <c r="F306" s="562">
        <v>3</v>
      </c>
      <c r="G306" s="562">
        <v>648</v>
      </c>
      <c r="H306" s="562">
        <v>1</v>
      </c>
      <c r="I306" s="562">
        <v>216</v>
      </c>
      <c r="J306" s="562">
        <v>3</v>
      </c>
      <c r="K306" s="562">
        <v>657</v>
      </c>
      <c r="L306" s="562">
        <v>1.0138888888888888</v>
      </c>
      <c r="M306" s="562">
        <v>219</v>
      </c>
      <c r="N306" s="562"/>
      <c r="O306" s="562"/>
      <c r="P306" s="550"/>
      <c r="Q306" s="563"/>
    </row>
    <row r="307" spans="1:17" ht="14.4" customHeight="1" x14ac:dyDescent="0.3">
      <c r="A307" s="544" t="s">
        <v>1691</v>
      </c>
      <c r="B307" s="545" t="s">
        <v>1586</v>
      </c>
      <c r="C307" s="545" t="s">
        <v>1571</v>
      </c>
      <c r="D307" s="545" t="s">
        <v>1632</v>
      </c>
      <c r="E307" s="545" t="s">
        <v>1633</v>
      </c>
      <c r="F307" s="562">
        <v>1</v>
      </c>
      <c r="G307" s="562">
        <v>1189</v>
      </c>
      <c r="H307" s="562">
        <v>1</v>
      </c>
      <c r="I307" s="562">
        <v>1189</v>
      </c>
      <c r="J307" s="562"/>
      <c r="K307" s="562"/>
      <c r="L307" s="562"/>
      <c r="M307" s="562"/>
      <c r="N307" s="562">
        <v>3</v>
      </c>
      <c r="O307" s="562">
        <v>3585</v>
      </c>
      <c r="P307" s="550">
        <v>3.0151387720773761</v>
      </c>
      <c r="Q307" s="563">
        <v>1195</v>
      </c>
    </row>
    <row r="308" spans="1:17" ht="14.4" customHeight="1" x14ac:dyDescent="0.3">
      <c r="A308" s="544" t="s">
        <v>1691</v>
      </c>
      <c r="B308" s="545" t="s">
        <v>1586</v>
      </c>
      <c r="C308" s="545" t="s">
        <v>1571</v>
      </c>
      <c r="D308" s="545" t="s">
        <v>1634</v>
      </c>
      <c r="E308" s="545" t="s">
        <v>1635</v>
      </c>
      <c r="F308" s="562">
        <v>2</v>
      </c>
      <c r="G308" s="562">
        <v>216</v>
      </c>
      <c r="H308" s="562">
        <v>1</v>
      </c>
      <c r="I308" s="562">
        <v>108</v>
      </c>
      <c r="J308" s="562">
        <v>1</v>
      </c>
      <c r="K308" s="562">
        <v>109</v>
      </c>
      <c r="L308" s="562">
        <v>0.50462962962962965</v>
      </c>
      <c r="M308" s="562">
        <v>109</v>
      </c>
      <c r="N308" s="562">
        <v>2</v>
      </c>
      <c r="O308" s="562">
        <v>220</v>
      </c>
      <c r="P308" s="550">
        <v>1.0185185185185186</v>
      </c>
      <c r="Q308" s="563">
        <v>110</v>
      </c>
    </row>
    <row r="309" spans="1:17" ht="14.4" customHeight="1" x14ac:dyDescent="0.3">
      <c r="A309" s="544" t="s">
        <v>1691</v>
      </c>
      <c r="B309" s="545" t="s">
        <v>1586</v>
      </c>
      <c r="C309" s="545" t="s">
        <v>1571</v>
      </c>
      <c r="D309" s="545" t="s">
        <v>1636</v>
      </c>
      <c r="E309" s="545" t="s">
        <v>1637</v>
      </c>
      <c r="F309" s="562"/>
      <c r="G309" s="562"/>
      <c r="H309" s="562"/>
      <c r="I309" s="562"/>
      <c r="J309" s="562">
        <v>1</v>
      </c>
      <c r="K309" s="562">
        <v>322</v>
      </c>
      <c r="L309" s="562"/>
      <c r="M309" s="562">
        <v>322</v>
      </c>
      <c r="N309" s="562">
        <v>1</v>
      </c>
      <c r="O309" s="562">
        <v>323</v>
      </c>
      <c r="P309" s="550"/>
      <c r="Q309" s="563">
        <v>323</v>
      </c>
    </row>
    <row r="310" spans="1:17" ht="14.4" customHeight="1" x14ac:dyDescent="0.3">
      <c r="A310" s="544" t="s">
        <v>1691</v>
      </c>
      <c r="B310" s="545" t="s">
        <v>1586</v>
      </c>
      <c r="C310" s="545" t="s">
        <v>1571</v>
      </c>
      <c r="D310" s="545" t="s">
        <v>1642</v>
      </c>
      <c r="E310" s="545" t="s">
        <v>1643</v>
      </c>
      <c r="F310" s="562">
        <v>1</v>
      </c>
      <c r="G310" s="562">
        <v>1020</v>
      </c>
      <c r="H310" s="562">
        <v>1</v>
      </c>
      <c r="I310" s="562">
        <v>1020</v>
      </c>
      <c r="J310" s="562"/>
      <c r="K310" s="562"/>
      <c r="L310" s="562"/>
      <c r="M310" s="562"/>
      <c r="N310" s="562"/>
      <c r="O310" s="562"/>
      <c r="P310" s="550"/>
      <c r="Q310" s="563"/>
    </row>
    <row r="311" spans="1:17" ht="14.4" customHeight="1" x14ac:dyDescent="0.3">
      <c r="A311" s="544" t="s">
        <v>1692</v>
      </c>
      <c r="B311" s="545" t="s">
        <v>1586</v>
      </c>
      <c r="C311" s="545" t="s">
        <v>1571</v>
      </c>
      <c r="D311" s="545" t="s">
        <v>1610</v>
      </c>
      <c r="E311" s="545" t="s">
        <v>1611</v>
      </c>
      <c r="F311" s="562">
        <v>1</v>
      </c>
      <c r="G311" s="562">
        <v>16</v>
      </c>
      <c r="H311" s="562">
        <v>1</v>
      </c>
      <c r="I311" s="562">
        <v>16</v>
      </c>
      <c r="J311" s="562"/>
      <c r="K311" s="562"/>
      <c r="L311" s="562"/>
      <c r="M311" s="562"/>
      <c r="N311" s="562">
        <v>2</v>
      </c>
      <c r="O311" s="562">
        <v>32</v>
      </c>
      <c r="P311" s="550">
        <v>2</v>
      </c>
      <c r="Q311" s="563">
        <v>16</v>
      </c>
    </row>
    <row r="312" spans="1:17" ht="14.4" customHeight="1" x14ac:dyDescent="0.3">
      <c r="A312" s="544" t="s">
        <v>1692</v>
      </c>
      <c r="B312" s="545" t="s">
        <v>1586</v>
      </c>
      <c r="C312" s="545" t="s">
        <v>1571</v>
      </c>
      <c r="D312" s="545" t="s">
        <v>1612</v>
      </c>
      <c r="E312" s="545" t="s">
        <v>1613</v>
      </c>
      <c r="F312" s="562"/>
      <c r="G312" s="562"/>
      <c r="H312" s="562"/>
      <c r="I312" s="562"/>
      <c r="J312" s="562"/>
      <c r="K312" s="562"/>
      <c r="L312" s="562"/>
      <c r="M312" s="562"/>
      <c r="N312" s="562">
        <v>2</v>
      </c>
      <c r="O312" s="562">
        <v>532</v>
      </c>
      <c r="P312" s="550"/>
      <c r="Q312" s="563">
        <v>266</v>
      </c>
    </row>
    <row r="313" spans="1:17" ht="14.4" customHeight="1" x14ac:dyDescent="0.3">
      <c r="A313" s="544" t="s">
        <v>1692</v>
      </c>
      <c r="B313" s="545" t="s">
        <v>1586</v>
      </c>
      <c r="C313" s="545" t="s">
        <v>1571</v>
      </c>
      <c r="D313" s="545" t="s">
        <v>1621</v>
      </c>
      <c r="E313" s="545" t="s">
        <v>1622</v>
      </c>
      <c r="F313" s="562">
        <v>2</v>
      </c>
      <c r="G313" s="562">
        <v>320</v>
      </c>
      <c r="H313" s="562">
        <v>1</v>
      </c>
      <c r="I313" s="562">
        <v>160</v>
      </c>
      <c r="J313" s="562"/>
      <c r="K313" s="562"/>
      <c r="L313" s="562"/>
      <c r="M313" s="562"/>
      <c r="N313" s="562"/>
      <c r="O313" s="562"/>
      <c r="P313" s="550"/>
      <c r="Q313" s="563"/>
    </row>
    <row r="314" spans="1:17" ht="14.4" customHeight="1" x14ac:dyDescent="0.3">
      <c r="A314" s="544" t="s">
        <v>1693</v>
      </c>
      <c r="B314" s="545" t="s">
        <v>1586</v>
      </c>
      <c r="C314" s="545" t="s">
        <v>1571</v>
      </c>
      <c r="D314" s="545" t="s">
        <v>1590</v>
      </c>
      <c r="E314" s="545" t="s">
        <v>1591</v>
      </c>
      <c r="F314" s="562">
        <v>63</v>
      </c>
      <c r="G314" s="562">
        <v>12789</v>
      </c>
      <c r="H314" s="562">
        <v>1</v>
      </c>
      <c r="I314" s="562">
        <v>203</v>
      </c>
      <c r="J314" s="562">
        <v>38</v>
      </c>
      <c r="K314" s="562">
        <v>7758</v>
      </c>
      <c r="L314" s="562">
        <v>0.60661505981703023</v>
      </c>
      <c r="M314" s="562">
        <v>204.15789473684211</v>
      </c>
      <c r="N314" s="562">
        <v>52</v>
      </c>
      <c r="O314" s="562">
        <v>10712</v>
      </c>
      <c r="P314" s="550">
        <v>0.83759480803815778</v>
      </c>
      <c r="Q314" s="563">
        <v>206</v>
      </c>
    </row>
    <row r="315" spans="1:17" ht="14.4" customHeight="1" x14ac:dyDescent="0.3">
      <c r="A315" s="544" t="s">
        <v>1693</v>
      </c>
      <c r="B315" s="545" t="s">
        <v>1586</v>
      </c>
      <c r="C315" s="545" t="s">
        <v>1571</v>
      </c>
      <c r="D315" s="545" t="s">
        <v>1593</v>
      </c>
      <c r="E315" s="545" t="s">
        <v>1594</v>
      </c>
      <c r="F315" s="562">
        <v>58</v>
      </c>
      <c r="G315" s="562">
        <v>16936</v>
      </c>
      <c r="H315" s="562">
        <v>1</v>
      </c>
      <c r="I315" s="562">
        <v>292</v>
      </c>
      <c r="J315" s="562">
        <v>167</v>
      </c>
      <c r="K315" s="562">
        <v>49066</v>
      </c>
      <c r="L315" s="562">
        <v>2.8971421823334906</v>
      </c>
      <c r="M315" s="562">
        <v>293.80838323353294</v>
      </c>
      <c r="N315" s="562">
        <v>211</v>
      </c>
      <c r="O315" s="562">
        <v>62245</v>
      </c>
      <c r="P315" s="550">
        <v>3.6753070382616913</v>
      </c>
      <c r="Q315" s="563">
        <v>295</v>
      </c>
    </row>
    <row r="316" spans="1:17" ht="14.4" customHeight="1" x14ac:dyDescent="0.3">
      <c r="A316" s="544" t="s">
        <v>1693</v>
      </c>
      <c r="B316" s="545" t="s">
        <v>1586</v>
      </c>
      <c r="C316" s="545" t="s">
        <v>1571</v>
      </c>
      <c r="D316" s="545" t="s">
        <v>1595</v>
      </c>
      <c r="E316" s="545" t="s">
        <v>1596</v>
      </c>
      <c r="F316" s="562">
        <v>3</v>
      </c>
      <c r="G316" s="562">
        <v>279</v>
      </c>
      <c r="H316" s="562">
        <v>1</v>
      </c>
      <c r="I316" s="562">
        <v>93</v>
      </c>
      <c r="J316" s="562">
        <v>6</v>
      </c>
      <c r="K316" s="562">
        <v>561</v>
      </c>
      <c r="L316" s="562">
        <v>2.010752688172043</v>
      </c>
      <c r="M316" s="562">
        <v>93.5</v>
      </c>
      <c r="N316" s="562">
        <v>10</v>
      </c>
      <c r="O316" s="562">
        <v>950</v>
      </c>
      <c r="P316" s="550">
        <v>3.4050179211469533</v>
      </c>
      <c r="Q316" s="563">
        <v>95</v>
      </c>
    </row>
    <row r="317" spans="1:17" ht="14.4" customHeight="1" x14ac:dyDescent="0.3">
      <c r="A317" s="544" t="s">
        <v>1693</v>
      </c>
      <c r="B317" s="545" t="s">
        <v>1586</v>
      </c>
      <c r="C317" s="545" t="s">
        <v>1571</v>
      </c>
      <c r="D317" s="545" t="s">
        <v>1597</v>
      </c>
      <c r="E317" s="545" t="s">
        <v>1598</v>
      </c>
      <c r="F317" s="562"/>
      <c r="G317" s="562"/>
      <c r="H317" s="562"/>
      <c r="I317" s="562"/>
      <c r="J317" s="562">
        <v>1</v>
      </c>
      <c r="K317" s="562">
        <v>223</v>
      </c>
      <c r="L317" s="562"/>
      <c r="M317" s="562">
        <v>223</v>
      </c>
      <c r="N317" s="562">
        <v>2</v>
      </c>
      <c r="O317" s="562">
        <v>448</v>
      </c>
      <c r="P317" s="550"/>
      <c r="Q317" s="563">
        <v>224</v>
      </c>
    </row>
    <row r="318" spans="1:17" ht="14.4" customHeight="1" x14ac:dyDescent="0.3">
      <c r="A318" s="544" t="s">
        <v>1693</v>
      </c>
      <c r="B318" s="545" t="s">
        <v>1586</v>
      </c>
      <c r="C318" s="545" t="s">
        <v>1571</v>
      </c>
      <c r="D318" s="545" t="s">
        <v>1599</v>
      </c>
      <c r="E318" s="545" t="s">
        <v>1600</v>
      </c>
      <c r="F318" s="562">
        <v>85</v>
      </c>
      <c r="G318" s="562">
        <v>11390</v>
      </c>
      <c r="H318" s="562">
        <v>1</v>
      </c>
      <c r="I318" s="562">
        <v>134</v>
      </c>
      <c r="J318" s="562">
        <v>67</v>
      </c>
      <c r="K318" s="562">
        <v>9024</v>
      </c>
      <c r="L318" s="562">
        <v>0.7922739244951712</v>
      </c>
      <c r="M318" s="562">
        <v>134.68656716417911</v>
      </c>
      <c r="N318" s="562">
        <v>105</v>
      </c>
      <c r="O318" s="562">
        <v>14175</v>
      </c>
      <c r="P318" s="550">
        <v>1.2445127304653205</v>
      </c>
      <c r="Q318" s="563">
        <v>135</v>
      </c>
    </row>
    <row r="319" spans="1:17" ht="14.4" customHeight="1" x14ac:dyDescent="0.3">
      <c r="A319" s="544" t="s">
        <v>1693</v>
      </c>
      <c r="B319" s="545" t="s">
        <v>1586</v>
      </c>
      <c r="C319" s="545" t="s">
        <v>1571</v>
      </c>
      <c r="D319" s="545" t="s">
        <v>1602</v>
      </c>
      <c r="E319" s="545" t="s">
        <v>1603</v>
      </c>
      <c r="F319" s="562">
        <v>1</v>
      </c>
      <c r="G319" s="562">
        <v>612</v>
      </c>
      <c r="H319" s="562">
        <v>1</v>
      </c>
      <c r="I319" s="562">
        <v>612</v>
      </c>
      <c r="J319" s="562">
        <v>1</v>
      </c>
      <c r="K319" s="562">
        <v>618</v>
      </c>
      <c r="L319" s="562">
        <v>1.0098039215686274</v>
      </c>
      <c r="M319" s="562">
        <v>618</v>
      </c>
      <c r="N319" s="562">
        <v>3</v>
      </c>
      <c r="O319" s="562">
        <v>1860</v>
      </c>
      <c r="P319" s="550">
        <v>3.0392156862745097</v>
      </c>
      <c r="Q319" s="563">
        <v>620</v>
      </c>
    </row>
    <row r="320" spans="1:17" ht="14.4" customHeight="1" x14ac:dyDescent="0.3">
      <c r="A320" s="544" t="s">
        <v>1693</v>
      </c>
      <c r="B320" s="545" t="s">
        <v>1586</v>
      </c>
      <c r="C320" s="545" t="s">
        <v>1571</v>
      </c>
      <c r="D320" s="545" t="s">
        <v>1606</v>
      </c>
      <c r="E320" s="545" t="s">
        <v>1607</v>
      </c>
      <c r="F320" s="562">
        <v>2</v>
      </c>
      <c r="G320" s="562">
        <v>318</v>
      </c>
      <c r="H320" s="562">
        <v>1</v>
      </c>
      <c r="I320" s="562">
        <v>159</v>
      </c>
      <c r="J320" s="562">
        <v>7</v>
      </c>
      <c r="K320" s="562">
        <v>1119</v>
      </c>
      <c r="L320" s="562">
        <v>3.5188679245283021</v>
      </c>
      <c r="M320" s="562">
        <v>159.85714285714286</v>
      </c>
      <c r="N320" s="562">
        <v>10</v>
      </c>
      <c r="O320" s="562">
        <v>1610</v>
      </c>
      <c r="P320" s="550">
        <v>5.0628930817610067</v>
      </c>
      <c r="Q320" s="563">
        <v>161</v>
      </c>
    </row>
    <row r="321" spans="1:17" ht="14.4" customHeight="1" x14ac:dyDescent="0.3">
      <c r="A321" s="544" t="s">
        <v>1693</v>
      </c>
      <c r="B321" s="545" t="s">
        <v>1586</v>
      </c>
      <c r="C321" s="545" t="s">
        <v>1571</v>
      </c>
      <c r="D321" s="545" t="s">
        <v>1608</v>
      </c>
      <c r="E321" s="545" t="s">
        <v>1609</v>
      </c>
      <c r="F321" s="562"/>
      <c r="G321" s="562"/>
      <c r="H321" s="562"/>
      <c r="I321" s="562"/>
      <c r="J321" s="562"/>
      <c r="K321" s="562"/>
      <c r="L321" s="562"/>
      <c r="M321" s="562"/>
      <c r="N321" s="562">
        <v>2</v>
      </c>
      <c r="O321" s="562">
        <v>766</v>
      </c>
      <c r="P321" s="550"/>
      <c r="Q321" s="563">
        <v>383</v>
      </c>
    </row>
    <row r="322" spans="1:17" ht="14.4" customHeight="1" x14ac:dyDescent="0.3">
      <c r="A322" s="544" t="s">
        <v>1693</v>
      </c>
      <c r="B322" s="545" t="s">
        <v>1586</v>
      </c>
      <c r="C322" s="545" t="s">
        <v>1571</v>
      </c>
      <c r="D322" s="545" t="s">
        <v>1610</v>
      </c>
      <c r="E322" s="545" t="s">
        <v>1611</v>
      </c>
      <c r="F322" s="562">
        <v>237</v>
      </c>
      <c r="G322" s="562">
        <v>3792</v>
      </c>
      <c r="H322" s="562">
        <v>1</v>
      </c>
      <c r="I322" s="562">
        <v>16</v>
      </c>
      <c r="J322" s="562">
        <v>193</v>
      </c>
      <c r="K322" s="562">
        <v>3088</v>
      </c>
      <c r="L322" s="562">
        <v>0.81434599156118148</v>
      </c>
      <c r="M322" s="562">
        <v>16</v>
      </c>
      <c r="N322" s="562">
        <v>204</v>
      </c>
      <c r="O322" s="562">
        <v>3264</v>
      </c>
      <c r="P322" s="550">
        <v>0.86075949367088611</v>
      </c>
      <c r="Q322" s="563">
        <v>16</v>
      </c>
    </row>
    <row r="323" spans="1:17" ht="14.4" customHeight="1" x14ac:dyDescent="0.3">
      <c r="A323" s="544" t="s">
        <v>1693</v>
      </c>
      <c r="B323" s="545" t="s">
        <v>1586</v>
      </c>
      <c r="C323" s="545" t="s">
        <v>1571</v>
      </c>
      <c r="D323" s="545" t="s">
        <v>1612</v>
      </c>
      <c r="E323" s="545" t="s">
        <v>1613</v>
      </c>
      <c r="F323" s="562">
        <v>14</v>
      </c>
      <c r="G323" s="562">
        <v>3668</v>
      </c>
      <c r="H323" s="562">
        <v>1</v>
      </c>
      <c r="I323" s="562">
        <v>262</v>
      </c>
      <c r="J323" s="562">
        <v>14</v>
      </c>
      <c r="K323" s="562">
        <v>3695</v>
      </c>
      <c r="L323" s="562">
        <v>1.007360959651036</v>
      </c>
      <c r="M323" s="562">
        <v>263.92857142857144</v>
      </c>
      <c r="N323" s="562">
        <v>13</v>
      </c>
      <c r="O323" s="562">
        <v>3458</v>
      </c>
      <c r="P323" s="550">
        <v>0.9427480916030534</v>
      </c>
      <c r="Q323" s="563">
        <v>266</v>
      </c>
    </row>
    <row r="324" spans="1:17" ht="14.4" customHeight="1" x14ac:dyDescent="0.3">
      <c r="A324" s="544" t="s">
        <v>1693</v>
      </c>
      <c r="B324" s="545" t="s">
        <v>1586</v>
      </c>
      <c r="C324" s="545" t="s">
        <v>1571</v>
      </c>
      <c r="D324" s="545" t="s">
        <v>1614</v>
      </c>
      <c r="E324" s="545" t="s">
        <v>1615</v>
      </c>
      <c r="F324" s="562">
        <v>14</v>
      </c>
      <c r="G324" s="562">
        <v>1974</v>
      </c>
      <c r="H324" s="562">
        <v>1</v>
      </c>
      <c r="I324" s="562">
        <v>141</v>
      </c>
      <c r="J324" s="562">
        <v>13</v>
      </c>
      <c r="K324" s="562">
        <v>1833</v>
      </c>
      <c r="L324" s="562">
        <v>0.9285714285714286</v>
      </c>
      <c r="M324" s="562">
        <v>141</v>
      </c>
      <c r="N324" s="562">
        <v>15</v>
      </c>
      <c r="O324" s="562">
        <v>2115</v>
      </c>
      <c r="P324" s="550">
        <v>1.0714285714285714</v>
      </c>
      <c r="Q324" s="563">
        <v>141</v>
      </c>
    </row>
    <row r="325" spans="1:17" ht="14.4" customHeight="1" x14ac:dyDescent="0.3">
      <c r="A325" s="544" t="s">
        <v>1693</v>
      </c>
      <c r="B325" s="545" t="s">
        <v>1586</v>
      </c>
      <c r="C325" s="545" t="s">
        <v>1571</v>
      </c>
      <c r="D325" s="545" t="s">
        <v>1616</v>
      </c>
      <c r="E325" s="545" t="s">
        <v>1615</v>
      </c>
      <c r="F325" s="562">
        <v>85</v>
      </c>
      <c r="G325" s="562">
        <v>6630</v>
      </c>
      <c r="H325" s="562">
        <v>1</v>
      </c>
      <c r="I325" s="562">
        <v>78</v>
      </c>
      <c r="J325" s="562">
        <v>67</v>
      </c>
      <c r="K325" s="562">
        <v>5226</v>
      </c>
      <c r="L325" s="562">
        <v>0.78823529411764703</v>
      </c>
      <c r="M325" s="562">
        <v>78</v>
      </c>
      <c r="N325" s="562">
        <v>105</v>
      </c>
      <c r="O325" s="562">
        <v>8190</v>
      </c>
      <c r="P325" s="550">
        <v>1.2352941176470589</v>
      </c>
      <c r="Q325" s="563">
        <v>78</v>
      </c>
    </row>
    <row r="326" spans="1:17" ht="14.4" customHeight="1" x14ac:dyDescent="0.3">
      <c r="A326" s="544" t="s">
        <v>1693</v>
      </c>
      <c r="B326" s="545" t="s">
        <v>1586</v>
      </c>
      <c r="C326" s="545" t="s">
        <v>1571</v>
      </c>
      <c r="D326" s="545" t="s">
        <v>1617</v>
      </c>
      <c r="E326" s="545" t="s">
        <v>1618</v>
      </c>
      <c r="F326" s="562">
        <v>14</v>
      </c>
      <c r="G326" s="562">
        <v>4242</v>
      </c>
      <c r="H326" s="562">
        <v>1</v>
      </c>
      <c r="I326" s="562">
        <v>303</v>
      </c>
      <c r="J326" s="562">
        <v>13</v>
      </c>
      <c r="K326" s="562">
        <v>3963</v>
      </c>
      <c r="L326" s="562">
        <v>0.93422913719943423</v>
      </c>
      <c r="M326" s="562">
        <v>304.84615384615387</v>
      </c>
      <c r="N326" s="562">
        <v>15</v>
      </c>
      <c r="O326" s="562">
        <v>4605</v>
      </c>
      <c r="P326" s="550">
        <v>1.0855728429985856</v>
      </c>
      <c r="Q326" s="563">
        <v>307</v>
      </c>
    </row>
    <row r="327" spans="1:17" ht="14.4" customHeight="1" x14ac:dyDescent="0.3">
      <c r="A327" s="544" t="s">
        <v>1693</v>
      </c>
      <c r="B327" s="545" t="s">
        <v>1586</v>
      </c>
      <c r="C327" s="545" t="s">
        <v>1571</v>
      </c>
      <c r="D327" s="545" t="s">
        <v>1621</v>
      </c>
      <c r="E327" s="545" t="s">
        <v>1622</v>
      </c>
      <c r="F327" s="562">
        <v>190</v>
      </c>
      <c r="G327" s="562">
        <v>30400</v>
      </c>
      <c r="H327" s="562">
        <v>1</v>
      </c>
      <c r="I327" s="562">
        <v>160</v>
      </c>
      <c r="J327" s="562">
        <v>159</v>
      </c>
      <c r="K327" s="562">
        <v>25540</v>
      </c>
      <c r="L327" s="562">
        <v>0.84013157894736845</v>
      </c>
      <c r="M327" s="562">
        <v>160.62893081761007</v>
      </c>
      <c r="N327" s="562">
        <v>153</v>
      </c>
      <c r="O327" s="562">
        <v>24633</v>
      </c>
      <c r="P327" s="550">
        <v>0.810296052631579</v>
      </c>
      <c r="Q327" s="563">
        <v>161</v>
      </c>
    </row>
    <row r="328" spans="1:17" ht="14.4" customHeight="1" x14ac:dyDescent="0.3">
      <c r="A328" s="544" t="s">
        <v>1693</v>
      </c>
      <c r="B328" s="545" t="s">
        <v>1586</v>
      </c>
      <c r="C328" s="545" t="s">
        <v>1571</v>
      </c>
      <c r="D328" s="545" t="s">
        <v>1625</v>
      </c>
      <c r="E328" s="545" t="s">
        <v>1591</v>
      </c>
      <c r="F328" s="562">
        <v>188</v>
      </c>
      <c r="G328" s="562">
        <v>13160</v>
      </c>
      <c r="H328" s="562">
        <v>1</v>
      </c>
      <c r="I328" s="562">
        <v>70</v>
      </c>
      <c r="J328" s="562">
        <v>161</v>
      </c>
      <c r="K328" s="562">
        <v>11379</v>
      </c>
      <c r="L328" s="562">
        <v>0.86466565349544078</v>
      </c>
      <c r="M328" s="562">
        <v>70.677018633540371</v>
      </c>
      <c r="N328" s="562">
        <v>264</v>
      </c>
      <c r="O328" s="562">
        <v>18744</v>
      </c>
      <c r="P328" s="550">
        <v>1.4243161094224923</v>
      </c>
      <c r="Q328" s="563">
        <v>71</v>
      </c>
    </row>
    <row r="329" spans="1:17" ht="14.4" customHeight="1" x14ac:dyDescent="0.3">
      <c r="A329" s="544" t="s">
        <v>1693</v>
      </c>
      <c r="B329" s="545" t="s">
        <v>1586</v>
      </c>
      <c r="C329" s="545" t="s">
        <v>1571</v>
      </c>
      <c r="D329" s="545" t="s">
        <v>1632</v>
      </c>
      <c r="E329" s="545" t="s">
        <v>1633</v>
      </c>
      <c r="F329" s="562">
        <v>1</v>
      </c>
      <c r="G329" s="562">
        <v>1189</v>
      </c>
      <c r="H329" s="562">
        <v>1</v>
      </c>
      <c r="I329" s="562">
        <v>1189</v>
      </c>
      <c r="J329" s="562">
        <v>6</v>
      </c>
      <c r="K329" s="562">
        <v>7154</v>
      </c>
      <c r="L329" s="562">
        <v>6.0168208578637508</v>
      </c>
      <c r="M329" s="562">
        <v>1192.3333333333333</v>
      </c>
      <c r="N329" s="562">
        <v>12</v>
      </c>
      <c r="O329" s="562">
        <v>14340</v>
      </c>
      <c r="P329" s="550">
        <v>12.060555088309505</v>
      </c>
      <c r="Q329" s="563">
        <v>1195</v>
      </c>
    </row>
    <row r="330" spans="1:17" ht="14.4" customHeight="1" x14ac:dyDescent="0.3">
      <c r="A330" s="544" t="s">
        <v>1693</v>
      </c>
      <c r="B330" s="545" t="s">
        <v>1586</v>
      </c>
      <c r="C330" s="545" t="s">
        <v>1571</v>
      </c>
      <c r="D330" s="545" t="s">
        <v>1634</v>
      </c>
      <c r="E330" s="545" t="s">
        <v>1635</v>
      </c>
      <c r="F330" s="562">
        <v>1</v>
      </c>
      <c r="G330" s="562">
        <v>108</v>
      </c>
      <c r="H330" s="562">
        <v>1</v>
      </c>
      <c r="I330" s="562">
        <v>108</v>
      </c>
      <c r="J330" s="562">
        <v>5</v>
      </c>
      <c r="K330" s="562">
        <v>544</v>
      </c>
      <c r="L330" s="562">
        <v>5.0370370370370372</v>
      </c>
      <c r="M330" s="562">
        <v>108.8</v>
      </c>
      <c r="N330" s="562">
        <v>10</v>
      </c>
      <c r="O330" s="562">
        <v>1100</v>
      </c>
      <c r="P330" s="550">
        <v>10.185185185185185</v>
      </c>
      <c r="Q330" s="563">
        <v>110</v>
      </c>
    </row>
    <row r="331" spans="1:17" ht="14.4" customHeight="1" x14ac:dyDescent="0.3">
      <c r="A331" s="544" t="s">
        <v>1693</v>
      </c>
      <c r="B331" s="545" t="s">
        <v>1586</v>
      </c>
      <c r="C331" s="545" t="s">
        <v>1571</v>
      </c>
      <c r="D331" s="545" t="s">
        <v>1636</v>
      </c>
      <c r="E331" s="545" t="s">
        <v>1637</v>
      </c>
      <c r="F331" s="562"/>
      <c r="G331" s="562"/>
      <c r="H331" s="562"/>
      <c r="I331" s="562"/>
      <c r="J331" s="562">
        <v>1</v>
      </c>
      <c r="K331" s="562">
        <v>322</v>
      </c>
      <c r="L331" s="562"/>
      <c r="M331" s="562">
        <v>322</v>
      </c>
      <c r="N331" s="562">
        <v>1</v>
      </c>
      <c r="O331" s="562">
        <v>323</v>
      </c>
      <c r="P331" s="550"/>
      <c r="Q331" s="563">
        <v>323</v>
      </c>
    </row>
    <row r="332" spans="1:17" ht="14.4" customHeight="1" x14ac:dyDescent="0.3">
      <c r="A332" s="544" t="s">
        <v>1693</v>
      </c>
      <c r="B332" s="545" t="s">
        <v>1586</v>
      </c>
      <c r="C332" s="545" t="s">
        <v>1571</v>
      </c>
      <c r="D332" s="545" t="s">
        <v>1644</v>
      </c>
      <c r="E332" s="545" t="s">
        <v>1645</v>
      </c>
      <c r="F332" s="562"/>
      <c r="G332" s="562"/>
      <c r="H332" s="562"/>
      <c r="I332" s="562"/>
      <c r="J332" s="562">
        <v>1</v>
      </c>
      <c r="K332" s="562">
        <v>293</v>
      </c>
      <c r="L332" s="562"/>
      <c r="M332" s="562">
        <v>293</v>
      </c>
      <c r="N332" s="562">
        <v>4</v>
      </c>
      <c r="O332" s="562">
        <v>1176</v>
      </c>
      <c r="P332" s="550"/>
      <c r="Q332" s="563">
        <v>294</v>
      </c>
    </row>
    <row r="333" spans="1:17" ht="14.4" customHeight="1" x14ac:dyDescent="0.3">
      <c r="A333" s="544" t="s">
        <v>1694</v>
      </c>
      <c r="B333" s="545" t="s">
        <v>1586</v>
      </c>
      <c r="C333" s="545" t="s">
        <v>1571</v>
      </c>
      <c r="D333" s="545" t="s">
        <v>1590</v>
      </c>
      <c r="E333" s="545" t="s">
        <v>1591</v>
      </c>
      <c r="F333" s="562">
        <v>36</v>
      </c>
      <c r="G333" s="562">
        <v>7308</v>
      </c>
      <c r="H333" s="562">
        <v>1</v>
      </c>
      <c r="I333" s="562">
        <v>203</v>
      </c>
      <c r="J333" s="562">
        <v>31</v>
      </c>
      <c r="K333" s="562">
        <v>6351</v>
      </c>
      <c r="L333" s="562">
        <v>0.86904761904761907</v>
      </c>
      <c r="M333" s="562">
        <v>204.87096774193549</v>
      </c>
      <c r="N333" s="562">
        <v>60</v>
      </c>
      <c r="O333" s="562">
        <v>12360</v>
      </c>
      <c r="P333" s="550">
        <v>1.6912972085385878</v>
      </c>
      <c r="Q333" s="563">
        <v>206</v>
      </c>
    </row>
    <row r="334" spans="1:17" ht="14.4" customHeight="1" x14ac:dyDescent="0.3">
      <c r="A334" s="544" t="s">
        <v>1694</v>
      </c>
      <c r="B334" s="545" t="s">
        <v>1586</v>
      </c>
      <c r="C334" s="545" t="s">
        <v>1571</v>
      </c>
      <c r="D334" s="545" t="s">
        <v>1592</v>
      </c>
      <c r="E334" s="545" t="s">
        <v>1591</v>
      </c>
      <c r="F334" s="562"/>
      <c r="G334" s="562"/>
      <c r="H334" s="562"/>
      <c r="I334" s="562"/>
      <c r="J334" s="562"/>
      <c r="K334" s="562"/>
      <c r="L334" s="562"/>
      <c r="M334" s="562"/>
      <c r="N334" s="562">
        <v>2</v>
      </c>
      <c r="O334" s="562">
        <v>170</v>
      </c>
      <c r="P334" s="550"/>
      <c r="Q334" s="563">
        <v>85</v>
      </c>
    </row>
    <row r="335" spans="1:17" ht="14.4" customHeight="1" x14ac:dyDescent="0.3">
      <c r="A335" s="544" t="s">
        <v>1694</v>
      </c>
      <c r="B335" s="545" t="s">
        <v>1586</v>
      </c>
      <c r="C335" s="545" t="s">
        <v>1571</v>
      </c>
      <c r="D335" s="545" t="s">
        <v>1593</v>
      </c>
      <c r="E335" s="545" t="s">
        <v>1594</v>
      </c>
      <c r="F335" s="562">
        <v>97</v>
      </c>
      <c r="G335" s="562">
        <v>28324</v>
      </c>
      <c r="H335" s="562">
        <v>1</v>
      </c>
      <c r="I335" s="562">
        <v>292</v>
      </c>
      <c r="J335" s="562">
        <v>16</v>
      </c>
      <c r="K335" s="562">
        <v>4672</v>
      </c>
      <c r="L335" s="562">
        <v>0.16494845360824742</v>
      </c>
      <c r="M335" s="562">
        <v>292</v>
      </c>
      <c r="N335" s="562">
        <v>49</v>
      </c>
      <c r="O335" s="562">
        <v>14455</v>
      </c>
      <c r="P335" s="550">
        <v>0.5103445840982912</v>
      </c>
      <c r="Q335" s="563">
        <v>295</v>
      </c>
    </row>
    <row r="336" spans="1:17" ht="14.4" customHeight="1" x14ac:dyDescent="0.3">
      <c r="A336" s="544" t="s">
        <v>1694</v>
      </c>
      <c r="B336" s="545" t="s">
        <v>1586</v>
      </c>
      <c r="C336" s="545" t="s">
        <v>1571</v>
      </c>
      <c r="D336" s="545" t="s">
        <v>1595</v>
      </c>
      <c r="E336" s="545" t="s">
        <v>1596</v>
      </c>
      <c r="F336" s="562">
        <v>6</v>
      </c>
      <c r="G336" s="562">
        <v>558</v>
      </c>
      <c r="H336" s="562">
        <v>1</v>
      </c>
      <c r="I336" s="562">
        <v>93</v>
      </c>
      <c r="J336" s="562">
        <v>3</v>
      </c>
      <c r="K336" s="562">
        <v>282</v>
      </c>
      <c r="L336" s="562">
        <v>0.5053763440860215</v>
      </c>
      <c r="M336" s="562">
        <v>94</v>
      </c>
      <c r="N336" s="562"/>
      <c r="O336" s="562"/>
      <c r="P336" s="550"/>
      <c r="Q336" s="563"/>
    </row>
    <row r="337" spans="1:17" ht="14.4" customHeight="1" x14ac:dyDescent="0.3">
      <c r="A337" s="544" t="s">
        <v>1694</v>
      </c>
      <c r="B337" s="545" t="s">
        <v>1586</v>
      </c>
      <c r="C337" s="545" t="s">
        <v>1571</v>
      </c>
      <c r="D337" s="545" t="s">
        <v>1599</v>
      </c>
      <c r="E337" s="545" t="s">
        <v>1600</v>
      </c>
      <c r="F337" s="562">
        <v>9</v>
      </c>
      <c r="G337" s="562">
        <v>1206</v>
      </c>
      <c r="H337" s="562">
        <v>1</v>
      </c>
      <c r="I337" s="562">
        <v>134</v>
      </c>
      <c r="J337" s="562">
        <v>9</v>
      </c>
      <c r="K337" s="562">
        <v>1212</v>
      </c>
      <c r="L337" s="562">
        <v>1.0049751243781095</v>
      </c>
      <c r="M337" s="562">
        <v>134.66666666666666</v>
      </c>
      <c r="N337" s="562">
        <v>19</v>
      </c>
      <c r="O337" s="562">
        <v>2565</v>
      </c>
      <c r="P337" s="550">
        <v>2.1268656716417911</v>
      </c>
      <c r="Q337" s="563">
        <v>135</v>
      </c>
    </row>
    <row r="338" spans="1:17" ht="14.4" customHeight="1" x14ac:dyDescent="0.3">
      <c r="A338" s="544" t="s">
        <v>1694</v>
      </c>
      <c r="B338" s="545" t="s">
        <v>1586</v>
      </c>
      <c r="C338" s="545" t="s">
        <v>1571</v>
      </c>
      <c r="D338" s="545" t="s">
        <v>1601</v>
      </c>
      <c r="E338" s="545" t="s">
        <v>1600</v>
      </c>
      <c r="F338" s="562">
        <v>1</v>
      </c>
      <c r="G338" s="562">
        <v>175</v>
      </c>
      <c r="H338" s="562">
        <v>1</v>
      </c>
      <c r="I338" s="562">
        <v>175</v>
      </c>
      <c r="J338" s="562"/>
      <c r="K338" s="562"/>
      <c r="L338" s="562"/>
      <c r="M338" s="562"/>
      <c r="N338" s="562">
        <v>1</v>
      </c>
      <c r="O338" s="562">
        <v>178</v>
      </c>
      <c r="P338" s="550">
        <v>1.0171428571428571</v>
      </c>
      <c r="Q338" s="563">
        <v>178</v>
      </c>
    </row>
    <row r="339" spans="1:17" ht="14.4" customHeight="1" x14ac:dyDescent="0.3">
      <c r="A339" s="544" t="s">
        <v>1694</v>
      </c>
      <c r="B339" s="545" t="s">
        <v>1586</v>
      </c>
      <c r="C339" s="545" t="s">
        <v>1571</v>
      </c>
      <c r="D339" s="545" t="s">
        <v>1602</v>
      </c>
      <c r="E339" s="545" t="s">
        <v>1603</v>
      </c>
      <c r="F339" s="562">
        <v>2</v>
      </c>
      <c r="G339" s="562">
        <v>1224</v>
      </c>
      <c r="H339" s="562">
        <v>1</v>
      </c>
      <c r="I339" s="562">
        <v>612</v>
      </c>
      <c r="J339" s="562"/>
      <c r="K339" s="562"/>
      <c r="L339" s="562"/>
      <c r="M339" s="562"/>
      <c r="N339" s="562"/>
      <c r="O339" s="562"/>
      <c r="P339" s="550"/>
      <c r="Q339" s="563"/>
    </row>
    <row r="340" spans="1:17" ht="14.4" customHeight="1" x14ac:dyDescent="0.3">
      <c r="A340" s="544" t="s">
        <v>1694</v>
      </c>
      <c r="B340" s="545" t="s">
        <v>1586</v>
      </c>
      <c r="C340" s="545" t="s">
        <v>1571</v>
      </c>
      <c r="D340" s="545" t="s">
        <v>1606</v>
      </c>
      <c r="E340" s="545" t="s">
        <v>1607</v>
      </c>
      <c r="F340" s="562">
        <v>5</v>
      </c>
      <c r="G340" s="562">
        <v>795</v>
      </c>
      <c r="H340" s="562">
        <v>1</v>
      </c>
      <c r="I340" s="562">
        <v>159</v>
      </c>
      <c r="J340" s="562">
        <v>1</v>
      </c>
      <c r="K340" s="562">
        <v>159</v>
      </c>
      <c r="L340" s="562">
        <v>0.2</v>
      </c>
      <c r="M340" s="562">
        <v>159</v>
      </c>
      <c r="N340" s="562">
        <v>3</v>
      </c>
      <c r="O340" s="562">
        <v>483</v>
      </c>
      <c r="P340" s="550">
        <v>0.60754716981132073</v>
      </c>
      <c r="Q340" s="563">
        <v>161</v>
      </c>
    </row>
    <row r="341" spans="1:17" ht="14.4" customHeight="1" x14ac:dyDescent="0.3">
      <c r="A341" s="544" t="s">
        <v>1694</v>
      </c>
      <c r="B341" s="545" t="s">
        <v>1586</v>
      </c>
      <c r="C341" s="545" t="s">
        <v>1571</v>
      </c>
      <c r="D341" s="545" t="s">
        <v>1610</v>
      </c>
      <c r="E341" s="545" t="s">
        <v>1611</v>
      </c>
      <c r="F341" s="562">
        <v>38</v>
      </c>
      <c r="G341" s="562">
        <v>608</v>
      </c>
      <c r="H341" s="562">
        <v>1</v>
      </c>
      <c r="I341" s="562">
        <v>16</v>
      </c>
      <c r="J341" s="562">
        <v>33</v>
      </c>
      <c r="K341" s="562">
        <v>528</v>
      </c>
      <c r="L341" s="562">
        <v>0.86842105263157898</v>
      </c>
      <c r="M341" s="562">
        <v>16</v>
      </c>
      <c r="N341" s="562">
        <v>61</v>
      </c>
      <c r="O341" s="562">
        <v>976</v>
      </c>
      <c r="P341" s="550">
        <v>1.6052631578947369</v>
      </c>
      <c r="Q341" s="563">
        <v>16</v>
      </c>
    </row>
    <row r="342" spans="1:17" ht="14.4" customHeight="1" x14ac:dyDescent="0.3">
      <c r="A342" s="544" t="s">
        <v>1694</v>
      </c>
      <c r="B342" s="545" t="s">
        <v>1586</v>
      </c>
      <c r="C342" s="545" t="s">
        <v>1571</v>
      </c>
      <c r="D342" s="545" t="s">
        <v>1612</v>
      </c>
      <c r="E342" s="545" t="s">
        <v>1613</v>
      </c>
      <c r="F342" s="562">
        <v>14</v>
      </c>
      <c r="G342" s="562">
        <v>3668</v>
      </c>
      <c r="H342" s="562">
        <v>1</v>
      </c>
      <c r="I342" s="562">
        <v>262</v>
      </c>
      <c r="J342" s="562">
        <v>10</v>
      </c>
      <c r="K342" s="562">
        <v>2647</v>
      </c>
      <c r="L342" s="562">
        <v>0.7216466739367503</v>
      </c>
      <c r="M342" s="562">
        <v>264.7</v>
      </c>
      <c r="N342" s="562">
        <v>20</v>
      </c>
      <c r="O342" s="562">
        <v>5320</v>
      </c>
      <c r="P342" s="550">
        <v>1.4503816793893129</v>
      </c>
      <c r="Q342" s="563">
        <v>266</v>
      </c>
    </row>
    <row r="343" spans="1:17" ht="14.4" customHeight="1" x14ac:dyDescent="0.3">
      <c r="A343" s="544" t="s">
        <v>1694</v>
      </c>
      <c r="B343" s="545" t="s">
        <v>1586</v>
      </c>
      <c r="C343" s="545" t="s">
        <v>1571</v>
      </c>
      <c r="D343" s="545" t="s">
        <v>1614</v>
      </c>
      <c r="E343" s="545" t="s">
        <v>1615</v>
      </c>
      <c r="F343" s="562">
        <v>13</v>
      </c>
      <c r="G343" s="562">
        <v>1833</v>
      </c>
      <c r="H343" s="562">
        <v>1</v>
      </c>
      <c r="I343" s="562">
        <v>141</v>
      </c>
      <c r="J343" s="562">
        <v>11</v>
      </c>
      <c r="K343" s="562">
        <v>1551</v>
      </c>
      <c r="L343" s="562">
        <v>0.84615384615384615</v>
      </c>
      <c r="M343" s="562">
        <v>141</v>
      </c>
      <c r="N343" s="562">
        <v>28</v>
      </c>
      <c r="O343" s="562">
        <v>3948</v>
      </c>
      <c r="P343" s="550">
        <v>2.1538461538461537</v>
      </c>
      <c r="Q343" s="563">
        <v>141</v>
      </c>
    </row>
    <row r="344" spans="1:17" ht="14.4" customHeight="1" x14ac:dyDescent="0.3">
      <c r="A344" s="544" t="s">
        <v>1694</v>
      </c>
      <c r="B344" s="545" t="s">
        <v>1586</v>
      </c>
      <c r="C344" s="545" t="s">
        <v>1571</v>
      </c>
      <c r="D344" s="545" t="s">
        <v>1616</v>
      </c>
      <c r="E344" s="545" t="s">
        <v>1615</v>
      </c>
      <c r="F344" s="562">
        <v>9</v>
      </c>
      <c r="G344" s="562">
        <v>702</v>
      </c>
      <c r="H344" s="562">
        <v>1</v>
      </c>
      <c r="I344" s="562">
        <v>78</v>
      </c>
      <c r="J344" s="562">
        <v>9</v>
      </c>
      <c r="K344" s="562">
        <v>702</v>
      </c>
      <c r="L344" s="562">
        <v>1</v>
      </c>
      <c r="M344" s="562">
        <v>78</v>
      </c>
      <c r="N344" s="562">
        <v>19</v>
      </c>
      <c r="O344" s="562">
        <v>1482</v>
      </c>
      <c r="P344" s="550">
        <v>2.1111111111111112</v>
      </c>
      <c r="Q344" s="563">
        <v>78</v>
      </c>
    </row>
    <row r="345" spans="1:17" ht="14.4" customHeight="1" x14ac:dyDescent="0.3">
      <c r="A345" s="544" t="s">
        <v>1694</v>
      </c>
      <c r="B345" s="545" t="s">
        <v>1586</v>
      </c>
      <c r="C345" s="545" t="s">
        <v>1571</v>
      </c>
      <c r="D345" s="545" t="s">
        <v>1617</v>
      </c>
      <c r="E345" s="545" t="s">
        <v>1618</v>
      </c>
      <c r="F345" s="562">
        <v>13</v>
      </c>
      <c r="G345" s="562">
        <v>3939</v>
      </c>
      <c r="H345" s="562">
        <v>1</v>
      </c>
      <c r="I345" s="562">
        <v>303</v>
      </c>
      <c r="J345" s="562">
        <v>11</v>
      </c>
      <c r="K345" s="562">
        <v>3363</v>
      </c>
      <c r="L345" s="562">
        <v>0.85376999238385376</v>
      </c>
      <c r="M345" s="562">
        <v>305.72727272727275</v>
      </c>
      <c r="N345" s="562">
        <v>28</v>
      </c>
      <c r="O345" s="562">
        <v>8596</v>
      </c>
      <c r="P345" s="550">
        <v>2.1822797664381821</v>
      </c>
      <c r="Q345" s="563">
        <v>307</v>
      </c>
    </row>
    <row r="346" spans="1:17" ht="14.4" customHeight="1" x14ac:dyDescent="0.3">
      <c r="A346" s="544" t="s">
        <v>1694</v>
      </c>
      <c r="B346" s="545" t="s">
        <v>1586</v>
      </c>
      <c r="C346" s="545" t="s">
        <v>1571</v>
      </c>
      <c r="D346" s="545" t="s">
        <v>1621</v>
      </c>
      <c r="E346" s="545" t="s">
        <v>1622</v>
      </c>
      <c r="F346" s="562">
        <v>22</v>
      </c>
      <c r="G346" s="562">
        <v>3520</v>
      </c>
      <c r="H346" s="562">
        <v>1</v>
      </c>
      <c r="I346" s="562">
        <v>160</v>
      </c>
      <c r="J346" s="562">
        <v>17</v>
      </c>
      <c r="K346" s="562">
        <v>2730</v>
      </c>
      <c r="L346" s="562">
        <v>0.77556818181818177</v>
      </c>
      <c r="M346" s="562">
        <v>160.58823529411765</v>
      </c>
      <c r="N346" s="562">
        <v>21</v>
      </c>
      <c r="O346" s="562">
        <v>3381</v>
      </c>
      <c r="P346" s="550">
        <v>0.96051136363636369</v>
      </c>
      <c r="Q346" s="563">
        <v>161</v>
      </c>
    </row>
    <row r="347" spans="1:17" ht="14.4" customHeight="1" x14ac:dyDescent="0.3">
      <c r="A347" s="544" t="s">
        <v>1694</v>
      </c>
      <c r="B347" s="545" t="s">
        <v>1586</v>
      </c>
      <c r="C347" s="545" t="s">
        <v>1571</v>
      </c>
      <c r="D347" s="545" t="s">
        <v>1625</v>
      </c>
      <c r="E347" s="545" t="s">
        <v>1591</v>
      </c>
      <c r="F347" s="562">
        <v>7</v>
      </c>
      <c r="G347" s="562">
        <v>490</v>
      </c>
      <c r="H347" s="562">
        <v>1</v>
      </c>
      <c r="I347" s="562">
        <v>70</v>
      </c>
      <c r="J347" s="562">
        <v>17</v>
      </c>
      <c r="K347" s="562">
        <v>1201</v>
      </c>
      <c r="L347" s="562">
        <v>2.4510204081632652</v>
      </c>
      <c r="M347" s="562">
        <v>70.647058823529406</v>
      </c>
      <c r="N347" s="562">
        <v>41</v>
      </c>
      <c r="O347" s="562">
        <v>2911</v>
      </c>
      <c r="P347" s="550">
        <v>5.9408163265306122</v>
      </c>
      <c r="Q347" s="563">
        <v>71</v>
      </c>
    </row>
    <row r="348" spans="1:17" ht="14.4" customHeight="1" x14ac:dyDescent="0.3">
      <c r="A348" s="544" t="s">
        <v>1694</v>
      </c>
      <c r="B348" s="545" t="s">
        <v>1586</v>
      </c>
      <c r="C348" s="545" t="s">
        <v>1571</v>
      </c>
      <c r="D348" s="545" t="s">
        <v>1630</v>
      </c>
      <c r="E348" s="545" t="s">
        <v>1631</v>
      </c>
      <c r="F348" s="562">
        <v>2</v>
      </c>
      <c r="G348" s="562">
        <v>432</v>
      </c>
      <c r="H348" s="562">
        <v>1</v>
      </c>
      <c r="I348" s="562">
        <v>216</v>
      </c>
      <c r="J348" s="562"/>
      <c r="K348" s="562"/>
      <c r="L348" s="562"/>
      <c r="M348" s="562"/>
      <c r="N348" s="562">
        <v>2</v>
      </c>
      <c r="O348" s="562">
        <v>440</v>
      </c>
      <c r="P348" s="550">
        <v>1.0185185185185186</v>
      </c>
      <c r="Q348" s="563">
        <v>220</v>
      </c>
    </row>
    <row r="349" spans="1:17" ht="14.4" customHeight="1" x14ac:dyDescent="0.3">
      <c r="A349" s="544" t="s">
        <v>1694</v>
      </c>
      <c r="B349" s="545" t="s">
        <v>1586</v>
      </c>
      <c r="C349" s="545" t="s">
        <v>1571</v>
      </c>
      <c r="D349" s="545" t="s">
        <v>1632</v>
      </c>
      <c r="E349" s="545" t="s">
        <v>1633</v>
      </c>
      <c r="F349" s="562">
        <v>3</v>
      </c>
      <c r="G349" s="562">
        <v>3567</v>
      </c>
      <c r="H349" s="562">
        <v>1</v>
      </c>
      <c r="I349" s="562">
        <v>1189</v>
      </c>
      <c r="J349" s="562">
        <v>1</v>
      </c>
      <c r="K349" s="562">
        <v>1189</v>
      </c>
      <c r="L349" s="562">
        <v>0.33333333333333331</v>
      </c>
      <c r="M349" s="562">
        <v>1189</v>
      </c>
      <c r="N349" s="562">
        <v>2</v>
      </c>
      <c r="O349" s="562">
        <v>2390</v>
      </c>
      <c r="P349" s="550">
        <v>0.67003083823941689</v>
      </c>
      <c r="Q349" s="563">
        <v>1195</v>
      </c>
    </row>
    <row r="350" spans="1:17" ht="14.4" customHeight="1" x14ac:dyDescent="0.3">
      <c r="A350" s="544" t="s">
        <v>1694</v>
      </c>
      <c r="B350" s="545" t="s">
        <v>1586</v>
      </c>
      <c r="C350" s="545" t="s">
        <v>1571</v>
      </c>
      <c r="D350" s="545" t="s">
        <v>1634</v>
      </c>
      <c r="E350" s="545" t="s">
        <v>1635</v>
      </c>
      <c r="F350" s="562">
        <v>4</v>
      </c>
      <c r="G350" s="562">
        <v>432</v>
      </c>
      <c r="H350" s="562">
        <v>1</v>
      </c>
      <c r="I350" s="562">
        <v>108</v>
      </c>
      <c r="J350" s="562">
        <v>2</v>
      </c>
      <c r="K350" s="562">
        <v>217</v>
      </c>
      <c r="L350" s="562">
        <v>0.50231481481481477</v>
      </c>
      <c r="M350" s="562">
        <v>108.5</v>
      </c>
      <c r="N350" s="562">
        <v>3</v>
      </c>
      <c r="O350" s="562">
        <v>330</v>
      </c>
      <c r="P350" s="550">
        <v>0.76388888888888884</v>
      </c>
      <c r="Q350" s="563">
        <v>110</v>
      </c>
    </row>
    <row r="351" spans="1:17" ht="14.4" customHeight="1" x14ac:dyDescent="0.3">
      <c r="A351" s="544" t="s">
        <v>1694</v>
      </c>
      <c r="B351" s="545" t="s">
        <v>1586</v>
      </c>
      <c r="C351" s="545" t="s">
        <v>1571</v>
      </c>
      <c r="D351" s="545" t="s">
        <v>1644</v>
      </c>
      <c r="E351" s="545" t="s">
        <v>1645</v>
      </c>
      <c r="F351" s="562">
        <v>1</v>
      </c>
      <c r="G351" s="562">
        <v>291</v>
      </c>
      <c r="H351" s="562">
        <v>1</v>
      </c>
      <c r="I351" s="562">
        <v>291</v>
      </c>
      <c r="J351" s="562"/>
      <c r="K351" s="562"/>
      <c r="L351" s="562"/>
      <c r="M351" s="562"/>
      <c r="N351" s="562"/>
      <c r="O351" s="562"/>
      <c r="P351" s="550"/>
      <c r="Q351" s="563"/>
    </row>
    <row r="352" spans="1:17" ht="14.4" customHeight="1" x14ac:dyDescent="0.3">
      <c r="A352" s="544" t="s">
        <v>1695</v>
      </c>
      <c r="B352" s="545" t="s">
        <v>1586</v>
      </c>
      <c r="C352" s="545" t="s">
        <v>1571</v>
      </c>
      <c r="D352" s="545" t="s">
        <v>1590</v>
      </c>
      <c r="E352" s="545" t="s">
        <v>1591</v>
      </c>
      <c r="F352" s="562">
        <v>15</v>
      </c>
      <c r="G352" s="562">
        <v>3045</v>
      </c>
      <c r="H352" s="562">
        <v>1</v>
      </c>
      <c r="I352" s="562">
        <v>203</v>
      </c>
      <c r="J352" s="562">
        <v>5</v>
      </c>
      <c r="K352" s="562">
        <v>1025</v>
      </c>
      <c r="L352" s="562">
        <v>0.3366174055829228</v>
      </c>
      <c r="M352" s="562">
        <v>205</v>
      </c>
      <c r="N352" s="562">
        <v>15</v>
      </c>
      <c r="O352" s="562">
        <v>3090</v>
      </c>
      <c r="P352" s="550">
        <v>1.0147783251231528</v>
      </c>
      <c r="Q352" s="563">
        <v>206</v>
      </c>
    </row>
    <row r="353" spans="1:17" ht="14.4" customHeight="1" x14ac:dyDescent="0.3">
      <c r="A353" s="544" t="s">
        <v>1695</v>
      </c>
      <c r="B353" s="545" t="s">
        <v>1586</v>
      </c>
      <c r="C353" s="545" t="s">
        <v>1571</v>
      </c>
      <c r="D353" s="545" t="s">
        <v>1592</v>
      </c>
      <c r="E353" s="545" t="s">
        <v>1591</v>
      </c>
      <c r="F353" s="562"/>
      <c r="G353" s="562"/>
      <c r="H353" s="562"/>
      <c r="I353" s="562"/>
      <c r="J353" s="562">
        <v>5</v>
      </c>
      <c r="K353" s="562">
        <v>424</v>
      </c>
      <c r="L353" s="562"/>
      <c r="M353" s="562">
        <v>84.8</v>
      </c>
      <c r="N353" s="562">
        <v>1</v>
      </c>
      <c r="O353" s="562">
        <v>85</v>
      </c>
      <c r="P353" s="550"/>
      <c r="Q353" s="563">
        <v>85</v>
      </c>
    </row>
    <row r="354" spans="1:17" ht="14.4" customHeight="1" x14ac:dyDescent="0.3">
      <c r="A354" s="544" t="s">
        <v>1695</v>
      </c>
      <c r="B354" s="545" t="s">
        <v>1586</v>
      </c>
      <c r="C354" s="545" t="s">
        <v>1571</v>
      </c>
      <c r="D354" s="545" t="s">
        <v>1593</v>
      </c>
      <c r="E354" s="545" t="s">
        <v>1594</v>
      </c>
      <c r="F354" s="562"/>
      <c r="G354" s="562"/>
      <c r="H354" s="562"/>
      <c r="I354" s="562"/>
      <c r="J354" s="562">
        <v>19</v>
      </c>
      <c r="K354" s="562">
        <v>5586</v>
      </c>
      <c r="L354" s="562"/>
      <c r="M354" s="562">
        <v>294</v>
      </c>
      <c r="N354" s="562">
        <v>2</v>
      </c>
      <c r="O354" s="562">
        <v>590</v>
      </c>
      <c r="P354" s="550"/>
      <c r="Q354" s="563">
        <v>295</v>
      </c>
    </row>
    <row r="355" spans="1:17" ht="14.4" customHeight="1" x14ac:dyDescent="0.3">
      <c r="A355" s="544" t="s">
        <v>1695</v>
      </c>
      <c r="B355" s="545" t="s">
        <v>1586</v>
      </c>
      <c r="C355" s="545" t="s">
        <v>1571</v>
      </c>
      <c r="D355" s="545" t="s">
        <v>1595</v>
      </c>
      <c r="E355" s="545" t="s">
        <v>1596</v>
      </c>
      <c r="F355" s="562"/>
      <c r="G355" s="562"/>
      <c r="H355" s="562"/>
      <c r="I355" s="562"/>
      <c r="J355" s="562">
        <v>3</v>
      </c>
      <c r="K355" s="562">
        <v>282</v>
      </c>
      <c r="L355" s="562"/>
      <c r="M355" s="562">
        <v>94</v>
      </c>
      <c r="N355" s="562"/>
      <c r="O355" s="562"/>
      <c r="P355" s="550"/>
      <c r="Q355" s="563"/>
    </row>
    <row r="356" spans="1:17" ht="14.4" customHeight="1" x14ac:dyDescent="0.3">
      <c r="A356" s="544" t="s">
        <v>1695</v>
      </c>
      <c r="B356" s="545" t="s">
        <v>1586</v>
      </c>
      <c r="C356" s="545" t="s">
        <v>1571</v>
      </c>
      <c r="D356" s="545" t="s">
        <v>1599</v>
      </c>
      <c r="E356" s="545" t="s">
        <v>1600</v>
      </c>
      <c r="F356" s="562">
        <v>2</v>
      </c>
      <c r="G356" s="562">
        <v>268</v>
      </c>
      <c r="H356" s="562">
        <v>1</v>
      </c>
      <c r="I356" s="562">
        <v>134</v>
      </c>
      <c r="J356" s="562">
        <v>1</v>
      </c>
      <c r="K356" s="562">
        <v>135</v>
      </c>
      <c r="L356" s="562">
        <v>0.50373134328358204</v>
      </c>
      <c r="M356" s="562">
        <v>135</v>
      </c>
      <c r="N356" s="562">
        <v>1</v>
      </c>
      <c r="O356" s="562">
        <v>135</v>
      </c>
      <c r="P356" s="550">
        <v>0.50373134328358204</v>
      </c>
      <c r="Q356" s="563">
        <v>135</v>
      </c>
    </row>
    <row r="357" spans="1:17" ht="14.4" customHeight="1" x14ac:dyDescent="0.3">
      <c r="A357" s="544" t="s">
        <v>1695</v>
      </c>
      <c r="B357" s="545" t="s">
        <v>1586</v>
      </c>
      <c r="C357" s="545" t="s">
        <v>1571</v>
      </c>
      <c r="D357" s="545" t="s">
        <v>1601</v>
      </c>
      <c r="E357" s="545" t="s">
        <v>1600</v>
      </c>
      <c r="F357" s="562">
        <v>2</v>
      </c>
      <c r="G357" s="562">
        <v>350</v>
      </c>
      <c r="H357" s="562">
        <v>1</v>
      </c>
      <c r="I357" s="562">
        <v>175</v>
      </c>
      <c r="J357" s="562">
        <v>5</v>
      </c>
      <c r="K357" s="562">
        <v>883</v>
      </c>
      <c r="L357" s="562">
        <v>2.5228571428571427</v>
      </c>
      <c r="M357" s="562">
        <v>176.6</v>
      </c>
      <c r="N357" s="562">
        <v>1</v>
      </c>
      <c r="O357" s="562">
        <v>178</v>
      </c>
      <c r="P357" s="550">
        <v>0.50857142857142856</v>
      </c>
      <c r="Q357" s="563">
        <v>178</v>
      </c>
    </row>
    <row r="358" spans="1:17" ht="14.4" customHeight="1" x14ac:dyDescent="0.3">
      <c r="A358" s="544" t="s">
        <v>1695</v>
      </c>
      <c r="B358" s="545" t="s">
        <v>1586</v>
      </c>
      <c r="C358" s="545" t="s">
        <v>1571</v>
      </c>
      <c r="D358" s="545" t="s">
        <v>1604</v>
      </c>
      <c r="E358" s="545" t="s">
        <v>1605</v>
      </c>
      <c r="F358" s="562"/>
      <c r="G358" s="562"/>
      <c r="H358" s="562"/>
      <c r="I358" s="562"/>
      <c r="J358" s="562">
        <v>1</v>
      </c>
      <c r="K358" s="562">
        <v>585</v>
      </c>
      <c r="L358" s="562"/>
      <c r="M358" s="562">
        <v>585</v>
      </c>
      <c r="N358" s="562">
        <v>1</v>
      </c>
      <c r="O358" s="562">
        <v>593</v>
      </c>
      <c r="P358" s="550"/>
      <c r="Q358" s="563">
        <v>593</v>
      </c>
    </row>
    <row r="359" spans="1:17" ht="14.4" customHeight="1" x14ac:dyDescent="0.3">
      <c r="A359" s="544" t="s">
        <v>1695</v>
      </c>
      <c r="B359" s="545" t="s">
        <v>1586</v>
      </c>
      <c r="C359" s="545" t="s">
        <v>1571</v>
      </c>
      <c r="D359" s="545" t="s">
        <v>1606</v>
      </c>
      <c r="E359" s="545" t="s">
        <v>1607</v>
      </c>
      <c r="F359" s="562">
        <v>2</v>
      </c>
      <c r="G359" s="562">
        <v>318</v>
      </c>
      <c r="H359" s="562">
        <v>1</v>
      </c>
      <c r="I359" s="562">
        <v>159</v>
      </c>
      <c r="J359" s="562">
        <v>4</v>
      </c>
      <c r="K359" s="562">
        <v>639</v>
      </c>
      <c r="L359" s="562">
        <v>2.0094339622641511</v>
      </c>
      <c r="M359" s="562">
        <v>159.75</v>
      </c>
      <c r="N359" s="562">
        <v>1</v>
      </c>
      <c r="O359" s="562">
        <v>161</v>
      </c>
      <c r="P359" s="550">
        <v>0.50628930817610063</v>
      </c>
      <c r="Q359" s="563">
        <v>161</v>
      </c>
    </row>
    <row r="360" spans="1:17" ht="14.4" customHeight="1" x14ac:dyDescent="0.3">
      <c r="A360" s="544" t="s">
        <v>1695</v>
      </c>
      <c r="B360" s="545" t="s">
        <v>1586</v>
      </c>
      <c r="C360" s="545" t="s">
        <v>1571</v>
      </c>
      <c r="D360" s="545" t="s">
        <v>1610</v>
      </c>
      <c r="E360" s="545" t="s">
        <v>1611</v>
      </c>
      <c r="F360" s="562">
        <v>11</v>
      </c>
      <c r="G360" s="562">
        <v>176</v>
      </c>
      <c r="H360" s="562">
        <v>1</v>
      </c>
      <c r="I360" s="562">
        <v>16</v>
      </c>
      <c r="J360" s="562">
        <v>7</v>
      </c>
      <c r="K360" s="562">
        <v>112</v>
      </c>
      <c r="L360" s="562">
        <v>0.63636363636363635</v>
      </c>
      <c r="M360" s="562">
        <v>16</v>
      </c>
      <c r="N360" s="562">
        <v>7</v>
      </c>
      <c r="O360" s="562">
        <v>112</v>
      </c>
      <c r="P360" s="550">
        <v>0.63636363636363635</v>
      </c>
      <c r="Q360" s="563">
        <v>16</v>
      </c>
    </row>
    <row r="361" spans="1:17" ht="14.4" customHeight="1" x14ac:dyDescent="0.3">
      <c r="A361" s="544" t="s">
        <v>1695</v>
      </c>
      <c r="B361" s="545" t="s">
        <v>1586</v>
      </c>
      <c r="C361" s="545" t="s">
        <v>1571</v>
      </c>
      <c r="D361" s="545" t="s">
        <v>1612</v>
      </c>
      <c r="E361" s="545" t="s">
        <v>1613</v>
      </c>
      <c r="F361" s="562">
        <v>6</v>
      </c>
      <c r="G361" s="562">
        <v>1572</v>
      </c>
      <c r="H361" s="562">
        <v>1</v>
      </c>
      <c r="I361" s="562">
        <v>262</v>
      </c>
      <c r="J361" s="562">
        <v>1</v>
      </c>
      <c r="K361" s="562">
        <v>265</v>
      </c>
      <c r="L361" s="562">
        <v>0.16857506361323155</v>
      </c>
      <c r="M361" s="562">
        <v>265</v>
      </c>
      <c r="N361" s="562">
        <v>4</v>
      </c>
      <c r="O361" s="562">
        <v>1064</v>
      </c>
      <c r="P361" s="550">
        <v>0.67684478371501278</v>
      </c>
      <c r="Q361" s="563">
        <v>266</v>
      </c>
    </row>
    <row r="362" spans="1:17" ht="14.4" customHeight="1" x14ac:dyDescent="0.3">
      <c r="A362" s="544" t="s">
        <v>1695</v>
      </c>
      <c r="B362" s="545" t="s">
        <v>1586</v>
      </c>
      <c r="C362" s="545" t="s">
        <v>1571</v>
      </c>
      <c r="D362" s="545" t="s">
        <v>1614</v>
      </c>
      <c r="E362" s="545" t="s">
        <v>1615</v>
      </c>
      <c r="F362" s="562">
        <v>6</v>
      </c>
      <c r="G362" s="562">
        <v>846</v>
      </c>
      <c r="H362" s="562">
        <v>1</v>
      </c>
      <c r="I362" s="562">
        <v>141</v>
      </c>
      <c r="J362" s="562">
        <v>1</v>
      </c>
      <c r="K362" s="562">
        <v>141</v>
      </c>
      <c r="L362" s="562">
        <v>0.16666666666666666</v>
      </c>
      <c r="M362" s="562">
        <v>141</v>
      </c>
      <c r="N362" s="562">
        <v>5</v>
      </c>
      <c r="O362" s="562">
        <v>705</v>
      </c>
      <c r="P362" s="550">
        <v>0.83333333333333337</v>
      </c>
      <c r="Q362" s="563">
        <v>141</v>
      </c>
    </row>
    <row r="363" spans="1:17" ht="14.4" customHeight="1" x14ac:dyDescent="0.3">
      <c r="A363" s="544" t="s">
        <v>1695</v>
      </c>
      <c r="B363" s="545" t="s">
        <v>1586</v>
      </c>
      <c r="C363" s="545" t="s">
        <v>1571</v>
      </c>
      <c r="D363" s="545" t="s">
        <v>1616</v>
      </c>
      <c r="E363" s="545" t="s">
        <v>1615</v>
      </c>
      <c r="F363" s="562">
        <v>2</v>
      </c>
      <c r="G363" s="562">
        <v>156</v>
      </c>
      <c r="H363" s="562">
        <v>1</v>
      </c>
      <c r="I363" s="562">
        <v>78</v>
      </c>
      <c r="J363" s="562">
        <v>1</v>
      </c>
      <c r="K363" s="562">
        <v>78</v>
      </c>
      <c r="L363" s="562">
        <v>0.5</v>
      </c>
      <c r="M363" s="562">
        <v>78</v>
      </c>
      <c r="N363" s="562">
        <v>1</v>
      </c>
      <c r="O363" s="562">
        <v>78</v>
      </c>
      <c r="P363" s="550">
        <v>0.5</v>
      </c>
      <c r="Q363" s="563">
        <v>78</v>
      </c>
    </row>
    <row r="364" spans="1:17" ht="14.4" customHeight="1" x14ac:dyDescent="0.3">
      <c r="A364" s="544" t="s">
        <v>1695</v>
      </c>
      <c r="B364" s="545" t="s">
        <v>1586</v>
      </c>
      <c r="C364" s="545" t="s">
        <v>1571</v>
      </c>
      <c r="D364" s="545" t="s">
        <v>1617</v>
      </c>
      <c r="E364" s="545" t="s">
        <v>1618</v>
      </c>
      <c r="F364" s="562">
        <v>6</v>
      </c>
      <c r="G364" s="562">
        <v>1818</v>
      </c>
      <c r="H364" s="562">
        <v>1</v>
      </c>
      <c r="I364" s="562">
        <v>303</v>
      </c>
      <c r="J364" s="562">
        <v>1</v>
      </c>
      <c r="K364" s="562">
        <v>306</v>
      </c>
      <c r="L364" s="562">
        <v>0.16831683168316833</v>
      </c>
      <c r="M364" s="562">
        <v>306</v>
      </c>
      <c r="N364" s="562">
        <v>5</v>
      </c>
      <c r="O364" s="562">
        <v>1535</v>
      </c>
      <c r="P364" s="550">
        <v>0.84433443344334436</v>
      </c>
      <c r="Q364" s="563">
        <v>307</v>
      </c>
    </row>
    <row r="365" spans="1:17" ht="14.4" customHeight="1" x14ac:dyDescent="0.3">
      <c r="A365" s="544" t="s">
        <v>1695</v>
      </c>
      <c r="B365" s="545" t="s">
        <v>1586</v>
      </c>
      <c r="C365" s="545" t="s">
        <v>1571</v>
      </c>
      <c r="D365" s="545" t="s">
        <v>1621</v>
      </c>
      <c r="E365" s="545" t="s">
        <v>1622</v>
      </c>
      <c r="F365" s="562">
        <v>2</v>
      </c>
      <c r="G365" s="562">
        <v>320</v>
      </c>
      <c r="H365" s="562">
        <v>1</v>
      </c>
      <c r="I365" s="562">
        <v>160</v>
      </c>
      <c r="J365" s="562">
        <v>1</v>
      </c>
      <c r="K365" s="562">
        <v>161</v>
      </c>
      <c r="L365" s="562">
        <v>0.50312500000000004</v>
      </c>
      <c r="M365" s="562">
        <v>161</v>
      </c>
      <c r="N365" s="562">
        <v>1</v>
      </c>
      <c r="O365" s="562">
        <v>161</v>
      </c>
      <c r="P365" s="550">
        <v>0.50312500000000004</v>
      </c>
      <c r="Q365" s="563">
        <v>161</v>
      </c>
    </row>
    <row r="366" spans="1:17" ht="14.4" customHeight="1" x14ac:dyDescent="0.3">
      <c r="A366" s="544" t="s">
        <v>1695</v>
      </c>
      <c r="B366" s="545" t="s">
        <v>1586</v>
      </c>
      <c r="C366" s="545" t="s">
        <v>1571</v>
      </c>
      <c r="D366" s="545" t="s">
        <v>1625</v>
      </c>
      <c r="E366" s="545" t="s">
        <v>1591</v>
      </c>
      <c r="F366" s="562">
        <v>5</v>
      </c>
      <c r="G366" s="562">
        <v>350</v>
      </c>
      <c r="H366" s="562">
        <v>1</v>
      </c>
      <c r="I366" s="562">
        <v>70</v>
      </c>
      <c r="J366" s="562">
        <v>4</v>
      </c>
      <c r="K366" s="562">
        <v>284</v>
      </c>
      <c r="L366" s="562">
        <v>0.81142857142857139</v>
      </c>
      <c r="M366" s="562">
        <v>71</v>
      </c>
      <c r="N366" s="562">
        <v>2</v>
      </c>
      <c r="O366" s="562">
        <v>142</v>
      </c>
      <c r="P366" s="550">
        <v>0.40571428571428569</v>
      </c>
      <c r="Q366" s="563">
        <v>71</v>
      </c>
    </row>
    <row r="367" spans="1:17" ht="14.4" customHeight="1" x14ac:dyDescent="0.3">
      <c r="A367" s="544" t="s">
        <v>1695</v>
      </c>
      <c r="B367" s="545" t="s">
        <v>1586</v>
      </c>
      <c r="C367" s="545" t="s">
        <v>1571</v>
      </c>
      <c r="D367" s="545" t="s">
        <v>1630</v>
      </c>
      <c r="E367" s="545" t="s">
        <v>1631</v>
      </c>
      <c r="F367" s="562">
        <v>2</v>
      </c>
      <c r="G367" s="562">
        <v>432</v>
      </c>
      <c r="H367" s="562">
        <v>1</v>
      </c>
      <c r="I367" s="562">
        <v>216</v>
      </c>
      <c r="J367" s="562">
        <v>5</v>
      </c>
      <c r="K367" s="562">
        <v>1092</v>
      </c>
      <c r="L367" s="562">
        <v>2.5277777777777777</v>
      </c>
      <c r="M367" s="562">
        <v>218.4</v>
      </c>
      <c r="N367" s="562">
        <v>1</v>
      </c>
      <c r="O367" s="562">
        <v>220</v>
      </c>
      <c r="P367" s="550">
        <v>0.5092592592592593</v>
      </c>
      <c r="Q367" s="563">
        <v>220</v>
      </c>
    </row>
    <row r="368" spans="1:17" ht="14.4" customHeight="1" x14ac:dyDescent="0.3">
      <c r="A368" s="544" t="s">
        <v>1695</v>
      </c>
      <c r="B368" s="545" t="s">
        <v>1586</v>
      </c>
      <c r="C368" s="545" t="s">
        <v>1571</v>
      </c>
      <c r="D368" s="545" t="s">
        <v>1632</v>
      </c>
      <c r="E368" s="545" t="s">
        <v>1633</v>
      </c>
      <c r="F368" s="562"/>
      <c r="G368" s="562"/>
      <c r="H368" s="562"/>
      <c r="I368" s="562"/>
      <c r="J368" s="562">
        <v>1</v>
      </c>
      <c r="K368" s="562">
        <v>1193</v>
      </c>
      <c r="L368" s="562"/>
      <c r="M368" s="562">
        <v>1193</v>
      </c>
      <c r="N368" s="562"/>
      <c r="O368" s="562"/>
      <c r="P368" s="550"/>
      <c r="Q368" s="563"/>
    </row>
    <row r="369" spans="1:17" ht="14.4" customHeight="1" x14ac:dyDescent="0.3">
      <c r="A369" s="544" t="s">
        <v>1695</v>
      </c>
      <c r="B369" s="545" t="s">
        <v>1586</v>
      </c>
      <c r="C369" s="545" t="s">
        <v>1571</v>
      </c>
      <c r="D369" s="545" t="s">
        <v>1634</v>
      </c>
      <c r="E369" s="545" t="s">
        <v>1635</v>
      </c>
      <c r="F369" s="562">
        <v>1</v>
      </c>
      <c r="G369" s="562">
        <v>108</v>
      </c>
      <c r="H369" s="562">
        <v>1</v>
      </c>
      <c r="I369" s="562">
        <v>108</v>
      </c>
      <c r="J369" s="562">
        <v>1</v>
      </c>
      <c r="K369" s="562">
        <v>109</v>
      </c>
      <c r="L369" s="562">
        <v>1.0092592592592593</v>
      </c>
      <c r="M369" s="562">
        <v>109</v>
      </c>
      <c r="N369" s="562"/>
      <c r="O369" s="562"/>
      <c r="P369" s="550"/>
      <c r="Q369" s="563"/>
    </row>
    <row r="370" spans="1:17" ht="14.4" customHeight="1" x14ac:dyDescent="0.3">
      <c r="A370" s="544" t="s">
        <v>1695</v>
      </c>
      <c r="B370" s="545" t="s">
        <v>1586</v>
      </c>
      <c r="C370" s="545" t="s">
        <v>1571</v>
      </c>
      <c r="D370" s="545" t="s">
        <v>1642</v>
      </c>
      <c r="E370" s="545" t="s">
        <v>1643</v>
      </c>
      <c r="F370" s="562"/>
      <c r="G370" s="562"/>
      <c r="H370" s="562"/>
      <c r="I370" s="562"/>
      <c r="J370" s="562"/>
      <c r="K370" s="562"/>
      <c r="L370" s="562"/>
      <c r="M370" s="562"/>
      <c r="N370" s="562">
        <v>1</v>
      </c>
      <c r="O370" s="562">
        <v>1033</v>
      </c>
      <c r="P370" s="550"/>
      <c r="Q370" s="563">
        <v>1033</v>
      </c>
    </row>
    <row r="371" spans="1:17" ht="14.4" customHeight="1" x14ac:dyDescent="0.3">
      <c r="A371" s="544" t="s">
        <v>1696</v>
      </c>
      <c r="B371" s="545" t="s">
        <v>1586</v>
      </c>
      <c r="C371" s="545" t="s">
        <v>1571</v>
      </c>
      <c r="D371" s="545" t="s">
        <v>1590</v>
      </c>
      <c r="E371" s="545" t="s">
        <v>1591</v>
      </c>
      <c r="F371" s="562">
        <v>83</v>
      </c>
      <c r="G371" s="562">
        <v>16849</v>
      </c>
      <c r="H371" s="562">
        <v>1</v>
      </c>
      <c r="I371" s="562">
        <v>203</v>
      </c>
      <c r="J371" s="562">
        <v>70</v>
      </c>
      <c r="K371" s="562">
        <v>14328</v>
      </c>
      <c r="L371" s="562">
        <v>0.85037687696599207</v>
      </c>
      <c r="M371" s="562">
        <v>204.68571428571428</v>
      </c>
      <c r="N371" s="562">
        <v>67</v>
      </c>
      <c r="O371" s="562">
        <v>13802</v>
      </c>
      <c r="P371" s="550">
        <v>0.81915840702712328</v>
      </c>
      <c r="Q371" s="563">
        <v>206</v>
      </c>
    </row>
    <row r="372" spans="1:17" ht="14.4" customHeight="1" x14ac:dyDescent="0.3">
      <c r="A372" s="544" t="s">
        <v>1696</v>
      </c>
      <c r="B372" s="545" t="s">
        <v>1586</v>
      </c>
      <c r="C372" s="545" t="s">
        <v>1571</v>
      </c>
      <c r="D372" s="545" t="s">
        <v>1592</v>
      </c>
      <c r="E372" s="545" t="s">
        <v>1591</v>
      </c>
      <c r="F372" s="562"/>
      <c r="G372" s="562"/>
      <c r="H372" s="562"/>
      <c r="I372" s="562"/>
      <c r="J372" s="562"/>
      <c r="K372" s="562"/>
      <c r="L372" s="562"/>
      <c r="M372" s="562"/>
      <c r="N372" s="562">
        <v>3</v>
      </c>
      <c r="O372" s="562">
        <v>255</v>
      </c>
      <c r="P372" s="550"/>
      <c r="Q372" s="563">
        <v>85</v>
      </c>
    </row>
    <row r="373" spans="1:17" ht="14.4" customHeight="1" x14ac:dyDescent="0.3">
      <c r="A373" s="544" t="s">
        <v>1696</v>
      </c>
      <c r="B373" s="545" t="s">
        <v>1586</v>
      </c>
      <c r="C373" s="545" t="s">
        <v>1571</v>
      </c>
      <c r="D373" s="545" t="s">
        <v>1593</v>
      </c>
      <c r="E373" s="545" t="s">
        <v>1594</v>
      </c>
      <c r="F373" s="562">
        <v>516</v>
      </c>
      <c r="G373" s="562">
        <v>150672</v>
      </c>
      <c r="H373" s="562">
        <v>1</v>
      </c>
      <c r="I373" s="562">
        <v>292</v>
      </c>
      <c r="J373" s="562">
        <v>686</v>
      </c>
      <c r="K373" s="562">
        <v>201406</v>
      </c>
      <c r="L373" s="562">
        <v>1.3367181692683445</v>
      </c>
      <c r="M373" s="562">
        <v>293.59475218658895</v>
      </c>
      <c r="N373" s="562">
        <v>399</v>
      </c>
      <c r="O373" s="562">
        <v>117705</v>
      </c>
      <c r="P373" s="550">
        <v>0.78120022300095571</v>
      </c>
      <c r="Q373" s="563">
        <v>295</v>
      </c>
    </row>
    <row r="374" spans="1:17" ht="14.4" customHeight="1" x14ac:dyDescent="0.3">
      <c r="A374" s="544" t="s">
        <v>1696</v>
      </c>
      <c r="B374" s="545" t="s">
        <v>1586</v>
      </c>
      <c r="C374" s="545" t="s">
        <v>1571</v>
      </c>
      <c r="D374" s="545" t="s">
        <v>1595</v>
      </c>
      <c r="E374" s="545" t="s">
        <v>1596</v>
      </c>
      <c r="F374" s="562">
        <v>12</v>
      </c>
      <c r="G374" s="562">
        <v>1116</v>
      </c>
      <c r="H374" s="562">
        <v>1</v>
      </c>
      <c r="I374" s="562">
        <v>93</v>
      </c>
      <c r="J374" s="562">
        <v>7</v>
      </c>
      <c r="K374" s="562">
        <v>655</v>
      </c>
      <c r="L374" s="562">
        <v>0.5869175627240143</v>
      </c>
      <c r="M374" s="562">
        <v>93.571428571428569</v>
      </c>
      <c r="N374" s="562"/>
      <c r="O374" s="562"/>
      <c r="P374" s="550"/>
      <c r="Q374" s="563"/>
    </row>
    <row r="375" spans="1:17" ht="14.4" customHeight="1" x14ac:dyDescent="0.3">
      <c r="A375" s="544" t="s">
        <v>1696</v>
      </c>
      <c r="B375" s="545" t="s">
        <v>1586</v>
      </c>
      <c r="C375" s="545" t="s">
        <v>1571</v>
      </c>
      <c r="D375" s="545" t="s">
        <v>1597</v>
      </c>
      <c r="E375" s="545" t="s">
        <v>1598</v>
      </c>
      <c r="F375" s="562">
        <v>1</v>
      </c>
      <c r="G375" s="562">
        <v>220</v>
      </c>
      <c r="H375" s="562">
        <v>1</v>
      </c>
      <c r="I375" s="562">
        <v>220</v>
      </c>
      <c r="J375" s="562"/>
      <c r="K375" s="562"/>
      <c r="L375" s="562"/>
      <c r="M375" s="562"/>
      <c r="N375" s="562"/>
      <c r="O375" s="562"/>
      <c r="P375" s="550"/>
      <c r="Q375" s="563"/>
    </row>
    <row r="376" spans="1:17" ht="14.4" customHeight="1" x14ac:dyDescent="0.3">
      <c r="A376" s="544" t="s">
        <v>1696</v>
      </c>
      <c r="B376" s="545" t="s">
        <v>1586</v>
      </c>
      <c r="C376" s="545" t="s">
        <v>1571</v>
      </c>
      <c r="D376" s="545" t="s">
        <v>1599</v>
      </c>
      <c r="E376" s="545" t="s">
        <v>1600</v>
      </c>
      <c r="F376" s="562">
        <v>287</v>
      </c>
      <c r="G376" s="562">
        <v>38458</v>
      </c>
      <c r="H376" s="562">
        <v>1</v>
      </c>
      <c r="I376" s="562">
        <v>134</v>
      </c>
      <c r="J376" s="562">
        <v>306</v>
      </c>
      <c r="K376" s="562">
        <v>41233</v>
      </c>
      <c r="L376" s="562">
        <v>1.0721566384107337</v>
      </c>
      <c r="M376" s="562">
        <v>134.74836601307189</v>
      </c>
      <c r="N376" s="562">
        <v>306</v>
      </c>
      <c r="O376" s="562">
        <v>41310</v>
      </c>
      <c r="P376" s="550">
        <v>1.0741588226116803</v>
      </c>
      <c r="Q376" s="563">
        <v>135</v>
      </c>
    </row>
    <row r="377" spans="1:17" ht="14.4" customHeight="1" x14ac:dyDescent="0.3">
      <c r="A377" s="544" t="s">
        <v>1696</v>
      </c>
      <c r="B377" s="545" t="s">
        <v>1586</v>
      </c>
      <c r="C377" s="545" t="s">
        <v>1571</v>
      </c>
      <c r="D377" s="545" t="s">
        <v>1601</v>
      </c>
      <c r="E377" s="545" t="s">
        <v>1600</v>
      </c>
      <c r="F377" s="562">
        <v>1</v>
      </c>
      <c r="G377" s="562">
        <v>175</v>
      </c>
      <c r="H377" s="562">
        <v>1</v>
      </c>
      <c r="I377" s="562">
        <v>175</v>
      </c>
      <c r="J377" s="562"/>
      <c r="K377" s="562"/>
      <c r="L377" s="562"/>
      <c r="M377" s="562"/>
      <c r="N377" s="562">
        <v>1</v>
      </c>
      <c r="O377" s="562">
        <v>178</v>
      </c>
      <c r="P377" s="550">
        <v>1.0171428571428571</v>
      </c>
      <c r="Q377" s="563">
        <v>178</v>
      </c>
    </row>
    <row r="378" spans="1:17" ht="14.4" customHeight="1" x14ac:dyDescent="0.3">
      <c r="A378" s="544" t="s">
        <v>1696</v>
      </c>
      <c r="B378" s="545" t="s">
        <v>1586</v>
      </c>
      <c r="C378" s="545" t="s">
        <v>1571</v>
      </c>
      <c r="D378" s="545" t="s">
        <v>1602</v>
      </c>
      <c r="E378" s="545" t="s">
        <v>1603</v>
      </c>
      <c r="F378" s="562">
        <v>1</v>
      </c>
      <c r="G378" s="562">
        <v>612</v>
      </c>
      <c r="H378" s="562">
        <v>1</v>
      </c>
      <c r="I378" s="562">
        <v>612</v>
      </c>
      <c r="J378" s="562"/>
      <c r="K378" s="562"/>
      <c r="L378" s="562"/>
      <c r="M378" s="562"/>
      <c r="N378" s="562">
        <v>1</v>
      </c>
      <c r="O378" s="562">
        <v>620</v>
      </c>
      <c r="P378" s="550">
        <v>1.0130718954248366</v>
      </c>
      <c r="Q378" s="563">
        <v>620</v>
      </c>
    </row>
    <row r="379" spans="1:17" ht="14.4" customHeight="1" x14ac:dyDescent="0.3">
      <c r="A379" s="544" t="s">
        <v>1696</v>
      </c>
      <c r="B379" s="545" t="s">
        <v>1586</v>
      </c>
      <c r="C379" s="545" t="s">
        <v>1571</v>
      </c>
      <c r="D379" s="545" t="s">
        <v>1606</v>
      </c>
      <c r="E379" s="545" t="s">
        <v>1607</v>
      </c>
      <c r="F379" s="562">
        <v>22</v>
      </c>
      <c r="G379" s="562">
        <v>3498</v>
      </c>
      <c r="H379" s="562">
        <v>1</v>
      </c>
      <c r="I379" s="562">
        <v>159</v>
      </c>
      <c r="J379" s="562">
        <v>31</v>
      </c>
      <c r="K379" s="562">
        <v>4955</v>
      </c>
      <c r="L379" s="562">
        <v>1.4165237278444827</v>
      </c>
      <c r="M379" s="562">
        <v>159.83870967741936</v>
      </c>
      <c r="N379" s="562">
        <v>18</v>
      </c>
      <c r="O379" s="562">
        <v>2898</v>
      </c>
      <c r="P379" s="550">
        <v>0.82847341337907376</v>
      </c>
      <c r="Q379" s="563">
        <v>161</v>
      </c>
    </row>
    <row r="380" spans="1:17" ht="14.4" customHeight="1" x14ac:dyDescent="0.3">
      <c r="A380" s="544" t="s">
        <v>1696</v>
      </c>
      <c r="B380" s="545" t="s">
        <v>1586</v>
      </c>
      <c r="C380" s="545" t="s">
        <v>1571</v>
      </c>
      <c r="D380" s="545" t="s">
        <v>1608</v>
      </c>
      <c r="E380" s="545" t="s">
        <v>1609</v>
      </c>
      <c r="F380" s="562">
        <v>2</v>
      </c>
      <c r="G380" s="562">
        <v>764</v>
      </c>
      <c r="H380" s="562">
        <v>1</v>
      </c>
      <c r="I380" s="562">
        <v>382</v>
      </c>
      <c r="J380" s="562">
        <v>4</v>
      </c>
      <c r="K380" s="562">
        <v>1528</v>
      </c>
      <c r="L380" s="562">
        <v>2</v>
      </c>
      <c r="M380" s="562">
        <v>382</v>
      </c>
      <c r="N380" s="562"/>
      <c r="O380" s="562"/>
      <c r="P380" s="550"/>
      <c r="Q380" s="563"/>
    </row>
    <row r="381" spans="1:17" ht="14.4" customHeight="1" x14ac:dyDescent="0.3">
      <c r="A381" s="544" t="s">
        <v>1696</v>
      </c>
      <c r="B381" s="545" t="s">
        <v>1586</v>
      </c>
      <c r="C381" s="545" t="s">
        <v>1571</v>
      </c>
      <c r="D381" s="545" t="s">
        <v>1610</v>
      </c>
      <c r="E381" s="545" t="s">
        <v>1611</v>
      </c>
      <c r="F381" s="562">
        <v>331</v>
      </c>
      <c r="G381" s="562">
        <v>5296</v>
      </c>
      <c r="H381" s="562">
        <v>1</v>
      </c>
      <c r="I381" s="562">
        <v>16</v>
      </c>
      <c r="J381" s="562">
        <v>339</v>
      </c>
      <c r="K381" s="562">
        <v>5424</v>
      </c>
      <c r="L381" s="562">
        <v>1.0241691842900302</v>
      </c>
      <c r="M381" s="562">
        <v>16</v>
      </c>
      <c r="N381" s="562">
        <v>338</v>
      </c>
      <c r="O381" s="562">
        <v>5408</v>
      </c>
      <c r="P381" s="550">
        <v>1.0211480362537764</v>
      </c>
      <c r="Q381" s="563">
        <v>16</v>
      </c>
    </row>
    <row r="382" spans="1:17" ht="14.4" customHeight="1" x14ac:dyDescent="0.3">
      <c r="A382" s="544" t="s">
        <v>1696</v>
      </c>
      <c r="B382" s="545" t="s">
        <v>1586</v>
      </c>
      <c r="C382" s="545" t="s">
        <v>1571</v>
      </c>
      <c r="D382" s="545" t="s">
        <v>1612</v>
      </c>
      <c r="E382" s="545" t="s">
        <v>1613</v>
      </c>
      <c r="F382" s="562">
        <v>27</v>
      </c>
      <c r="G382" s="562">
        <v>7074</v>
      </c>
      <c r="H382" s="562">
        <v>1</v>
      </c>
      <c r="I382" s="562">
        <v>262</v>
      </c>
      <c r="J382" s="562">
        <v>24</v>
      </c>
      <c r="K382" s="562">
        <v>6348</v>
      </c>
      <c r="L382" s="562">
        <v>0.89737065309584396</v>
      </c>
      <c r="M382" s="562">
        <v>264.5</v>
      </c>
      <c r="N382" s="562">
        <v>23</v>
      </c>
      <c r="O382" s="562">
        <v>6118</v>
      </c>
      <c r="P382" s="550">
        <v>0.8648572236358496</v>
      </c>
      <c r="Q382" s="563">
        <v>266</v>
      </c>
    </row>
    <row r="383" spans="1:17" ht="14.4" customHeight="1" x14ac:dyDescent="0.3">
      <c r="A383" s="544" t="s">
        <v>1696</v>
      </c>
      <c r="B383" s="545" t="s">
        <v>1586</v>
      </c>
      <c r="C383" s="545" t="s">
        <v>1571</v>
      </c>
      <c r="D383" s="545" t="s">
        <v>1614</v>
      </c>
      <c r="E383" s="545" t="s">
        <v>1615</v>
      </c>
      <c r="F383" s="562">
        <v>28</v>
      </c>
      <c r="G383" s="562">
        <v>3948</v>
      </c>
      <c r="H383" s="562">
        <v>1</v>
      </c>
      <c r="I383" s="562">
        <v>141</v>
      </c>
      <c r="J383" s="562">
        <v>24</v>
      </c>
      <c r="K383" s="562">
        <v>3384</v>
      </c>
      <c r="L383" s="562">
        <v>0.8571428571428571</v>
      </c>
      <c r="M383" s="562">
        <v>141</v>
      </c>
      <c r="N383" s="562">
        <v>25</v>
      </c>
      <c r="O383" s="562">
        <v>3525</v>
      </c>
      <c r="P383" s="550">
        <v>0.8928571428571429</v>
      </c>
      <c r="Q383" s="563">
        <v>141</v>
      </c>
    </row>
    <row r="384" spans="1:17" ht="14.4" customHeight="1" x14ac:dyDescent="0.3">
      <c r="A384" s="544" t="s">
        <v>1696</v>
      </c>
      <c r="B384" s="545" t="s">
        <v>1586</v>
      </c>
      <c r="C384" s="545" t="s">
        <v>1571</v>
      </c>
      <c r="D384" s="545" t="s">
        <v>1616</v>
      </c>
      <c r="E384" s="545" t="s">
        <v>1615</v>
      </c>
      <c r="F384" s="562">
        <v>287</v>
      </c>
      <c r="G384" s="562">
        <v>22386</v>
      </c>
      <c r="H384" s="562">
        <v>1</v>
      </c>
      <c r="I384" s="562">
        <v>78</v>
      </c>
      <c r="J384" s="562">
        <v>306</v>
      </c>
      <c r="K384" s="562">
        <v>23868</v>
      </c>
      <c r="L384" s="562">
        <v>1.0662020905923344</v>
      </c>
      <c r="M384" s="562">
        <v>78</v>
      </c>
      <c r="N384" s="562">
        <v>306</v>
      </c>
      <c r="O384" s="562">
        <v>23868</v>
      </c>
      <c r="P384" s="550">
        <v>1.0662020905923344</v>
      </c>
      <c r="Q384" s="563">
        <v>78</v>
      </c>
    </row>
    <row r="385" spans="1:17" ht="14.4" customHeight="1" x14ac:dyDescent="0.3">
      <c r="A385" s="544" t="s">
        <v>1696</v>
      </c>
      <c r="B385" s="545" t="s">
        <v>1586</v>
      </c>
      <c r="C385" s="545" t="s">
        <v>1571</v>
      </c>
      <c r="D385" s="545" t="s">
        <v>1617</v>
      </c>
      <c r="E385" s="545" t="s">
        <v>1618</v>
      </c>
      <c r="F385" s="562">
        <v>28</v>
      </c>
      <c r="G385" s="562">
        <v>8484</v>
      </c>
      <c r="H385" s="562">
        <v>1</v>
      </c>
      <c r="I385" s="562">
        <v>303</v>
      </c>
      <c r="J385" s="562">
        <v>24</v>
      </c>
      <c r="K385" s="562">
        <v>7332</v>
      </c>
      <c r="L385" s="562">
        <v>0.86421499292786419</v>
      </c>
      <c r="M385" s="562">
        <v>305.5</v>
      </c>
      <c r="N385" s="562">
        <v>25</v>
      </c>
      <c r="O385" s="562">
        <v>7675</v>
      </c>
      <c r="P385" s="550">
        <v>0.90464403583215469</v>
      </c>
      <c r="Q385" s="563">
        <v>307</v>
      </c>
    </row>
    <row r="386" spans="1:17" ht="14.4" customHeight="1" x14ac:dyDescent="0.3">
      <c r="A386" s="544" t="s">
        <v>1696</v>
      </c>
      <c r="B386" s="545" t="s">
        <v>1586</v>
      </c>
      <c r="C386" s="545" t="s">
        <v>1571</v>
      </c>
      <c r="D386" s="545" t="s">
        <v>1619</v>
      </c>
      <c r="E386" s="545" t="s">
        <v>1620</v>
      </c>
      <c r="F386" s="562">
        <v>2</v>
      </c>
      <c r="G386" s="562">
        <v>972</v>
      </c>
      <c r="H386" s="562">
        <v>1</v>
      </c>
      <c r="I386" s="562">
        <v>486</v>
      </c>
      <c r="J386" s="562">
        <v>4</v>
      </c>
      <c r="K386" s="562">
        <v>1944</v>
      </c>
      <c r="L386" s="562">
        <v>2</v>
      </c>
      <c r="M386" s="562">
        <v>486</v>
      </c>
      <c r="N386" s="562"/>
      <c r="O386" s="562"/>
      <c r="P386" s="550"/>
      <c r="Q386" s="563"/>
    </row>
    <row r="387" spans="1:17" ht="14.4" customHeight="1" x14ac:dyDescent="0.3">
      <c r="A387" s="544" t="s">
        <v>1696</v>
      </c>
      <c r="B387" s="545" t="s">
        <v>1586</v>
      </c>
      <c r="C387" s="545" t="s">
        <v>1571</v>
      </c>
      <c r="D387" s="545" t="s">
        <v>1621</v>
      </c>
      <c r="E387" s="545" t="s">
        <v>1622</v>
      </c>
      <c r="F387" s="562">
        <v>216</v>
      </c>
      <c r="G387" s="562">
        <v>34560</v>
      </c>
      <c r="H387" s="562">
        <v>1</v>
      </c>
      <c r="I387" s="562">
        <v>160</v>
      </c>
      <c r="J387" s="562">
        <v>233</v>
      </c>
      <c r="K387" s="562">
        <v>37455</v>
      </c>
      <c r="L387" s="562">
        <v>1.0837673611111112</v>
      </c>
      <c r="M387" s="562">
        <v>160.75107296137338</v>
      </c>
      <c r="N387" s="562">
        <v>219</v>
      </c>
      <c r="O387" s="562">
        <v>35259</v>
      </c>
      <c r="P387" s="550">
        <v>1.0202256944444446</v>
      </c>
      <c r="Q387" s="563">
        <v>161</v>
      </c>
    </row>
    <row r="388" spans="1:17" ht="14.4" customHeight="1" x14ac:dyDescent="0.3">
      <c r="A388" s="544" t="s">
        <v>1696</v>
      </c>
      <c r="B388" s="545" t="s">
        <v>1586</v>
      </c>
      <c r="C388" s="545" t="s">
        <v>1571</v>
      </c>
      <c r="D388" s="545" t="s">
        <v>1625</v>
      </c>
      <c r="E388" s="545" t="s">
        <v>1591</v>
      </c>
      <c r="F388" s="562">
        <v>689</v>
      </c>
      <c r="G388" s="562">
        <v>48230</v>
      </c>
      <c r="H388" s="562">
        <v>1</v>
      </c>
      <c r="I388" s="562">
        <v>70</v>
      </c>
      <c r="J388" s="562">
        <v>819</v>
      </c>
      <c r="K388" s="562">
        <v>57948</v>
      </c>
      <c r="L388" s="562">
        <v>1.2014928467758657</v>
      </c>
      <c r="M388" s="562">
        <v>70.754578754578759</v>
      </c>
      <c r="N388" s="562">
        <v>814</v>
      </c>
      <c r="O388" s="562">
        <v>57794</v>
      </c>
      <c r="P388" s="550">
        <v>1.1982998133941529</v>
      </c>
      <c r="Q388" s="563">
        <v>71</v>
      </c>
    </row>
    <row r="389" spans="1:17" ht="14.4" customHeight="1" x14ac:dyDescent="0.3">
      <c r="A389" s="544" t="s">
        <v>1696</v>
      </c>
      <c r="B389" s="545" t="s">
        <v>1586</v>
      </c>
      <c r="C389" s="545" t="s">
        <v>1571</v>
      </c>
      <c r="D389" s="545" t="s">
        <v>1630</v>
      </c>
      <c r="E389" s="545" t="s">
        <v>1631</v>
      </c>
      <c r="F389" s="562">
        <v>3</v>
      </c>
      <c r="G389" s="562">
        <v>648</v>
      </c>
      <c r="H389" s="562">
        <v>1</v>
      </c>
      <c r="I389" s="562">
        <v>216</v>
      </c>
      <c r="J389" s="562"/>
      <c r="K389" s="562"/>
      <c r="L389" s="562"/>
      <c r="M389" s="562"/>
      <c r="N389" s="562">
        <v>3</v>
      </c>
      <c r="O389" s="562">
        <v>660</v>
      </c>
      <c r="P389" s="550">
        <v>1.0185185185185186</v>
      </c>
      <c r="Q389" s="563">
        <v>220</v>
      </c>
    </row>
    <row r="390" spans="1:17" ht="14.4" customHeight="1" x14ac:dyDescent="0.3">
      <c r="A390" s="544" t="s">
        <v>1696</v>
      </c>
      <c r="B390" s="545" t="s">
        <v>1586</v>
      </c>
      <c r="C390" s="545" t="s">
        <v>1571</v>
      </c>
      <c r="D390" s="545" t="s">
        <v>1632</v>
      </c>
      <c r="E390" s="545" t="s">
        <v>1633</v>
      </c>
      <c r="F390" s="562">
        <v>15</v>
      </c>
      <c r="G390" s="562">
        <v>17835</v>
      </c>
      <c r="H390" s="562">
        <v>1</v>
      </c>
      <c r="I390" s="562">
        <v>1189</v>
      </c>
      <c r="J390" s="562">
        <v>21</v>
      </c>
      <c r="K390" s="562">
        <v>25037</v>
      </c>
      <c r="L390" s="562">
        <v>1.4038127277824501</v>
      </c>
      <c r="M390" s="562">
        <v>1192.2380952380952</v>
      </c>
      <c r="N390" s="562">
        <v>11</v>
      </c>
      <c r="O390" s="562">
        <v>13145</v>
      </c>
      <c r="P390" s="550">
        <v>0.7370339220633586</v>
      </c>
      <c r="Q390" s="563">
        <v>1195</v>
      </c>
    </row>
    <row r="391" spans="1:17" ht="14.4" customHeight="1" x14ac:dyDescent="0.3">
      <c r="A391" s="544" t="s">
        <v>1696</v>
      </c>
      <c r="B391" s="545" t="s">
        <v>1586</v>
      </c>
      <c r="C391" s="545" t="s">
        <v>1571</v>
      </c>
      <c r="D391" s="545" t="s">
        <v>1634</v>
      </c>
      <c r="E391" s="545" t="s">
        <v>1635</v>
      </c>
      <c r="F391" s="562">
        <v>14</v>
      </c>
      <c r="G391" s="562">
        <v>1512</v>
      </c>
      <c r="H391" s="562">
        <v>1</v>
      </c>
      <c r="I391" s="562">
        <v>108</v>
      </c>
      <c r="J391" s="562">
        <v>20</v>
      </c>
      <c r="K391" s="562">
        <v>2175</v>
      </c>
      <c r="L391" s="562">
        <v>1.4384920634920635</v>
      </c>
      <c r="M391" s="562">
        <v>108.75</v>
      </c>
      <c r="N391" s="562">
        <v>11</v>
      </c>
      <c r="O391" s="562">
        <v>1210</v>
      </c>
      <c r="P391" s="550">
        <v>0.80026455026455023</v>
      </c>
      <c r="Q391" s="563">
        <v>110</v>
      </c>
    </row>
    <row r="392" spans="1:17" ht="14.4" customHeight="1" x14ac:dyDescent="0.3">
      <c r="A392" s="544" t="s">
        <v>1696</v>
      </c>
      <c r="B392" s="545" t="s">
        <v>1586</v>
      </c>
      <c r="C392" s="545" t="s">
        <v>1571</v>
      </c>
      <c r="D392" s="545" t="s">
        <v>1636</v>
      </c>
      <c r="E392" s="545" t="s">
        <v>1637</v>
      </c>
      <c r="F392" s="562">
        <v>1</v>
      </c>
      <c r="G392" s="562">
        <v>319</v>
      </c>
      <c r="H392" s="562">
        <v>1</v>
      </c>
      <c r="I392" s="562">
        <v>319</v>
      </c>
      <c r="J392" s="562"/>
      <c r="K392" s="562"/>
      <c r="L392" s="562"/>
      <c r="M392" s="562"/>
      <c r="N392" s="562">
        <v>1</v>
      </c>
      <c r="O392" s="562">
        <v>323</v>
      </c>
      <c r="P392" s="550">
        <v>1.0125391849529781</v>
      </c>
      <c r="Q392" s="563">
        <v>323</v>
      </c>
    </row>
    <row r="393" spans="1:17" ht="14.4" customHeight="1" x14ac:dyDescent="0.3">
      <c r="A393" s="544" t="s">
        <v>1696</v>
      </c>
      <c r="B393" s="545" t="s">
        <v>1586</v>
      </c>
      <c r="C393" s="545" t="s">
        <v>1571</v>
      </c>
      <c r="D393" s="545" t="s">
        <v>1642</v>
      </c>
      <c r="E393" s="545" t="s">
        <v>1643</v>
      </c>
      <c r="F393" s="562"/>
      <c r="G393" s="562"/>
      <c r="H393" s="562"/>
      <c r="I393" s="562"/>
      <c r="J393" s="562">
        <v>1</v>
      </c>
      <c r="K393" s="562">
        <v>1029</v>
      </c>
      <c r="L393" s="562"/>
      <c r="M393" s="562">
        <v>1029</v>
      </c>
      <c r="N393" s="562"/>
      <c r="O393" s="562"/>
      <c r="P393" s="550"/>
      <c r="Q393" s="563"/>
    </row>
    <row r="394" spans="1:17" ht="14.4" customHeight="1" x14ac:dyDescent="0.3">
      <c r="A394" s="544" t="s">
        <v>1697</v>
      </c>
      <c r="B394" s="545" t="s">
        <v>1586</v>
      </c>
      <c r="C394" s="545" t="s">
        <v>1571</v>
      </c>
      <c r="D394" s="545" t="s">
        <v>1590</v>
      </c>
      <c r="E394" s="545" t="s">
        <v>1591</v>
      </c>
      <c r="F394" s="562">
        <v>32</v>
      </c>
      <c r="G394" s="562">
        <v>6496</v>
      </c>
      <c r="H394" s="562">
        <v>1</v>
      </c>
      <c r="I394" s="562">
        <v>203</v>
      </c>
      <c r="J394" s="562">
        <v>19</v>
      </c>
      <c r="K394" s="562">
        <v>3891</v>
      </c>
      <c r="L394" s="562">
        <v>0.59898399014778325</v>
      </c>
      <c r="M394" s="562">
        <v>204.78947368421052</v>
      </c>
      <c r="N394" s="562">
        <v>20</v>
      </c>
      <c r="O394" s="562">
        <v>4120</v>
      </c>
      <c r="P394" s="550">
        <v>0.63423645320197042</v>
      </c>
      <c r="Q394" s="563">
        <v>206</v>
      </c>
    </row>
    <row r="395" spans="1:17" ht="14.4" customHeight="1" x14ac:dyDescent="0.3">
      <c r="A395" s="544" t="s">
        <v>1697</v>
      </c>
      <c r="B395" s="545" t="s">
        <v>1586</v>
      </c>
      <c r="C395" s="545" t="s">
        <v>1571</v>
      </c>
      <c r="D395" s="545" t="s">
        <v>1593</v>
      </c>
      <c r="E395" s="545" t="s">
        <v>1594</v>
      </c>
      <c r="F395" s="562">
        <v>97</v>
      </c>
      <c r="G395" s="562">
        <v>28324</v>
      </c>
      <c r="H395" s="562">
        <v>1</v>
      </c>
      <c r="I395" s="562">
        <v>292</v>
      </c>
      <c r="J395" s="562">
        <v>12</v>
      </c>
      <c r="K395" s="562">
        <v>3504</v>
      </c>
      <c r="L395" s="562">
        <v>0.12371134020618557</v>
      </c>
      <c r="M395" s="562">
        <v>292</v>
      </c>
      <c r="N395" s="562"/>
      <c r="O395" s="562"/>
      <c r="P395" s="550"/>
      <c r="Q395" s="563"/>
    </row>
    <row r="396" spans="1:17" ht="14.4" customHeight="1" x14ac:dyDescent="0.3">
      <c r="A396" s="544" t="s">
        <v>1697</v>
      </c>
      <c r="B396" s="545" t="s">
        <v>1586</v>
      </c>
      <c r="C396" s="545" t="s">
        <v>1571</v>
      </c>
      <c r="D396" s="545" t="s">
        <v>1599</v>
      </c>
      <c r="E396" s="545" t="s">
        <v>1600</v>
      </c>
      <c r="F396" s="562">
        <v>35</v>
      </c>
      <c r="G396" s="562">
        <v>4690</v>
      </c>
      <c r="H396" s="562">
        <v>1</v>
      </c>
      <c r="I396" s="562">
        <v>134</v>
      </c>
      <c r="J396" s="562">
        <v>30</v>
      </c>
      <c r="K396" s="562">
        <v>4042</v>
      </c>
      <c r="L396" s="562">
        <v>0.86183368869936039</v>
      </c>
      <c r="M396" s="562">
        <v>134.73333333333332</v>
      </c>
      <c r="N396" s="562">
        <v>28</v>
      </c>
      <c r="O396" s="562">
        <v>3780</v>
      </c>
      <c r="P396" s="550">
        <v>0.80597014925373134</v>
      </c>
      <c r="Q396" s="563">
        <v>135</v>
      </c>
    </row>
    <row r="397" spans="1:17" ht="14.4" customHeight="1" x14ac:dyDescent="0.3">
      <c r="A397" s="544" t="s">
        <v>1697</v>
      </c>
      <c r="B397" s="545" t="s">
        <v>1586</v>
      </c>
      <c r="C397" s="545" t="s">
        <v>1571</v>
      </c>
      <c r="D397" s="545" t="s">
        <v>1601</v>
      </c>
      <c r="E397" s="545" t="s">
        <v>1600</v>
      </c>
      <c r="F397" s="562">
        <v>1</v>
      </c>
      <c r="G397" s="562">
        <v>175</v>
      </c>
      <c r="H397" s="562">
        <v>1</v>
      </c>
      <c r="I397" s="562">
        <v>175</v>
      </c>
      <c r="J397" s="562"/>
      <c r="K397" s="562"/>
      <c r="L397" s="562"/>
      <c r="M397" s="562"/>
      <c r="N397" s="562"/>
      <c r="O397" s="562"/>
      <c r="P397" s="550"/>
      <c r="Q397" s="563"/>
    </row>
    <row r="398" spans="1:17" ht="14.4" customHeight="1" x14ac:dyDescent="0.3">
      <c r="A398" s="544" t="s">
        <v>1697</v>
      </c>
      <c r="B398" s="545" t="s">
        <v>1586</v>
      </c>
      <c r="C398" s="545" t="s">
        <v>1571</v>
      </c>
      <c r="D398" s="545" t="s">
        <v>1602</v>
      </c>
      <c r="E398" s="545" t="s">
        <v>1603</v>
      </c>
      <c r="F398" s="562">
        <v>2</v>
      </c>
      <c r="G398" s="562">
        <v>1224</v>
      </c>
      <c r="H398" s="562">
        <v>1</v>
      </c>
      <c r="I398" s="562">
        <v>612</v>
      </c>
      <c r="J398" s="562"/>
      <c r="K398" s="562"/>
      <c r="L398" s="562"/>
      <c r="M398" s="562"/>
      <c r="N398" s="562"/>
      <c r="O398" s="562"/>
      <c r="P398" s="550"/>
      <c r="Q398" s="563"/>
    </row>
    <row r="399" spans="1:17" ht="14.4" customHeight="1" x14ac:dyDescent="0.3">
      <c r="A399" s="544" t="s">
        <v>1697</v>
      </c>
      <c r="B399" s="545" t="s">
        <v>1586</v>
      </c>
      <c r="C399" s="545" t="s">
        <v>1571</v>
      </c>
      <c r="D399" s="545" t="s">
        <v>1606</v>
      </c>
      <c r="E399" s="545" t="s">
        <v>1607</v>
      </c>
      <c r="F399" s="562">
        <v>4</v>
      </c>
      <c r="G399" s="562">
        <v>636</v>
      </c>
      <c r="H399" s="562">
        <v>1</v>
      </c>
      <c r="I399" s="562">
        <v>159</v>
      </c>
      <c r="J399" s="562">
        <v>1</v>
      </c>
      <c r="K399" s="562">
        <v>159</v>
      </c>
      <c r="L399" s="562">
        <v>0.25</v>
      </c>
      <c r="M399" s="562">
        <v>159</v>
      </c>
      <c r="N399" s="562"/>
      <c r="O399" s="562"/>
      <c r="P399" s="550"/>
      <c r="Q399" s="563"/>
    </row>
    <row r="400" spans="1:17" ht="14.4" customHeight="1" x14ac:dyDescent="0.3">
      <c r="A400" s="544" t="s">
        <v>1697</v>
      </c>
      <c r="B400" s="545" t="s">
        <v>1586</v>
      </c>
      <c r="C400" s="545" t="s">
        <v>1571</v>
      </c>
      <c r="D400" s="545" t="s">
        <v>1610</v>
      </c>
      <c r="E400" s="545" t="s">
        <v>1611</v>
      </c>
      <c r="F400" s="562">
        <v>49</v>
      </c>
      <c r="G400" s="562">
        <v>784</v>
      </c>
      <c r="H400" s="562">
        <v>1</v>
      </c>
      <c r="I400" s="562">
        <v>16</v>
      </c>
      <c r="J400" s="562">
        <v>42</v>
      </c>
      <c r="K400" s="562">
        <v>672</v>
      </c>
      <c r="L400" s="562">
        <v>0.8571428571428571</v>
      </c>
      <c r="M400" s="562">
        <v>16</v>
      </c>
      <c r="N400" s="562">
        <v>36</v>
      </c>
      <c r="O400" s="562">
        <v>576</v>
      </c>
      <c r="P400" s="550">
        <v>0.73469387755102045</v>
      </c>
      <c r="Q400" s="563">
        <v>16</v>
      </c>
    </row>
    <row r="401" spans="1:17" ht="14.4" customHeight="1" x14ac:dyDescent="0.3">
      <c r="A401" s="544" t="s">
        <v>1697</v>
      </c>
      <c r="B401" s="545" t="s">
        <v>1586</v>
      </c>
      <c r="C401" s="545" t="s">
        <v>1571</v>
      </c>
      <c r="D401" s="545" t="s">
        <v>1612</v>
      </c>
      <c r="E401" s="545" t="s">
        <v>1613</v>
      </c>
      <c r="F401" s="562">
        <v>12</v>
      </c>
      <c r="G401" s="562">
        <v>3144</v>
      </c>
      <c r="H401" s="562">
        <v>1</v>
      </c>
      <c r="I401" s="562">
        <v>262</v>
      </c>
      <c r="J401" s="562">
        <v>7</v>
      </c>
      <c r="K401" s="562">
        <v>1852</v>
      </c>
      <c r="L401" s="562">
        <v>0.58905852417302795</v>
      </c>
      <c r="M401" s="562">
        <v>264.57142857142856</v>
      </c>
      <c r="N401" s="562">
        <v>5</v>
      </c>
      <c r="O401" s="562">
        <v>1330</v>
      </c>
      <c r="P401" s="550">
        <v>0.42302798982188294</v>
      </c>
      <c r="Q401" s="563">
        <v>266</v>
      </c>
    </row>
    <row r="402" spans="1:17" ht="14.4" customHeight="1" x14ac:dyDescent="0.3">
      <c r="A402" s="544" t="s">
        <v>1697</v>
      </c>
      <c r="B402" s="545" t="s">
        <v>1586</v>
      </c>
      <c r="C402" s="545" t="s">
        <v>1571</v>
      </c>
      <c r="D402" s="545" t="s">
        <v>1614</v>
      </c>
      <c r="E402" s="545" t="s">
        <v>1615</v>
      </c>
      <c r="F402" s="562">
        <v>12</v>
      </c>
      <c r="G402" s="562">
        <v>1692</v>
      </c>
      <c r="H402" s="562">
        <v>1</v>
      </c>
      <c r="I402" s="562">
        <v>141</v>
      </c>
      <c r="J402" s="562">
        <v>8</v>
      </c>
      <c r="K402" s="562">
        <v>1128</v>
      </c>
      <c r="L402" s="562">
        <v>0.66666666666666663</v>
      </c>
      <c r="M402" s="562">
        <v>141</v>
      </c>
      <c r="N402" s="562">
        <v>5</v>
      </c>
      <c r="O402" s="562">
        <v>705</v>
      </c>
      <c r="P402" s="550">
        <v>0.41666666666666669</v>
      </c>
      <c r="Q402" s="563">
        <v>141</v>
      </c>
    </row>
    <row r="403" spans="1:17" ht="14.4" customHeight="1" x14ac:dyDescent="0.3">
      <c r="A403" s="544" t="s">
        <v>1697</v>
      </c>
      <c r="B403" s="545" t="s">
        <v>1586</v>
      </c>
      <c r="C403" s="545" t="s">
        <v>1571</v>
      </c>
      <c r="D403" s="545" t="s">
        <v>1616</v>
      </c>
      <c r="E403" s="545" t="s">
        <v>1615</v>
      </c>
      <c r="F403" s="562">
        <v>35</v>
      </c>
      <c r="G403" s="562">
        <v>2730</v>
      </c>
      <c r="H403" s="562">
        <v>1</v>
      </c>
      <c r="I403" s="562">
        <v>78</v>
      </c>
      <c r="J403" s="562">
        <v>30</v>
      </c>
      <c r="K403" s="562">
        <v>2340</v>
      </c>
      <c r="L403" s="562">
        <v>0.8571428571428571</v>
      </c>
      <c r="M403" s="562">
        <v>78</v>
      </c>
      <c r="N403" s="562">
        <v>28</v>
      </c>
      <c r="O403" s="562">
        <v>2184</v>
      </c>
      <c r="P403" s="550">
        <v>0.8</v>
      </c>
      <c r="Q403" s="563">
        <v>78</v>
      </c>
    </row>
    <row r="404" spans="1:17" ht="14.4" customHeight="1" x14ac:dyDescent="0.3">
      <c r="A404" s="544" t="s">
        <v>1697</v>
      </c>
      <c r="B404" s="545" t="s">
        <v>1586</v>
      </c>
      <c r="C404" s="545" t="s">
        <v>1571</v>
      </c>
      <c r="D404" s="545" t="s">
        <v>1617</v>
      </c>
      <c r="E404" s="545" t="s">
        <v>1618</v>
      </c>
      <c r="F404" s="562">
        <v>12</v>
      </c>
      <c r="G404" s="562">
        <v>3636</v>
      </c>
      <c r="H404" s="562">
        <v>1</v>
      </c>
      <c r="I404" s="562">
        <v>303</v>
      </c>
      <c r="J404" s="562">
        <v>8</v>
      </c>
      <c r="K404" s="562">
        <v>2448</v>
      </c>
      <c r="L404" s="562">
        <v>0.67326732673267331</v>
      </c>
      <c r="M404" s="562">
        <v>306</v>
      </c>
      <c r="N404" s="562">
        <v>5</v>
      </c>
      <c r="O404" s="562">
        <v>1535</v>
      </c>
      <c r="P404" s="550">
        <v>0.42216721672167218</v>
      </c>
      <c r="Q404" s="563">
        <v>307</v>
      </c>
    </row>
    <row r="405" spans="1:17" ht="14.4" customHeight="1" x14ac:dyDescent="0.3">
      <c r="A405" s="544" t="s">
        <v>1697</v>
      </c>
      <c r="B405" s="545" t="s">
        <v>1586</v>
      </c>
      <c r="C405" s="545" t="s">
        <v>1571</v>
      </c>
      <c r="D405" s="545" t="s">
        <v>1621</v>
      </c>
      <c r="E405" s="545" t="s">
        <v>1622</v>
      </c>
      <c r="F405" s="562">
        <v>33</v>
      </c>
      <c r="G405" s="562">
        <v>5280</v>
      </c>
      <c r="H405" s="562">
        <v>1</v>
      </c>
      <c r="I405" s="562">
        <v>160</v>
      </c>
      <c r="J405" s="562">
        <v>30</v>
      </c>
      <c r="K405" s="562">
        <v>4823</v>
      </c>
      <c r="L405" s="562">
        <v>0.9134469696969697</v>
      </c>
      <c r="M405" s="562">
        <v>160.76666666666668</v>
      </c>
      <c r="N405" s="562">
        <v>25</v>
      </c>
      <c r="O405" s="562">
        <v>4025</v>
      </c>
      <c r="P405" s="550">
        <v>0.76231060606060608</v>
      </c>
      <c r="Q405" s="563">
        <v>161</v>
      </c>
    </row>
    <row r="406" spans="1:17" ht="14.4" customHeight="1" x14ac:dyDescent="0.3">
      <c r="A406" s="544" t="s">
        <v>1697</v>
      </c>
      <c r="B406" s="545" t="s">
        <v>1586</v>
      </c>
      <c r="C406" s="545" t="s">
        <v>1571</v>
      </c>
      <c r="D406" s="545" t="s">
        <v>1625</v>
      </c>
      <c r="E406" s="545" t="s">
        <v>1591</v>
      </c>
      <c r="F406" s="562">
        <v>82</v>
      </c>
      <c r="G406" s="562">
        <v>5740</v>
      </c>
      <c r="H406" s="562">
        <v>1</v>
      </c>
      <c r="I406" s="562">
        <v>70</v>
      </c>
      <c r="J406" s="562">
        <v>64</v>
      </c>
      <c r="K406" s="562">
        <v>4527</v>
      </c>
      <c r="L406" s="562">
        <v>0.78867595818815328</v>
      </c>
      <c r="M406" s="562">
        <v>70.734375</v>
      </c>
      <c r="N406" s="562">
        <v>54</v>
      </c>
      <c r="O406" s="562">
        <v>3834</v>
      </c>
      <c r="P406" s="550">
        <v>0.66794425087108011</v>
      </c>
      <c r="Q406" s="563">
        <v>71</v>
      </c>
    </row>
    <row r="407" spans="1:17" ht="14.4" customHeight="1" x14ac:dyDescent="0.3">
      <c r="A407" s="544" t="s">
        <v>1697</v>
      </c>
      <c r="B407" s="545" t="s">
        <v>1586</v>
      </c>
      <c r="C407" s="545" t="s">
        <v>1571</v>
      </c>
      <c r="D407" s="545" t="s">
        <v>1630</v>
      </c>
      <c r="E407" s="545" t="s">
        <v>1631</v>
      </c>
      <c r="F407" s="562">
        <v>1</v>
      </c>
      <c r="G407" s="562">
        <v>216</v>
      </c>
      <c r="H407" s="562">
        <v>1</v>
      </c>
      <c r="I407" s="562">
        <v>216</v>
      </c>
      <c r="J407" s="562"/>
      <c r="K407" s="562"/>
      <c r="L407" s="562"/>
      <c r="M407" s="562"/>
      <c r="N407" s="562"/>
      <c r="O407" s="562"/>
      <c r="P407" s="550"/>
      <c r="Q407" s="563"/>
    </row>
    <row r="408" spans="1:17" ht="14.4" customHeight="1" x14ac:dyDescent="0.3">
      <c r="A408" s="544" t="s">
        <v>1697</v>
      </c>
      <c r="B408" s="545" t="s">
        <v>1586</v>
      </c>
      <c r="C408" s="545" t="s">
        <v>1571</v>
      </c>
      <c r="D408" s="545" t="s">
        <v>1632</v>
      </c>
      <c r="E408" s="545" t="s">
        <v>1633</v>
      </c>
      <c r="F408" s="562">
        <v>3</v>
      </c>
      <c r="G408" s="562">
        <v>3567</v>
      </c>
      <c r="H408" s="562">
        <v>1</v>
      </c>
      <c r="I408" s="562">
        <v>1189</v>
      </c>
      <c r="J408" s="562">
        <v>2</v>
      </c>
      <c r="K408" s="562">
        <v>2378</v>
      </c>
      <c r="L408" s="562">
        <v>0.66666666666666663</v>
      </c>
      <c r="M408" s="562">
        <v>1189</v>
      </c>
      <c r="N408" s="562"/>
      <c r="O408" s="562"/>
      <c r="P408" s="550"/>
      <c r="Q408" s="563"/>
    </row>
    <row r="409" spans="1:17" ht="14.4" customHeight="1" x14ac:dyDescent="0.3">
      <c r="A409" s="544" t="s">
        <v>1697</v>
      </c>
      <c r="B409" s="545" t="s">
        <v>1586</v>
      </c>
      <c r="C409" s="545" t="s">
        <v>1571</v>
      </c>
      <c r="D409" s="545" t="s">
        <v>1634</v>
      </c>
      <c r="E409" s="545" t="s">
        <v>1635</v>
      </c>
      <c r="F409" s="562">
        <v>4</v>
      </c>
      <c r="G409" s="562">
        <v>432</v>
      </c>
      <c r="H409" s="562">
        <v>1</v>
      </c>
      <c r="I409" s="562">
        <v>108</v>
      </c>
      <c r="J409" s="562">
        <v>1</v>
      </c>
      <c r="K409" s="562">
        <v>108</v>
      </c>
      <c r="L409" s="562">
        <v>0.25</v>
      </c>
      <c r="M409" s="562">
        <v>108</v>
      </c>
      <c r="N409" s="562"/>
      <c r="O409" s="562"/>
      <c r="P409" s="550"/>
      <c r="Q409" s="563"/>
    </row>
    <row r="410" spans="1:17" ht="14.4" customHeight="1" x14ac:dyDescent="0.3">
      <c r="A410" s="544" t="s">
        <v>1698</v>
      </c>
      <c r="B410" s="545" t="s">
        <v>1586</v>
      </c>
      <c r="C410" s="545" t="s">
        <v>1571</v>
      </c>
      <c r="D410" s="545" t="s">
        <v>1590</v>
      </c>
      <c r="E410" s="545" t="s">
        <v>1591</v>
      </c>
      <c r="F410" s="562">
        <v>4</v>
      </c>
      <c r="G410" s="562">
        <v>812</v>
      </c>
      <c r="H410" s="562">
        <v>1</v>
      </c>
      <c r="I410" s="562">
        <v>203</v>
      </c>
      <c r="J410" s="562"/>
      <c r="K410" s="562"/>
      <c r="L410" s="562"/>
      <c r="M410" s="562"/>
      <c r="N410" s="562">
        <v>1</v>
      </c>
      <c r="O410" s="562">
        <v>206</v>
      </c>
      <c r="P410" s="550">
        <v>0.2536945812807882</v>
      </c>
      <c r="Q410" s="563">
        <v>206</v>
      </c>
    </row>
    <row r="411" spans="1:17" ht="14.4" customHeight="1" x14ac:dyDescent="0.3">
      <c r="A411" s="544" t="s">
        <v>1698</v>
      </c>
      <c r="B411" s="545" t="s">
        <v>1586</v>
      </c>
      <c r="C411" s="545" t="s">
        <v>1571</v>
      </c>
      <c r="D411" s="545" t="s">
        <v>1593</v>
      </c>
      <c r="E411" s="545" t="s">
        <v>1594</v>
      </c>
      <c r="F411" s="562">
        <v>9</v>
      </c>
      <c r="G411" s="562">
        <v>2628</v>
      </c>
      <c r="H411" s="562">
        <v>1</v>
      </c>
      <c r="I411" s="562">
        <v>292</v>
      </c>
      <c r="J411" s="562"/>
      <c r="K411" s="562"/>
      <c r="L411" s="562"/>
      <c r="M411" s="562"/>
      <c r="N411" s="562"/>
      <c r="O411" s="562"/>
      <c r="P411" s="550"/>
      <c r="Q411" s="563"/>
    </row>
    <row r="412" spans="1:17" ht="14.4" customHeight="1" x14ac:dyDescent="0.3">
      <c r="A412" s="544" t="s">
        <v>1698</v>
      </c>
      <c r="B412" s="545" t="s">
        <v>1586</v>
      </c>
      <c r="C412" s="545" t="s">
        <v>1571</v>
      </c>
      <c r="D412" s="545" t="s">
        <v>1610</v>
      </c>
      <c r="E412" s="545" t="s">
        <v>1611</v>
      </c>
      <c r="F412" s="562">
        <v>2</v>
      </c>
      <c r="G412" s="562">
        <v>32</v>
      </c>
      <c r="H412" s="562">
        <v>1</v>
      </c>
      <c r="I412" s="562">
        <v>16</v>
      </c>
      <c r="J412" s="562"/>
      <c r="K412" s="562"/>
      <c r="L412" s="562"/>
      <c r="M412" s="562"/>
      <c r="N412" s="562">
        <v>1</v>
      </c>
      <c r="O412" s="562">
        <v>16</v>
      </c>
      <c r="P412" s="550">
        <v>0.5</v>
      </c>
      <c r="Q412" s="563">
        <v>16</v>
      </c>
    </row>
    <row r="413" spans="1:17" ht="14.4" customHeight="1" x14ac:dyDescent="0.3">
      <c r="A413" s="544" t="s">
        <v>1698</v>
      </c>
      <c r="B413" s="545" t="s">
        <v>1586</v>
      </c>
      <c r="C413" s="545" t="s">
        <v>1571</v>
      </c>
      <c r="D413" s="545" t="s">
        <v>1612</v>
      </c>
      <c r="E413" s="545" t="s">
        <v>1613</v>
      </c>
      <c r="F413" s="562">
        <v>2</v>
      </c>
      <c r="G413" s="562">
        <v>524</v>
      </c>
      <c r="H413" s="562">
        <v>1</v>
      </c>
      <c r="I413" s="562">
        <v>262</v>
      </c>
      <c r="J413" s="562"/>
      <c r="K413" s="562"/>
      <c r="L413" s="562"/>
      <c r="M413" s="562"/>
      <c r="N413" s="562"/>
      <c r="O413" s="562"/>
      <c r="P413" s="550"/>
      <c r="Q413" s="563"/>
    </row>
    <row r="414" spans="1:17" ht="14.4" customHeight="1" x14ac:dyDescent="0.3">
      <c r="A414" s="544" t="s">
        <v>1698</v>
      </c>
      <c r="B414" s="545" t="s">
        <v>1586</v>
      </c>
      <c r="C414" s="545" t="s">
        <v>1571</v>
      </c>
      <c r="D414" s="545" t="s">
        <v>1614</v>
      </c>
      <c r="E414" s="545" t="s">
        <v>1615</v>
      </c>
      <c r="F414" s="562">
        <v>2</v>
      </c>
      <c r="G414" s="562">
        <v>282</v>
      </c>
      <c r="H414" s="562">
        <v>1</v>
      </c>
      <c r="I414" s="562">
        <v>141</v>
      </c>
      <c r="J414" s="562"/>
      <c r="K414" s="562"/>
      <c r="L414" s="562"/>
      <c r="M414" s="562"/>
      <c r="N414" s="562">
        <v>1</v>
      </c>
      <c r="O414" s="562">
        <v>141</v>
      </c>
      <c r="P414" s="550">
        <v>0.5</v>
      </c>
      <c r="Q414" s="563">
        <v>141</v>
      </c>
    </row>
    <row r="415" spans="1:17" ht="14.4" customHeight="1" x14ac:dyDescent="0.3">
      <c r="A415" s="544" t="s">
        <v>1698</v>
      </c>
      <c r="B415" s="545" t="s">
        <v>1586</v>
      </c>
      <c r="C415" s="545" t="s">
        <v>1571</v>
      </c>
      <c r="D415" s="545" t="s">
        <v>1617</v>
      </c>
      <c r="E415" s="545" t="s">
        <v>1618</v>
      </c>
      <c r="F415" s="562">
        <v>2</v>
      </c>
      <c r="G415" s="562">
        <v>606</v>
      </c>
      <c r="H415" s="562">
        <v>1</v>
      </c>
      <c r="I415" s="562">
        <v>303</v>
      </c>
      <c r="J415" s="562"/>
      <c r="K415" s="562"/>
      <c r="L415" s="562"/>
      <c r="M415" s="562"/>
      <c r="N415" s="562">
        <v>1</v>
      </c>
      <c r="O415" s="562">
        <v>307</v>
      </c>
      <c r="P415" s="550">
        <v>0.50660066006600657</v>
      </c>
      <c r="Q415" s="563">
        <v>307</v>
      </c>
    </row>
    <row r="416" spans="1:17" ht="14.4" customHeight="1" x14ac:dyDescent="0.3">
      <c r="A416" s="544" t="s">
        <v>1699</v>
      </c>
      <c r="B416" s="545" t="s">
        <v>1586</v>
      </c>
      <c r="C416" s="545" t="s">
        <v>1571</v>
      </c>
      <c r="D416" s="545" t="s">
        <v>1590</v>
      </c>
      <c r="E416" s="545" t="s">
        <v>1591</v>
      </c>
      <c r="F416" s="562">
        <v>8</v>
      </c>
      <c r="G416" s="562">
        <v>1624</v>
      </c>
      <c r="H416" s="562">
        <v>1</v>
      </c>
      <c r="I416" s="562">
        <v>203</v>
      </c>
      <c r="J416" s="562">
        <v>19</v>
      </c>
      <c r="K416" s="562">
        <v>3889</v>
      </c>
      <c r="L416" s="562">
        <v>2.3947044334975369</v>
      </c>
      <c r="M416" s="562">
        <v>204.68421052631578</v>
      </c>
      <c r="N416" s="562">
        <v>11</v>
      </c>
      <c r="O416" s="562">
        <v>2266</v>
      </c>
      <c r="P416" s="550">
        <v>1.395320197044335</v>
      </c>
      <c r="Q416" s="563">
        <v>206</v>
      </c>
    </row>
    <row r="417" spans="1:17" ht="14.4" customHeight="1" x14ac:dyDescent="0.3">
      <c r="A417" s="544" t="s">
        <v>1699</v>
      </c>
      <c r="B417" s="545" t="s">
        <v>1586</v>
      </c>
      <c r="C417" s="545" t="s">
        <v>1571</v>
      </c>
      <c r="D417" s="545" t="s">
        <v>1592</v>
      </c>
      <c r="E417" s="545" t="s">
        <v>1591</v>
      </c>
      <c r="F417" s="562"/>
      <c r="G417" s="562"/>
      <c r="H417" s="562"/>
      <c r="I417" s="562"/>
      <c r="J417" s="562"/>
      <c r="K417" s="562"/>
      <c r="L417" s="562"/>
      <c r="M417" s="562"/>
      <c r="N417" s="562">
        <v>1</v>
      </c>
      <c r="O417" s="562">
        <v>85</v>
      </c>
      <c r="P417" s="550"/>
      <c r="Q417" s="563">
        <v>85</v>
      </c>
    </row>
    <row r="418" spans="1:17" ht="14.4" customHeight="1" x14ac:dyDescent="0.3">
      <c r="A418" s="544" t="s">
        <v>1699</v>
      </c>
      <c r="B418" s="545" t="s">
        <v>1586</v>
      </c>
      <c r="C418" s="545" t="s">
        <v>1571</v>
      </c>
      <c r="D418" s="545" t="s">
        <v>1593</v>
      </c>
      <c r="E418" s="545" t="s">
        <v>1594</v>
      </c>
      <c r="F418" s="562">
        <v>33</v>
      </c>
      <c r="G418" s="562">
        <v>9636</v>
      </c>
      <c r="H418" s="562">
        <v>1</v>
      </c>
      <c r="I418" s="562">
        <v>292</v>
      </c>
      <c r="J418" s="562">
        <v>88</v>
      </c>
      <c r="K418" s="562">
        <v>25872</v>
      </c>
      <c r="L418" s="562">
        <v>2.6849315068493151</v>
      </c>
      <c r="M418" s="562">
        <v>294</v>
      </c>
      <c r="N418" s="562">
        <v>109</v>
      </c>
      <c r="O418" s="562">
        <v>32155</v>
      </c>
      <c r="P418" s="550">
        <v>3.3369655458696554</v>
      </c>
      <c r="Q418" s="563">
        <v>295</v>
      </c>
    </row>
    <row r="419" spans="1:17" ht="14.4" customHeight="1" x14ac:dyDescent="0.3">
      <c r="A419" s="544" t="s">
        <v>1699</v>
      </c>
      <c r="B419" s="545" t="s">
        <v>1586</v>
      </c>
      <c r="C419" s="545" t="s">
        <v>1571</v>
      </c>
      <c r="D419" s="545" t="s">
        <v>1595</v>
      </c>
      <c r="E419" s="545" t="s">
        <v>1596</v>
      </c>
      <c r="F419" s="562">
        <v>3</v>
      </c>
      <c r="G419" s="562">
        <v>279</v>
      </c>
      <c r="H419" s="562">
        <v>1</v>
      </c>
      <c r="I419" s="562">
        <v>93</v>
      </c>
      <c r="J419" s="562">
        <v>3</v>
      </c>
      <c r="K419" s="562">
        <v>282</v>
      </c>
      <c r="L419" s="562">
        <v>1.010752688172043</v>
      </c>
      <c r="M419" s="562">
        <v>94</v>
      </c>
      <c r="N419" s="562">
        <v>7</v>
      </c>
      <c r="O419" s="562">
        <v>665</v>
      </c>
      <c r="P419" s="550">
        <v>2.3835125448028673</v>
      </c>
      <c r="Q419" s="563">
        <v>95</v>
      </c>
    </row>
    <row r="420" spans="1:17" ht="14.4" customHeight="1" x14ac:dyDescent="0.3">
      <c r="A420" s="544" t="s">
        <v>1699</v>
      </c>
      <c r="B420" s="545" t="s">
        <v>1586</v>
      </c>
      <c r="C420" s="545" t="s">
        <v>1571</v>
      </c>
      <c r="D420" s="545" t="s">
        <v>1597</v>
      </c>
      <c r="E420" s="545" t="s">
        <v>1598</v>
      </c>
      <c r="F420" s="562"/>
      <c r="G420" s="562"/>
      <c r="H420" s="562"/>
      <c r="I420" s="562"/>
      <c r="J420" s="562"/>
      <c r="K420" s="562"/>
      <c r="L420" s="562"/>
      <c r="M420" s="562"/>
      <c r="N420" s="562">
        <v>1</v>
      </c>
      <c r="O420" s="562">
        <v>224</v>
      </c>
      <c r="P420" s="550"/>
      <c r="Q420" s="563">
        <v>224</v>
      </c>
    </row>
    <row r="421" spans="1:17" ht="14.4" customHeight="1" x14ac:dyDescent="0.3">
      <c r="A421" s="544" t="s">
        <v>1699</v>
      </c>
      <c r="B421" s="545" t="s">
        <v>1586</v>
      </c>
      <c r="C421" s="545" t="s">
        <v>1571</v>
      </c>
      <c r="D421" s="545" t="s">
        <v>1599</v>
      </c>
      <c r="E421" s="545" t="s">
        <v>1600</v>
      </c>
      <c r="F421" s="562">
        <v>18</v>
      </c>
      <c r="G421" s="562">
        <v>2412</v>
      </c>
      <c r="H421" s="562">
        <v>1</v>
      </c>
      <c r="I421" s="562">
        <v>134</v>
      </c>
      <c r="J421" s="562">
        <v>32</v>
      </c>
      <c r="K421" s="562">
        <v>4310</v>
      </c>
      <c r="L421" s="562">
        <v>1.786898839137645</v>
      </c>
      <c r="M421" s="562">
        <v>134.6875</v>
      </c>
      <c r="N421" s="562">
        <v>27</v>
      </c>
      <c r="O421" s="562">
        <v>3645</v>
      </c>
      <c r="P421" s="550">
        <v>1.5111940298507462</v>
      </c>
      <c r="Q421" s="563">
        <v>135</v>
      </c>
    </row>
    <row r="422" spans="1:17" ht="14.4" customHeight="1" x14ac:dyDescent="0.3">
      <c r="A422" s="544" t="s">
        <v>1699</v>
      </c>
      <c r="B422" s="545" t="s">
        <v>1586</v>
      </c>
      <c r="C422" s="545" t="s">
        <v>1571</v>
      </c>
      <c r="D422" s="545" t="s">
        <v>1601</v>
      </c>
      <c r="E422" s="545" t="s">
        <v>1600</v>
      </c>
      <c r="F422" s="562"/>
      <c r="G422" s="562"/>
      <c r="H422" s="562"/>
      <c r="I422" s="562"/>
      <c r="J422" s="562"/>
      <c r="K422" s="562"/>
      <c r="L422" s="562"/>
      <c r="M422" s="562"/>
      <c r="N422" s="562">
        <v>1</v>
      </c>
      <c r="O422" s="562">
        <v>178</v>
      </c>
      <c r="P422" s="550"/>
      <c r="Q422" s="563">
        <v>178</v>
      </c>
    </row>
    <row r="423" spans="1:17" ht="14.4" customHeight="1" x14ac:dyDescent="0.3">
      <c r="A423" s="544" t="s">
        <v>1699</v>
      </c>
      <c r="B423" s="545" t="s">
        <v>1586</v>
      </c>
      <c r="C423" s="545" t="s">
        <v>1571</v>
      </c>
      <c r="D423" s="545" t="s">
        <v>1602</v>
      </c>
      <c r="E423" s="545" t="s">
        <v>1603</v>
      </c>
      <c r="F423" s="562">
        <v>1</v>
      </c>
      <c r="G423" s="562">
        <v>612</v>
      </c>
      <c r="H423" s="562">
        <v>1</v>
      </c>
      <c r="I423" s="562">
        <v>612</v>
      </c>
      <c r="J423" s="562"/>
      <c r="K423" s="562"/>
      <c r="L423" s="562"/>
      <c r="M423" s="562"/>
      <c r="N423" s="562"/>
      <c r="O423" s="562"/>
      <c r="P423" s="550"/>
      <c r="Q423" s="563"/>
    </row>
    <row r="424" spans="1:17" ht="14.4" customHeight="1" x14ac:dyDescent="0.3">
      <c r="A424" s="544" t="s">
        <v>1699</v>
      </c>
      <c r="B424" s="545" t="s">
        <v>1586</v>
      </c>
      <c r="C424" s="545" t="s">
        <v>1571</v>
      </c>
      <c r="D424" s="545" t="s">
        <v>1604</v>
      </c>
      <c r="E424" s="545" t="s">
        <v>1605</v>
      </c>
      <c r="F424" s="562"/>
      <c r="G424" s="562"/>
      <c r="H424" s="562"/>
      <c r="I424" s="562"/>
      <c r="J424" s="562"/>
      <c r="K424" s="562"/>
      <c r="L424" s="562"/>
      <c r="M424" s="562"/>
      <c r="N424" s="562">
        <v>1</v>
      </c>
      <c r="O424" s="562">
        <v>593</v>
      </c>
      <c r="P424" s="550"/>
      <c r="Q424" s="563">
        <v>593</v>
      </c>
    </row>
    <row r="425" spans="1:17" ht="14.4" customHeight="1" x14ac:dyDescent="0.3">
      <c r="A425" s="544" t="s">
        <v>1699</v>
      </c>
      <c r="B425" s="545" t="s">
        <v>1586</v>
      </c>
      <c r="C425" s="545" t="s">
        <v>1571</v>
      </c>
      <c r="D425" s="545" t="s">
        <v>1606</v>
      </c>
      <c r="E425" s="545" t="s">
        <v>1607</v>
      </c>
      <c r="F425" s="562"/>
      <c r="G425" s="562"/>
      <c r="H425" s="562"/>
      <c r="I425" s="562"/>
      <c r="J425" s="562">
        <v>4</v>
      </c>
      <c r="K425" s="562">
        <v>640</v>
      </c>
      <c r="L425" s="562"/>
      <c r="M425" s="562">
        <v>160</v>
      </c>
      <c r="N425" s="562">
        <v>6</v>
      </c>
      <c r="O425" s="562">
        <v>966</v>
      </c>
      <c r="P425" s="550"/>
      <c r="Q425" s="563">
        <v>161</v>
      </c>
    </row>
    <row r="426" spans="1:17" ht="14.4" customHeight="1" x14ac:dyDescent="0.3">
      <c r="A426" s="544" t="s">
        <v>1699</v>
      </c>
      <c r="B426" s="545" t="s">
        <v>1586</v>
      </c>
      <c r="C426" s="545" t="s">
        <v>1571</v>
      </c>
      <c r="D426" s="545" t="s">
        <v>1610</v>
      </c>
      <c r="E426" s="545" t="s">
        <v>1611</v>
      </c>
      <c r="F426" s="562">
        <v>23</v>
      </c>
      <c r="G426" s="562">
        <v>368</v>
      </c>
      <c r="H426" s="562">
        <v>1</v>
      </c>
      <c r="I426" s="562">
        <v>16</v>
      </c>
      <c r="J426" s="562">
        <v>41</v>
      </c>
      <c r="K426" s="562">
        <v>656</v>
      </c>
      <c r="L426" s="562">
        <v>1.7826086956521738</v>
      </c>
      <c r="M426" s="562">
        <v>16</v>
      </c>
      <c r="N426" s="562">
        <v>32</v>
      </c>
      <c r="O426" s="562">
        <v>512</v>
      </c>
      <c r="P426" s="550">
        <v>1.3913043478260869</v>
      </c>
      <c r="Q426" s="563">
        <v>16</v>
      </c>
    </row>
    <row r="427" spans="1:17" ht="14.4" customHeight="1" x14ac:dyDescent="0.3">
      <c r="A427" s="544" t="s">
        <v>1699</v>
      </c>
      <c r="B427" s="545" t="s">
        <v>1586</v>
      </c>
      <c r="C427" s="545" t="s">
        <v>1571</v>
      </c>
      <c r="D427" s="545" t="s">
        <v>1612</v>
      </c>
      <c r="E427" s="545" t="s">
        <v>1613</v>
      </c>
      <c r="F427" s="562">
        <v>3</v>
      </c>
      <c r="G427" s="562">
        <v>786</v>
      </c>
      <c r="H427" s="562">
        <v>1</v>
      </c>
      <c r="I427" s="562">
        <v>262</v>
      </c>
      <c r="J427" s="562">
        <v>5</v>
      </c>
      <c r="K427" s="562">
        <v>1319</v>
      </c>
      <c r="L427" s="562">
        <v>1.6781170483460559</v>
      </c>
      <c r="M427" s="562">
        <v>263.8</v>
      </c>
      <c r="N427" s="562">
        <v>3</v>
      </c>
      <c r="O427" s="562">
        <v>798</v>
      </c>
      <c r="P427" s="550">
        <v>1.0152671755725191</v>
      </c>
      <c r="Q427" s="563">
        <v>266</v>
      </c>
    </row>
    <row r="428" spans="1:17" ht="14.4" customHeight="1" x14ac:dyDescent="0.3">
      <c r="A428" s="544" t="s">
        <v>1699</v>
      </c>
      <c r="B428" s="545" t="s">
        <v>1586</v>
      </c>
      <c r="C428" s="545" t="s">
        <v>1571</v>
      </c>
      <c r="D428" s="545" t="s">
        <v>1614</v>
      </c>
      <c r="E428" s="545" t="s">
        <v>1615</v>
      </c>
      <c r="F428" s="562">
        <v>3</v>
      </c>
      <c r="G428" s="562">
        <v>423</v>
      </c>
      <c r="H428" s="562">
        <v>1</v>
      </c>
      <c r="I428" s="562">
        <v>141</v>
      </c>
      <c r="J428" s="562">
        <v>6</v>
      </c>
      <c r="K428" s="562">
        <v>846</v>
      </c>
      <c r="L428" s="562">
        <v>2</v>
      </c>
      <c r="M428" s="562">
        <v>141</v>
      </c>
      <c r="N428" s="562">
        <v>4</v>
      </c>
      <c r="O428" s="562">
        <v>564</v>
      </c>
      <c r="P428" s="550">
        <v>1.3333333333333333</v>
      </c>
      <c r="Q428" s="563">
        <v>141</v>
      </c>
    </row>
    <row r="429" spans="1:17" ht="14.4" customHeight="1" x14ac:dyDescent="0.3">
      <c r="A429" s="544" t="s">
        <v>1699</v>
      </c>
      <c r="B429" s="545" t="s">
        <v>1586</v>
      </c>
      <c r="C429" s="545" t="s">
        <v>1571</v>
      </c>
      <c r="D429" s="545" t="s">
        <v>1616</v>
      </c>
      <c r="E429" s="545" t="s">
        <v>1615</v>
      </c>
      <c r="F429" s="562">
        <v>18</v>
      </c>
      <c r="G429" s="562">
        <v>1404</v>
      </c>
      <c r="H429" s="562">
        <v>1</v>
      </c>
      <c r="I429" s="562">
        <v>78</v>
      </c>
      <c r="J429" s="562">
        <v>32</v>
      </c>
      <c r="K429" s="562">
        <v>2496</v>
      </c>
      <c r="L429" s="562">
        <v>1.7777777777777777</v>
      </c>
      <c r="M429" s="562">
        <v>78</v>
      </c>
      <c r="N429" s="562">
        <v>27</v>
      </c>
      <c r="O429" s="562">
        <v>2106</v>
      </c>
      <c r="P429" s="550">
        <v>1.5</v>
      </c>
      <c r="Q429" s="563">
        <v>78</v>
      </c>
    </row>
    <row r="430" spans="1:17" ht="14.4" customHeight="1" x14ac:dyDescent="0.3">
      <c r="A430" s="544" t="s">
        <v>1699</v>
      </c>
      <c r="B430" s="545" t="s">
        <v>1586</v>
      </c>
      <c r="C430" s="545" t="s">
        <v>1571</v>
      </c>
      <c r="D430" s="545" t="s">
        <v>1617</v>
      </c>
      <c r="E430" s="545" t="s">
        <v>1618</v>
      </c>
      <c r="F430" s="562">
        <v>3</v>
      </c>
      <c r="G430" s="562">
        <v>909</v>
      </c>
      <c r="H430" s="562">
        <v>1</v>
      </c>
      <c r="I430" s="562">
        <v>303</v>
      </c>
      <c r="J430" s="562">
        <v>6</v>
      </c>
      <c r="K430" s="562">
        <v>1830</v>
      </c>
      <c r="L430" s="562">
        <v>2.0132013201320134</v>
      </c>
      <c r="M430" s="562">
        <v>305</v>
      </c>
      <c r="N430" s="562">
        <v>4</v>
      </c>
      <c r="O430" s="562">
        <v>1228</v>
      </c>
      <c r="P430" s="550">
        <v>1.3509350935093509</v>
      </c>
      <c r="Q430" s="563">
        <v>307</v>
      </c>
    </row>
    <row r="431" spans="1:17" ht="14.4" customHeight="1" x14ac:dyDescent="0.3">
      <c r="A431" s="544" t="s">
        <v>1699</v>
      </c>
      <c r="B431" s="545" t="s">
        <v>1586</v>
      </c>
      <c r="C431" s="545" t="s">
        <v>1571</v>
      </c>
      <c r="D431" s="545" t="s">
        <v>1621</v>
      </c>
      <c r="E431" s="545" t="s">
        <v>1622</v>
      </c>
      <c r="F431" s="562">
        <v>10</v>
      </c>
      <c r="G431" s="562">
        <v>1600</v>
      </c>
      <c r="H431" s="562">
        <v>1</v>
      </c>
      <c r="I431" s="562">
        <v>160</v>
      </c>
      <c r="J431" s="562">
        <v>15</v>
      </c>
      <c r="K431" s="562">
        <v>2409</v>
      </c>
      <c r="L431" s="562">
        <v>1.505625</v>
      </c>
      <c r="M431" s="562">
        <v>160.6</v>
      </c>
      <c r="N431" s="562">
        <v>16</v>
      </c>
      <c r="O431" s="562">
        <v>2576</v>
      </c>
      <c r="P431" s="550">
        <v>1.61</v>
      </c>
      <c r="Q431" s="563">
        <v>161</v>
      </c>
    </row>
    <row r="432" spans="1:17" ht="14.4" customHeight="1" x14ac:dyDescent="0.3">
      <c r="A432" s="544" t="s">
        <v>1699</v>
      </c>
      <c r="B432" s="545" t="s">
        <v>1586</v>
      </c>
      <c r="C432" s="545" t="s">
        <v>1571</v>
      </c>
      <c r="D432" s="545" t="s">
        <v>1625</v>
      </c>
      <c r="E432" s="545" t="s">
        <v>1591</v>
      </c>
      <c r="F432" s="562">
        <v>32</v>
      </c>
      <c r="G432" s="562">
        <v>2240</v>
      </c>
      <c r="H432" s="562">
        <v>1</v>
      </c>
      <c r="I432" s="562">
        <v>70</v>
      </c>
      <c r="J432" s="562">
        <v>63</v>
      </c>
      <c r="K432" s="562">
        <v>4458</v>
      </c>
      <c r="L432" s="562">
        <v>1.9901785714285714</v>
      </c>
      <c r="M432" s="562">
        <v>70.761904761904759</v>
      </c>
      <c r="N432" s="562">
        <v>48</v>
      </c>
      <c r="O432" s="562">
        <v>3408</v>
      </c>
      <c r="P432" s="550">
        <v>1.5214285714285714</v>
      </c>
      <c r="Q432" s="563">
        <v>71</v>
      </c>
    </row>
    <row r="433" spans="1:17" ht="14.4" customHeight="1" x14ac:dyDescent="0.3">
      <c r="A433" s="544" t="s">
        <v>1699</v>
      </c>
      <c r="B433" s="545" t="s">
        <v>1586</v>
      </c>
      <c r="C433" s="545" t="s">
        <v>1571</v>
      </c>
      <c r="D433" s="545" t="s">
        <v>1630</v>
      </c>
      <c r="E433" s="545" t="s">
        <v>1631</v>
      </c>
      <c r="F433" s="562"/>
      <c r="G433" s="562"/>
      <c r="H433" s="562"/>
      <c r="I433" s="562"/>
      <c r="J433" s="562"/>
      <c r="K433" s="562"/>
      <c r="L433" s="562"/>
      <c r="M433" s="562"/>
      <c r="N433" s="562">
        <v>1</v>
      </c>
      <c r="O433" s="562">
        <v>220</v>
      </c>
      <c r="P433" s="550"/>
      <c r="Q433" s="563">
        <v>220</v>
      </c>
    </row>
    <row r="434" spans="1:17" ht="14.4" customHeight="1" x14ac:dyDescent="0.3">
      <c r="A434" s="544" t="s">
        <v>1699</v>
      </c>
      <c r="B434" s="545" t="s">
        <v>1586</v>
      </c>
      <c r="C434" s="545" t="s">
        <v>1571</v>
      </c>
      <c r="D434" s="545" t="s">
        <v>1632</v>
      </c>
      <c r="E434" s="545" t="s">
        <v>1633</v>
      </c>
      <c r="F434" s="562">
        <v>3</v>
      </c>
      <c r="G434" s="562">
        <v>3567</v>
      </c>
      <c r="H434" s="562">
        <v>1</v>
      </c>
      <c r="I434" s="562">
        <v>1189</v>
      </c>
      <c r="J434" s="562">
        <v>1</v>
      </c>
      <c r="K434" s="562">
        <v>1193</v>
      </c>
      <c r="L434" s="562">
        <v>0.3344547238575834</v>
      </c>
      <c r="M434" s="562">
        <v>1193</v>
      </c>
      <c r="N434" s="562">
        <v>5</v>
      </c>
      <c r="O434" s="562">
        <v>5975</v>
      </c>
      <c r="P434" s="550">
        <v>1.6750770955985421</v>
      </c>
      <c r="Q434" s="563">
        <v>1195</v>
      </c>
    </row>
    <row r="435" spans="1:17" ht="14.4" customHeight="1" x14ac:dyDescent="0.3">
      <c r="A435" s="544" t="s">
        <v>1699</v>
      </c>
      <c r="B435" s="545" t="s">
        <v>1586</v>
      </c>
      <c r="C435" s="545" t="s">
        <v>1571</v>
      </c>
      <c r="D435" s="545" t="s">
        <v>1634</v>
      </c>
      <c r="E435" s="545" t="s">
        <v>1635</v>
      </c>
      <c r="F435" s="562">
        <v>1</v>
      </c>
      <c r="G435" s="562">
        <v>108</v>
      </c>
      <c r="H435" s="562">
        <v>1</v>
      </c>
      <c r="I435" s="562">
        <v>108</v>
      </c>
      <c r="J435" s="562">
        <v>1</v>
      </c>
      <c r="K435" s="562">
        <v>109</v>
      </c>
      <c r="L435" s="562">
        <v>1.0092592592592593</v>
      </c>
      <c r="M435" s="562">
        <v>109</v>
      </c>
      <c r="N435" s="562">
        <v>5</v>
      </c>
      <c r="O435" s="562">
        <v>550</v>
      </c>
      <c r="P435" s="550">
        <v>5.0925925925925926</v>
      </c>
      <c r="Q435" s="563">
        <v>110</v>
      </c>
    </row>
    <row r="436" spans="1:17" ht="14.4" customHeight="1" x14ac:dyDescent="0.3">
      <c r="A436" s="544" t="s">
        <v>1699</v>
      </c>
      <c r="B436" s="545" t="s">
        <v>1586</v>
      </c>
      <c r="C436" s="545" t="s">
        <v>1571</v>
      </c>
      <c r="D436" s="545" t="s">
        <v>1636</v>
      </c>
      <c r="E436" s="545" t="s">
        <v>1637</v>
      </c>
      <c r="F436" s="562">
        <v>1</v>
      </c>
      <c r="G436" s="562">
        <v>319</v>
      </c>
      <c r="H436" s="562">
        <v>1</v>
      </c>
      <c r="I436" s="562">
        <v>319</v>
      </c>
      <c r="J436" s="562"/>
      <c r="K436" s="562"/>
      <c r="L436" s="562"/>
      <c r="M436" s="562"/>
      <c r="N436" s="562">
        <v>1</v>
      </c>
      <c r="O436" s="562">
        <v>323</v>
      </c>
      <c r="P436" s="550">
        <v>1.0125391849529781</v>
      </c>
      <c r="Q436" s="563">
        <v>323</v>
      </c>
    </row>
    <row r="437" spans="1:17" ht="14.4" customHeight="1" x14ac:dyDescent="0.3">
      <c r="A437" s="544" t="s">
        <v>1699</v>
      </c>
      <c r="B437" s="545" t="s">
        <v>1586</v>
      </c>
      <c r="C437" s="545" t="s">
        <v>1571</v>
      </c>
      <c r="D437" s="545" t="s">
        <v>1642</v>
      </c>
      <c r="E437" s="545" t="s">
        <v>1643</v>
      </c>
      <c r="F437" s="562"/>
      <c r="G437" s="562"/>
      <c r="H437" s="562"/>
      <c r="I437" s="562"/>
      <c r="J437" s="562"/>
      <c r="K437" s="562"/>
      <c r="L437" s="562"/>
      <c r="M437" s="562"/>
      <c r="N437" s="562">
        <v>1</v>
      </c>
      <c r="O437" s="562">
        <v>1033</v>
      </c>
      <c r="P437" s="550"/>
      <c r="Q437" s="563">
        <v>1033</v>
      </c>
    </row>
    <row r="438" spans="1:17" ht="14.4" customHeight="1" x14ac:dyDescent="0.3">
      <c r="A438" s="544" t="s">
        <v>1699</v>
      </c>
      <c r="B438" s="545" t="s">
        <v>1586</v>
      </c>
      <c r="C438" s="545" t="s">
        <v>1571</v>
      </c>
      <c r="D438" s="545" t="s">
        <v>1644</v>
      </c>
      <c r="E438" s="545" t="s">
        <v>1645</v>
      </c>
      <c r="F438" s="562">
        <v>1</v>
      </c>
      <c r="G438" s="562">
        <v>291</v>
      </c>
      <c r="H438" s="562">
        <v>1</v>
      </c>
      <c r="I438" s="562">
        <v>291</v>
      </c>
      <c r="J438" s="562"/>
      <c r="K438" s="562"/>
      <c r="L438" s="562"/>
      <c r="M438" s="562"/>
      <c r="N438" s="562">
        <v>1</v>
      </c>
      <c r="O438" s="562">
        <v>294</v>
      </c>
      <c r="P438" s="550">
        <v>1.0103092783505154</v>
      </c>
      <c r="Q438" s="563">
        <v>294</v>
      </c>
    </row>
    <row r="439" spans="1:17" ht="14.4" customHeight="1" x14ac:dyDescent="0.3">
      <c r="A439" s="544" t="s">
        <v>1700</v>
      </c>
      <c r="B439" s="545" t="s">
        <v>1586</v>
      </c>
      <c r="C439" s="545" t="s">
        <v>1571</v>
      </c>
      <c r="D439" s="545" t="s">
        <v>1590</v>
      </c>
      <c r="E439" s="545" t="s">
        <v>1591</v>
      </c>
      <c r="F439" s="562">
        <v>692</v>
      </c>
      <c r="G439" s="562">
        <v>140476</v>
      </c>
      <c r="H439" s="562">
        <v>1</v>
      </c>
      <c r="I439" s="562">
        <v>203</v>
      </c>
      <c r="J439" s="562">
        <v>818</v>
      </c>
      <c r="K439" s="562">
        <v>167256</v>
      </c>
      <c r="L439" s="562">
        <v>1.1906375466271819</v>
      </c>
      <c r="M439" s="562">
        <v>204.46943765281173</v>
      </c>
      <c r="N439" s="562">
        <v>767</v>
      </c>
      <c r="O439" s="562">
        <v>158002</v>
      </c>
      <c r="P439" s="550">
        <v>1.1247615251003731</v>
      </c>
      <c r="Q439" s="563">
        <v>206</v>
      </c>
    </row>
    <row r="440" spans="1:17" ht="14.4" customHeight="1" x14ac:dyDescent="0.3">
      <c r="A440" s="544" t="s">
        <v>1700</v>
      </c>
      <c r="B440" s="545" t="s">
        <v>1586</v>
      </c>
      <c r="C440" s="545" t="s">
        <v>1571</v>
      </c>
      <c r="D440" s="545" t="s">
        <v>1592</v>
      </c>
      <c r="E440" s="545" t="s">
        <v>1591</v>
      </c>
      <c r="F440" s="562"/>
      <c r="G440" s="562"/>
      <c r="H440" s="562"/>
      <c r="I440" s="562"/>
      <c r="J440" s="562"/>
      <c r="K440" s="562"/>
      <c r="L440" s="562"/>
      <c r="M440" s="562"/>
      <c r="N440" s="562">
        <v>4</v>
      </c>
      <c r="O440" s="562">
        <v>340</v>
      </c>
      <c r="P440" s="550"/>
      <c r="Q440" s="563">
        <v>85</v>
      </c>
    </row>
    <row r="441" spans="1:17" ht="14.4" customHeight="1" x14ac:dyDescent="0.3">
      <c r="A441" s="544" t="s">
        <v>1700</v>
      </c>
      <c r="B441" s="545" t="s">
        <v>1586</v>
      </c>
      <c r="C441" s="545" t="s">
        <v>1571</v>
      </c>
      <c r="D441" s="545" t="s">
        <v>1593</v>
      </c>
      <c r="E441" s="545" t="s">
        <v>1594</v>
      </c>
      <c r="F441" s="562">
        <v>284</v>
      </c>
      <c r="G441" s="562">
        <v>82928</v>
      </c>
      <c r="H441" s="562">
        <v>1</v>
      </c>
      <c r="I441" s="562">
        <v>292</v>
      </c>
      <c r="J441" s="562">
        <v>350</v>
      </c>
      <c r="K441" s="562">
        <v>102742</v>
      </c>
      <c r="L441" s="562">
        <v>1.2389301562801467</v>
      </c>
      <c r="M441" s="562">
        <v>293.54857142857145</v>
      </c>
      <c r="N441" s="562">
        <v>388</v>
      </c>
      <c r="O441" s="562">
        <v>114460</v>
      </c>
      <c r="P441" s="550">
        <v>1.3802334555276867</v>
      </c>
      <c r="Q441" s="563">
        <v>295</v>
      </c>
    </row>
    <row r="442" spans="1:17" ht="14.4" customHeight="1" x14ac:dyDescent="0.3">
      <c r="A442" s="544" t="s">
        <v>1700</v>
      </c>
      <c r="B442" s="545" t="s">
        <v>1586</v>
      </c>
      <c r="C442" s="545" t="s">
        <v>1571</v>
      </c>
      <c r="D442" s="545" t="s">
        <v>1595</v>
      </c>
      <c r="E442" s="545" t="s">
        <v>1596</v>
      </c>
      <c r="F442" s="562">
        <v>3</v>
      </c>
      <c r="G442" s="562">
        <v>279</v>
      </c>
      <c r="H442" s="562">
        <v>1</v>
      </c>
      <c r="I442" s="562">
        <v>93</v>
      </c>
      <c r="J442" s="562"/>
      <c r="K442" s="562"/>
      <c r="L442" s="562"/>
      <c r="M442" s="562"/>
      <c r="N442" s="562"/>
      <c r="O442" s="562"/>
      <c r="P442" s="550"/>
      <c r="Q442" s="563"/>
    </row>
    <row r="443" spans="1:17" ht="14.4" customHeight="1" x14ac:dyDescent="0.3">
      <c r="A443" s="544" t="s">
        <v>1700</v>
      </c>
      <c r="B443" s="545" t="s">
        <v>1586</v>
      </c>
      <c r="C443" s="545" t="s">
        <v>1571</v>
      </c>
      <c r="D443" s="545" t="s">
        <v>1597</v>
      </c>
      <c r="E443" s="545" t="s">
        <v>1598</v>
      </c>
      <c r="F443" s="562">
        <v>1</v>
      </c>
      <c r="G443" s="562">
        <v>220</v>
      </c>
      <c r="H443" s="562">
        <v>1</v>
      </c>
      <c r="I443" s="562">
        <v>220</v>
      </c>
      <c r="J443" s="562"/>
      <c r="K443" s="562"/>
      <c r="L443" s="562"/>
      <c r="M443" s="562"/>
      <c r="N443" s="562"/>
      <c r="O443" s="562"/>
      <c r="P443" s="550"/>
      <c r="Q443" s="563"/>
    </row>
    <row r="444" spans="1:17" ht="14.4" customHeight="1" x14ac:dyDescent="0.3">
      <c r="A444" s="544" t="s">
        <v>1700</v>
      </c>
      <c r="B444" s="545" t="s">
        <v>1586</v>
      </c>
      <c r="C444" s="545" t="s">
        <v>1571</v>
      </c>
      <c r="D444" s="545" t="s">
        <v>1599</v>
      </c>
      <c r="E444" s="545" t="s">
        <v>1600</v>
      </c>
      <c r="F444" s="562">
        <v>54</v>
      </c>
      <c r="G444" s="562">
        <v>7236</v>
      </c>
      <c r="H444" s="562">
        <v>1</v>
      </c>
      <c r="I444" s="562">
        <v>134</v>
      </c>
      <c r="J444" s="562">
        <v>53</v>
      </c>
      <c r="K444" s="562">
        <v>7138</v>
      </c>
      <c r="L444" s="562">
        <v>0.98645660585959094</v>
      </c>
      <c r="M444" s="562">
        <v>134.67924528301887</v>
      </c>
      <c r="N444" s="562">
        <v>48</v>
      </c>
      <c r="O444" s="562">
        <v>6480</v>
      </c>
      <c r="P444" s="550">
        <v>0.89552238805970152</v>
      </c>
      <c r="Q444" s="563">
        <v>135</v>
      </c>
    </row>
    <row r="445" spans="1:17" ht="14.4" customHeight="1" x14ac:dyDescent="0.3">
      <c r="A445" s="544" t="s">
        <v>1700</v>
      </c>
      <c r="B445" s="545" t="s">
        <v>1586</v>
      </c>
      <c r="C445" s="545" t="s">
        <v>1571</v>
      </c>
      <c r="D445" s="545" t="s">
        <v>1601</v>
      </c>
      <c r="E445" s="545" t="s">
        <v>1600</v>
      </c>
      <c r="F445" s="562"/>
      <c r="G445" s="562"/>
      <c r="H445" s="562"/>
      <c r="I445" s="562"/>
      <c r="J445" s="562"/>
      <c r="K445" s="562"/>
      <c r="L445" s="562"/>
      <c r="M445" s="562"/>
      <c r="N445" s="562">
        <v>3</v>
      </c>
      <c r="O445" s="562">
        <v>534</v>
      </c>
      <c r="P445" s="550"/>
      <c r="Q445" s="563">
        <v>178</v>
      </c>
    </row>
    <row r="446" spans="1:17" ht="14.4" customHeight="1" x14ac:dyDescent="0.3">
      <c r="A446" s="544" t="s">
        <v>1700</v>
      </c>
      <c r="B446" s="545" t="s">
        <v>1586</v>
      </c>
      <c r="C446" s="545" t="s">
        <v>1571</v>
      </c>
      <c r="D446" s="545" t="s">
        <v>1602</v>
      </c>
      <c r="E446" s="545" t="s">
        <v>1603</v>
      </c>
      <c r="F446" s="562">
        <v>1</v>
      </c>
      <c r="G446" s="562">
        <v>612</v>
      </c>
      <c r="H446" s="562">
        <v>1</v>
      </c>
      <c r="I446" s="562">
        <v>612</v>
      </c>
      <c r="J446" s="562">
        <v>2</v>
      </c>
      <c r="K446" s="562">
        <v>1236</v>
      </c>
      <c r="L446" s="562">
        <v>2.0196078431372548</v>
      </c>
      <c r="M446" s="562">
        <v>618</v>
      </c>
      <c r="N446" s="562">
        <v>1</v>
      </c>
      <c r="O446" s="562">
        <v>620</v>
      </c>
      <c r="P446" s="550">
        <v>1.0130718954248366</v>
      </c>
      <c r="Q446" s="563">
        <v>620</v>
      </c>
    </row>
    <row r="447" spans="1:17" ht="14.4" customHeight="1" x14ac:dyDescent="0.3">
      <c r="A447" s="544" t="s">
        <v>1700</v>
      </c>
      <c r="B447" s="545" t="s">
        <v>1586</v>
      </c>
      <c r="C447" s="545" t="s">
        <v>1571</v>
      </c>
      <c r="D447" s="545" t="s">
        <v>1606</v>
      </c>
      <c r="E447" s="545" t="s">
        <v>1607</v>
      </c>
      <c r="F447" s="562">
        <v>13</v>
      </c>
      <c r="G447" s="562">
        <v>2067</v>
      </c>
      <c r="H447" s="562">
        <v>1</v>
      </c>
      <c r="I447" s="562">
        <v>159</v>
      </c>
      <c r="J447" s="562">
        <v>18</v>
      </c>
      <c r="K447" s="562">
        <v>2875</v>
      </c>
      <c r="L447" s="562">
        <v>1.3909046927914852</v>
      </c>
      <c r="M447" s="562">
        <v>159.72222222222223</v>
      </c>
      <c r="N447" s="562">
        <v>15</v>
      </c>
      <c r="O447" s="562">
        <v>2415</v>
      </c>
      <c r="P447" s="550">
        <v>1.1683599419448476</v>
      </c>
      <c r="Q447" s="563">
        <v>161</v>
      </c>
    </row>
    <row r="448" spans="1:17" ht="14.4" customHeight="1" x14ac:dyDescent="0.3">
      <c r="A448" s="544" t="s">
        <v>1700</v>
      </c>
      <c r="B448" s="545" t="s">
        <v>1586</v>
      </c>
      <c r="C448" s="545" t="s">
        <v>1571</v>
      </c>
      <c r="D448" s="545" t="s">
        <v>1610</v>
      </c>
      <c r="E448" s="545" t="s">
        <v>1611</v>
      </c>
      <c r="F448" s="562">
        <v>289</v>
      </c>
      <c r="G448" s="562">
        <v>4624</v>
      </c>
      <c r="H448" s="562">
        <v>1</v>
      </c>
      <c r="I448" s="562">
        <v>16</v>
      </c>
      <c r="J448" s="562">
        <v>320</v>
      </c>
      <c r="K448" s="562">
        <v>5120</v>
      </c>
      <c r="L448" s="562">
        <v>1.1072664359861593</v>
      </c>
      <c r="M448" s="562">
        <v>16</v>
      </c>
      <c r="N448" s="562">
        <v>331</v>
      </c>
      <c r="O448" s="562">
        <v>5296</v>
      </c>
      <c r="P448" s="550">
        <v>1.1453287197231834</v>
      </c>
      <c r="Q448" s="563">
        <v>16</v>
      </c>
    </row>
    <row r="449" spans="1:17" ht="14.4" customHeight="1" x14ac:dyDescent="0.3">
      <c r="A449" s="544" t="s">
        <v>1700</v>
      </c>
      <c r="B449" s="545" t="s">
        <v>1586</v>
      </c>
      <c r="C449" s="545" t="s">
        <v>1571</v>
      </c>
      <c r="D449" s="545" t="s">
        <v>1612</v>
      </c>
      <c r="E449" s="545" t="s">
        <v>1613</v>
      </c>
      <c r="F449" s="562">
        <v>207</v>
      </c>
      <c r="G449" s="562">
        <v>54234</v>
      </c>
      <c r="H449" s="562">
        <v>1</v>
      </c>
      <c r="I449" s="562">
        <v>262</v>
      </c>
      <c r="J449" s="562">
        <v>239</v>
      </c>
      <c r="K449" s="562">
        <v>63167</v>
      </c>
      <c r="L449" s="562">
        <v>1.1647121731754988</v>
      </c>
      <c r="M449" s="562">
        <v>264.29707112970709</v>
      </c>
      <c r="N449" s="562">
        <v>204</v>
      </c>
      <c r="O449" s="562">
        <v>54264</v>
      </c>
      <c r="P449" s="550">
        <v>1.0005531585352363</v>
      </c>
      <c r="Q449" s="563">
        <v>266</v>
      </c>
    </row>
    <row r="450" spans="1:17" ht="14.4" customHeight="1" x14ac:dyDescent="0.3">
      <c r="A450" s="544" t="s">
        <v>1700</v>
      </c>
      <c r="B450" s="545" t="s">
        <v>1586</v>
      </c>
      <c r="C450" s="545" t="s">
        <v>1571</v>
      </c>
      <c r="D450" s="545" t="s">
        <v>1614</v>
      </c>
      <c r="E450" s="545" t="s">
        <v>1615</v>
      </c>
      <c r="F450" s="562">
        <v>231</v>
      </c>
      <c r="G450" s="562">
        <v>32571</v>
      </c>
      <c r="H450" s="562">
        <v>1</v>
      </c>
      <c r="I450" s="562">
        <v>141</v>
      </c>
      <c r="J450" s="562">
        <v>264</v>
      </c>
      <c r="K450" s="562">
        <v>37224</v>
      </c>
      <c r="L450" s="562">
        <v>1.1428571428571428</v>
      </c>
      <c r="M450" s="562">
        <v>141</v>
      </c>
      <c r="N450" s="562">
        <v>277</v>
      </c>
      <c r="O450" s="562">
        <v>39057</v>
      </c>
      <c r="P450" s="550">
        <v>1.1991341991341991</v>
      </c>
      <c r="Q450" s="563">
        <v>141</v>
      </c>
    </row>
    <row r="451" spans="1:17" ht="14.4" customHeight="1" x14ac:dyDescent="0.3">
      <c r="A451" s="544" t="s">
        <v>1700</v>
      </c>
      <c r="B451" s="545" t="s">
        <v>1586</v>
      </c>
      <c r="C451" s="545" t="s">
        <v>1571</v>
      </c>
      <c r="D451" s="545" t="s">
        <v>1616</v>
      </c>
      <c r="E451" s="545" t="s">
        <v>1615</v>
      </c>
      <c r="F451" s="562">
        <v>54</v>
      </c>
      <c r="G451" s="562">
        <v>4212</v>
      </c>
      <c r="H451" s="562">
        <v>1</v>
      </c>
      <c r="I451" s="562">
        <v>78</v>
      </c>
      <c r="J451" s="562">
        <v>53</v>
      </c>
      <c r="K451" s="562">
        <v>4134</v>
      </c>
      <c r="L451" s="562">
        <v>0.98148148148148151</v>
      </c>
      <c r="M451" s="562">
        <v>78</v>
      </c>
      <c r="N451" s="562">
        <v>48</v>
      </c>
      <c r="O451" s="562">
        <v>3744</v>
      </c>
      <c r="P451" s="550">
        <v>0.88888888888888884</v>
      </c>
      <c r="Q451" s="563">
        <v>78</v>
      </c>
    </row>
    <row r="452" spans="1:17" ht="14.4" customHeight="1" x14ac:dyDescent="0.3">
      <c r="A452" s="544" t="s">
        <v>1700</v>
      </c>
      <c r="B452" s="545" t="s">
        <v>1586</v>
      </c>
      <c r="C452" s="545" t="s">
        <v>1571</v>
      </c>
      <c r="D452" s="545" t="s">
        <v>1617</v>
      </c>
      <c r="E452" s="545" t="s">
        <v>1618</v>
      </c>
      <c r="F452" s="562">
        <v>231</v>
      </c>
      <c r="G452" s="562">
        <v>69993</v>
      </c>
      <c r="H452" s="562">
        <v>1</v>
      </c>
      <c r="I452" s="562">
        <v>303</v>
      </c>
      <c r="J452" s="562">
        <v>264</v>
      </c>
      <c r="K452" s="562">
        <v>80586</v>
      </c>
      <c r="L452" s="562">
        <v>1.1513437057991514</v>
      </c>
      <c r="M452" s="562">
        <v>305.25</v>
      </c>
      <c r="N452" s="562">
        <v>277</v>
      </c>
      <c r="O452" s="562">
        <v>85039</v>
      </c>
      <c r="P452" s="550">
        <v>1.2149643535782149</v>
      </c>
      <c r="Q452" s="563">
        <v>307</v>
      </c>
    </row>
    <row r="453" spans="1:17" ht="14.4" customHeight="1" x14ac:dyDescent="0.3">
      <c r="A453" s="544" t="s">
        <v>1700</v>
      </c>
      <c r="B453" s="545" t="s">
        <v>1586</v>
      </c>
      <c r="C453" s="545" t="s">
        <v>1571</v>
      </c>
      <c r="D453" s="545" t="s">
        <v>1621</v>
      </c>
      <c r="E453" s="545" t="s">
        <v>1622</v>
      </c>
      <c r="F453" s="562">
        <v>34</v>
      </c>
      <c r="G453" s="562">
        <v>5440</v>
      </c>
      <c r="H453" s="562">
        <v>1</v>
      </c>
      <c r="I453" s="562">
        <v>160</v>
      </c>
      <c r="J453" s="562">
        <v>38</v>
      </c>
      <c r="K453" s="562">
        <v>6109</v>
      </c>
      <c r="L453" s="562">
        <v>1.1229779411764707</v>
      </c>
      <c r="M453" s="562">
        <v>160.76315789473685</v>
      </c>
      <c r="N453" s="562">
        <v>30</v>
      </c>
      <c r="O453" s="562">
        <v>4830</v>
      </c>
      <c r="P453" s="550">
        <v>0.88786764705882348</v>
      </c>
      <c r="Q453" s="563">
        <v>161</v>
      </c>
    </row>
    <row r="454" spans="1:17" ht="14.4" customHeight="1" x14ac:dyDescent="0.3">
      <c r="A454" s="544" t="s">
        <v>1700</v>
      </c>
      <c r="B454" s="545" t="s">
        <v>1586</v>
      </c>
      <c r="C454" s="545" t="s">
        <v>1571</v>
      </c>
      <c r="D454" s="545" t="s">
        <v>1625</v>
      </c>
      <c r="E454" s="545" t="s">
        <v>1591</v>
      </c>
      <c r="F454" s="562">
        <v>152</v>
      </c>
      <c r="G454" s="562">
        <v>10640</v>
      </c>
      <c r="H454" s="562">
        <v>1</v>
      </c>
      <c r="I454" s="562">
        <v>70</v>
      </c>
      <c r="J454" s="562">
        <v>133</v>
      </c>
      <c r="K454" s="562">
        <v>9411</v>
      </c>
      <c r="L454" s="562">
        <v>0.8844924812030075</v>
      </c>
      <c r="M454" s="562">
        <v>70.759398496240607</v>
      </c>
      <c r="N454" s="562">
        <v>163</v>
      </c>
      <c r="O454" s="562">
        <v>11573</v>
      </c>
      <c r="P454" s="550">
        <v>1.0876879699248121</v>
      </c>
      <c r="Q454" s="563">
        <v>71</v>
      </c>
    </row>
    <row r="455" spans="1:17" ht="14.4" customHeight="1" x14ac:dyDescent="0.3">
      <c r="A455" s="544" t="s">
        <v>1700</v>
      </c>
      <c r="B455" s="545" t="s">
        <v>1586</v>
      </c>
      <c r="C455" s="545" t="s">
        <v>1571</v>
      </c>
      <c r="D455" s="545" t="s">
        <v>1630</v>
      </c>
      <c r="E455" s="545" t="s">
        <v>1631</v>
      </c>
      <c r="F455" s="562">
        <v>1</v>
      </c>
      <c r="G455" s="562">
        <v>216</v>
      </c>
      <c r="H455" s="562">
        <v>1</v>
      </c>
      <c r="I455" s="562">
        <v>216</v>
      </c>
      <c r="J455" s="562"/>
      <c r="K455" s="562"/>
      <c r="L455" s="562"/>
      <c r="M455" s="562"/>
      <c r="N455" s="562">
        <v>4</v>
      </c>
      <c r="O455" s="562">
        <v>880</v>
      </c>
      <c r="P455" s="550">
        <v>4.0740740740740744</v>
      </c>
      <c r="Q455" s="563">
        <v>220</v>
      </c>
    </row>
    <row r="456" spans="1:17" ht="14.4" customHeight="1" x14ac:dyDescent="0.3">
      <c r="A456" s="544" t="s">
        <v>1700</v>
      </c>
      <c r="B456" s="545" t="s">
        <v>1586</v>
      </c>
      <c r="C456" s="545" t="s">
        <v>1571</v>
      </c>
      <c r="D456" s="545" t="s">
        <v>1632</v>
      </c>
      <c r="E456" s="545" t="s">
        <v>1633</v>
      </c>
      <c r="F456" s="562">
        <v>7</v>
      </c>
      <c r="G456" s="562">
        <v>8323</v>
      </c>
      <c r="H456" s="562">
        <v>1</v>
      </c>
      <c r="I456" s="562">
        <v>1189</v>
      </c>
      <c r="J456" s="562">
        <v>13</v>
      </c>
      <c r="K456" s="562">
        <v>15501</v>
      </c>
      <c r="L456" s="562">
        <v>1.8624294124714647</v>
      </c>
      <c r="M456" s="562">
        <v>1192.3846153846155</v>
      </c>
      <c r="N456" s="562">
        <v>10</v>
      </c>
      <c r="O456" s="562">
        <v>11950</v>
      </c>
      <c r="P456" s="550">
        <v>1.4357803676558933</v>
      </c>
      <c r="Q456" s="563">
        <v>1195</v>
      </c>
    </row>
    <row r="457" spans="1:17" ht="14.4" customHeight="1" x14ac:dyDescent="0.3">
      <c r="A457" s="544" t="s">
        <v>1700</v>
      </c>
      <c r="B457" s="545" t="s">
        <v>1586</v>
      </c>
      <c r="C457" s="545" t="s">
        <v>1571</v>
      </c>
      <c r="D457" s="545" t="s">
        <v>1634</v>
      </c>
      <c r="E457" s="545" t="s">
        <v>1635</v>
      </c>
      <c r="F457" s="562">
        <v>9</v>
      </c>
      <c r="G457" s="562">
        <v>972</v>
      </c>
      <c r="H457" s="562">
        <v>1</v>
      </c>
      <c r="I457" s="562">
        <v>108</v>
      </c>
      <c r="J457" s="562">
        <v>11</v>
      </c>
      <c r="K457" s="562">
        <v>1198</v>
      </c>
      <c r="L457" s="562">
        <v>1.2325102880658436</v>
      </c>
      <c r="M457" s="562">
        <v>108.90909090909091</v>
      </c>
      <c r="N457" s="562">
        <v>13</v>
      </c>
      <c r="O457" s="562">
        <v>1430</v>
      </c>
      <c r="P457" s="550">
        <v>1.4711934156378601</v>
      </c>
      <c r="Q457" s="563">
        <v>110</v>
      </c>
    </row>
    <row r="458" spans="1:17" ht="14.4" customHeight="1" x14ac:dyDescent="0.3">
      <c r="A458" s="544" t="s">
        <v>1700</v>
      </c>
      <c r="B458" s="545" t="s">
        <v>1586</v>
      </c>
      <c r="C458" s="545" t="s">
        <v>1571</v>
      </c>
      <c r="D458" s="545" t="s">
        <v>1636</v>
      </c>
      <c r="E458" s="545" t="s">
        <v>1637</v>
      </c>
      <c r="F458" s="562">
        <v>1</v>
      </c>
      <c r="G458" s="562">
        <v>319</v>
      </c>
      <c r="H458" s="562">
        <v>1</v>
      </c>
      <c r="I458" s="562">
        <v>319</v>
      </c>
      <c r="J458" s="562"/>
      <c r="K458" s="562"/>
      <c r="L458" s="562"/>
      <c r="M458" s="562"/>
      <c r="N458" s="562">
        <v>1</v>
      </c>
      <c r="O458" s="562">
        <v>323</v>
      </c>
      <c r="P458" s="550">
        <v>1.0125391849529781</v>
      </c>
      <c r="Q458" s="563">
        <v>323</v>
      </c>
    </row>
    <row r="459" spans="1:17" ht="14.4" customHeight="1" x14ac:dyDescent="0.3">
      <c r="A459" s="544" t="s">
        <v>1701</v>
      </c>
      <c r="B459" s="545" t="s">
        <v>1586</v>
      </c>
      <c r="C459" s="545" t="s">
        <v>1571</v>
      </c>
      <c r="D459" s="545" t="s">
        <v>1590</v>
      </c>
      <c r="E459" s="545" t="s">
        <v>1591</v>
      </c>
      <c r="F459" s="562">
        <v>189</v>
      </c>
      <c r="G459" s="562">
        <v>38367</v>
      </c>
      <c r="H459" s="562">
        <v>1</v>
      </c>
      <c r="I459" s="562">
        <v>203</v>
      </c>
      <c r="J459" s="562">
        <v>209</v>
      </c>
      <c r="K459" s="562">
        <v>42761</v>
      </c>
      <c r="L459" s="562">
        <v>1.1145255036880652</v>
      </c>
      <c r="M459" s="562">
        <v>204.5980861244019</v>
      </c>
      <c r="N459" s="562">
        <v>253</v>
      </c>
      <c r="O459" s="562">
        <v>52118</v>
      </c>
      <c r="P459" s="550">
        <v>1.3584069643182943</v>
      </c>
      <c r="Q459" s="563">
        <v>206</v>
      </c>
    </row>
    <row r="460" spans="1:17" ht="14.4" customHeight="1" x14ac:dyDescent="0.3">
      <c r="A460" s="544" t="s">
        <v>1701</v>
      </c>
      <c r="B460" s="545" t="s">
        <v>1586</v>
      </c>
      <c r="C460" s="545" t="s">
        <v>1571</v>
      </c>
      <c r="D460" s="545" t="s">
        <v>1592</v>
      </c>
      <c r="E460" s="545" t="s">
        <v>1591</v>
      </c>
      <c r="F460" s="562"/>
      <c r="G460" s="562"/>
      <c r="H460" s="562"/>
      <c r="I460" s="562"/>
      <c r="J460" s="562">
        <v>96</v>
      </c>
      <c r="K460" s="562">
        <v>8127</v>
      </c>
      <c r="L460" s="562"/>
      <c r="M460" s="562">
        <v>84.65625</v>
      </c>
      <c r="N460" s="562">
        <v>113</v>
      </c>
      <c r="O460" s="562">
        <v>9605</v>
      </c>
      <c r="P460" s="550"/>
      <c r="Q460" s="563">
        <v>85</v>
      </c>
    </row>
    <row r="461" spans="1:17" ht="14.4" customHeight="1" x14ac:dyDescent="0.3">
      <c r="A461" s="544" t="s">
        <v>1701</v>
      </c>
      <c r="B461" s="545" t="s">
        <v>1586</v>
      </c>
      <c r="C461" s="545" t="s">
        <v>1571</v>
      </c>
      <c r="D461" s="545" t="s">
        <v>1593</v>
      </c>
      <c r="E461" s="545" t="s">
        <v>1594</v>
      </c>
      <c r="F461" s="562">
        <v>2297</v>
      </c>
      <c r="G461" s="562">
        <v>670724</v>
      </c>
      <c r="H461" s="562">
        <v>1</v>
      </c>
      <c r="I461" s="562">
        <v>292</v>
      </c>
      <c r="J461" s="562">
        <v>2775</v>
      </c>
      <c r="K461" s="562">
        <v>814926</v>
      </c>
      <c r="L461" s="562">
        <v>1.2149945432100238</v>
      </c>
      <c r="M461" s="562">
        <v>293.66702702702702</v>
      </c>
      <c r="N461" s="562">
        <v>3370</v>
      </c>
      <c r="O461" s="562">
        <v>994150</v>
      </c>
      <c r="P461" s="550">
        <v>1.4822043046021911</v>
      </c>
      <c r="Q461" s="563">
        <v>295</v>
      </c>
    </row>
    <row r="462" spans="1:17" ht="14.4" customHeight="1" x14ac:dyDescent="0.3">
      <c r="A462" s="544" t="s">
        <v>1701</v>
      </c>
      <c r="B462" s="545" t="s">
        <v>1586</v>
      </c>
      <c r="C462" s="545" t="s">
        <v>1571</v>
      </c>
      <c r="D462" s="545" t="s">
        <v>1595</v>
      </c>
      <c r="E462" s="545" t="s">
        <v>1596</v>
      </c>
      <c r="F462" s="562">
        <v>99</v>
      </c>
      <c r="G462" s="562">
        <v>9207</v>
      </c>
      <c r="H462" s="562">
        <v>1</v>
      </c>
      <c r="I462" s="562">
        <v>93</v>
      </c>
      <c r="J462" s="562">
        <v>88</v>
      </c>
      <c r="K462" s="562">
        <v>8245</v>
      </c>
      <c r="L462" s="562">
        <v>0.89551428261105681</v>
      </c>
      <c r="M462" s="562">
        <v>93.693181818181813</v>
      </c>
      <c r="N462" s="562">
        <v>70</v>
      </c>
      <c r="O462" s="562">
        <v>6650</v>
      </c>
      <c r="P462" s="550">
        <v>0.72227652872814163</v>
      </c>
      <c r="Q462" s="563">
        <v>95</v>
      </c>
    </row>
    <row r="463" spans="1:17" ht="14.4" customHeight="1" x14ac:dyDescent="0.3">
      <c r="A463" s="544" t="s">
        <v>1701</v>
      </c>
      <c r="B463" s="545" t="s">
        <v>1586</v>
      </c>
      <c r="C463" s="545" t="s">
        <v>1571</v>
      </c>
      <c r="D463" s="545" t="s">
        <v>1597</v>
      </c>
      <c r="E463" s="545" t="s">
        <v>1598</v>
      </c>
      <c r="F463" s="562">
        <v>22</v>
      </c>
      <c r="G463" s="562">
        <v>4840</v>
      </c>
      <c r="H463" s="562">
        <v>1</v>
      </c>
      <c r="I463" s="562">
        <v>220</v>
      </c>
      <c r="J463" s="562">
        <v>12</v>
      </c>
      <c r="K463" s="562">
        <v>2664</v>
      </c>
      <c r="L463" s="562">
        <v>0.5504132231404959</v>
      </c>
      <c r="M463" s="562">
        <v>222</v>
      </c>
      <c r="N463" s="562">
        <v>9</v>
      </c>
      <c r="O463" s="562">
        <v>2016</v>
      </c>
      <c r="P463" s="550">
        <v>0.41652892561983473</v>
      </c>
      <c r="Q463" s="563">
        <v>224</v>
      </c>
    </row>
    <row r="464" spans="1:17" ht="14.4" customHeight="1" x14ac:dyDescent="0.3">
      <c r="A464" s="544" t="s">
        <v>1701</v>
      </c>
      <c r="B464" s="545" t="s">
        <v>1586</v>
      </c>
      <c r="C464" s="545" t="s">
        <v>1571</v>
      </c>
      <c r="D464" s="545" t="s">
        <v>1599</v>
      </c>
      <c r="E464" s="545" t="s">
        <v>1600</v>
      </c>
      <c r="F464" s="562">
        <v>1056</v>
      </c>
      <c r="G464" s="562">
        <v>141504</v>
      </c>
      <c r="H464" s="562">
        <v>1</v>
      </c>
      <c r="I464" s="562">
        <v>134</v>
      </c>
      <c r="J464" s="562">
        <v>1169</v>
      </c>
      <c r="K464" s="562">
        <v>157519</v>
      </c>
      <c r="L464" s="562">
        <v>1.1131770126639529</v>
      </c>
      <c r="M464" s="562">
        <v>134.74679213002565</v>
      </c>
      <c r="N464" s="562">
        <v>1009</v>
      </c>
      <c r="O464" s="562">
        <v>136215</v>
      </c>
      <c r="P464" s="550">
        <v>0.96262296472184528</v>
      </c>
      <c r="Q464" s="563">
        <v>135</v>
      </c>
    </row>
    <row r="465" spans="1:17" ht="14.4" customHeight="1" x14ac:dyDescent="0.3">
      <c r="A465" s="544" t="s">
        <v>1701</v>
      </c>
      <c r="B465" s="545" t="s">
        <v>1586</v>
      </c>
      <c r="C465" s="545" t="s">
        <v>1571</v>
      </c>
      <c r="D465" s="545" t="s">
        <v>1601</v>
      </c>
      <c r="E465" s="545" t="s">
        <v>1600</v>
      </c>
      <c r="F465" s="562">
        <v>88</v>
      </c>
      <c r="G465" s="562">
        <v>15400</v>
      </c>
      <c r="H465" s="562">
        <v>1</v>
      </c>
      <c r="I465" s="562">
        <v>175</v>
      </c>
      <c r="J465" s="562">
        <v>95</v>
      </c>
      <c r="K465" s="562">
        <v>16749</v>
      </c>
      <c r="L465" s="562">
        <v>1.0875974025974027</v>
      </c>
      <c r="M465" s="562">
        <v>176.30526315789473</v>
      </c>
      <c r="N465" s="562">
        <v>110</v>
      </c>
      <c r="O465" s="562">
        <v>19580</v>
      </c>
      <c r="P465" s="550">
        <v>1.2714285714285714</v>
      </c>
      <c r="Q465" s="563">
        <v>178</v>
      </c>
    </row>
    <row r="466" spans="1:17" ht="14.4" customHeight="1" x14ac:dyDescent="0.3">
      <c r="A466" s="544" t="s">
        <v>1701</v>
      </c>
      <c r="B466" s="545" t="s">
        <v>1586</v>
      </c>
      <c r="C466" s="545" t="s">
        <v>1571</v>
      </c>
      <c r="D466" s="545" t="s">
        <v>1602</v>
      </c>
      <c r="E466" s="545" t="s">
        <v>1603</v>
      </c>
      <c r="F466" s="562">
        <v>10</v>
      </c>
      <c r="G466" s="562">
        <v>6120</v>
      </c>
      <c r="H466" s="562">
        <v>1</v>
      </c>
      <c r="I466" s="562">
        <v>612</v>
      </c>
      <c r="J466" s="562">
        <v>8</v>
      </c>
      <c r="K466" s="562">
        <v>4926</v>
      </c>
      <c r="L466" s="562">
        <v>0.80490196078431375</v>
      </c>
      <c r="M466" s="562">
        <v>615.75</v>
      </c>
      <c r="N466" s="562">
        <v>12</v>
      </c>
      <c r="O466" s="562">
        <v>7440</v>
      </c>
      <c r="P466" s="550">
        <v>1.2156862745098038</v>
      </c>
      <c r="Q466" s="563">
        <v>620</v>
      </c>
    </row>
    <row r="467" spans="1:17" ht="14.4" customHeight="1" x14ac:dyDescent="0.3">
      <c r="A467" s="544" t="s">
        <v>1701</v>
      </c>
      <c r="B467" s="545" t="s">
        <v>1586</v>
      </c>
      <c r="C467" s="545" t="s">
        <v>1571</v>
      </c>
      <c r="D467" s="545" t="s">
        <v>1604</v>
      </c>
      <c r="E467" s="545" t="s">
        <v>1605</v>
      </c>
      <c r="F467" s="562">
        <v>8</v>
      </c>
      <c r="G467" s="562">
        <v>4680</v>
      </c>
      <c r="H467" s="562">
        <v>1</v>
      </c>
      <c r="I467" s="562">
        <v>585</v>
      </c>
      <c r="J467" s="562">
        <v>12</v>
      </c>
      <c r="K467" s="562">
        <v>7080</v>
      </c>
      <c r="L467" s="562">
        <v>1.5128205128205128</v>
      </c>
      <c r="M467" s="562">
        <v>590</v>
      </c>
      <c r="N467" s="562">
        <v>15</v>
      </c>
      <c r="O467" s="562">
        <v>8895</v>
      </c>
      <c r="P467" s="550">
        <v>1.9006410256410255</v>
      </c>
      <c r="Q467" s="563">
        <v>593</v>
      </c>
    </row>
    <row r="468" spans="1:17" ht="14.4" customHeight="1" x14ac:dyDescent="0.3">
      <c r="A468" s="544" t="s">
        <v>1701</v>
      </c>
      <c r="B468" s="545" t="s">
        <v>1586</v>
      </c>
      <c r="C468" s="545" t="s">
        <v>1571</v>
      </c>
      <c r="D468" s="545" t="s">
        <v>1606</v>
      </c>
      <c r="E468" s="545" t="s">
        <v>1607</v>
      </c>
      <c r="F468" s="562">
        <v>178</v>
      </c>
      <c r="G468" s="562">
        <v>28302</v>
      </c>
      <c r="H468" s="562">
        <v>1</v>
      </c>
      <c r="I468" s="562">
        <v>159</v>
      </c>
      <c r="J468" s="562">
        <v>178</v>
      </c>
      <c r="K468" s="562">
        <v>28444</v>
      </c>
      <c r="L468" s="562">
        <v>1.0050173132640803</v>
      </c>
      <c r="M468" s="562">
        <v>159.79775280898878</v>
      </c>
      <c r="N468" s="562">
        <v>194</v>
      </c>
      <c r="O468" s="562">
        <v>31234</v>
      </c>
      <c r="P468" s="550">
        <v>1.1035969189456576</v>
      </c>
      <c r="Q468" s="563">
        <v>161</v>
      </c>
    </row>
    <row r="469" spans="1:17" ht="14.4" customHeight="1" x14ac:dyDescent="0.3">
      <c r="A469" s="544" t="s">
        <v>1701</v>
      </c>
      <c r="B469" s="545" t="s">
        <v>1586</v>
      </c>
      <c r="C469" s="545" t="s">
        <v>1571</v>
      </c>
      <c r="D469" s="545" t="s">
        <v>1608</v>
      </c>
      <c r="E469" s="545" t="s">
        <v>1609</v>
      </c>
      <c r="F469" s="562">
        <v>50</v>
      </c>
      <c r="G469" s="562">
        <v>19100</v>
      </c>
      <c r="H469" s="562">
        <v>1</v>
      </c>
      <c r="I469" s="562">
        <v>382</v>
      </c>
      <c r="J469" s="562">
        <v>59</v>
      </c>
      <c r="K469" s="562">
        <v>21812</v>
      </c>
      <c r="L469" s="562">
        <v>1.1419895287958115</v>
      </c>
      <c r="M469" s="562">
        <v>369.69491525423729</v>
      </c>
      <c r="N469" s="562">
        <v>49</v>
      </c>
      <c r="O469" s="562">
        <v>18767</v>
      </c>
      <c r="P469" s="550">
        <v>0.98256544502617804</v>
      </c>
      <c r="Q469" s="563">
        <v>383</v>
      </c>
    </row>
    <row r="470" spans="1:17" ht="14.4" customHeight="1" x14ac:dyDescent="0.3">
      <c r="A470" s="544" t="s">
        <v>1701</v>
      </c>
      <c r="B470" s="545" t="s">
        <v>1586</v>
      </c>
      <c r="C470" s="545" t="s">
        <v>1571</v>
      </c>
      <c r="D470" s="545" t="s">
        <v>1610</v>
      </c>
      <c r="E470" s="545" t="s">
        <v>1611</v>
      </c>
      <c r="F470" s="562">
        <v>1468</v>
      </c>
      <c r="G470" s="562">
        <v>23488</v>
      </c>
      <c r="H470" s="562">
        <v>1</v>
      </c>
      <c r="I470" s="562">
        <v>16</v>
      </c>
      <c r="J470" s="562">
        <v>1574</v>
      </c>
      <c r="K470" s="562">
        <v>25152</v>
      </c>
      <c r="L470" s="562">
        <v>1.0708446866485013</v>
      </c>
      <c r="M470" s="562">
        <v>15.979669631512071</v>
      </c>
      <c r="N470" s="562">
        <v>1449</v>
      </c>
      <c r="O470" s="562">
        <v>23184</v>
      </c>
      <c r="P470" s="550">
        <v>0.98705722070844681</v>
      </c>
      <c r="Q470" s="563">
        <v>16</v>
      </c>
    </row>
    <row r="471" spans="1:17" ht="14.4" customHeight="1" x14ac:dyDescent="0.3">
      <c r="A471" s="544" t="s">
        <v>1701</v>
      </c>
      <c r="B471" s="545" t="s">
        <v>1586</v>
      </c>
      <c r="C471" s="545" t="s">
        <v>1571</v>
      </c>
      <c r="D471" s="545" t="s">
        <v>1612</v>
      </c>
      <c r="E471" s="545" t="s">
        <v>1613</v>
      </c>
      <c r="F471" s="562">
        <v>129</v>
      </c>
      <c r="G471" s="562">
        <v>33798</v>
      </c>
      <c r="H471" s="562">
        <v>1</v>
      </c>
      <c r="I471" s="562">
        <v>262</v>
      </c>
      <c r="J471" s="562">
        <v>121</v>
      </c>
      <c r="K471" s="562">
        <v>31996</v>
      </c>
      <c r="L471" s="562">
        <v>0.94668323569441981</v>
      </c>
      <c r="M471" s="562">
        <v>264.42975206611573</v>
      </c>
      <c r="N471" s="562">
        <v>104</v>
      </c>
      <c r="O471" s="562">
        <v>27664</v>
      </c>
      <c r="P471" s="550">
        <v>0.81850997100420142</v>
      </c>
      <c r="Q471" s="563">
        <v>266</v>
      </c>
    </row>
    <row r="472" spans="1:17" ht="14.4" customHeight="1" x14ac:dyDescent="0.3">
      <c r="A472" s="544" t="s">
        <v>1701</v>
      </c>
      <c r="B472" s="545" t="s">
        <v>1586</v>
      </c>
      <c r="C472" s="545" t="s">
        <v>1571</v>
      </c>
      <c r="D472" s="545" t="s">
        <v>1614</v>
      </c>
      <c r="E472" s="545" t="s">
        <v>1615</v>
      </c>
      <c r="F472" s="562">
        <v>118</v>
      </c>
      <c r="G472" s="562">
        <v>16638</v>
      </c>
      <c r="H472" s="562">
        <v>1</v>
      </c>
      <c r="I472" s="562">
        <v>141</v>
      </c>
      <c r="J472" s="562">
        <v>102</v>
      </c>
      <c r="K472" s="562">
        <v>14382</v>
      </c>
      <c r="L472" s="562">
        <v>0.86440677966101698</v>
      </c>
      <c r="M472" s="562">
        <v>141</v>
      </c>
      <c r="N472" s="562">
        <v>132</v>
      </c>
      <c r="O472" s="562">
        <v>18612</v>
      </c>
      <c r="P472" s="550">
        <v>1.1186440677966101</v>
      </c>
      <c r="Q472" s="563">
        <v>141</v>
      </c>
    </row>
    <row r="473" spans="1:17" ht="14.4" customHeight="1" x14ac:dyDescent="0.3">
      <c r="A473" s="544" t="s">
        <v>1701</v>
      </c>
      <c r="B473" s="545" t="s">
        <v>1586</v>
      </c>
      <c r="C473" s="545" t="s">
        <v>1571</v>
      </c>
      <c r="D473" s="545" t="s">
        <v>1616</v>
      </c>
      <c r="E473" s="545" t="s">
        <v>1615</v>
      </c>
      <c r="F473" s="562">
        <v>1055</v>
      </c>
      <c r="G473" s="562">
        <v>82290</v>
      </c>
      <c r="H473" s="562">
        <v>1</v>
      </c>
      <c r="I473" s="562">
        <v>78</v>
      </c>
      <c r="J473" s="562">
        <v>1169</v>
      </c>
      <c r="K473" s="562">
        <v>91182</v>
      </c>
      <c r="L473" s="562">
        <v>1.1080568720379147</v>
      </c>
      <c r="M473" s="562">
        <v>78</v>
      </c>
      <c r="N473" s="562">
        <v>1011</v>
      </c>
      <c r="O473" s="562">
        <v>78858</v>
      </c>
      <c r="P473" s="550">
        <v>0.95829383886255926</v>
      </c>
      <c r="Q473" s="563">
        <v>78</v>
      </c>
    </row>
    <row r="474" spans="1:17" ht="14.4" customHeight="1" x14ac:dyDescent="0.3">
      <c r="A474" s="544" t="s">
        <v>1701</v>
      </c>
      <c r="B474" s="545" t="s">
        <v>1586</v>
      </c>
      <c r="C474" s="545" t="s">
        <v>1571</v>
      </c>
      <c r="D474" s="545" t="s">
        <v>1617</v>
      </c>
      <c r="E474" s="545" t="s">
        <v>1618</v>
      </c>
      <c r="F474" s="562">
        <v>118</v>
      </c>
      <c r="G474" s="562">
        <v>35754</v>
      </c>
      <c r="H474" s="562">
        <v>1</v>
      </c>
      <c r="I474" s="562">
        <v>303</v>
      </c>
      <c r="J474" s="562">
        <v>102</v>
      </c>
      <c r="K474" s="562">
        <v>31161</v>
      </c>
      <c r="L474" s="562">
        <v>0.87153884880013421</v>
      </c>
      <c r="M474" s="562">
        <v>305.5</v>
      </c>
      <c r="N474" s="562">
        <v>132</v>
      </c>
      <c r="O474" s="562">
        <v>40524</v>
      </c>
      <c r="P474" s="550">
        <v>1.1334116462493706</v>
      </c>
      <c r="Q474" s="563">
        <v>307</v>
      </c>
    </row>
    <row r="475" spans="1:17" ht="14.4" customHeight="1" x14ac:dyDescent="0.3">
      <c r="A475" s="544" t="s">
        <v>1701</v>
      </c>
      <c r="B475" s="545" t="s">
        <v>1586</v>
      </c>
      <c r="C475" s="545" t="s">
        <v>1571</v>
      </c>
      <c r="D475" s="545" t="s">
        <v>1619</v>
      </c>
      <c r="E475" s="545" t="s">
        <v>1620</v>
      </c>
      <c r="F475" s="562">
        <v>50</v>
      </c>
      <c r="G475" s="562">
        <v>24300</v>
      </c>
      <c r="H475" s="562">
        <v>1</v>
      </c>
      <c r="I475" s="562">
        <v>486</v>
      </c>
      <c r="J475" s="562">
        <v>58</v>
      </c>
      <c r="K475" s="562">
        <v>27253</v>
      </c>
      <c r="L475" s="562">
        <v>1.1215226337448561</v>
      </c>
      <c r="M475" s="562">
        <v>469.87931034482756</v>
      </c>
      <c r="N475" s="562">
        <v>51</v>
      </c>
      <c r="O475" s="562">
        <v>24837</v>
      </c>
      <c r="P475" s="550">
        <v>1.0220987654320988</v>
      </c>
      <c r="Q475" s="563">
        <v>487</v>
      </c>
    </row>
    <row r="476" spans="1:17" ht="14.4" customHeight="1" x14ac:dyDescent="0.3">
      <c r="A476" s="544" t="s">
        <v>1701</v>
      </c>
      <c r="B476" s="545" t="s">
        <v>1586</v>
      </c>
      <c r="C476" s="545" t="s">
        <v>1571</v>
      </c>
      <c r="D476" s="545" t="s">
        <v>1621</v>
      </c>
      <c r="E476" s="545" t="s">
        <v>1622</v>
      </c>
      <c r="F476" s="562">
        <v>267</v>
      </c>
      <c r="G476" s="562">
        <v>42720</v>
      </c>
      <c r="H476" s="562">
        <v>1</v>
      </c>
      <c r="I476" s="562">
        <v>160</v>
      </c>
      <c r="J476" s="562">
        <v>305</v>
      </c>
      <c r="K476" s="562">
        <v>49028</v>
      </c>
      <c r="L476" s="562">
        <v>1.1476591760299626</v>
      </c>
      <c r="M476" s="562">
        <v>160.74754098360657</v>
      </c>
      <c r="N476" s="562">
        <v>261</v>
      </c>
      <c r="O476" s="562">
        <v>42021</v>
      </c>
      <c r="P476" s="550">
        <v>0.98363764044943824</v>
      </c>
      <c r="Q476" s="563">
        <v>161</v>
      </c>
    </row>
    <row r="477" spans="1:17" ht="14.4" customHeight="1" x14ac:dyDescent="0.3">
      <c r="A477" s="544" t="s">
        <v>1701</v>
      </c>
      <c r="B477" s="545" t="s">
        <v>1586</v>
      </c>
      <c r="C477" s="545" t="s">
        <v>1571</v>
      </c>
      <c r="D477" s="545" t="s">
        <v>1625</v>
      </c>
      <c r="E477" s="545" t="s">
        <v>1591</v>
      </c>
      <c r="F477" s="562">
        <v>1542</v>
      </c>
      <c r="G477" s="562">
        <v>107940</v>
      </c>
      <c r="H477" s="562">
        <v>1</v>
      </c>
      <c r="I477" s="562">
        <v>70</v>
      </c>
      <c r="J477" s="562">
        <v>1742</v>
      </c>
      <c r="K477" s="562">
        <v>123247</v>
      </c>
      <c r="L477" s="562">
        <v>1.1418102649620159</v>
      </c>
      <c r="M477" s="562">
        <v>70.750287026406426</v>
      </c>
      <c r="N477" s="562">
        <v>1560</v>
      </c>
      <c r="O477" s="562">
        <v>110760</v>
      </c>
      <c r="P477" s="550">
        <v>1.0261256253474151</v>
      </c>
      <c r="Q477" s="563">
        <v>71</v>
      </c>
    </row>
    <row r="478" spans="1:17" ht="14.4" customHeight="1" x14ac:dyDescent="0.3">
      <c r="A478" s="544" t="s">
        <v>1701</v>
      </c>
      <c r="B478" s="545" t="s">
        <v>1586</v>
      </c>
      <c r="C478" s="545" t="s">
        <v>1571</v>
      </c>
      <c r="D478" s="545" t="s">
        <v>1630</v>
      </c>
      <c r="E478" s="545" t="s">
        <v>1631</v>
      </c>
      <c r="F478" s="562">
        <v>108</v>
      </c>
      <c r="G478" s="562">
        <v>23328</v>
      </c>
      <c r="H478" s="562">
        <v>1</v>
      </c>
      <c r="I478" s="562">
        <v>216</v>
      </c>
      <c r="J478" s="562">
        <v>100</v>
      </c>
      <c r="K478" s="562">
        <v>21792</v>
      </c>
      <c r="L478" s="562">
        <v>0.93415637860082301</v>
      </c>
      <c r="M478" s="562">
        <v>217.92</v>
      </c>
      <c r="N478" s="562">
        <v>114</v>
      </c>
      <c r="O478" s="562">
        <v>25080</v>
      </c>
      <c r="P478" s="550">
        <v>1.0751028806584362</v>
      </c>
      <c r="Q478" s="563">
        <v>220</v>
      </c>
    </row>
    <row r="479" spans="1:17" ht="14.4" customHeight="1" x14ac:dyDescent="0.3">
      <c r="A479" s="544" t="s">
        <v>1701</v>
      </c>
      <c r="B479" s="545" t="s">
        <v>1586</v>
      </c>
      <c r="C479" s="545" t="s">
        <v>1571</v>
      </c>
      <c r="D479" s="545" t="s">
        <v>1632</v>
      </c>
      <c r="E479" s="545" t="s">
        <v>1633</v>
      </c>
      <c r="F479" s="562">
        <v>47</v>
      </c>
      <c r="G479" s="562">
        <v>55883</v>
      </c>
      <c r="H479" s="562">
        <v>1</v>
      </c>
      <c r="I479" s="562">
        <v>1189</v>
      </c>
      <c r="J479" s="562">
        <v>42</v>
      </c>
      <c r="K479" s="562">
        <v>50042</v>
      </c>
      <c r="L479" s="562">
        <v>0.89547805235939371</v>
      </c>
      <c r="M479" s="562">
        <v>1191.4761904761904</v>
      </c>
      <c r="N479" s="562">
        <v>69</v>
      </c>
      <c r="O479" s="562">
        <v>82455</v>
      </c>
      <c r="P479" s="550">
        <v>1.4754934416548862</v>
      </c>
      <c r="Q479" s="563">
        <v>1195</v>
      </c>
    </row>
    <row r="480" spans="1:17" ht="14.4" customHeight="1" x14ac:dyDescent="0.3">
      <c r="A480" s="544" t="s">
        <v>1701</v>
      </c>
      <c r="B480" s="545" t="s">
        <v>1586</v>
      </c>
      <c r="C480" s="545" t="s">
        <v>1571</v>
      </c>
      <c r="D480" s="545" t="s">
        <v>1634</v>
      </c>
      <c r="E480" s="545" t="s">
        <v>1635</v>
      </c>
      <c r="F480" s="562">
        <v>136</v>
      </c>
      <c r="G480" s="562">
        <v>14688</v>
      </c>
      <c r="H480" s="562">
        <v>1</v>
      </c>
      <c r="I480" s="562">
        <v>108</v>
      </c>
      <c r="J480" s="562">
        <v>116</v>
      </c>
      <c r="K480" s="562">
        <v>12605</v>
      </c>
      <c r="L480" s="562">
        <v>0.85818355119825707</v>
      </c>
      <c r="M480" s="562">
        <v>108.66379310344827</v>
      </c>
      <c r="N480" s="562">
        <v>148</v>
      </c>
      <c r="O480" s="562">
        <v>16280</v>
      </c>
      <c r="P480" s="550">
        <v>1.1083877995642701</v>
      </c>
      <c r="Q480" s="563">
        <v>110</v>
      </c>
    </row>
    <row r="481" spans="1:17" ht="14.4" customHeight="1" x14ac:dyDescent="0.3">
      <c r="A481" s="544" t="s">
        <v>1701</v>
      </c>
      <c r="B481" s="545" t="s">
        <v>1586</v>
      </c>
      <c r="C481" s="545" t="s">
        <v>1571</v>
      </c>
      <c r="D481" s="545" t="s">
        <v>1636</v>
      </c>
      <c r="E481" s="545" t="s">
        <v>1637</v>
      </c>
      <c r="F481" s="562">
        <v>25</v>
      </c>
      <c r="G481" s="562">
        <v>7975</v>
      </c>
      <c r="H481" s="562">
        <v>1</v>
      </c>
      <c r="I481" s="562">
        <v>319</v>
      </c>
      <c r="J481" s="562">
        <v>12</v>
      </c>
      <c r="K481" s="562">
        <v>3849</v>
      </c>
      <c r="L481" s="562">
        <v>0.48263322884012538</v>
      </c>
      <c r="M481" s="562">
        <v>320.75</v>
      </c>
      <c r="N481" s="562">
        <v>15</v>
      </c>
      <c r="O481" s="562">
        <v>4845</v>
      </c>
      <c r="P481" s="550">
        <v>0.60752351097178681</v>
      </c>
      <c r="Q481" s="563">
        <v>323</v>
      </c>
    </row>
    <row r="482" spans="1:17" ht="14.4" customHeight="1" x14ac:dyDescent="0.3">
      <c r="A482" s="544" t="s">
        <v>1701</v>
      </c>
      <c r="B482" s="545" t="s">
        <v>1586</v>
      </c>
      <c r="C482" s="545" t="s">
        <v>1571</v>
      </c>
      <c r="D482" s="545" t="s">
        <v>1642</v>
      </c>
      <c r="E482" s="545" t="s">
        <v>1643</v>
      </c>
      <c r="F482" s="562">
        <v>11</v>
      </c>
      <c r="G482" s="562">
        <v>11220</v>
      </c>
      <c r="H482" s="562">
        <v>1</v>
      </c>
      <c r="I482" s="562">
        <v>1020</v>
      </c>
      <c r="J482" s="562">
        <v>13</v>
      </c>
      <c r="K482" s="562">
        <v>13350</v>
      </c>
      <c r="L482" s="562">
        <v>1.1898395721925135</v>
      </c>
      <c r="M482" s="562">
        <v>1026.9230769230769</v>
      </c>
      <c r="N482" s="562">
        <v>23</v>
      </c>
      <c r="O482" s="562">
        <v>23759</v>
      </c>
      <c r="P482" s="550">
        <v>2.1175579322638147</v>
      </c>
      <c r="Q482" s="563">
        <v>1033</v>
      </c>
    </row>
    <row r="483" spans="1:17" ht="14.4" customHeight="1" x14ac:dyDescent="0.3">
      <c r="A483" s="544" t="s">
        <v>1701</v>
      </c>
      <c r="B483" s="545" t="s">
        <v>1586</v>
      </c>
      <c r="C483" s="545" t="s">
        <v>1571</v>
      </c>
      <c r="D483" s="545" t="s">
        <v>1644</v>
      </c>
      <c r="E483" s="545" t="s">
        <v>1645</v>
      </c>
      <c r="F483" s="562">
        <v>8</v>
      </c>
      <c r="G483" s="562">
        <v>2328</v>
      </c>
      <c r="H483" s="562">
        <v>1</v>
      </c>
      <c r="I483" s="562">
        <v>291</v>
      </c>
      <c r="J483" s="562">
        <v>10</v>
      </c>
      <c r="K483" s="562">
        <v>2924</v>
      </c>
      <c r="L483" s="562">
        <v>1.2560137457044673</v>
      </c>
      <c r="M483" s="562">
        <v>292.39999999999998</v>
      </c>
      <c r="N483" s="562">
        <v>8</v>
      </c>
      <c r="O483" s="562">
        <v>2352</v>
      </c>
      <c r="P483" s="550">
        <v>1.0103092783505154</v>
      </c>
      <c r="Q483" s="563">
        <v>294</v>
      </c>
    </row>
    <row r="484" spans="1:17" ht="14.4" customHeight="1" x14ac:dyDescent="0.3">
      <c r="A484" s="544" t="s">
        <v>1701</v>
      </c>
      <c r="B484" s="545" t="s">
        <v>1586</v>
      </c>
      <c r="C484" s="545" t="s">
        <v>1571</v>
      </c>
      <c r="D484" s="545" t="s">
        <v>1702</v>
      </c>
      <c r="E484" s="545" t="s">
        <v>1703</v>
      </c>
      <c r="F484" s="562"/>
      <c r="G484" s="562"/>
      <c r="H484" s="562"/>
      <c r="I484" s="562"/>
      <c r="J484" s="562"/>
      <c r="K484" s="562"/>
      <c r="L484" s="562"/>
      <c r="M484" s="562"/>
      <c r="N484" s="562">
        <v>2</v>
      </c>
      <c r="O484" s="562">
        <v>1562</v>
      </c>
      <c r="P484" s="550"/>
      <c r="Q484" s="563">
        <v>781</v>
      </c>
    </row>
    <row r="485" spans="1:17" ht="14.4" customHeight="1" x14ac:dyDescent="0.3">
      <c r="A485" s="544" t="s">
        <v>1701</v>
      </c>
      <c r="B485" s="545" t="s">
        <v>1586</v>
      </c>
      <c r="C485" s="545" t="s">
        <v>1571</v>
      </c>
      <c r="D485" s="545" t="s">
        <v>1646</v>
      </c>
      <c r="E485" s="545" t="s">
        <v>1647</v>
      </c>
      <c r="F485" s="562">
        <v>1</v>
      </c>
      <c r="G485" s="562">
        <v>26</v>
      </c>
      <c r="H485" s="562">
        <v>1</v>
      </c>
      <c r="I485" s="562">
        <v>26</v>
      </c>
      <c r="J485" s="562"/>
      <c r="K485" s="562"/>
      <c r="L485" s="562"/>
      <c r="M485" s="562"/>
      <c r="N485" s="562">
        <v>1</v>
      </c>
      <c r="O485" s="562">
        <v>27</v>
      </c>
      <c r="P485" s="550">
        <v>1.0384615384615385</v>
      </c>
      <c r="Q485" s="563">
        <v>27</v>
      </c>
    </row>
    <row r="486" spans="1:17" ht="14.4" customHeight="1" x14ac:dyDescent="0.3">
      <c r="A486" s="544" t="s">
        <v>1704</v>
      </c>
      <c r="B486" s="545" t="s">
        <v>1586</v>
      </c>
      <c r="C486" s="545" t="s">
        <v>1571</v>
      </c>
      <c r="D486" s="545" t="s">
        <v>1590</v>
      </c>
      <c r="E486" s="545" t="s">
        <v>1591</v>
      </c>
      <c r="F486" s="562">
        <v>723</v>
      </c>
      <c r="G486" s="562">
        <v>146769</v>
      </c>
      <c r="H486" s="562">
        <v>1</v>
      </c>
      <c r="I486" s="562">
        <v>203</v>
      </c>
      <c r="J486" s="562">
        <v>673</v>
      </c>
      <c r="K486" s="562">
        <v>137527</v>
      </c>
      <c r="L486" s="562">
        <v>0.93703029931388782</v>
      </c>
      <c r="M486" s="562">
        <v>204.34918276374444</v>
      </c>
      <c r="N486" s="562">
        <v>823</v>
      </c>
      <c r="O486" s="562">
        <v>169538</v>
      </c>
      <c r="P486" s="550">
        <v>1.1551349399396331</v>
      </c>
      <c r="Q486" s="563">
        <v>206</v>
      </c>
    </row>
    <row r="487" spans="1:17" ht="14.4" customHeight="1" x14ac:dyDescent="0.3">
      <c r="A487" s="544" t="s">
        <v>1704</v>
      </c>
      <c r="B487" s="545" t="s">
        <v>1586</v>
      </c>
      <c r="C487" s="545" t="s">
        <v>1571</v>
      </c>
      <c r="D487" s="545" t="s">
        <v>1592</v>
      </c>
      <c r="E487" s="545" t="s">
        <v>1591</v>
      </c>
      <c r="F487" s="562"/>
      <c r="G487" s="562"/>
      <c r="H487" s="562"/>
      <c r="I487" s="562"/>
      <c r="J487" s="562">
        <v>3</v>
      </c>
      <c r="K487" s="562">
        <v>255</v>
      </c>
      <c r="L487" s="562"/>
      <c r="M487" s="562">
        <v>85</v>
      </c>
      <c r="N487" s="562">
        <v>3</v>
      </c>
      <c r="O487" s="562">
        <v>255</v>
      </c>
      <c r="P487" s="550"/>
      <c r="Q487" s="563">
        <v>85</v>
      </c>
    </row>
    <row r="488" spans="1:17" ht="14.4" customHeight="1" x14ac:dyDescent="0.3">
      <c r="A488" s="544" t="s">
        <v>1704</v>
      </c>
      <c r="B488" s="545" t="s">
        <v>1586</v>
      </c>
      <c r="C488" s="545" t="s">
        <v>1571</v>
      </c>
      <c r="D488" s="545" t="s">
        <v>1593</v>
      </c>
      <c r="E488" s="545" t="s">
        <v>1594</v>
      </c>
      <c r="F488" s="562">
        <v>777</v>
      </c>
      <c r="G488" s="562">
        <v>226884</v>
      </c>
      <c r="H488" s="562">
        <v>1</v>
      </c>
      <c r="I488" s="562">
        <v>292</v>
      </c>
      <c r="J488" s="562">
        <v>575</v>
      </c>
      <c r="K488" s="562">
        <v>168676</v>
      </c>
      <c r="L488" s="562">
        <v>0.74344599002133249</v>
      </c>
      <c r="M488" s="562">
        <v>293.34956521739133</v>
      </c>
      <c r="N488" s="562">
        <v>595</v>
      </c>
      <c r="O488" s="562">
        <v>175525</v>
      </c>
      <c r="P488" s="550">
        <v>0.77363322226335929</v>
      </c>
      <c r="Q488" s="563">
        <v>295</v>
      </c>
    </row>
    <row r="489" spans="1:17" ht="14.4" customHeight="1" x14ac:dyDescent="0.3">
      <c r="A489" s="544" t="s">
        <v>1704</v>
      </c>
      <c r="B489" s="545" t="s">
        <v>1586</v>
      </c>
      <c r="C489" s="545" t="s">
        <v>1571</v>
      </c>
      <c r="D489" s="545" t="s">
        <v>1595</v>
      </c>
      <c r="E489" s="545" t="s">
        <v>1596</v>
      </c>
      <c r="F489" s="562">
        <v>3</v>
      </c>
      <c r="G489" s="562">
        <v>279</v>
      </c>
      <c r="H489" s="562">
        <v>1</v>
      </c>
      <c r="I489" s="562">
        <v>93</v>
      </c>
      <c r="J489" s="562">
        <v>3</v>
      </c>
      <c r="K489" s="562">
        <v>279</v>
      </c>
      <c r="L489" s="562">
        <v>1</v>
      </c>
      <c r="M489" s="562">
        <v>93</v>
      </c>
      <c r="N489" s="562">
        <v>9</v>
      </c>
      <c r="O489" s="562">
        <v>855</v>
      </c>
      <c r="P489" s="550">
        <v>3.064516129032258</v>
      </c>
      <c r="Q489" s="563">
        <v>95</v>
      </c>
    </row>
    <row r="490" spans="1:17" ht="14.4" customHeight="1" x14ac:dyDescent="0.3">
      <c r="A490" s="544" t="s">
        <v>1704</v>
      </c>
      <c r="B490" s="545" t="s">
        <v>1586</v>
      </c>
      <c r="C490" s="545" t="s">
        <v>1571</v>
      </c>
      <c r="D490" s="545" t="s">
        <v>1599</v>
      </c>
      <c r="E490" s="545" t="s">
        <v>1600</v>
      </c>
      <c r="F490" s="562">
        <v>513</v>
      </c>
      <c r="G490" s="562">
        <v>68742</v>
      </c>
      <c r="H490" s="562">
        <v>1</v>
      </c>
      <c r="I490" s="562">
        <v>134</v>
      </c>
      <c r="J490" s="562">
        <v>595</v>
      </c>
      <c r="K490" s="562">
        <v>80133</v>
      </c>
      <c r="L490" s="562">
        <v>1.1657065549445753</v>
      </c>
      <c r="M490" s="562">
        <v>134.67731092436975</v>
      </c>
      <c r="N490" s="562">
        <v>643</v>
      </c>
      <c r="O490" s="562">
        <v>86805</v>
      </c>
      <c r="P490" s="550">
        <v>1.262765121759623</v>
      </c>
      <c r="Q490" s="563">
        <v>135</v>
      </c>
    </row>
    <row r="491" spans="1:17" ht="14.4" customHeight="1" x14ac:dyDescent="0.3">
      <c r="A491" s="544" t="s">
        <v>1704</v>
      </c>
      <c r="B491" s="545" t="s">
        <v>1586</v>
      </c>
      <c r="C491" s="545" t="s">
        <v>1571</v>
      </c>
      <c r="D491" s="545" t="s">
        <v>1601</v>
      </c>
      <c r="E491" s="545" t="s">
        <v>1600</v>
      </c>
      <c r="F491" s="562">
        <v>1</v>
      </c>
      <c r="G491" s="562">
        <v>175</v>
      </c>
      <c r="H491" s="562">
        <v>1</v>
      </c>
      <c r="I491" s="562">
        <v>175</v>
      </c>
      <c r="J491" s="562">
        <v>1</v>
      </c>
      <c r="K491" s="562">
        <v>177</v>
      </c>
      <c r="L491" s="562">
        <v>1.0114285714285713</v>
      </c>
      <c r="M491" s="562">
        <v>177</v>
      </c>
      <c r="N491" s="562">
        <v>1</v>
      </c>
      <c r="O491" s="562">
        <v>178</v>
      </c>
      <c r="P491" s="550">
        <v>1.0171428571428571</v>
      </c>
      <c r="Q491" s="563">
        <v>178</v>
      </c>
    </row>
    <row r="492" spans="1:17" ht="14.4" customHeight="1" x14ac:dyDescent="0.3">
      <c r="A492" s="544" t="s">
        <v>1704</v>
      </c>
      <c r="B492" s="545" t="s">
        <v>1586</v>
      </c>
      <c r="C492" s="545" t="s">
        <v>1571</v>
      </c>
      <c r="D492" s="545" t="s">
        <v>1602</v>
      </c>
      <c r="E492" s="545" t="s">
        <v>1603</v>
      </c>
      <c r="F492" s="562"/>
      <c r="G492" s="562"/>
      <c r="H492" s="562"/>
      <c r="I492" s="562"/>
      <c r="J492" s="562">
        <v>2</v>
      </c>
      <c r="K492" s="562">
        <v>1236</v>
      </c>
      <c r="L492" s="562"/>
      <c r="M492" s="562">
        <v>618</v>
      </c>
      <c r="N492" s="562">
        <v>1</v>
      </c>
      <c r="O492" s="562">
        <v>620</v>
      </c>
      <c r="P492" s="550"/>
      <c r="Q492" s="563">
        <v>620</v>
      </c>
    </row>
    <row r="493" spans="1:17" ht="14.4" customHeight="1" x14ac:dyDescent="0.3">
      <c r="A493" s="544" t="s">
        <v>1704</v>
      </c>
      <c r="B493" s="545" t="s">
        <v>1586</v>
      </c>
      <c r="C493" s="545" t="s">
        <v>1571</v>
      </c>
      <c r="D493" s="545" t="s">
        <v>1606</v>
      </c>
      <c r="E493" s="545" t="s">
        <v>1607</v>
      </c>
      <c r="F493" s="562">
        <v>18</v>
      </c>
      <c r="G493" s="562">
        <v>2862</v>
      </c>
      <c r="H493" s="562">
        <v>1</v>
      </c>
      <c r="I493" s="562">
        <v>159</v>
      </c>
      <c r="J493" s="562">
        <v>20</v>
      </c>
      <c r="K493" s="562">
        <v>3194</v>
      </c>
      <c r="L493" s="562">
        <v>1.1160027952480782</v>
      </c>
      <c r="M493" s="562">
        <v>159.69999999999999</v>
      </c>
      <c r="N493" s="562">
        <v>17</v>
      </c>
      <c r="O493" s="562">
        <v>2737</v>
      </c>
      <c r="P493" s="550">
        <v>0.956324248777079</v>
      </c>
      <c r="Q493" s="563">
        <v>161</v>
      </c>
    </row>
    <row r="494" spans="1:17" ht="14.4" customHeight="1" x14ac:dyDescent="0.3">
      <c r="A494" s="544" t="s">
        <v>1704</v>
      </c>
      <c r="B494" s="545" t="s">
        <v>1586</v>
      </c>
      <c r="C494" s="545" t="s">
        <v>1571</v>
      </c>
      <c r="D494" s="545" t="s">
        <v>1608</v>
      </c>
      <c r="E494" s="545" t="s">
        <v>1609</v>
      </c>
      <c r="F494" s="562">
        <v>13</v>
      </c>
      <c r="G494" s="562">
        <v>4966</v>
      </c>
      <c r="H494" s="562">
        <v>1</v>
      </c>
      <c r="I494" s="562">
        <v>382</v>
      </c>
      <c r="J494" s="562">
        <v>25</v>
      </c>
      <c r="K494" s="562">
        <v>8802</v>
      </c>
      <c r="L494" s="562">
        <v>1.7724526782118406</v>
      </c>
      <c r="M494" s="562">
        <v>352.08</v>
      </c>
      <c r="N494" s="562">
        <v>15</v>
      </c>
      <c r="O494" s="562">
        <v>5745</v>
      </c>
      <c r="P494" s="550">
        <v>1.1568666935159082</v>
      </c>
      <c r="Q494" s="563">
        <v>383</v>
      </c>
    </row>
    <row r="495" spans="1:17" ht="14.4" customHeight="1" x14ac:dyDescent="0.3">
      <c r="A495" s="544" t="s">
        <v>1704</v>
      </c>
      <c r="B495" s="545" t="s">
        <v>1586</v>
      </c>
      <c r="C495" s="545" t="s">
        <v>1571</v>
      </c>
      <c r="D495" s="545" t="s">
        <v>1610</v>
      </c>
      <c r="E495" s="545" t="s">
        <v>1611</v>
      </c>
      <c r="F495" s="562">
        <v>681</v>
      </c>
      <c r="G495" s="562">
        <v>10896</v>
      </c>
      <c r="H495" s="562">
        <v>1</v>
      </c>
      <c r="I495" s="562">
        <v>16</v>
      </c>
      <c r="J495" s="562">
        <v>792</v>
      </c>
      <c r="K495" s="562">
        <v>12640</v>
      </c>
      <c r="L495" s="562">
        <v>1.1600587371512481</v>
      </c>
      <c r="M495" s="562">
        <v>15.95959595959596</v>
      </c>
      <c r="N495" s="562">
        <v>888</v>
      </c>
      <c r="O495" s="562">
        <v>14208</v>
      </c>
      <c r="P495" s="550">
        <v>1.303964757709251</v>
      </c>
      <c r="Q495" s="563">
        <v>16</v>
      </c>
    </row>
    <row r="496" spans="1:17" ht="14.4" customHeight="1" x14ac:dyDescent="0.3">
      <c r="A496" s="544" t="s">
        <v>1704</v>
      </c>
      <c r="B496" s="545" t="s">
        <v>1586</v>
      </c>
      <c r="C496" s="545" t="s">
        <v>1571</v>
      </c>
      <c r="D496" s="545" t="s">
        <v>1612</v>
      </c>
      <c r="E496" s="545" t="s">
        <v>1613</v>
      </c>
      <c r="F496" s="562">
        <v>109</v>
      </c>
      <c r="G496" s="562">
        <v>28558</v>
      </c>
      <c r="H496" s="562">
        <v>1</v>
      </c>
      <c r="I496" s="562">
        <v>262</v>
      </c>
      <c r="J496" s="562">
        <v>117</v>
      </c>
      <c r="K496" s="562">
        <v>30888</v>
      </c>
      <c r="L496" s="562">
        <v>1.0815883465228657</v>
      </c>
      <c r="M496" s="562">
        <v>264</v>
      </c>
      <c r="N496" s="562">
        <v>81</v>
      </c>
      <c r="O496" s="562">
        <v>21546</v>
      </c>
      <c r="P496" s="550">
        <v>0.75446459836122981</v>
      </c>
      <c r="Q496" s="563">
        <v>266</v>
      </c>
    </row>
    <row r="497" spans="1:17" ht="14.4" customHeight="1" x14ac:dyDescent="0.3">
      <c r="A497" s="544" t="s">
        <v>1704</v>
      </c>
      <c r="B497" s="545" t="s">
        <v>1586</v>
      </c>
      <c r="C497" s="545" t="s">
        <v>1571</v>
      </c>
      <c r="D497" s="545" t="s">
        <v>1614</v>
      </c>
      <c r="E497" s="545" t="s">
        <v>1615</v>
      </c>
      <c r="F497" s="562">
        <v>131</v>
      </c>
      <c r="G497" s="562">
        <v>18471</v>
      </c>
      <c r="H497" s="562">
        <v>1</v>
      </c>
      <c r="I497" s="562">
        <v>141</v>
      </c>
      <c r="J497" s="562">
        <v>135</v>
      </c>
      <c r="K497" s="562">
        <v>19035</v>
      </c>
      <c r="L497" s="562">
        <v>1.0305343511450382</v>
      </c>
      <c r="M497" s="562">
        <v>141</v>
      </c>
      <c r="N497" s="562">
        <v>171</v>
      </c>
      <c r="O497" s="562">
        <v>24111</v>
      </c>
      <c r="P497" s="550">
        <v>1.3053435114503817</v>
      </c>
      <c r="Q497" s="563">
        <v>141</v>
      </c>
    </row>
    <row r="498" spans="1:17" ht="14.4" customHeight="1" x14ac:dyDescent="0.3">
      <c r="A498" s="544" t="s">
        <v>1704</v>
      </c>
      <c r="B498" s="545" t="s">
        <v>1586</v>
      </c>
      <c r="C498" s="545" t="s">
        <v>1571</v>
      </c>
      <c r="D498" s="545" t="s">
        <v>1616</v>
      </c>
      <c r="E498" s="545" t="s">
        <v>1615</v>
      </c>
      <c r="F498" s="562">
        <v>513</v>
      </c>
      <c r="G498" s="562">
        <v>40014</v>
      </c>
      <c r="H498" s="562">
        <v>1</v>
      </c>
      <c r="I498" s="562">
        <v>78</v>
      </c>
      <c r="J498" s="562">
        <v>595</v>
      </c>
      <c r="K498" s="562">
        <v>46410</v>
      </c>
      <c r="L498" s="562">
        <v>1.1598440545808968</v>
      </c>
      <c r="M498" s="562">
        <v>78</v>
      </c>
      <c r="N498" s="562">
        <v>643</v>
      </c>
      <c r="O498" s="562">
        <v>50154</v>
      </c>
      <c r="P498" s="550">
        <v>1.2534113060428851</v>
      </c>
      <c r="Q498" s="563">
        <v>78</v>
      </c>
    </row>
    <row r="499" spans="1:17" ht="14.4" customHeight="1" x14ac:dyDescent="0.3">
      <c r="A499" s="544" t="s">
        <v>1704</v>
      </c>
      <c r="B499" s="545" t="s">
        <v>1586</v>
      </c>
      <c r="C499" s="545" t="s">
        <v>1571</v>
      </c>
      <c r="D499" s="545" t="s">
        <v>1617</v>
      </c>
      <c r="E499" s="545" t="s">
        <v>1618</v>
      </c>
      <c r="F499" s="562">
        <v>131</v>
      </c>
      <c r="G499" s="562">
        <v>39693</v>
      </c>
      <c r="H499" s="562">
        <v>1</v>
      </c>
      <c r="I499" s="562">
        <v>303</v>
      </c>
      <c r="J499" s="562">
        <v>134</v>
      </c>
      <c r="K499" s="562">
        <v>40887</v>
      </c>
      <c r="L499" s="562">
        <v>1.030080870682488</v>
      </c>
      <c r="M499" s="562">
        <v>305.12686567164178</v>
      </c>
      <c r="N499" s="562">
        <v>171</v>
      </c>
      <c r="O499" s="562">
        <v>52497</v>
      </c>
      <c r="P499" s="550">
        <v>1.3225757690272844</v>
      </c>
      <c r="Q499" s="563">
        <v>307</v>
      </c>
    </row>
    <row r="500" spans="1:17" ht="14.4" customHeight="1" x14ac:dyDescent="0.3">
      <c r="A500" s="544" t="s">
        <v>1704</v>
      </c>
      <c r="B500" s="545" t="s">
        <v>1586</v>
      </c>
      <c r="C500" s="545" t="s">
        <v>1571</v>
      </c>
      <c r="D500" s="545" t="s">
        <v>1619</v>
      </c>
      <c r="E500" s="545" t="s">
        <v>1620</v>
      </c>
      <c r="F500" s="562">
        <v>20</v>
      </c>
      <c r="G500" s="562">
        <v>9720</v>
      </c>
      <c r="H500" s="562">
        <v>1</v>
      </c>
      <c r="I500" s="562">
        <v>486</v>
      </c>
      <c r="J500" s="562">
        <v>30</v>
      </c>
      <c r="K500" s="562">
        <v>14599</v>
      </c>
      <c r="L500" s="562">
        <v>1.501954732510288</v>
      </c>
      <c r="M500" s="562">
        <v>486.63333333333333</v>
      </c>
      <c r="N500" s="562">
        <v>68</v>
      </c>
      <c r="O500" s="562">
        <v>33116</v>
      </c>
      <c r="P500" s="550">
        <v>3.4069958847736626</v>
      </c>
      <c r="Q500" s="563">
        <v>487</v>
      </c>
    </row>
    <row r="501" spans="1:17" ht="14.4" customHeight="1" x14ac:dyDescent="0.3">
      <c r="A501" s="544" t="s">
        <v>1704</v>
      </c>
      <c r="B501" s="545" t="s">
        <v>1586</v>
      </c>
      <c r="C501" s="545" t="s">
        <v>1571</v>
      </c>
      <c r="D501" s="545" t="s">
        <v>1621</v>
      </c>
      <c r="E501" s="545" t="s">
        <v>1622</v>
      </c>
      <c r="F501" s="562">
        <v>352</v>
      </c>
      <c r="G501" s="562">
        <v>56320</v>
      </c>
      <c r="H501" s="562">
        <v>1</v>
      </c>
      <c r="I501" s="562">
        <v>160</v>
      </c>
      <c r="J501" s="562">
        <v>353</v>
      </c>
      <c r="K501" s="562">
        <v>56718</v>
      </c>
      <c r="L501" s="562">
        <v>1.0070667613636364</v>
      </c>
      <c r="M501" s="562">
        <v>160.67422096317281</v>
      </c>
      <c r="N501" s="562">
        <v>362</v>
      </c>
      <c r="O501" s="562">
        <v>58282</v>
      </c>
      <c r="P501" s="550">
        <v>1.0348366477272728</v>
      </c>
      <c r="Q501" s="563">
        <v>161</v>
      </c>
    </row>
    <row r="502" spans="1:17" ht="14.4" customHeight="1" x14ac:dyDescent="0.3">
      <c r="A502" s="544" t="s">
        <v>1704</v>
      </c>
      <c r="B502" s="545" t="s">
        <v>1586</v>
      </c>
      <c r="C502" s="545" t="s">
        <v>1571</v>
      </c>
      <c r="D502" s="545" t="s">
        <v>1625</v>
      </c>
      <c r="E502" s="545" t="s">
        <v>1591</v>
      </c>
      <c r="F502" s="562">
        <v>1343</v>
      </c>
      <c r="G502" s="562">
        <v>94010</v>
      </c>
      <c r="H502" s="562">
        <v>1</v>
      </c>
      <c r="I502" s="562">
        <v>70</v>
      </c>
      <c r="J502" s="562">
        <v>1519</v>
      </c>
      <c r="K502" s="562">
        <v>107369</v>
      </c>
      <c r="L502" s="562">
        <v>1.1421019040527602</v>
      </c>
      <c r="M502" s="562">
        <v>70.684002633311394</v>
      </c>
      <c r="N502" s="562">
        <v>1589</v>
      </c>
      <c r="O502" s="562">
        <v>112819</v>
      </c>
      <c r="P502" s="550">
        <v>1.2000744601638123</v>
      </c>
      <c r="Q502" s="563">
        <v>71</v>
      </c>
    </row>
    <row r="503" spans="1:17" ht="14.4" customHeight="1" x14ac:dyDescent="0.3">
      <c r="A503" s="544" t="s">
        <v>1704</v>
      </c>
      <c r="B503" s="545" t="s">
        <v>1586</v>
      </c>
      <c r="C503" s="545" t="s">
        <v>1571</v>
      </c>
      <c r="D503" s="545" t="s">
        <v>1630</v>
      </c>
      <c r="E503" s="545" t="s">
        <v>1631</v>
      </c>
      <c r="F503" s="562"/>
      <c r="G503" s="562"/>
      <c r="H503" s="562"/>
      <c r="I503" s="562"/>
      <c r="J503" s="562">
        <v>1</v>
      </c>
      <c r="K503" s="562">
        <v>219</v>
      </c>
      <c r="L503" s="562"/>
      <c r="M503" s="562">
        <v>219</v>
      </c>
      <c r="N503" s="562">
        <v>3</v>
      </c>
      <c r="O503" s="562">
        <v>660</v>
      </c>
      <c r="P503" s="550"/>
      <c r="Q503" s="563">
        <v>220</v>
      </c>
    </row>
    <row r="504" spans="1:17" ht="14.4" customHeight="1" x14ac:dyDescent="0.3">
      <c r="A504" s="544" t="s">
        <v>1704</v>
      </c>
      <c r="B504" s="545" t="s">
        <v>1586</v>
      </c>
      <c r="C504" s="545" t="s">
        <v>1571</v>
      </c>
      <c r="D504" s="545" t="s">
        <v>1632</v>
      </c>
      <c r="E504" s="545" t="s">
        <v>1633</v>
      </c>
      <c r="F504" s="562">
        <v>17</v>
      </c>
      <c r="G504" s="562">
        <v>20213</v>
      </c>
      <c r="H504" s="562">
        <v>1</v>
      </c>
      <c r="I504" s="562">
        <v>1189</v>
      </c>
      <c r="J504" s="562">
        <v>19</v>
      </c>
      <c r="K504" s="562">
        <v>22631</v>
      </c>
      <c r="L504" s="562">
        <v>1.1196259832780884</v>
      </c>
      <c r="M504" s="562">
        <v>1191.1052631578948</v>
      </c>
      <c r="N504" s="562">
        <v>21</v>
      </c>
      <c r="O504" s="562">
        <v>25095</v>
      </c>
      <c r="P504" s="550">
        <v>1.2415277296789196</v>
      </c>
      <c r="Q504" s="563">
        <v>1195</v>
      </c>
    </row>
    <row r="505" spans="1:17" ht="14.4" customHeight="1" x14ac:dyDescent="0.3">
      <c r="A505" s="544" t="s">
        <v>1704</v>
      </c>
      <c r="B505" s="545" t="s">
        <v>1586</v>
      </c>
      <c r="C505" s="545" t="s">
        <v>1571</v>
      </c>
      <c r="D505" s="545" t="s">
        <v>1634</v>
      </c>
      <c r="E505" s="545" t="s">
        <v>1635</v>
      </c>
      <c r="F505" s="562">
        <v>14</v>
      </c>
      <c r="G505" s="562">
        <v>1512</v>
      </c>
      <c r="H505" s="562">
        <v>1</v>
      </c>
      <c r="I505" s="562">
        <v>108</v>
      </c>
      <c r="J505" s="562">
        <v>15</v>
      </c>
      <c r="K505" s="562">
        <v>1630</v>
      </c>
      <c r="L505" s="562">
        <v>1.0780423280423281</v>
      </c>
      <c r="M505" s="562">
        <v>108.66666666666667</v>
      </c>
      <c r="N505" s="562">
        <v>18</v>
      </c>
      <c r="O505" s="562">
        <v>1980</v>
      </c>
      <c r="P505" s="550">
        <v>1.3095238095238095</v>
      </c>
      <c r="Q505" s="563">
        <v>110</v>
      </c>
    </row>
    <row r="506" spans="1:17" ht="14.4" customHeight="1" x14ac:dyDescent="0.3">
      <c r="A506" s="544" t="s">
        <v>1704</v>
      </c>
      <c r="B506" s="545" t="s">
        <v>1586</v>
      </c>
      <c r="C506" s="545" t="s">
        <v>1571</v>
      </c>
      <c r="D506" s="545" t="s">
        <v>1636</v>
      </c>
      <c r="E506" s="545" t="s">
        <v>1637</v>
      </c>
      <c r="F506" s="562"/>
      <c r="G506" s="562"/>
      <c r="H506" s="562"/>
      <c r="I506" s="562"/>
      <c r="J506" s="562"/>
      <c r="K506" s="562"/>
      <c r="L506" s="562"/>
      <c r="M506" s="562"/>
      <c r="N506" s="562">
        <v>1</v>
      </c>
      <c r="O506" s="562">
        <v>323</v>
      </c>
      <c r="P506" s="550"/>
      <c r="Q506" s="563">
        <v>323</v>
      </c>
    </row>
    <row r="507" spans="1:17" ht="14.4" customHeight="1" x14ac:dyDescent="0.3">
      <c r="A507" s="544" t="s">
        <v>1704</v>
      </c>
      <c r="B507" s="545" t="s">
        <v>1586</v>
      </c>
      <c r="C507" s="545" t="s">
        <v>1571</v>
      </c>
      <c r="D507" s="545" t="s">
        <v>1642</v>
      </c>
      <c r="E507" s="545" t="s">
        <v>1643</v>
      </c>
      <c r="F507" s="562"/>
      <c r="G507" s="562"/>
      <c r="H507" s="562"/>
      <c r="I507" s="562"/>
      <c r="J507" s="562"/>
      <c r="K507" s="562"/>
      <c r="L507" s="562"/>
      <c r="M507" s="562"/>
      <c r="N507" s="562">
        <v>1</v>
      </c>
      <c r="O507" s="562">
        <v>1033</v>
      </c>
      <c r="P507" s="550"/>
      <c r="Q507" s="563">
        <v>1033</v>
      </c>
    </row>
    <row r="508" spans="1:17" ht="14.4" customHeight="1" x14ac:dyDescent="0.3">
      <c r="A508" s="544" t="s">
        <v>1705</v>
      </c>
      <c r="B508" s="545" t="s">
        <v>1586</v>
      </c>
      <c r="C508" s="545" t="s">
        <v>1571</v>
      </c>
      <c r="D508" s="545" t="s">
        <v>1590</v>
      </c>
      <c r="E508" s="545" t="s">
        <v>1591</v>
      </c>
      <c r="F508" s="562">
        <v>918</v>
      </c>
      <c r="G508" s="562">
        <v>186354</v>
      </c>
      <c r="H508" s="562">
        <v>1</v>
      </c>
      <c r="I508" s="562">
        <v>203</v>
      </c>
      <c r="J508" s="562">
        <v>907</v>
      </c>
      <c r="K508" s="562">
        <v>184565</v>
      </c>
      <c r="L508" s="562">
        <v>0.99039999141419022</v>
      </c>
      <c r="M508" s="562">
        <v>203.48952590959206</v>
      </c>
      <c r="N508" s="562">
        <v>1064</v>
      </c>
      <c r="O508" s="562">
        <v>219184</v>
      </c>
      <c r="P508" s="550">
        <v>1.1761700848921943</v>
      </c>
      <c r="Q508" s="563">
        <v>206</v>
      </c>
    </row>
    <row r="509" spans="1:17" ht="14.4" customHeight="1" x14ac:dyDescent="0.3">
      <c r="A509" s="544" t="s">
        <v>1705</v>
      </c>
      <c r="B509" s="545" t="s">
        <v>1586</v>
      </c>
      <c r="C509" s="545" t="s">
        <v>1571</v>
      </c>
      <c r="D509" s="545" t="s">
        <v>1592</v>
      </c>
      <c r="E509" s="545" t="s">
        <v>1591</v>
      </c>
      <c r="F509" s="562"/>
      <c r="G509" s="562"/>
      <c r="H509" s="562"/>
      <c r="I509" s="562"/>
      <c r="J509" s="562">
        <v>1</v>
      </c>
      <c r="K509" s="562">
        <v>84</v>
      </c>
      <c r="L509" s="562"/>
      <c r="M509" s="562">
        <v>84</v>
      </c>
      <c r="N509" s="562">
        <v>6</v>
      </c>
      <c r="O509" s="562">
        <v>510</v>
      </c>
      <c r="P509" s="550"/>
      <c r="Q509" s="563">
        <v>85</v>
      </c>
    </row>
    <row r="510" spans="1:17" ht="14.4" customHeight="1" x14ac:dyDescent="0.3">
      <c r="A510" s="544" t="s">
        <v>1705</v>
      </c>
      <c r="B510" s="545" t="s">
        <v>1586</v>
      </c>
      <c r="C510" s="545" t="s">
        <v>1571</v>
      </c>
      <c r="D510" s="545" t="s">
        <v>1593</v>
      </c>
      <c r="E510" s="545" t="s">
        <v>1594</v>
      </c>
      <c r="F510" s="562">
        <v>323</v>
      </c>
      <c r="G510" s="562">
        <v>94316</v>
      </c>
      <c r="H510" s="562">
        <v>1</v>
      </c>
      <c r="I510" s="562">
        <v>292</v>
      </c>
      <c r="J510" s="562">
        <v>265</v>
      </c>
      <c r="K510" s="562">
        <v>77626</v>
      </c>
      <c r="L510" s="562">
        <v>0.82304168963908564</v>
      </c>
      <c r="M510" s="562">
        <v>292.92830188679244</v>
      </c>
      <c r="N510" s="562">
        <v>612</v>
      </c>
      <c r="O510" s="562">
        <v>180540</v>
      </c>
      <c r="P510" s="550">
        <v>1.9142033165104542</v>
      </c>
      <c r="Q510" s="563">
        <v>295</v>
      </c>
    </row>
    <row r="511" spans="1:17" ht="14.4" customHeight="1" x14ac:dyDescent="0.3">
      <c r="A511" s="544" t="s">
        <v>1705</v>
      </c>
      <c r="B511" s="545" t="s">
        <v>1586</v>
      </c>
      <c r="C511" s="545" t="s">
        <v>1571</v>
      </c>
      <c r="D511" s="545" t="s">
        <v>1595</v>
      </c>
      <c r="E511" s="545" t="s">
        <v>1596</v>
      </c>
      <c r="F511" s="562">
        <v>6</v>
      </c>
      <c r="G511" s="562">
        <v>558</v>
      </c>
      <c r="H511" s="562">
        <v>1</v>
      </c>
      <c r="I511" s="562">
        <v>93</v>
      </c>
      <c r="J511" s="562">
        <v>6</v>
      </c>
      <c r="K511" s="562">
        <v>558</v>
      </c>
      <c r="L511" s="562">
        <v>1</v>
      </c>
      <c r="M511" s="562">
        <v>93</v>
      </c>
      <c r="N511" s="562">
        <v>8</v>
      </c>
      <c r="O511" s="562">
        <v>760</v>
      </c>
      <c r="P511" s="550">
        <v>1.3620071684587813</v>
      </c>
      <c r="Q511" s="563">
        <v>95</v>
      </c>
    </row>
    <row r="512" spans="1:17" ht="14.4" customHeight="1" x14ac:dyDescent="0.3">
      <c r="A512" s="544" t="s">
        <v>1705</v>
      </c>
      <c r="B512" s="545" t="s">
        <v>1586</v>
      </c>
      <c r="C512" s="545" t="s">
        <v>1571</v>
      </c>
      <c r="D512" s="545" t="s">
        <v>1599</v>
      </c>
      <c r="E512" s="545" t="s">
        <v>1600</v>
      </c>
      <c r="F512" s="562">
        <v>148</v>
      </c>
      <c r="G512" s="562">
        <v>19832</v>
      </c>
      <c r="H512" s="562">
        <v>1</v>
      </c>
      <c r="I512" s="562">
        <v>134</v>
      </c>
      <c r="J512" s="562">
        <v>146</v>
      </c>
      <c r="K512" s="562">
        <v>19659</v>
      </c>
      <c r="L512" s="562">
        <v>0.99127672448567972</v>
      </c>
      <c r="M512" s="562">
        <v>134.65068493150685</v>
      </c>
      <c r="N512" s="562">
        <v>166</v>
      </c>
      <c r="O512" s="562">
        <v>22410</v>
      </c>
      <c r="P512" s="550">
        <v>1.1299919322307381</v>
      </c>
      <c r="Q512" s="563">
        <v>135</v>
      </c>
    </row>
    <row r="513" spans="1:17" ht="14.4" customHeight="1" x14ac:dyDescent="0.3">
      <c r="A513" s="544" t="s">
        <v>1705</v>
      </c>
      <c r="B513" s="545" t="s">
        <v>1586</v>
      </c>
      <c r="C513" s="545" t="s">
        <v>1571</v>
      </c>
      <c r="D513" s="545" t="s">
        <v>1601</v>
      </c>
      <c r="E513" s="545" t="s">
        <v>1600</v>
      </c>
      <c r="F513" s="562">
        <v>1</v>
      </c>
      <c r="G513" s="562">
        <v>175</v>
      </c>
      <c r="H513" s="562">
        <v>1</v>
      </c>
      <c r="I513" s="562">
        <v>175</v>
      </c>
      <c r="J513" s="562">
        <v>1</v>
      </c>
      <c r="K513" s="562">
        <v>175</v>
      </c>
      <c r="L513" s="562">
        <v>1</v>
      </c>
      <c r="M513" s="562">
        <v>175</v>
      </c>
      <c r="N513" s="562">
        <v>2</v>
      </c>
      <c r="O513" s="562">
        <v>356</v>
      </c>
      <c r="P513" s="550">
        <v>2.0342857142857143</v>
      </c>
      <c r="Q513" s="563">
        <v>178</v>
      </c>
    </row>
    <row r="514" spans="1:17" ht="14.4" customHeight="1" x14ac:dyDescent="0.3">
      <c r="A514" s="544" t="s">
        <v>1705</v>
      </c>
      <c r="B514" s="545" t="s">
        <v>1586</v>
      </c>
      <c r="C514" s="545" t="s">
        <v>1571</v>
      </c>
      <c r="D514" s="545" t="s">
        <v>1602</v>
      </c>
      <c r="E514" s="545" t="s">
        <v>1603</v>
      </c>
      <c r="F514" s="562"/>
      <c r="G514" s="562"/>
      <c r="H514" s="562"/>
      <c r="I514" s="562"/>
      <c r="J514" s="562">
        <v>1</v>
      </c>
      <c r="K514" s="562">
        <v>618</v>
      </c>
      <c r="L514" s="562"/>
      <c r="M514" s="562">
        <v>618</v>
      </c>
      <c r="N514" s="562">
        <v>1</v>
      </c>
      <c r="O514" s="562">
        <v>620</v>
      </c>
      <c r="P514" s="550"/>
      <c r="Q514" s="563">
        <v>620</v>
      </c>
    </row>
    <row r="515" spans="1:17" ht="14.4" customHeight="1" x14ac:dyDescent="0.3">
      <c r="A515" s="544" t="s">
        <v>1705</v>
      </c>
      <c r="B515" s="545" t="s">
        <v>1586</v>
      </c>
      <c r="C515" s="545" t="s">
        <v>1571</v>
      </c>
      <c r="D515" s="545" t="s">
        <v>1606</v>
      </c>
      <c r="E515" s="545" t="s">
        <v>1607</v>
      </c>
      <c r="F515" s="562">
        <v>11</v>
      </c>
      <c r="G515" s="562">
        <v>1749</v>
      </c>
      <c r="H515" s="562">
        <v>1</v>
      </c>
      <c r="I515" s="562">
        <v>159</v>
      </c>
      <c r="J515" s="562">
        <v>13</v>
      </c>
      <c r="K515" s="562">
        <v>2075</v>
      </c>
      <c r="L515" s="562">
        <v>1.1863922241280731</v>
      </c>
      <c r="M515" s="562">
        <v>159.61538461538461</v>
      </c>
      <c r="N515" s="562">
        <v>15</v>
      </c>
      <c r="O515" s="562">
        <v>2415</v>
      </c>
      <c r="P515" s="550">
        <v>1.3807890222984562</v>
      </c>
      <c r="Q515" s="563">
        <v>161</v>
      </c>
    </row>
    <row r="516" spans="1:17" ht="14.4" customHeight="1" x14ac:dyDescent="0.3">
      <c r="A516" s="544" t="s">
        <v>1705</v>
      </c>
      <c r="B516" s="545" t="s">
        <v>1586</v>
      </c>
      <c r="C516" s="545" t="s">
        <v>1571</v>
      </c>
      <c r="D516" s="545" t="s">
        <v>1608</v>
      </c>
      <c r="E516" s="545" t="s">
        <v>1609</v>
      </c>
      <c r="F516" s="562"/>
      <c r="G516" s="562"/>
      <c r="H516" s="562"/>
      <c r="I516" s="562"/>
      <c r="J516" s="562"/>
      <c r="K516" s="562"/>
      <c r="L516" s="562"/>
      <c r="M516" s="562"/>
      <c r="N516" s="562">
        <v>1</v>
      </c>
      <c r="O516" s="562">
        <v>383</v>
      </c>
      <c r="P516" s="550"/>
      <c r="Q516" s="563">
        <v>383</v>
      </c>
    </row>
    <row r="517" spans="1:17" ht="14.4" customHeight="1" x14ac:dyDescent="0.3">
      <c r="A517" s="544" t="s">
        <v>1705</v>
      </c>
      <c r="B517" s="545" t="s">
        <v>1586</v>
      </c>
      <c r="C517" s="545" t="s">
        <v>1571</v>
      </c>
      <c r="D517" s="545" t="s">
        <v>1610</v>
      </c>
      <c r="E517" s="545" t="s">
        <v>1611</v>
      </c>
      <c r="F517" s="562">
        <v>344</v>
      </c>
      <c r="G517" s="562">
        <v>5504</v>
      </c>
      <c r="H517" s="562">
        <v>1</v>
      </c>
      <c r="I517" s="562">
        <v>16</v>
      </c>
      <c r="J517" s="562">
        <v>364</v>
      </c>
      <c r="K517" s="562">
        <v>5792</v>
      </c>
      <c r="L517" s="562">
        <v>1.0523255813953489</v>
      </c>
      <c r="M517" s="562">
        <v>15.912087912087912</v>
      </c>
      <c r="N517" s="562">
        <v>412</v>
      </c>
      <c r="O517" s="562">
        <v>6592</v>
      </c>
      <c r="P517" s="550">
        <v>1.1976744186046511</v>
      </c>
      <c r="Q517" s="563">
        <v>16</v>
      </c>
    </row>
    <row r="518" spans="1:17" ht="14.4" customHeight="1" x14ac:dyDescent="0.3">
      <c r="A518" s="544" t="s">
        <v>1705</v>
      </c>
      <c r="B518" s="545" t="s">
        <v>1586</v>
      </c>
      <c r="C518" s="545" t="s">
        <v>1571</v>
      </c>
      <c r="D518" s="545" t="s">
        <v>1612</v>
      </c>
      <c r="E518" s="545" t="s">
        <v>1613</v>
      </c>
      <c r="F518" s="562">
        <v>151</v>
      </c>
      <c r="G518" s="562">
        <v>39562</v>
      </c>
      <c r="H518" s="562">
        <v>1</v>
      </c>
      <c r="I518" s="562">
        <v>262</v>
      </c>
      <c r="J518" s="562">
        <v>170</v>
      </c>
      <c r="K518" s="562">
        <v>44370</v>
      </c>
      <c r="L518" s="562">
        <v>1.1215307618421717</v>
      </c>
      <c r="M518" s="562">
        <v>261</v>
      </c>
      <c r="N518" s="562">
        <v>130</v>
      </c>
      <c r="O518" s="562">
        <v>34580</v>
      </c>
      <c r="P518" s="550">
        <v>0.87407107830746678</v>
      </c>
      <c r="Q518" s="563">
        <v>266</v>
      </c>
    </row>
    <row r="519" spans="1:17" ht="14.4" customHeight="1" x14ac:dyDescent="0.3">
      <c r="A519" s="544" t="s">
        <v>1705</v>
      </c>
      <c r="B519" s="545" t="s">
        <v>1586</v>
      </c>
      <c r="C519" s="545" t="s">
        <v>1571</v>
      </c>
      <c r="D519" s="545" t="s">
        <v>1614</v>
      </c>
      <c r="E519" s="545" t="s">
        <v>1615</v>
      </c>
      <c r="F519" s="562">
        <v>191</v>
      </c>
      <c r="G519" s="562">
        <v>26931</v>
      </c>
      <c r="H519" s="562">
        <v>1</v>
      </c>
      <c r="I519" s="562">
        <v>141</v>
      </c>
      <c r="J519" s="562">
        <v>213</v>
      </c>
      <c r="K519" s="562">
        <v>29751</v>
      </c>
      <c r="L519" s="562">
        <v>1.1047120418848169</v>
      </c>
      <c r="M519" s="562">
        <v>139.67605633802816</v>
      </c>
      <c r="N519" s="562">
        <v>239</v>
      </c>
      <c r="O519" s="562">
        <v>33699</v>
      </c>
      <c r="P519" s="550">
        <v>1.2513089005235603</v>
      </c>
      <c r="Q519" s="563">
        <v>141</v>
      </c>
    </row>
    <row r="520" spans="1:17" ht="14.4" customHeight="1" x14ac:dyDescent="0.3">
      <c r="A520" s="544" t="s">
        <v>1705</v>
      </c>
      <c r="B520" s="545" t="s">
        <v>1586</v>
      </c>
      <c r="C520" s="545" t="s">
        <v>1571</v>
      </c>
      <c r="D520" s="545" t="s">
        <v>1616</v>
      </c>
      <c r="E520" s="545" t="s">
        <v>1615</v>
      </c>
      <c r="F520" s="562">
        <v>149</v>
      </c>
      <c r="G520" s="562">
        <v>11622</v>
      </c>
      <c r="H520" s="562">
        <v>1</v>
      </c>
      <c r="I520" s="562">
        <v>78</v>
      </c>
      <c r="J520" s="562">
        <v>146</v>
      </c>
      <c r="K520" s="562">
        <v>11388</v>
      </c>
      <c r="L520" s="562">
        <v>0.97986577181208057</v>
      </c>
      <c r="M520" s="562">
        <v>78</v>
      </c>
      <c r="N520" s="562">
        <v>166</v>
      </c>
      <c r="O520" s="562">
        <v>12948</v>
      </c>
      <c r="P520" s="550">
        <v>1.1140939597315436</v>
      </c>
      <c r="Q520" s="563">
        <v>78</v>
      </c>
    </row>
    <row r="521" spans="1:17" ht="14.4" customHeight="1" x14ac:dyDescent="0.3">
      <c r="A521" s="544" t="s">
        <v>1705</v>
      </c>
      <c r="B521" s="545" t="s">
        <v>1586</v>
      </c>
      <c r="C521" s="545" t="s">
        <v>1571</v>
      </c>
      <c r="D521" s="545" t="s">
        <v>1617</v>
      </c>
      <c r="E521" s="545" t="s">
        <v>1618</v>
      </c>
      <c r="F521" s="562">
        <v>191</v>
      </c>
      <c r="G521" s="562">
        <v>57873</v>
      </c>
      <c r="H521" s="562">
        <v>1</v>
      </c>
      <c r="I521" s="562">
        <v>303</v>
      </c>
      <c r="J521" s="562">
        <v>213</v>
      </c>
      <c r="K521" s="562">
        <v>64404</v>
      </c>
      <c r="L521" s="562">
        <v>1.112850552070914</v>
      </c>
      <c r="M521" s="562">
        <v>302.36619718309856</v>
      </c>
      <c r="N521" s="562">
        <v>239</v>
      </c>
      <c r="O521" s="562">
        <v>73373</v>
      </c>
      <c r="P521" s="550">
        <v>1.2678278299034091</v>
      </c>
      <c r="Q521" s="563">
        <v>307</v>
      </c>
    </row>
    <row r="522" spans="1:17" ht="14.4" customHeight="1" x14ac:dyDescent="0.3">
      <c r="A522" s="544" t="s">
        <v>1705</v>
      </c>
      <c r="B522" s="545" t="s">
        <v>1586</v>
      </c>
      <c r="C522" s="545" t="s">
        <v>1571</v>
      </c>
      <c r="D522" s="545" t="s">
        <v>1619</v>
      </c>
      <c r="E522" s="545" t="s">
        <v>1620</v>
      </c>
      <c r="F522" s="562"/>
      <c r="G522" s="562"/>
      <c r="H522" s="562"/>
      <c r="I522" s="562"/>
      <c r="J522" s="562"/>
      <c r="K522" s="562"/>
      <c r="L522" s="562"/>
      <c r="M522" s="562"/>
      <c r="N522" s="562">
        <v>1</v>
      </c>
      <c r="O522" s="562">
        <v>487</v>
      </c>
      <c r="P522" s="550"/>
      <c r="Q522" s="563">
        <v>487</v>
      </c>
    </row>
    <row r="523" spans="1:17" ht="14.4" customHeight="1" x14ac:dyDescent="0.3">
      <c r="A523" s="544" t="s">
        <v>1705</v>
      </c>
      <c r="B523" s="545" t="s">
        <v>1586</v>
      </c>
      <c r="C523" s="545" t="s">
        <v>1571</v>
      </c>
      <c r="D523" s="545" t="s">
        <v>1621</v>
      </c>
      <c r="E523" s="545" t="s">
        <v>1622</v>
      </c>
      <c r="F523" s="562">
        <v>27</v>
      </c>
      <c r="G523" s="562">
        <v>4320</v>
      </c>
      <c r="H523" s="562">
        <v>1</v>
      </c>
      <c r="I523" s="562">
        <v>160</v>
      </c>
      <c r="J523" s="562">
        <v>31</v>
      </c>
      <c r="K523" s="562">
        <v>4977</v>
      </c>
      <c r="L523" s="562">
        <v>1.1520833333333333</v>
      </c>
      <c r="M523" s="562">
        <v>160.54838709677421</v>
      </c>
      <c r="N523" s="562">
        <v>39</v>
      </c>
      <c r="O523" s="562">
        <v>6279</v>
      </c>
      <c r="P523" s="550">
        <v>1.4534722222222223</v>
      </c>
      <c r="Q523" s="563">
        <v>161</v>
      </c>
    </row>
    <row r="524" spans="1:17" ht="14.4" customHeight="1" x14ac:dyDescent="0.3">
      <c r="A524" s="544" t="s">
        <v>1705</v>
      </c>
      <c r="B524" s="545" t="s">
        <v>1586</v>
      </c>
      <c r="C524" s="545" t="s">
        <v>1571</v>
      </c>
      <c r="D524" s="545" t="s">
        <v>1625</v>
      </c>
      <c r="E524" s="545" t="s">
        <v>1591</v>
      </c>
      <c r="F524" s="562">
        <v>423</v>
      </c>
      <c r="G524" s="562">
        <v>29610</v>
      </c>
      <c r="H524" s="562">
        <v>1</v>
      </c>
      <c r="I524" s="562">
        <v>70</v>
      </c>
      <c r="J524" s="562">
        <v>387</v>
      </c>
      <c r="K524" s="562">
        <v>27337</v>
      </c>
      <c r="L524" s="562">
        <v>0.92323539344815941</v>
      </c>
      <c r="M524" s="562">
        <v>70.638242894056845</v>
      </c>
      <c r="N524" s="562">
        <v>496</v>
      </c>
      <c r="O524" s="562">
        <v>35216</v>
      </c>
      <c r="P524" s="550">
        <v>1.1893279297534616</v>
      </c>
      <c r="Q524" s="563">
        <v>71</v>
      </c>
    </row>
    <row r="525" spans="1:17" ht="14.4" customHeight="1" x14ac:dyDescent="0.3">
      <c r="A525" s="544" t="s">
        <v>1705</v>
      </c>
      <c r="B525" s="545" t="s">
        <v>1586</v>
      </c>
      <c r="C525" s="545" t="s">
        <v>1571</v>
      </c>
      <c r="D525" s="545" t="s">
        <v>1630</v>
      </c>
      <c r="E525" s="545" t="s">
        <v>1631</v>
      </c>
      <c r="F525" s="562">
        <v>3</v>
      </c>
      <c r="G525" s="562">
        <v>648</v>
      </c>
      <c r="H525" s="562">
        <v>1</v>
      </c>
      <c r="I525" s="562">
        <v>216</v>
      </c>
      <c r="J525" s="562">
        <v>1</v>
      </c>
      <c r="K525" s="562">
        <v>216</v>
      </c>
      <c r="L525" s="562">
        <v>0.33333333333333331</v>
      </c>
      <c r="M525" s="562">
        <v>216</v>
      </c>
      <c r="N525" s="562">
        <v>6</v>
      </c>
      <c r="O525" s="562">
        <v>1320</v>
      </c>
      <c r="P525" s="550">
        <v>2.0370370370370372</v>
      </c>
      <c r="Q525" s="563">
        <v>220</v>
      </c>
    </row>
    <row r="526" spans="1:17" ht="14.4" customHeight="1" x14ac:dyDescent="0.3">
      <c r="A526" s="544" t="s">
        <v>1705</v>
      </c>
      <c r="B526" s="545" t="s">
        <v>1586</v>
      </c>
      <c r="C526" s="545" t="s">
        <v>1571</v>
      </c>
      <c r="D526" s="545" t="s">
        <v>1632</v>
      </c>
      <c r="E526" s="545" t="s">
        <v>1633</v>
      </c>
      <c r="F526" s="562">
        <v>9</v>
      </c>
      <c r="G526" s="562">
        <v>10701</v>
      </c>
      <c r="H526" s="562">
        <v>1</v>
      </c>
      <c r="I526" s="562">
        <v>1189</v>
      </c>
      <c r="J526" s="562">
        <v>7</v>
      </c>
      <c r="K526" s="562">
        <v>8331</v>
      </c>
      <c r="L526" s="562">
        <v>0.77852537146061118</v>
      </c>
      <c r="M526" s="562">
        <v>1190.1428571428571</v>
      </c>
      <c r="N526" s="562">
        <v>12</v>
      </c>
      <c r="O526" s="562">
        <v>14340</v>
      </c>
      <c r="P526" s="550">
        <v>1.3400616764788338</v>
      </c>
      <c r="Q526" s="563">
        <v>1195</v>
      </c>
    </row>
    <row r="527" spans="1:17" ht="14.4" customHeight="1" x14ac:dyDescent="0.3">
      <c r="A527" s="544" t="s">
        <v>1705</v>
      </c>
      <c r="B527" s="545" t="s">
        <v>1586</v>
      </c>
      <c r="C527" s="545" t="s">
        <v>1571</v>
      </c>
      <c r="D527" s="545" t="s">
        <v>1634</v>
      </c>
      <c r="E527" s="545" t="s">
        <v>1635</v>
      </c>
      <c r="F527" s="562">
        <v>9</v>
      </c>
      <c r="G527" s="562">
        <v>972</v>
      </c>
      <c r="H527" s="562">
        <v>1</v>
      </c>
      <c r="I527" s="562">
        <v>108</v>
      </c>
      <c r="J527" s="562">
        <v>6</v>
      </c>
      <c r="K527" s="562">
        <v>650</v>
      </c>
      <c r="L527" s="562">
        <v>0.66872427983539096</v>
      </c>
      <c r="M527" s="562">
        <v>108.33333333333333</v>
      </c>
      <c r="N527" s="562">
        <v>14</v>
      </c>
      <c r="O527" s="562">
        <v>1540</v>
      </c>
      <c r="P527" s="550">
        <v>1.5843621399176955</v>
      </c>
      <c r="Q527" s="563">
        <v>110</v>
      </c>
    </row>
    <row r="528" spans="1:17" ht="14.4" customHeight="1" x14ac:dyDescent="0.3">
      <c r="A528" s="544" t="s">
        <v>1705</v>
      </c>
      <c r="B528" s="545" t="s">
        <v>1586</v>
      </c>
      <c r="C528" s="545" t="s">
        <v>1571</v>
      </c>
      <c r="D528" s="545" t="s">
        <v>1636</v>
      </c>
      <c r="E528" s="545" t="s">
        <v>1637</v>
      </c>
      <c r="F528" s="562">
        <v>1</v>
      </c>
      <c r="G528" s="562">
        <v>319</v>
      </c>
      <c r="H528" s="562">
        <v>1</v>
      </c>
      <c r="I528" s="562">
        <v>319</v>
      </c>
      <c r="J528" s="562"/>
      <c r="K528" s="562"/>
      <c r="L528" s="562"/>
      <c r="M528" s="562"/>
      <c r="N528" s="562">
        <v>1</v>
      </c>
      <c r="O528" s="562">
        <v>323</v>
      </c>
      <c r="P528" s="550">
        <v>1.0125391849529781</v>
      </c>
      <c r="Q528" s="563">
        <v>323</v>
      </c>
    </row>
    <row r="529" spans="1:17" ht="14.4" customHeight="1" x14ac:dyDescent="0.3">
      <c r="A529" s="544" t="s">
        <v>1705</v>
      </c>
      <c r="B529" s="545" t="s">
        <v>1586</v>
      </c>
      <c r="C529" s="545" t="s">
        <v>1571</v>
      </c>
      <c r="D529" s="545" t="s">
        <v>1640</v>
      </c>
      <c r="E529" s="545" t="s">
        <v>1641</v>
      </c>
      <c r="F529" s="562"/>
      <c r="G529" s="562"/>
      <c r="H529" s="562"/>
      <c r="I529" s="562"/>
      <c r="J529" s="562">
        <v>1</v>
      </c>
      <c r="K529" s="562">
        <v>144</v>
      </c>
      <c r="L529" s="562"/>
      <c r="M529" s="562">
        <v>144</v>
      </c>
      <c r="N529" s="562"/>
      <c r="O529" s="562"/>
      <c r="P529" s="550"/>
      <c r="Q529" s="563"/>
    </row>
    <row r="530" spans="1:17" ht="14.4" customHeight="1" x14ac:dyDescent="0.3">
      <c r="A530" s="544" t="s">
        <v>1705</v>
      </c>
      <c r="B530" s="545" t="s">
        <v>1586</v>
      </c>
      <c r="C530" s="545" t="s">
        <v>1571</v>
      </c>
      <c r="D530" s="545" t="s">
        <v>1642</v>
      </c>
      <c r="E530" s="545" t="s">
        <v>1643</v>
      </c>
      <c r="F530" s="562">
        <v>1</v>
      </c>
      <c r="G530" s="562">
        <v>1020</v>
      </c>
      <c r="H530" s="562">
        <v>1</v>
      </c>
      <c r="I530" s="562">
        <v>1020</v>
      </c>
      <c r="J530" s="562">
        <v>1</v>
      </c>
      <c r="K530" s="562">
        <v>1020</v>
      </c>
      <c r="L530" s="562">
        <v>1</v>
      </c>
      <c r="M530" s="562">
        <v>1020</v>
      </c>
      <c r="N530" s="562"/>
      <c r="O530" s="562"/>
      <c r="P530" s="550"/>
      <c r="Q530" s="563"/>
    </row>
    <row r="531" spans="1:17" ht="14.4" customHeight="1" thickBot="1" x14ac:dyDescent="0.35">
      <c r="A531" s="552" t="s">
        <v>1705</v>
      </c>
      <c r="B531" s="553" t="s">
        <v>1586</v>
      </c>
      <c r="C531" s="553" t="s">
        <v>1571</v>
      </c>
      <c r="D531" s="553" t="s">
        <v>1644</v>
      </c>
      <c r="E531" s="553" t="s">
        <v>1645</v>
      </c>
      <c r="F531" s="564"/>
      <c r="G531" s="564"/>
      <c r="H531" s="564"/>
      <c r="I531" s="564"/>
      <c r="J531" s="564">
        <v>1</v>
      </c>
      <c r="K531" s="564">
        <v>291</v>
      </c>
      <c r="L531" s="564"/>
      <c r="M531" s="564">
        <v>291</v>
      </c>
      <c r="N531" s="564"/>
      <c r="O531" s="564"/>
      <c r="P531" s="558"/>
      <c r="Q531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154.86257999999998</v>
      </c>
      <c r="C5" s="29">
        <v>113.74571999999999</v>
      </c>
      <c r="D5" s="8"/>
      <c r="E5" s="117">
        <v>66.833510000000004</v>
      </c>
      <c r="F5" s="28">
        <v>158.62354348233666</v>
      </c>
      <c r="G5" s="116">
        <f>E5-F5</f>
        <v>-91.790033482336653</v>
      </c>
      <c r="H5" s="122">
        <f>IF(F5&lt;0.00000001,"",E5/F5)</f>
        <v>0.4213341130375276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33744.925819999997</v>
      </c>
      <c r="C6" s="31">
        <v>34006.200490000017</v>
      </c>
      <c r="D6" s="8"/>
      <c r="E6" s="118">
        <v>33410.459030000013</v>
      </c>
      <c r="F6" s="30">
        <v>33947.498930736001</v>
      </c>
      <c r="G6" s="119">
        <f>E6-F6</f>
        <v>-537.03990073598834</v>
      </c>
      <c r="H6" s="123">
        <f>IF(F6&lt;0.00000001,"",E6/F6)</f>
        <v>0.98418028079677611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26157.76051</v>
      </c>
      <c r="C7" s="31">
        <v>26859.176280000011</v>
      </c>
      <c r="D7" s="8"/>
      <c r="E7" s="118">
        <v>27952.874060000002</v>
      </c>
      <c r="F7" s="30">
        <v>27299.999140116182</v>
      </c>
      <c r="G7" s="119">
        <f>E7-F7</f>
        <v>652.87491988381953</v>
      </c>
      <c r="H7" s="123">
        <f>IF(F7&lt;0.00000001,"",E7/F7)</f>
        <v>1.0239148329834358</v>
      </c>
    </row>
    <row r="8" spans="1:8" ht="14.4" customHeight="1" thickBot="1" x14ac:dyDescent="0.35">
      <c r="A8" s="1" t="s">
        <v>76</v>
      </c>
      <c r="B8" s="11">
        <v>-28072.092679999998</v>
      </c>
      <c r="C8" s="33">
        <v>-37341.228490000016</v>
      </c>
      <c r="D8" s="8"/>
      <c r="E8" s="120">
        <v>-37228.046980000014</v>
      </c>
      <c r="F8" s="32">
        <v>-36455.168688026664</v>
      </c>
      <c r="G8" s="121">
        <f>E8-F8</f>
        <v>-772.87829197334941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31985.45623</v>
      </c>
      <c r="C9" s="35">
        <v>23637.894000000008</v>
      </c>
      <c r="D9" s="8"/>
      <c r="E9" s="3">
        <v>24202.119619999998</v>
      </c>
      <c r="F9" s="34">
        <v>24950.952926307858</v>
      </c>
      <c r="G9" s="34">
        <f>E9-F9</f>
        <v>-748.83330630786077</v>
      </c>
      <c r="H9" s="125">
        <f>IF(F9&lt;0.00000001,"",E9/F9)</f>
        <v>0.96998778729936586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12821.561</v>
      </c>
      <c r="C11" s="29">
        <f>IF(ISERROR(VLOOKUP("Celkem:",'ZV Vykáz.-A'!A:F,4,0)),0,VLOOKUP("Celkem:",'ZV Vykáz.-A'!A:F,4,0)/1000)</f>
        <v>12597.157999999999</v>
      </c>
      <c r="D11" s="8"/>
      <c r="E11" s="117">
        <f>IF(ISERROR(VLOOKUP("Celkem:",'ZV Vykáz.-A'!A:F,6,0)),0,VLOOKUP("Celkem:",'ZV Vykáz.-A'!A:F,6,0)/1000)</f>
        <v>13204.546990000001</v>
      </c>
      <c r="F11" s="28">
        <f>B11</f>
        <v>12821.561</v>
      </c>
      <c r="G11" s="116">
        <f>E11-F11</f>
        <v>382.98599000000104</v>
      </c>
      <c r="H11" s="122">
        <f>IF(F11&lt;0.00000001,"",E11/F11)</f>
        <v>1.0298704650705168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12821.561</v>
      </c>
      <c r="C13" s="37">
        <f>SUM(C11:C12)</f>
        <v>12597.157999999999</v>
      </c>
      <c r="D13" s="8"/>
      <c r="E13" s="5">
        <f>SUM(E11:E12)</f>
        <v>13204.546990000001</v>
      </c>
      <c r="F13" s="36">
        <f>SUM(F11:F12)</f>
        <v>12821.561</v>
      </c>
      <c r="G13" s="36">
        <f>E13-F13</f>
        <v>382.98599000000104</v>
      </c>
      <c r="H13" s="126">
        <f>IF(F13&lt;0.00000001,"",E13/F13)</f>
        <v>1.0298704650705168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0.4008559674060338</v>
      </c>
      <c r="C15" s="39">
        <f>IF(C9=0,"",C13/C9)</f>
        <v>0.5329221799539331</v>
      </c>
      <c r="D15" s="8"/>
      <c r="E15" s="6">
        <f>IF(E9=0,"",E13/E9)</f>
        <v>0.54559465027551179</v>
      </c>
      <c r="F15" s="38">
        <f>IF(F9=0,"",F13/F9)</f>
        <v>0.51387059395559853</v>
      </c>
      <c r="G15" s="38">
        <f>IF(ISERROR(F15-E15),"",E15-F15)</f>
        <v>3.1724056319913263E-2</v>
      </c>
      <c r="H15" s="127">
        <f>IF(ISERROR(F15-E15),"",IF(F15&lt;0.00000001,"",E15/F15))</f>
        <v>1.0617354966271031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203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202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-15.178497470013076</v>
      </c>
      <c r="C4" s="201">
        <f t="shared" ref="C4:M4" si="0">(C10+C8)/C6</f>
        <v>3.2220145814191588</v>
      </c>
      <c r="D4" s="201">
        <f t="shared" si="0"/>
        <v>0.8927278341054653</v>
      </c>
      <c r="E4" s="201">
        <f t="shared" si="0"/>
        <v>1.5369568677202945</v>
      </c>
      <c r="F4" s="201">
        <f t="shared" si="0"/>
        <v>0.64110030419860309</v>
      </c>
      <c r="G4" s="201">
        <f t="shared" si="0"/>
        <v>0.71058025706635053</v>
      </c>
      <c r="H4" s="201">
        <f t="shared" si="0"/>
        <v>0.57261534798695302</v>
      </c>
      <c r="I4" s="201">
        <f t="shared" si="0"/>
        <v>0.67508651272393216</v>
      </c>
      <c r="J4" s="201">
        <f t="shared" si="0"/>
        <v>0.56242281889643753</v>
      </c>
      <c r="K4" s="201">
        <f t="shared" si="0"/>
        <v>0.54559464944913794</v>
      </c>
      <c r="L4" s="201">
        <f t="shared" si="0"/>
        <v>0.54559464944913794</v>
      </c>
      <c r="M4" s="201">
        <f t="shared" si="0"/>
        <v>0.54559464944913794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-89.818639999998993</v>
      </c>
      <c r="C5" s="201">
        <f>IF(ISERROR(VLOOKUP($A5,'Man Tab'!$A:$Q,COLUMN()+2,0)),0,VLOOKUP($A5,'Man Tab'!$A:$Q,COLUMN()+2,0))</f>
        <v>902.95897000000298</v>
      </c>
      <c r="D5" s="201">
        <f>IF(ISERROR(VLOOKUP($A5,'Man Tab'!$A:$Q,COLUMN()+2,0)),0,VLOOKUP($A5,'Man Tab'!$A:$Q,COLUMN()+2,0))</f>
        <v>3756.4901599999998</v>
      </c>
      <c r="E5" s="201">
        <f>IF(ISERROR(VLOOKUP($A5,'Man Tab'!$A:$Q,COLUMN()+2,0)),0,VLOOKUP($A5,'Man Tab'!$A:$Q,COLUMN()+2,0))</f>
        <v>-909.27793999999903</v>
      </c>
      <c r="F5" s="201">
        <f>IF(ISERROR(VLOOKUP($A5,'Man Tab'!$A:$Q,COLUMN()+2,0)),0,VLOOKUP($A5,'Man Tab'!$A:$Q,COLUMN()+2,0))</f>
        <v>7192.0542800000003</v>
      </c>
      <c r="G5" s="201">
        <f>IF(ISERROR(VLOOKUP($A5,'Man Tab'!$A:$Q,COLUMN()+2,0)),0,VLOOKUP($A5,'Man Tab'!$A:$Q,COLUMN()+2,0))</f>
        <v>939.290499999997</v>
      </c>
      <c r="H5" s="201">
        <f>IF(ISERROR(VLOOKUP($A5,'Man Tab'!$A:$Q,COLUMN()+2,0)),0,VLOOKUP($A5,'Man Tab'!$A:$Q,COLUMN()+2,0))</f>
        <v>4870.3487599999999</v>
      </c>
      <c r="I5" s="201">
        <f>IF(ISERROR(VLOOKUP($A5,'Man Tab'!$A:$Q,COLUMN()+2,0)),0,VLOOKUP($A5,'Man Tab'!$A:$Q,COLUMN()+2,0))</f>
        <v>-994.79290000000003</v>
      </c>
      <c r="J5" s="201">
        <f>IF(ISERROR(VLOOKUP($A5,'Man Tab'!$A:$Q,COLUMN()+2,0)),0,VLOOKUP($A5,'Man Tab'!$A:$Q,COLUMN()+2,0))</f>
        <v>5741.0715</v>
      </c>
      <c r="K5" s="201">
        <f>IF(ISERROR(VLOOKUP($A5,'Man Tab'!$A:$Q,COLUMN()+2,0)),0,VLOOKUP($A5,'Man Tab'!$A:$Q,COLUMN()+2,0))</f>
        <v>2793.79493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-89.818639999998993</v>
      </c>
      <c r="C6" s="203">
        <f t="shared" ref="C6:M6" si="1">C5+B6</f>
        <v>813.14033000000404</v>
      </c>
      <c r="D6" s="203">
        <f t="shared" si="1"/>
        <v>4569.6304900000041</v>
      </c>
      <c r="E6" s="203">
        <f t="shared" si="1"/>
        <v>3660.3525500000051</v>
      </c>
      <c r="F6" s="203">
        <f t="shared" si="1"/>
        <v>10852.406830000005</v>
      </c>
      <c r="G6" s="203">
        <f t="shared" si="1"/>
        <v>11791.697330000003</v>
      </c>
      <c r="H6" s="203">
        <f t="shared" si="1"/>
        <v>16662.046090000003</v>
      </c>
      <c r="I6" s="203">
        <f t="shared" si="1"/>
        <v>15667.253190000003</v>
      </c>
      <c r="J6" s="203">
        <f t="shared" si="1"/>
        <v>21408.324690000001</v>
      </c>
      <c r="K6" s="203">
        <f t="shared" si="1"/>
        <v>24202.119620000001</v>
      </c>
      <c r="L6" s="203">
        <f t="shared" si="1"/>
        <v>24202.119620000001</v>
      </c>
      <c r="M6" s="203">
        <f t="shared" si="1"/>
        <v>24202.119620000001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1363312</v>
      </c>
      <c r="C9" s="202">
        <v>1256638</v>
      </c>
      <c r="D9" s="202">
        <v>1459486.33</v>
      </c>
      <c r="E9" s="202">
        <v>1546367.6600000001</v>
      </c>
      <c r="F9" s="202">
        <v>1331677.33</v>
      </c>
      <c r="G9" s="202">
        <v>1421466</v>
      </c>
      <c r="H9" s="202">
        <v>1161996</v>
      </c>
      <c r="I9" s="202">
        <v>1035808</v>
      </c>
      <c r="J9" s="202">
        <v>1463779</v>
      </c>
      <c r="K9" s="202">
        <v>1164016.6500000001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1363.3119999999999</v>
      </c>
      <c r="C10" s="203">
        <f t="shared" ref="C10:M10" si="3">C9/1000+B10</f>
        <v>2619.9499999999998</v>
      </c>
      <c r="D10" s="203">
        <f t="shared" si="3"/>
        <v>4079.43633</v>
      </c>
      <c r="E10" s="203">
        <f t="shared" si="3"/>
        <v>5625.8039900000003</v>
      </c>
      <c r="F10" s="203">
        <f t="shared" si="3"/>
        <v>6957.4813200000008</v>
      </c>
      <c r="G10" s="203">
        <f t="shared" si="3"/>
        <v>8378.9473200000011</v>
      </c>
      <c r="H10" s="203">
        <f t="shared" si="3"/>
        <v>9540.9433200000021</v>
      </c>
      <c r="I10" s="203">
        <f t="shared" si="3"/>
        <v>10576.751320000003</v>
      </c>
      <c r="J10" s="203">
        <f t="shared" si="3"/>
        <v>12040.530320000003</v>
      </c>
      <c r="K10" s="203">
        <f t="shared" si="3"/>
        <v>13204.546970000003</v>
      </c>
      <c r="L10" s="203">
        <f t="shared" si="3"/>
        <v>13204.546970000003</v>
      </c>
      <c r="M10" s="203">
        <f t="shared" si="3"/>
        <v>13204.546970000003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0.51387059395559853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0.51387059395559853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7.0375100000000002</v>
      </c>
      <c r="K7" s="52">
        <v>0.63736000000000004</v>
      </c>
      <c r="L7" s="52">
        <v>8.48292</v>
      </c>
      <c r="M7" s="52">
        <v>6.5811700000000002</v>
      </c>
      <c r="N7" s="52">
        <v>0</v>
      </c>
      <c r="O7" s="52">
        <v>0</v>
      </c>
      <c r="P7" s="53">
        <v>66.833510000000004</v>
      </c>
      <c r="Q7" s="95">
        <v>0.42133411303700002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111.75493</v>
      </c>
      <c r="K8" s="52">
        <v>8.6487499999989996</v>
      </c>
      <c r="L8" s="52">
        <v>167.01251999999999</v>
      </c>
      <c r="M8" s="52">
        <v>138.25468000000001</v>
      </c>
      <c r="N8" s="52">
        <v>0</v>
      </c>
      <c r="O8" s="52">
        <v>0</v>
      </c>
      <c r="P8" s="53">
        <v>1141.1272300000001</v>
      </c>
      <c r="Q8" s="95">
        <v>0.97810908509299999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3194.9056700000001</v>
      </c>
      <c r="K9" s="52">
        <v>2854.1100999999999</v>
      </c>
      <c r="L9" s="52">
        <v>3709.9975300000001</v>
      </c>
      <c r="M9" s="52">
        <v>3169.1446900000001</v>
      </c>
      <c r="N9" s="52">
        <v>0</v>
      </c>
      <c r="O9" s="52">
        <v>0</v>
      </c>
      <c r="P9" s="53">
        <v>33410.459029999998</v>
      </c>
      <c r="Q9" s="95">
        <v>0.98418028079599995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140.50227000000001</v>
      </c>
      <c r="K10" s="52">
        <v>146.06609</v>
      </c>
      <c r="L10" s="52">
        <v>154.36107999999999</v>
      </c>
      <c r="M10" s="52">
        <v>151.71789999999999</v>
      </c>
      <c r="N10" s="52">
        <v>0</v>
      </c>
      <c r="O10" s="52">
        <v>0</v>
      </c>
      <c r="P10" s="53">
        <v>1500.4300800000001</v>
      </c>
      <c r="Q10" s="95">
        <v>0.84930007203299995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83.350229999999996</v>
      </c>
      <c r="K11" s="52">
        <v>33.076900000000002</v>
      </c>
      <c r="L11" s="52">
        <v>56.098759999999999</v>
      </c>
      <c r="M11" s="52">
        <v>99.698099999999997</v>
      </c>
      <c r="N11" s="52">
        <v>0</v>
      </c>
      <c r="O11" s="52">
        <v>0</v>
      </c>
      <c r="P11" s="53">
        <v>573.55934000000002</v>
      </c>
      <c r="Q11" s="95">
        <v>1.0899781026749999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67.230149999999995</v>
      </c>
      <c r="K12" s="52">
        <v>0.15825</v>
      </c>
      <c r="L12" s="52">
        <v>64.769959999999998</v>
      </c>
      <c r="M12" s="52">
        <v>66.106890000000007</v>
      </c>
      <c r="N12" s="52">
        <v>0</v>
      </c>
      <c r="O12" s="52">
        <v>0</v>
      </c>
      <c r="P12" s="53">
        <v>396.71084000000002</v>
      </c>
      <c r="Q12" s="95">
        <v>112.95676118785001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10.00447</v>
      </c>
      <c r="K13" s="52">
        <v>10.91662</v>
      </c>
      <c r="L13" s="52">
        <v>16.929099999999998</v>
      </c>
      <c r="M13" s="52">
        <v>22.20683</v>
      </c>
      <c r="N13" s="52">
        <v>0</v>
      </c>
      <c r="O13" s="52">
        <v>0</v>
      </c>
      <c r="P13" s="53">
        <v>131.80033</v>
      </c>
      <c r="Q13" s="95">
        <v>1.0544026732109999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97.372</v>
      </c>
      <c r="K14" s="52">
        <v>97.433999999999997</v>
      </c>
      <c r="L14" s="52">
        <v>97.828000000000003</v>
      </c>
      <c r="M14" s="52">
        <v>120.095</v>
      </c>
      <c r="N14" s="52">
        <v>0</v>
      </c>
      <c r="O14" s="52">
        <v>0</v>
      </c>
      <c r="P14" s="53">
        <v>1124.0920000000001</v>
      </c>
      <c r="Q14" s="95">
        <v>0.97333397694699997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-8938.3746800000008</v>
      </c>
      <c r="K16" s="52">
        <v>-8577.1511599999994</v>
      </c>
      <c r="L16" s="52">
        <v>-9462.3145199999999</v>
      </c>
      <c r="M16" s="52">
        <v>-9330.5578999999998</v>
      </c>
      <c r="N16" s="52">
        <v>0</v>
      </c>
      <c r="O16" s="52">
        <v>0</v>
      </c>
      <c r="P16" s="53">
        <v>-88068.798169999995</v>
      </c>
      <c r="Q16" s="95">
        <v>0.99700529370500002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96.168539999999993</v>
      </c>
      <c r="K17" s="52">
        <v>47.595700000000001</v>
      </c>
      <c r="L17" s="52">
        <v>54.338769999999997</v>
      </c>
      <c r="M17" s="52">
        <v>64.728790000000004</v>
      </c>
      <c r="N17" s="52">
        <v>0</v>
      </c>
      <c r="O17" s="52">
        <v>0</v>
      </c>
      <c r="P17" s="53">
        <v>519.75557000000003</v>
      </c>
      <c r="Q17" s="95">
        <v>1.103676253702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49.923999999999999</v>
      </c>
      <c r="K18" s="52">
        <v>46.884</v>
      </c>
      <c r="L18" s="52">
        <v>54.225999999999999</v>
      </c>
      <c r="M18" s="52">
        <v>90.982919999999993</v>
      </c>
      <c r="N18" s="52">
        <v>0</v>
      </c>
      <c r="O18" s="52">
        <v>0</v>
      </c>
      <c r="P18" s="53">
        <v>620.52692000000002</v>
      </c>
      <c r="Q18" s="95">
        <v>1.0487779259909999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113.45068000000001</v>
      </c>
      <c r="K19" s="52">
        <v>127.50429</v>
      </c>
      <c r="L19" s="52">
        <v>166.65960000000001</v>
      </c>
      <c r="M19" s="52">
        <v>146.54304999999999</v>
      </c>
      <c r="N19" s="52">
        <v>0</v>
      </c>
      <c r="O19" s="52">
        <v>0</v>
      </c>
      <c r="P19" s="53">
        <v>1421.9430400000001</v>
      </c>
      <c r="Q19" s="95">
        <v>1.2480993510859999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3842.5908100000001</v>
      </c>
      <c r="K20" s="52">
        <v>2752.2588099999998</v>
      </c>
      <c r="L20" s="52">
        <v>2740.3306899999998</v>
      </c>
      <c r="M20" s="52">
        <v>2674.5099100000002</v>
      </c>
      <c r="N20" s="52">
        <v>0</v>
      </c>
      <c r="O20" s="52">
        <v>0</v>
      </c>
      <c r="P20" s="53">
        <v>27952.874059999998</v>
      </c>
      <c r="Q20" s="95">
        <v>1.0239148329829999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305.14999999999998</v>
      </c>
      <c r="K21" s="52">
        <v>305.14999999999998</v>
      </c>
      <c r="L21" s="52">
        <v>371.80200000000002</v>
      </c>
      <c r="M21" s="52">
        <v>303.94900000000001</v>
      </c>
      <c r="N21" s="52">
        <v>0</v>
      </c>
      <c r="O21" s="52">
        <v>0</v>
      </c>
      <c r="P21" s="53">
        <v>3117.701</v>
      </c>
      <c r="Q21" s="95">
        <v>1.0255595752390001</v>
      </c>
    </row>
    <row r="22" spans="1:17" ht="14.4" customHeight="1" x14ac:dyDescent="0.3">
      <c r="A22" s="15" t="s">
        <v>50</v>
      </c>
      <c r="B22" s="51">
        <v>192</v>
      </c>
      <c r="C22" s="52">
        <v>16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140.93329</v>
      </c>
      <c r="K22" s="52">
        <v>2.5587499999999999</v>
      </c>
      <c r="L22" s="52">
        <v>38.450659999999999</v>
      </c>
      <c r="M22" s="52">
        <v>34.435000000000002</v>
      </c>
      <c r="N22" s="52">
        <v>0</v>
      </c>
      <c r="O22" s="52">
        <v>0</v>
      </c>
      <c r="P22" s="53">
        <v>405.50238999999999</v>
      </c>
      <c r="Q22" s="95">
        <v>2.5343899374999999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5502.8226400000003</v>
      </c>
      <c r="K23" s="52">
        <v>1107.8720000000001</v>
      </c>
      <c r="L23" s="52">
        <v>7462.6051100000004</v>
      </c>
      <c r="M23" s="52">
        <v>4978.4666299999999</v>
      </c>
      <c r="N23" s="52">
        <v>0</v>
      </c>
      <c r="O23" s="52">
        <v>0</v>
      </c>
      <c r="P23" s="53">
        <v>39411.092089999998</v>
      </c>
      <c r="Q23" s="95">
        <v>0.95349419349999998</v>
      </c>
    </row>
    <row r="24" spans="1:17" ht="14.4" customHeight="1" x14ac:dyDescent="0.3">
      <c r="A24" s="16" t="s">
        <v>52</v>
      </c>
      <c r="B24" s="51">
        <v>479.99998488116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45.526249999999003</v>
      </c>
      <c r="K24" s="52">
        <v>41.486639999998999</v>
      </c>
      <c r="L24" s="52">
        <v>39.493319999999997</v>
      </c>
      <c r="M24" s="52">
        <v>56.932269999997999</v>
      </c>
      <c r="N24" s="52">
        <v>0</v>
      </c>
      <c r="O24" s="52">
        <v>0</v>
      </c>
      <c r="P24" s="53">
        <v>475.00630999999998</v>
      </c>
      <c r="Q24" s="95"/>
    </row>
    <row r="25" spans="1:17" ht="14.4" customHeight="1" x14ac:dyDescent="0.3">
      <c r="A25" s="17" t="s">
        <v>53</v>
      </c>
      <c r="B25" s="54">
        <v>29941.1435115694</v>
      </c>
      <c r="C25" s="55">
        <v>2495.09529263079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4870.3487599999999</v>
      </c>
      <c r="K25" s="55">
        <v>-994.79290000000003</v>
      </c>
      <c r="L25" s="55">
        <v>5741.0715</v>
      </c>
      <c r="M25" s="55">
        <v>2793.79493</v>
      </c>
      <c r="N25" s="55">
        <v>0</v>
      </c>
      <c r="O25" s="55">
        <v>0</v>
      </c>
      <c r="P25" s="56">
        <v>24202.119620000001</v>
      </c>
      <c r="Q25" s="96">
        <v>0.96998778729900004</v>
      </c>
    </row>
    <row r="26" spans="1:17" ht="14.4" customHeight="1" x14ac:dyDescent="0.3">
      <c r="A26" s="15" t="s">
        <v>54</v>
      </c>
      <c r="B26" s="51">
        <v>5781.2236331171898</v>
      </c>
      <c r="C26" s="52">
        <v>481.76863609309902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546.66162999999995</v>
      </c>
      <c r="K26" s="52">
        <v>387.63367</v>
      </c>
      <c r="L26" s="52">
        <v>492.20756</v>
      </c>
      <c r="M26" s="52">
        <v>502.30538999999999</v>
      </c>
      <c r="N26" s="52">
        <v>0</v>
      </c>
      <c r="O26" s="52">
        <v>0</v>
      </c>
      <c r="P26" s="53">
        <v>4662.6091700000097</v>
      </c>
      <c r="Q26" s="95">
        <v>0.96781085788599996</v>
      </c>
    </row>
    <row r="27" spans="1:17" ht="14.4" customHeight="1" x14ac:dyDescent="0.3">
      <c r="A27" s="18" t="s">
        <v>55</v>
      </c>
      <c r="B27" s="54">
        <v>35722.367144686599</v>
      </c>
      <c r="C27" s="55">
        <v>2976.8639287238798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5417.0103900000004</v>
      </c>
      <c r="K27" s="55">
        <v>-607.15922999999998</v>
      </c>
      <c r="L27" s="55">
        <v>6233.2790599999998</v>
      </c>
      <c r="M27" s="55">
        <v>3296.10032</v>
      </c>
      <c r="N27" s="55">
        <v>0</v>
      </c>
      <c r="O27" s="55">
        <v>0</v>
      </c>
      <c r="P27" s="56">
        <v>28864.728790000001</v>
      </c>
      <c r="Q27" s="96">
        <v>0.969635478178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25.882960000000001</v>
      </c>
      <c r="K28" s="52">
        <v>28.492979999999999</v>
      </c>
      <c r="L28" s="52">
        <v>24.775099999999998</v>
      </c>
      <c r="M28" s="52">
        <v>10.134</v>
      </c>
      <c r="N28" s="52">
        <v>0</v>
      </c>
      <c r="O28" s="52">
        <v>0</v>
      </c>
      <c r="P28" s="53">
        <v>143.30393000000001</v>
      </c>
      <c r="Q28" s="95">
        <v>1.0241487816229999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6236.4873500000003</v>
      </c>
      <c r="K30" s="52">
        <v>1230.6179999999999</v>
      </c>
      <c r="L30" s="52">
        <v>8692.9778000000006</v>
      </c>
      <c r="M30" s="52">
        <v>5459.9688999999998</v>
      </c>
      <c r="N30" s="52">
        <v>0</v>
      </c>
      <c r="O30" s="52">
        <v>0</v>
      </c>
      <c r="P30" s="53">
        <v>44312.897400000002</v>
      </c>
      <c r="Q30" s="95">
        <v>0.98793268704100001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106.60550000000001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6" t="s">
        <v>286</v>
      </c>
      <c r="B6" s="418">
        <v>38368.721461645699</v>
      </c>
      <c r="C6" s="418">
        <v>36451.156949999997</v>
      </c>
      <c r="D6" s="419">
        <v>-1917.5645116456701</v>
      </c>
      <c r="E6" s="420">
        <v>0.95002271541500005</v>
      </c>
      <c r="F6" s="418">
        <v>29941.1435115694</v>
      </c>
      <c r="G6" s="419">
        <v>24950.952926307898</v>
      </c>
      <c r="H6" s="421">
        <v>2793.79493</v>
      </c>
      <c r="I6" s="418">
        <v>24202.119620000001</v>
      </c>
      <c r="J6" s="419">
        <v>-748.83330630784599</v>
      </c>
      <c r="K6" s="422">
        <v>0.80832315608200001</v>
      </c>
    </row>
    <row r="7" spans="1:11" ht="14.4" customHeight="1" thickBot="1" x14ac:dyDescent="0.35">
      <c r="A7" s="437" t="s">
        <v>287</v>
      </c>
      <c r="B7" s="418">
        <v>-48999.981597231003</v>
      </c>
      <c r="C7" s="418">
        <v>-57295.550750000002</v>
      </c>
      <c r="D7" s="419">
        <v>-8295.5691527690506</v>
      </c>
      <c r="E7" s="420">
        <v>1.1692973932299999</v>
      </c>
      <c r="F7" s="418">
        <v>-59381.115243061999</v>
      </c>
      <c r="G7" s="419">
        <v>-49484.262702551598</v>
      </c>
      <c r="H7" s="421">
        <v>-5556.7528700000003</v>
      </c>
      <c r="I7" s="418">
        <v>-49701.156470000002</v>
      </c>
      <c r="J7" s="419">
        <v>-216.893767448353</v>
      </c>
      <c r="K7" s="422">
        <v>0.83698590480400004</v>
      </c>
    </row>
    <row r="8" spans="1:11" ht="14.4" customHeight="1" thickBot="1" x14ac:dyDescent="0.35">
      <c r="A8" s="438" t="s">
        <v>288</v>
      </c>
      <c r="B8" s="418">
        <v>44892.963059894602</v>
      </c>
      <c r="C8" s="418">
        <v>46493.505369999999</v>
      </c>
      <c r="D8" s="419">
        <v>1600.5423101054</v>
      </c>
      <c r="E8" s="420">
        <v>1.0356524096649999</v>
      </c>
      <c r="F8" s="418">
        <v>45233.015485281401</v>
      </c>
      <c r="G8" s="419">
        <v>37694.179571067798</v>
      </c>
      <c r="H8" s="421">
        <v>3653.7100300000002</v>
      </c>
      <c r="I8" s="418">
        <v>37242.04565</v>
      </c>
      <c r="J8" s="419">
        <v>-452.13392106781203</v>
      </c>
      <c r="K8" s="422">
        <v>0.82333767161899996</v>
      </c>
    </row>
    <row r="9" spans="1:11" ht="14.4" customHeight="1" thickBot="1" x14ac:dyDescent="0.35">
      <c r="A9" s="439" t="s">
        <v>289</v>
      </c>
      <c r="B9" s="423">
        <v>0</v>
      </c>
      <c r="C9" s="423">
        <v>-1.6199999999999999E-3</v>
      </c>
      <c r="D9" s="424">
        <v>-1.6199999999999999E-3</v>
      </c>
      <c r="E9" s="425" t="s">
        <v>284</v>
      </c>
      <c r="F9" s="423">
        <v>0</v>
      </c>
      <c r="G9" s="424">
        <v>0</v>
      </c>
      <c r="H9" s="426">
        <v>-2.3000000000000001E-4</v>
      </c>
      <c r="I9" s="423">
        <v>1.2899999999999999E-3</v>
      </c>
      <c r="J9" s="424">
        <v>1.2899999999999999E-3</v>
      </c>
      <c r="K9" s="427" t="s">
        <v>284</v>
      </c>
    </row>
    <row r="10" spans="1:11" ht="14.4" customHeight="1" thickBot="1" x14ac:dyDescent="0.35">
      <c r="A10" s="440" t="s">
        <v>290</v>
      </c>
      <c r="B10" s="418">
        <v>0</v>
      </c>
      <c r="C10" s="418">
        <v>-1.6199999999999999E-3</v>
      </c>
      <c r="D10" s="419">
        <v>-1.6199999999999999E-3</v>
      </c>
      <c r="E10" s="428" t="s">
        <v>284</v>
      </c>
      <c r="F10" s="418">
        <v>0</v>
      </c>
      <c r="G10" s="419">
        <v>0</v>
      </c>
      <c r="H10" s="421">
        <v>-2.3000000000000001E-4</v>
      </c>
      <c r="I10" s="418">
        <v>1.2899999999999999E-3</v>
      </c>
      <c r="J10" s="419">
        <v>1.2899999999999999E-3</v>
      </c>
      <c r="K10" s="429" t="s">
        <v>284</v>
      </c>
    </row>
    <row r="11" spans="1:11" ht="14.4" customHeight="1" thickBot="1" x14ac:dyDescent="0.35">
      <c r="A11" s="439" t="s">
        <v>291</v>
      </c>
      <c r="B11" s="423">
        <v>198.66503300038099</v>
      </c>
      <c r="C11" s="423">
        <v>140.34773999999999</v>
      </c>
      <c r="D11" s="424">
        <v>-58.317293000381</v>
      </c>
      <c r="E11" s="430">
        <v>0.70645416498400004</v>
      </c>
      <c r="F11" s="423">
        <v>190.34825217880501</v>
      </c>
      <c r="G11" s="424">
        <v>158.62354348233799</v>
      </c>
      <c r="H11" s="426">
        <v>6.5811700000000002</v>
      </c>
      <c r="I11" s="423">
        <v>66.833510000000004</v>
      </c>
      <c r="J11" s="424">
        <v>-91.790033482336995</v>
      </c>
      <c r="K11" s="431">
        <v>0.35111176086399998</v>
      </c>
    </row>
    <row r="12" spans="1:11" ht="14.4" customHeight="1" thickBot="1" x14ac:dyDescent="0.35">
      <c r="A12" s="440" t="s">
        <v>292</v>
      </c>
      <c r="B12" s="418">
        <v>198.66503300038099</v>
      </c>
      <c r="C12" s="418">
        <v>140.34773999999999</v>
      </c>
      <c r="D12" s="419">
        <v>-58.317293000381</v>
      </c>
      <c r="E12" s="420">
        <v>0.70645416498400004</v>
      </c>
      <c r="F12" s="418">
        <v>190.34825217880501</v>
      </c>
      <c r="G12" s="419">
        <v>158.62354348233799</v>
      </c>
      <c r="H12" s="421">
        <v>6.5811700000000002</v>
      </c>
      <c r="I12" s="418">
        <v>66.833510000000004</v>
      </c>
      <c r="J12" s="419">
        <v>-91.790033482336995</v>
      </c>
      <c r="K12" s="422">
        <v>0.35111176086399998</v>
      </c>
    </row>
    <row r="13" spans="1:11" ht="14.4" customHeight="1" thickBot="1" x14ac:dyDescent="0.35">
      <c r="A13" s="439" t="s">
        <v>293</v>
      </c>
      <c r="B13" s="423">
        <v>1254.9925639841499</v>
      </c>
      <c r="C13" s="423">
        <v>1354.4219800000001</v>
      </c>
      <c r="D13" s="424">
        <v>99.429416015846002</v>
      </c>
      <c r="E13" s="430">
        <v>1.079227095736</v>
      </c>
      <c r="F13" s="423">
        <v>1399.9999559034</v>
      </c>
      <c r="G13" s="424">
        <v>1166.6666299195001</v>
      </c>
      <c r="H13" s="426">
        <v>138.25468000000001</v>
      </c>
      <c r="I13" s="423">
        <v>1141.1272300000001</v>
      </c>
      <c r="J13" s="424">
        <v>-25.539399919499999</v>
      </c>
      <c r="K13" s="431">
        <v>0.81509090424399999</v>
      </c>
    </row>
    <row r="14" spans="1:11" ht="14.4" customHeight="1" thickBot="1" x14ac:dyDescent="0.35">
      <c r="A14" s="440" t="s">
        <v>294</v>
      </c>
      <c r="B14" s="418">
        <v>1254.9925639841499</v>
      </c>
      <c r="C14" s="418">
        <v>1355.35446</v>
      </c>
      <c r="D14" s="419">
        <v>100.361896015846</v>
      </c>
      <c r="E14" s="420">
        <v>1.0799701120909999</v>
      </c>
      <c r="F14" s="418">
        <v>1399.9999559034</v>
      </c>
      <c r="G14" s="419">
        <v>1166.6666299195001</v>
      </c>
      <c r="H14" s="421">
        <v>138.25468000000001</v>
      </c>
      <c r="I14" s="418">
        <v>1141.1272300000001</v>
      </c>
      <c r="J14" s="419">
        <v>-25.539399919499999</v>
      </c>
      <c r="K14" s="422">
        <v>0.81509090424399999</v>
      </c>
    </row>
    <row r="15" spans="1:11" ht="14.4" customHeight="1" thickBot="1" x14ac:dyDescent="0.35">
      <c r="A15" s="440" t="s">
        <v>295</v>
      </c>
      <c r="B15" s="418">
        <v>0</v>
      </c>
      <c r="C15" s="418">
        <v>-0.93247999999999998</v>
      </c>
      <c r="D15" s="419">
        <v>-0.93247999999999998</v>
      </c>
      <c r="E15" s="428" t="s">
        <v>284</v>
      </c>
      <c r="F15" s="418">
        <v>0</v>
      </c>
      <c r="G15" s="419">
        <v>0</v>
      </c>
      <c r="H15" s="421">
        <v>0</v>
      </c>
      <c r="I15" s="418">
        <v>0</v>
      </c>
      <c r="J15" s="419">
        <v>0</v>
      </c>
      <c r="K15" s="422">
        <v>0</v>
      </c>
    </row>
    <row r="16" spans="1:11" ht="14.4" customHeight="1" thickBot="1" x14ac:dyDescent="0.35">
      <c r="A16" s="439" t="s">
        <v>296</v>
      </c>
      <c r="B16" s="423">
        <v>41554.018888839797</v>
      </c>
      <c r="C16" s="423">
        <v>41753.430330000003</v>
      </c>
      <c r="D16" s="424">
        <v>199.41144116022801</v>
      </c>
      <c r="E16" s="430">
        <v>1.0047988484979999</v>
      </c>
      <c r="F16" s="423">
        <v>40736.998716883201</v>
      </c>
      <c r="G16" s="424">
        <v>33947.498930736001</v>
      </c>
      <c r="H16" s="426">
        <v>3169.1446900000001</v>
      </c>
      <c r="I16" s="423">
        <v>33410.459029999998</v>
      </c>
      <c r="J16" s="424">
        <v>-537.03990073601005</v>
      </c>
      <c r="K16" s="431">
        <v>0.82015023399700004</v>
      </c>
    </row>
    <row r="17" spans="1:11" ht="14.4" customHeight="1" thickBot="1" x14ac:dyDescent="0.35">
      <c r="A17" s="440" t="s">
        <v>297</v>
      </c>
      <c r="B17" s="418">
        <v>18632.031803740501</v>
      </c>
      <c r="C17" s="418">
        <v>18115.115720000002</v>
      </c>
      <c r="D17" s="419">
        <v>-516.91608374048496</v>
      </c>
      <c r="E17" s="420">
        <v>0.97225659073600001</v>
      </c>
      <c r="F17" s="418">
        <v>17232.999457202299</v>
      </c>
      <c r="G17" s="419">
        <v>14360.832881001899</v>
      </c>
      <c r="H17" s="421">
        <v>969.81767000000002</v>
      </c>
      <c r="I17" s="418">
        <v>13331.456920000001</v>
      </c>
      <c r="J17" s="419">
        <v>-1029.3759610018799</v>
      </c>
      <c r="K17" s="422">
        <v>0.77360049555499999</v>
      </c>
    </row>
    <row r="18" spans="1:11" ht="14.4" customHeight="1" thickBot="1" x14ac:dyDescent="0.35">
      <c r="A18" s="440" t="s">
        <v>298</v>
      </c>
      <c r="B18" s="418">
        <v>413.01883903022798</v>
      </c>
      <c r="C18" s="418">
        <v>483.24504999999999</v>
      </c>
      <c r="D18" s="419">
        <v>70.226210969771998</v>
      </c>
      <c r="E18" s="420">
        <v>1.1700314957410001</v>
      </c>
      <c r="F18" s="418">
        <v>446.99998592058301</v>
      </c>
      <c r="G18" s="419">
        <v>372.49998826715301</v>
      </c>
      <c r="H18" s="421">
        <v>69.721760000000003</v>
      </c>
      <c r="I18" s="418">
        <v>391.73379999999997</v>
      </c>
      <c r="J18" s="419">
        <v>19.233811732846998</v>
      </c>
      <c r="K18" s="422">
        <v>0.87636199628300004</v>
      </c>
    </row>
    <row r="19" spans="1:11" ht="14.4" customHeight="1" thickBot="1" x14ac:dyDescent="0.35">
      <c r="A19" s="440" t="s">
        <v>299</v>
      </c>
      <c r="B19" s="418">
        <v>205.170781010778</v>
      </c>
      <c r="C19" s="418">
        <v>258.23910999999998</v>
      </c>
      <c r="D19" s="419">
        <v>53.068328989222003</v>
      </c>
      <c r="E19" s="420">
        <v>1.258654418176</v>
      </c>
      <c r="F19" s="418">
        <v>206.99999348000199</v>
      </c>
      <c r="G19" s="419">
        <v>172.49999456666799</v>
      </c>
      <c r="H19" s="421">
        <v>21.958079999999999</v>
      </c>
      <c r="I19" s="418">
        <v>143.16895</v>
      </c>
      <c r="J19" s="419">
        <v>-29.331044566668002</v>
      </c>
      <c r="K19" s="422">
        <v>0.69163746139799998</v>
      </c>
    </row>
    <row r="20" spans="1:11" ht="14.4" customHeight="1" thickBot="1" x14ac:dyDescent="0.35">
      <c r="A20" s="440" t="s">
        <v>300</v>
      </c>
      <c r="B20" s="418">
        <v>408.65604576723598</v>
      </c>
      <c r="C20" s="418">
        <v>422.72196000000002</v>
      </c>
      <c r="D20" s="419">
        <v>14.065914232763999</v>
      </c>
      <c r="E20" s="420">
        <v>1.0344199342660001</v>
      </c>
      <c r="F20" s="418">
        <v>420.99998673952001</v>
      </c>
      <c r="G20" s="419">
        <v>350.83332228293398</v>
      </c>
      <c r="H20" s="421">
        <v>42.201329999999999</v>
      </c>
      <c r="I20" s="418">
        <v>316.08546000000001</v>
      </c>
      <c r="J20" s="419">
        <v>-34.747862282932999</v>
      </c>
      <c r="K20" s="422">
        <v>0.75079684074999997</v>
      </c>
    </row>
    <row r="21" spans="1:11" ht="14.4" customHeight="1" thickBot="1" x14ac:dyDescent="0.35">
      <c r="A21" s="440" t="s">
        <v>301</v>
      </c>
      <c r="B21" s="418">
        <v>21713.2347576426</v>
      </c>
      <c r="C21" s="418">
        <v>22269.769489999999</v>
      </c>
      <c r="D21" s="419">
        <v>556.53473235744195</v>
      </c>
      <c r="E21" s="420">
        <v>1.0256311295189999</v>
      </c>
      <c r="F21" s="418">
        <v>22254.999299021401</v>
      </c>
      <c r="G21" s="419">
        <v>18545.832749184501</v>
      </c>
      <c r="H21" s="421">
        <v>2048.8648499999999</v>
      </c>
      <c r="I21" s="418">
        <v>19098.9473</v>
      </c>
      <c r="J21" s="419">
        <v>553.11455081547297</v>
      </c>
      <c r="K21" s="422">
        <v>0.85818682999600004</v>
      </c>
    </row>
    <row r="22" spans="1:11" ht="14.4" customHeight="1" thickBot="1" x14ac:dyDescent="0.35">
      <c r="A22" s="440" t="s">
        <v>302</v>
      </c>
      <c r="B22" s="418">
        <v>49.708838693887003</v>
      </c>
      <c r="C22" s="418">
        <v>52.962000000000003</v>
      </c>
      <c r="D22" s="419">
        <v>3.2531613061120002</v>
      </c>
      <c r="E22" s="420">
        <v>1.0654443232140001</v>
      </c>
      <c r="F22" s="418">
        <v>45.999998551110998</v>
      </c>
      <c r="G22" s="419">
        <v>38.333332125925999</v>
      </c>
      <c r="H22" s="421">
        <v>4.3689999999999998</v>
      </c>
      <c r="I22" s="418">
        <v>34.668999999999997</v>
      </c>
      <c r="J22" s="419">
        <v>-3.6643321259260002</v>
      </c>
      <c r="K22" s="422">
        <v>0.75367393678200001</v>
      </c>
    </row>
    <row r="23" spans="1:11" ht="14.4" customHeight="1" thickBot="1" x14ac:dyDescent="0.35">
      <c r="A23" s="440" t="s">
        <v>303</v>
      </c>
      <c r="B23" s="418">
        <v>132.19782295460499</v>
      </c>
      <c r="C23" s="418">
        <v>151.37700000000001</v>
      </c>
      <c r="D23" s="419">
        <v>19.179177045393999</v>
      </c>
      <c r="E23" s="420">
        <v>1.145079371329</v>
      </c>
      <c r="F23" s="418">
        <v>127.99999596831</v>
      </c>
      <c r="G23" s="419">
        <v>106.666663306925</v>
      </c>
      <c r="H23" s="421">
        <v>12.212</v>
      </c>
      <c r="I23" s="418">
        <v>94.397599999999997</v>
      </c>
      <c r="J23" s="419">
        <v>-12.269063306925</v>
      </c>
      <c r="K23" s="422">
        <v>0.73748127322799994</v>
      </c>
    </row>
    <row r="24" spans="1:11" ht="14.4" customHeight="1" thickBot="1" x14ac:dyDescent="0.35">
      <c r="A24" s="439" t="s">
        <v>304</v>
      </c>
      <c r="B24" s="423">
        <v>999.99647320872998</v>
      </c>
      <c r="C24" s="423">
        <v>1806.6401499999999</v>
      </c>
      <c r="D24" s="424">
        <v>806.64367679127099</v>
      </c>
      <c r="E24" s="430">
        <v>1.8066465216650001</v>
      </c>
      <c r="F24" s="423">
        <v>2119.99993322514</v>
      </c>
      <c r="G24" s="424">
        <v>1766.6666110209501</v>
      </c>
      <c r="H24" s="426">
        <v>151.71789999999999</v>
      </c>
      <c r="I24" s="423">
        <v>1500.4300800000001</v>
      </c>
      <c r="J24" s="424">
        <v>-266.23653102094801</v>
      </c>
      <c r="K24" s="431">
        <v>0.70775006002800001</v>
      </c>
    </row>
    <row r="25" spans="1:11" ht="14.4" customHeight="1" thickBot="1" x14ac:dyDescent="0.35">
      <c r="A25" s="440" t="s">
        <v>305</v>
      </c>
      <c r="B25" s="418">
        <v>999.99647320872998</v>
      </c>
      <c r="C25" s="418">
        <v>1806.1040599999999</v>
      </c>
      <c r="D25" s="419">
        <v>806.10758679127105</v>
      </c>
      <c r="E25" s="420">
        <v>1.806110429774</v>
      </c>
      <c r="F25" s="418">
        <v>2119.99993322514</v>
      </c>
      <c r="G25" s="419">
        <v>1766.6666110209501</v>
      </c>
      <c r="H25" s="421">
        <v>151.71789999999999</v>
      </c>
      <c r="I25" s="418">
        <v>1500.4300800000001</v>
      </c>
      <c r="J25" s="419">
        <v>-266.23653102094801</v>
      </c>
      <c r="K25" s="422">
        <v>0.70775006002800001</v>
      </c>
    </row>
    <row r="26" spans="1:11" ht="14.4" customHeight="1" thickBot="1" x14ac:dyDescent="0.35">
      <c r="A26" s="440" t="s">
        <v>306</v>
      </c>
      <c r="B26" s="418">
        <v>0</v>
      </c>
      <c r="C26" s="418">
        <v>0.53608999999999996</v>
      </c>
      <c r="D26" s="419">
        <v>0.53608999999999996</v>
      </c>
      <c r="E26" s="428" t="s">
        <v>284</v>
      </c>
      <c r="F26" s="418">
        <v>0</v>
      </c>
      <c r="G26" s="419">
        <v>0</v>
      </c>
      <c r="H26" s="421">
        <v>0</v>
      </c>
      <c r="I26" s="418">
        <v>0</v>
      </c>
      <c r="J26" s="419">
        <v>0</v>
      </c>
      <c r="K26" s="429" t="s">
        <v>284</v>
      </c>
    </row>
    <row r="27" spans="1:11" ht="14.4" customHeight="1" thickBot="1" x14ac:dyDescent="0.35">
      <c r="A27" s="439" t="s">
        <v>307</v>
      </c>
      <c r="B27" s="423">
        <v>737.919746395988</v>
      </c>
      <c r="C27" s="423">
        <v>797.68571999999995</v>
      </c>
      <c r="D27" s="424">
        <v>59.765973604011002</v>
      </c>
      <c r="E27" s="430">
        <v>1.0809925115779999</v>
      </c>
      <c r="F27" s="423">
        <v>631.45416069401006</v>
      </c>
      <c r="G27" s="424">
        <v>526.21180057834204</v>
      </c>
      <c r="H27" s="426">
        <v>99.698099999999997</v>
      </c>
      <c r="I27" s="423">
        <v>573.55934000000002</v>
      </c>
      <c r="J27" s="424">
        <v>47.347539421657999</v>
      </c>
      <c r="K27" s="431">
        <v>0.908315085563</v>
      </c>
    </row>
    <row r="28" spans="1:11" ht="14.4" customHeight="1" thickBot="1" x14ac:dyDescent="0.35">
      <c r="A28" s="440" t="s">
        <v>308</v>
      </c>
      <c r="B28" s="418">
        <v>10.505242445286999</v>
      </c>
      <c r="C28" s="418">
        <v>38.905070000000002</v>
      </c>
      <c r="D28" s="419">
        <v>28.399827554712001</v>
      </c>
      <c r="E28" s="420">
        <v>3.7033957286199999</v>
      </c>
      <c r="F28" s="418">
        <v>25.745113906886001</v>
      </c>
      <c r="G28" s="419">
        <v>21.454261589072001</v>
      </c>
      <c r="H28" s="421">
        <v>0</v>
      </c>
      <c r="I28" s="418">
        <v>2.9697999999990001</v>
      </c>
      <c r="J28" s="419">
        <v>-18.484461589072001</v>
      </c>
      <c r="K28" s="422">
        <v>0.11535392737900001</v>
      </c>
    </row>
    <row r="29" spans="1:11" ht="14.4" customHeight="1" thickBot="1" x14ac:dyDescent="0.35">
      <c r="A29" s="440" t="s">
        <v>309</v>
      </c>
      <c r="B29" s="418">
        <v>32.351901273137997</v>
      </c>
      <c r="C29" s="418">
        <v>37.666879999999999</v>
      </c>
      <c r="D29" s="419">
        <v>5.3149787268609998</v>
      </c>
      <c r="E29" s="420">
        <v>1.1642864412189999</v>
      </c>
      <c r="F29" s="418">
        <v>25.999999181063</v>
      </c>
      <c r="G29" s="419">
        <v>21.666665984219001</v>
      </c>
      <c r="H29" s="421">
        <v>3.09884</v>
      </c>
      <c r="I29" s="418">
        <v>43.7804</v>
      </c>
      <c r="J29" s="419">
        <v>22.11373401578</v>
      </c>
      <c r="K29" s="422">
        <v>1.6838615914990001</v>
      </c>
    </row>
    <row r="30" spans="1:11" ht="14.4" customHeight="1" thickBot="1" x14ac:dyDescent="0.35">
      <c r="A30" s="440" t="s">
        <v>310</v>
      </c>
      <c r="B30" s="418">
        <v>276.76651818923602</v>
      </c>
      <c r="C30" s="418">
        <v>233.52206000000001</v>
      </c>
      <c r="D30" s="419">
        <v>-43.244458189235999</v>
      </c>
      <c r="E30" s="420">
        <v>0.84375112108100003</v>
      </c>
      <c r="F30" s="418">
        <v>221.86824553325201</v>
      </c>
      <c r="G30" s="419">
        <v>184.890204611043</v>
      </c>
      <c r="H30" s="421">
        <v>21.35266</v>
      </c>
      <c r="I30" s="418">
        <v>186.75323</v>
      </c>
      <c r="J30" s="419">
        <v>1.863025388956</v>
      </c>
      <c r="K30" s="422">
        <v>0.84173032310700002</v>
      </c>
    </row>
    <row r="31" spans="1:11" ht="14.4" customHeight="1" thickBot="1" x14ac:dyDescent="0.35">
      <c r="A31" s="440" t="s">
        <v>311</v>
      </c>
      <c r="B31" s="418">
        <v>213.986330469829</v>
      </c>
      <c r="C31" s="418">
        <v>220.89979</v>
      </c>
      <c r="D31" s="419">
        <v>6.913459530171</v>
      </c>
      <c r="E31" s="420">
        <v>1.032307949367</v>
      </c>
      <c r="F31" s="418">
        <v>195.99999382647499</v>
      </c>
      <c r="G31" s="419">
        <v>163.33332818872901</v>
      </c>
      <c r="H31" s="421">
        <v>56.547310000000003</v>
      </c>
      <c r="I31" s="418">
        <v>180.64437000000001</v>
      </c>
      <c r="J31" s="419">
        <v>17.311041811270002</v>
      </c>
      <c r="K31" s="422">
        <v>0.92165497800899998</v>
      </c>
    </row>
    <row r="32" spans="1:11" ht="14.4" customHeight="1" thickBot="1" x14ac:dyDescent="0.35">
      <c r="A32" s="440" t="s">
        <v>312</v>
      </c>
      <c r="B32" s="418">
        <v>11.999027686688001</v>
      </c>
      <c r="C32" s="418">
        <v>4.8651</v>
      </c>
      <c r="D32" s="419">
        <v>-7.1339276866879997</v>
      </c>
      <c r="E32" s="420">
        <v>0.40545785267200002</v>
      </c>
      <c r="F32" s="418">
        <v>9.9999996850239992</v>
      </c>
      <c r="G32" s="419">
        <v>8.3333330708529996</v>
      </c>
      <c r="H32" s="421">
        <v>0.30530000000000002</v>
      </c>
      <c r="I32" s="418">
        <v>8.8563899999999993</v>
      </c>
      <c r="J32" s="419">
        <v>0.52305692914599999</v>
      </c>
      <c r="K32" s="422">
        <v>0.88563902789500004</v>
      </c>
    </row>
    <row r="33" spans="1:11" ht="14.4" customHeight="1" thickBot="1" x14ac:dyDescent="0.35">
      <c r="A33" s="440" t="s">
        <v>313</v>
      </c>
      <c r="B33" s="418">
        <v>4.2592248734999998E-2</v>
      </c>
      <c r="C33" s="418">
        <v>0</v>
      </c>
      <c r="D33" s="419">
        <v>-4.2592248734999998E-2</v>
      </c>
      <c r="E33" s="420">
        <v>0</v>
      </c>
      <c r="F33" s="418">
        <v>0</v>
      </c>
      <c r="G33" s="419">
        <v>0</v>
      </c>
      <c r="H33" s="421">
        <v>0</v>
      </c>
      <c r="I33" s="418">
        <v>0</v>
      </c>
      <c r="J33" s="419">
        <v>0</v>
      </c>
      <c r="K33" s="422">
        <v>0</v>
      </c>
    </row>
    <row r="34" spans="1:11" ht="14.4" customHeight="1" thickBot="1" x14ac:dyDescent="0.35">
      <c r="A34" s="440" t="s">
        <v>314</v>
      </c>
      <c r="B34" s="418">
        <v>16.998251381759999</v>
      </c>
      <c r="C34" s="418">
        <v>19.326000000000001</v>
      </c>
      <c r="D34" s="419">
        <v>2.3277486182390001</v>
      </c>
      <c r="E34" s="420">
        <v>1.1369404749909999</v>
      </c>
      <c r="F34" s="418">
        <v>0</v>
      </c>
      <c r="G34" s="419">
        <v>0</v>
      </c>
      <c r="H34" s="421">
        <v>0</v>
      </c>
      <c r="I34" s="418">
        <v>11.193</v>
      </c>
      <c r="J34" s="419">
        <v>11.193</v>
      </c>
      <c r="K34" s="429" t="s">
        <v>284</v>
      </c>
    </row>
    <row r="35" spans="1:11" ht="14.4" customHeight="1" thickBot="1" x14ac:dyDescent="0.35">
      <c r="A35" s="440" t="s">
        <v>315</v>
      </c>
      <c r="B35" s="418">
        <v>77.173259215534998</v>
      </c>
      <c r="C35" s="418">
        <v>40.756230000000002</v>
      </c>
      <c r="D35" s="419">
        <v>-36.417029215535003</v>
      </c>
      <c r="E35" s="420">
        <v>0.52811337002299996</v>
      </c>
      <c r="F35" s="418">
        <v>40.840812057539999</v>
      </c>
      <c r="G35" s="419">
        <v>34.034010047949998</v>
      </c>
      <c r="H35" s="421">
        <v>1.8149999999999999</v>
      </c>
      <c r="I35" s="418">
        <v>21.806709999999999</v>
      </c>
      <c r="J35" s="419">
        <v>-12.227300047949999</v>
      </c>
      <c r="K35" s="422">
        <v>0.53394408439399998</v>
      </c>
    </row>
    <row r="36" spans="1:11" ht="14.4" customHeight="1" thickBot="1" x14ac:dyDescent="0.35">
      <c r="A36" s="440" t="s">
        <v>316</v>
      </c>
      <c r="B36" s="418">
        <v>0</v>
      </c>
      <c r="C36" s="418">
        <v>0</v>
      </c>
      <c r="D36" s="419">
        <v>0</v>
      </c>
      <c r="E36" s="420">
        <v>1</v>
      </c>
      <c r="F36" s="418">
        <v>0</v>
      </c>
      <c r="G36" s="419">
        <v>0</v>
      </c>
      <c r="H36" s="421">
        <v>0</v>
      </c>
      <c r="I36" s="418">
        <v>1.895</v>
      </c>
      <c r="J36" s="419">
        <v>1.895</v>
      </c>
      <c r="K36" s="429" t="s">
        <v>317</v>
      </c>
    </row>
    <row r="37" spans="1:11" ht="14.4" customHeight="1" thickBot="1" x14ac:dyDescent="0.35">
      <c r="A37" s="440" t="s">
        <v>318</v>
      </c>
      <c r="B37" s="418">
        <v>0.104943219813</v>
      </c>
      <c r="C37" s="418">
        <v>0</v>
      </c>
      <c r="D37" s="419">
        <v>-0.104943219813</v>
      </c>
      <c r="E37" s="420">
        <v>0</v>
      </c>
      <c r="F37" s="418">
        <v>0</v>
      </c>
      <c r="G37" s="419">
        <v>0</v>
      </c>
      <c r="H37" s="421">
        <v>0</v>
      </c>
      <c r="I37" s="418">
        <v>0</v>
      </c>
      <c r="J37" s="419">
        <v>0</v>
      </c>
      <c r="K37" s="422">
        <v>0</v>
      </c>
    </row>
    <row r="38" spans="1:11" ht="14.4" customHeight="1" thickBot="1" x14ac:dyDescent="0.35">
      <c r="A38" s="440" t="s">
        <v>319</v>
      </c>
      <c r="B38" s="418">
        <v>97.991680265964007</v>
      </c>
      <c r="C38" s="418">
        <v>201.74458999999999</v>
      </c>
      <c r="D38" s="419">
        <v>103.752909734035</v>
      </c>
      <c r="E38" s="420">
        <v>2.0587930470460001</v>
      </c>
      <c r="F38" s="418">
        <v>110.999996503769</v>
      </c>
      <c r="G38" s="419">
        <v>92.499997086473996</v>
      </c>
      <c r="H38" s="421">
        <v>16.578990000000001</v>
      </c>
      <c r="I38" s="418">
        <v>115.20544</v>
      </c>
      <c r="J38" s="419">
        <v>22.705442913525999</v>
      </c>
      <c r="K38" s="422">
        <v>1.037886879537</v>
      </c>
    </row>
    <row r="39" spans="1:11" ht="14.4" customHeight="1" thickBot="1" x14ac:dyDescent="0.35">
      <c r="A39" s="440" t="s">
        <v>320</v>
      </c>
      <c r="B39" s="418">
        <v>0</v>
      </c>
      <c r="C39" s="418">
        <v>0</v>
      </c>
      <c r="D39" s="419">
        <v>0</v>
      </c>
      <c r="E39" s="420">
        <v>1</v>
      </c>
      <c r="F39" s="418">
        <v>0</v>
      </c>
      <c r="G39" s="419">
        <v>0</v>
      </c>
      <c r="H39" s="421">
        <v>0</v>
      </c>
      <c r="I39" s="418">
        <v>0.45500000000000002</v>
      </c>
      <c r="J39" s="419">
        <v>0.45500000000000002</v>
      </c>
      <c r="K39" s="429" t="s">
        <v>317</v>
      </c>
    </row>
    <row r="40" spans="1:11" ht="14.4" customHeight="1" thickBot="1" x14ac:dyDescent="0.35">
      <c r="A40" s="439" t="s">
        <v>321</v>
      </c>
      <c r="B40" s="423">
        <v>18.281094411110001</v>
      </c>
      <c r="C40" s="423">
        <v>525.17990999999995</v>
      </c>
      <c r="D40" s="424">
        <v>506.89881558888902</v>
      </c>
      <c r="E40" s="430">
        <v>28.728034448572998</v>
      </c>
      <c r="F40" s="423">
        <v>4.214471121461</v>
      </c>
      <c r="G40" s="424">
        <v>3.5120592678840001</v>
      </c>
      <c r="H40" s="426">
        <v>66.106890000000007</v>
      </c>
      <c r="I40" s="423">
        <v>396.71084000000002</v>
      </c>
      <c r="J40" s="424">
        <v>393.19878073211601</v>
      </c>
      <c r="K40" s="431">
        <v>94.130634323208</v>
      </c>
    </row>
    <row r="41" spans="1:11" ht="14.4" customHeight="1" thickBot="1" x14ac:dyDescent="0.35">
      <c r="A41" s="440" t="s">
        <v>322</v>
      </c>
      <c r="B41" s="418">
        <v>2.3589210788699999</v>
      </c>
      <c r="C41" s="418">
        <v>0.14499999999999999</v>
      </c>
      <c r="D41" s="419">
        <v>-2.2139210788699999</v>
      </c>
      <c r="E41" s="420">
        <v>6.1468779645999998E-2</v>
      </c>
      <c r="F41" s="418">
        <v>0</v>
      </c>
      <c r="G41" s="419">
        <v>0</v>
      </c>
      <c r="H41" s="421">
        <v>0.76</v>
      </c>
      <c r="I41" s="418">
        <v>0.98499999999999999</v>
      </c>
      <c r="J41" s="419">
        <v>0.98499999999999999</v>
      </c>
      <c r="K41" s="429" t="s">
        <v>284</v>
      </c>
    </row>
    <row r="42" spans="1:11" ht="14.4" customHeight="1" thickBot="1" x14ac:dyDescent="0.35">
      <c r="A42" s="440" t="s">
        <v>323</v>
      </c>
      <c r="B42" s="418">
        <v>0</v>
      </c>
      <c r="C42" s="418">
        <v>512.26445999999999</v>
      </c>
      <c r="D42" s="419">
        <v>512.26445999999999</v>
      </c>
      <c r="E42" s="428" t="s">
        <v>284</v>
      </c>
      <c r="F42" s="418">
        <v>0</v>
      </c>
      <c r="G42" s="419">
        <v>0</v>
      </c>
      <c r="H42" s="421">
        <v>64.033280000000005</v>
      </c>
      <c r="I42" s="418">
        <v>384.19868000000002</v>
      </c>
      <c r="J42" s="419">
        <v>384.19868000000002</v>
      </c>
      <c r="K42" s="429" t="s">
        <v>284</v>
      </c>
    </row>
    <row r="43" spans="1:11" ht="14.4" customHeight="1" thickBot="1" x14ac:dyDescent="0.35">
      <c r="A43" s="440" t="s">
        <v>324</v>
      </c>
      <c r="B43" s="418">
        <v>10.579279120954</v>
      </c>
      <c r="C43" s="418">
        <v>5.0819999999999999</v>
      </c>
      <c r="D43" s="419">
        <v>-5.4972791209540004</v>
      </c>
      <c r="E43" s="420">
        <v>0.48037299535200001</v>
      </c>
      <c r="F43" s="418">
        <v>0</v>
      </c>
      <c r="G43" s="419">
        <v>0</v>
      </c>
      <c r="H43" s="421">
        <v>0</v>
      </c>
      <c r="I43" s="418">
        <v>0.34</v>
      </c>
      <c r="J43" s="419">
        <v>0.34</v>
      </c>
      <c r="K43" s="429" t="s">
        <v>317</v>
      </c>
    </row>
    <row r="44" spans="1:11" ht="14.4" customHeight="1" thickBot="1" x14ac:dyDescent="0.35">
      <c r="A44" s="440" t="s">
        <v>325</v>
      </c>
      <c r="B44" s="418">
        <v>0.34196172121000001</v>
      </c>
      <c r="C44" s="418">
        <v>3.05952</v>
      </c>
      <c r="D44" s="419">
        <v>2.7175582787889998</v>
      </c>
      <c r="E44" s="420">
        <v>8.9469663129720001</v>
      </c>
      <c r="F44" s="418">
        <v>0.21447124745099999</v>
      </c>
      <c r="G44" s="419">
        <v>0.17872603954300001</v>
      </c>
      <c r="H44" s="421">
        <v>0</v>
      </c>
      <c r="I44" s="418">
        <v>0.38700000000000001</v>
      </c>
      <c r="J44" s="419">
        <v>0.208273960456</v>
      </c>
      <c r="K44" s="422">
        <v>1.8044376791679999</v>
      </c>
    </row>
    <row r="45" spans="1:11" ht="14.4" customHeight="1" thickBot="1" x14ac:dyDescent="0.35">
      <c r="A45" s="440" t="s">
        <v>326</v>
      </c>
      <c r="B45" s="418">
        <v>0</v>
      </c>
      <c r="C45" s="418">
        <v>0</v>
      </c>
      <c r="D45" s="419">
        <v>0</v>
      </c>
      <c r="E45" s="428" t="s">
        <v>284</v>
      </c>
      <c r="F45" s="418">
        <v>0</v>
      </c>
      <c r="G45" s="419">
        <v>0</v>
      </c>
      <c r="H45" s="421">
        <v>0</v>
      </c>
      <c r="I45" s="418">
        <v>1.6721999999999999</v>
      </c>
      <c r="J45" s="419">
        <v>1.6721999999999999</v>
      </c>
      <c r="K45" s="429" t="s">
        <v>317</v>
      </c>
    </row>
    <row r="46" spans="1:11" ht="14.4" customHeight="1" thickBot="1" x14ac:dyDescent="0.35">
      <c r="A46" s="440" t="s">
        <v>327</v>
      </c>
      <c r="B46" s="418">
        <v>5.0009324900739998</v>
      </c>
      <c r="C46" s="418">
        <v>4.6289300000000004</v>
      </c>
      <c r="D46" s="419">
        <v>-0.37200249007399999</v>
      </c>
      <c r="E46" s="420">
        <v>0.92561337494200002</v>
      </c>
      <c r="F46" s="418">
        <v>3.9999998740090001</v>
      </c>
      <c r="G46" s="419">
        <v>3.333333228341</v>
      </c>
      <c r="H46" s="421">
        <v>1.3136099999999999</v>
      </c>
      <c r="I46" s="418">
        <v>9.1279599999999999</v>
      </c>
      <c r="J46" s="419">
        <v>5.7946267716579998</v>
      </c>
      <c r="K46" s="422">
        <v>2.2819900718769999</v>
      </c>
    </row>
    <row r="47" spans="1:11" ht="14.4" customHeight="1" thickBot="1" x14ac:dyDescent="0.35">
      <c r="A47" s="439" t="s">
        <v>328</v>
      </c>
      <c r="B47" s="423">
        <v>129.08926005445099</v>
      </c>
      <c r="C47" s="423">
        <v>113.44216</v>
      </c>
      <c r="D47" s="424">
        <v>-15.64710005445</v>
      </c>
      <c r="E47" s="430">
        <v>0.87878852161700005</v>
      </c>
      <c r="F47" s="423">
        <v>149.99999527536301</v>
      </c>
      <c r="G47" s="424">
        <v>124.999996062802</v>
      </c>
      <c r="H47" s="426">
        <v>22.20683</v>
      </c>
      <c r="I47" s="423">
        <v>131.80033</v>
      </c>
      <c r="J47" s="424">
        <v>6.8003339371970002</v>
      </c>
      <c r="K47" s="431">
        <v>0.87866889434200002</v>
      </c>
    </row>
    <row r="48" spans="1:11" ht="14.4" customHeight="1" thickBot="1" x14ac:dyDescent="0.35">
      <c r="A48" s="440" t="s">
        <v>329</v>
      </c>
      <c r="B48" s="418">
        <v>33.082578573311999</v>
      </c>
      <c r="C48" s="418">
        <v>29.311119999999999</v>
      </c>
      <c r="D48" s="419">
        <v>-3.7714585733120001</v>
      </c>
      <c r="E48" s="420">
        <v>0.88599865137599998</v>
      </c>
      <c r="F48" s="418">
        <v>36.999998834589</v>
      </c>
      <c r="G48" s="419">
        <v>30.833332362157002</v>
      </c>
      <c r="H48" s="421">
        <v>7.0176800000000004</v>
      </c>
      <c r="I48" s="418">
        <v>25.505700000000001</v>
      </c>
      <c r="J48" s="419">
        <v>-5.3276323621569999</v>
      </c>
      <c r="K48" s="422">
        <v>0.68934326495499998</v>
      </c>
    </row>
    <row r="49" spans="1:11" ht="14.4" customHeight="1" thickBot="1" x14ac:dyDescent="0.35">
      <c r="A49" s="440" t="s">
        <v>330</v>
      </c>
      <c r="B49" s="418">
        <v>0</v>
      </c>
      <c r="C49" s="418">
        <v>0</v>
      </c>
      <c r="D49" s="419">
        <v>0</v>
      </c>
      <c r="E49" s="420">
        <v>1</v>
      </c>
      <c r="F49" s="418">
        <v>0.99999996850200001</v>
      </c>
      <c r="G49" s="419">
        <v>0.83333330708499997</v>
      </c>
      <c r="H49" s="421">
        <v>0</v>
      </c>
      <c r="I49" s="418">
        <v>0</v>
      </c>
      <c r="J49" s="419">
        <v>-0.83333330708499997</v>
      </c>
      <c r="K49" s="422">
        <v>0</v>
      </c>
    </row>
    <row r="50" spans="1:11" ht="14.4" customHeight="1" thickBot="1" x14ac:dyDescent="0.35">
      <c r="A50" s="440" t="s">
        <v>331</v>
      </c>
      <c r="B50" s="418">
        <v>0</v>
      </c>
      <c r="C50" s="418">
        <v>0</v>
      </c>
      <c r="D50" s="419">
        <v>0</v>
      </c>
      <c r="E50" s="428" t="s">
        <v>284</v>
      </c>
      <c r="F50" s="418">
        <v>0</v>
      </c>
      <c r="G50" s="419">
        <v>0</v>
      </c>
      <c r="H50" s="421">
        <v>0</v>
      </c>
      <c r="I50" s="418">
        <v>0.42592000000000002</v>
      </c>
      <c r="J50" s="419">
        <v>0.42592000000000002</v>
      </c>
      <c r="K50" s="429" t="s">
        <v>317</v>
      </c>
    </row>
    <row r="51" spans="1:11" ht="14.4" customHeight="1" thickBot="1" x14ac:dyDescent="0.35">
      <c r="A51" s="440" t="s">
        <v>332</v>
      </c>
      <c r="B51" s="418">
        <v>85.008176494870995</v>
      </c>
      <c r="C51" s="418">
        <v>73.19117</v>
      </c>
      <c r="D51" s="419">
        <v>-11.817006494871</v>
      </c>
      <c r="E51" s="420">
        <v>0.86098976613599998</v>
      </c>
      <c r="F51" s="418">
        <v>99.999996850241999</v>
      </c>
      <c r="G51" s="419">
        <v>83.333330708535001</v>
      </c>
      <c r="H51" s="421">
        <v>13.57624</v>
      </c>
      <c r="I51" s="418">
        <v>96.117410000000007</v>
      </c>
      <c r="J51" s="419">
        <v>12.784079291464</v>
      </c>
      <c r="K51" s="422">
        <v>0.961174130274</v>
      </c>
    </row>
    <row r="52" spans="1:11" ht="14.4" customHeight="1" thickBot="1" x14ac:dyDescent="0.35">
      <c r="A52" s="440" t="s">
        <v>333</v>
      </c>
      <c r="B52" s="418">
        <v>10.998504986265999</v>
      </c>
      <c r="C52" s="418">
        <v>10.939870000000001</v>
      </c>
      <c r="D52" s="419">
        <v>-5.8634986266E-2</v>
      </c>
      <c r="E52" s="420">
        <v>0.99466882213999996</v>
      </c>
      <c r="F52" s="418">
        <v>11.999999622029</v>
      </c>
      <c r="G52" s="419">
        <v>9.9999996850239992</v>
      </c>
      <c r="H52" s="421">
        <v>1.6129100000000001</v>
      </c>
      <c r="I52" s="418">
        <v>9.7513000000000005</v>
      </c>
      <c r="J52" s="419">
        <v>-0.248699685024</v>
      </c>
      <c r="K52" s="422">
        <v>0.81260835892799999</v>
      </c>
    </row>
    <row r="53" spans="1:11" ht="14.4" customHeight="1" thickBot="1" x14ac:dyDescent="0.35">
      <c r="A53" s="439" t="s">
        <v>334</v>
      </c>
      <c r="B53" s="423">
        <v>0</v>
      </c>
      <c r="C53" s="423">
        <v>2.359</v>
      </c>
      <c r="D53" s="424">
        <v>2.359</v>
      </c>
      <c r="E53" s="425" t="s">
        <v>284</v>
      </c>
      <c r="F53" s="423">
        <v>0</v>
      </c>
      <c r="G53" s="424">
        <v>0</v>
      </c>
      <c r="H53" s="426">
        <v>0</v>
      </c>
      <c r="I53" s="423">
        <v>21.123999999999999</v>
      </c>
      <c r="J53" s="424">
        <v>21.123999999999999</v>
      </c>
      <c r="K53" s="427" t="s">
        <v>284</v>
      </c>
    </row>
    <row r="54" spans="1:11" ht="14.4" customHeight="1" thickBot="1" x14ac:dyDescent="0.35">
      <c r="A54" s="440" t="s">
        <v>335</v>
      </c>
      <c r="B54" s="418">
        <v>0</v>
      </c>
      <c r="C54" s="418">
        <v>2.359</v>
      </c>
      <c r="D54" s="419">
        <v>2.359</v>
      </c>
      <c r="E54" s="428" t="s">
        <v>284</v>
      </c>
      <c r="F54" s="418">
        <v>0</v>
      </c>
      <c r="G54" s="419">
        <v>0</v>
      </c>
      <c r="H54" s="421">
        <v>0</v>
      </c>
      <c r="I54" s="418">
        <v>21.123999999999999</v>
      </c>
      <c r="J54" s="419">
        <v>21.123999999999999</v>
      </c>
      <c r="K54" s="429" t="s">
        <v>284</v>
      </c>
    </row>
    <row r="55" spans="1:11" ht="14.4" customHeight="1" thickBot="1" x14ac:dyDescent="0.35">
      <c r="A55" s="438" t="s">
        <v>42</v>
      </c>
      <c r="B55" s="418">
        <v>1507.0553428726901</v>
      </c>
      <c r="C55" s="418">
        <v>1325.47</v>
      </c>
      <c r="D55" s="419">
        <v>-181.585342872692</v>
      </c>
      <c r="E55" s="420">
        <v>0.87950983769000002</v>
      </c>
      <c r="F55" s="418">
        <v>1385.8659329141001</v>
      </c>
      <c r="G55" s="419">
        <v>1154.88827742842</v>
      </c>
      <c r="H55" s="421">
        <v>120.095</v>
      </c>
      <c r="I55" s="418">
        <v>1124.0920000000001</v>
      </c>
      <c r="J55" s="419">
        <v>-30.796277428419</v>
      </c>
      <c r="K55" s="422">
        <v>0.81111164745599995</v>
      </c>
    </row>
    <row r="56" spans="1:11" ht="14.4" customHeight="1" thickBot="1" x14ac:dyDescent="0.35">
      <c r="A56" s="439" t="s">
        <v>336</v>
      </c>
      <c r="B56" s="423">
        <v>1507.0553428726901</v>
      </c>
      <c r="C56" s="423">
        <v>1325.47</v>
      </c>
      <c r="D56" s="424">
        <v>-181.585342872692</v>
      </c>
      <c r="E56" s="430">
        <v>0.87950983769000002</v>
      </c>
      <c r="F56" s="423">
        <v>1385.8659329141001</v>
      </c>
      <c r="G56" s="424">
        <v>1154.88827742842</v>
      </c>
      <c r="H56" s="426">
        <v>120.095</v>
      </c>
      <c r="I56" s="423">
        <v>1124.0920000000001</v>
      </c>
      <c r="J56" s="424">
        <v>-30.796277428419</v>
      </c>
      <c r="K56" s="431">
        <v>0.81111164745599995</v>
      </c>
    </row>
    <row r="57" spans="1:11" ht="14.4" customHeight="1" thickBot="1" x14ac:dyDescent="0.35">
      <c r="A57" s="440" t="s">
        <v>337</v>
      </c>
      <c r="B57" s="418">
        <v>764.78213950404597</v>
      </c>
      <c r="C57" s="418">
        <v>642.64400000000001</v>
      </c>
      <c r="D57" s="419">
        <v>-122.13813950404599</v>
      </c>
      <c r="E57" s="420">
        <v>0.84029682023700003</v>
      </c>
      <c r="F57" s="418">
        <v>660.08408632263399</v>
      </c>
      <c r="G57" s="419">
        <v>550.07007193552795</v>
      </c>
      <c r="H57" s="421">
        <v>54.494999999999997</v>
      </c>
      <c r="I57" s="418">
        <v>555.22299999999996</v>
      </c>
      <c r="J57" s="419">
        <v>5.1529280644720004</v>
      </c>
      <c r="K57" s="422">
        <v>0.84113980552500001</v>
      </c>
    </row>
    <row r="58" spans="1:11" ht="14.4" customHeight="1" thickBot="1" x14ac:dyDescent="0.35">
      <c r="A58" s="440" t="s">
        <v>338</v>
      </c>
      <c r="B58" s="418">
        <v>350.01325431992001</v>
      </c>
      <c r="C58" s="418">
        <v>320.30399999999997</v>
      </c>
      <c r="D58" s="419">
        <v>-29.709254319919999</v>
      </c>
      <c r="E58" s="420">
        <v>0.91511963060400003</v>
      </c>
      <c r="F58" s="418">
        <v>349.999988975848</v>
      </c>
      <c r="G58" s="419">
        <v>291.66665747987298</v>
      </c>
      <c r="H58" s="421">
        <v>28.189</v>
      </c>
      <c r="I58" s="418">
        <v>268.06200000000001</v>
      </c>
      <c r="J58" s="419">
        <v>-23.604657479873001</v>
      </c>
      <c r="K58" s="422">
        <v>0.76589145269500003</v>
      </c>
    </row>
    <row r="59" spans="1:11" ht="14.4" customHeight="1" thickBot="1" x14ac:dyDescent="0.35">
      <c r="A59" s="440" t="s">
        <v>339</v>
      </c>
      <c r="B59" s="418">
        <v>385.83415808927901</v>
      </c>
      <c r="C59" s="418">
        <v>357.93299999999999</v>
      </c>
      <c r="D59" s="419">
        <v>-27.901158089277999</v>
      </c>
      <c r="E59" s="420">
        <v>0.92768613793099997</v>
      </c>
      <c r="F59" s="418">
        <v>370.99998831440098</v>
      </c>
      <c r="G59" s="419">
        <v>309.16665692866701</v>
      </c>
      <c r="H59" s="421">
        <v>36.911000000000001</v>
      </c>
      <c r="I59" s="418">
        <v>297.22899999999998</v>
      </c>
      <c r="J59" s="419">
        <v>-11.937656928667</v>
      </c>
      <c r="K59" s="422">
        <v>0.80115635946599995</v>
      </c>
    </row>
    <row r="60" spans="1:11" ht="14.4" customHeight="1" thickBot="1" x14ac:dyDescent="0.35">
      <c r="A60" s="440" t="s">
        <v>340</v>
      </c>
      <c r="B60" s="418">
        <v>6.4257909594470002</v>
      </c>
      <c r="C60" s="418">
        <v>4.5890000000000004</v>
      </c>
      <c r="D60" s="419">
        <v>-1.836790959447</v>
      </c>
      <c r="E60" s="420">
        <v>0.71415332819800004</v>
      </c>
      <c r="F60" s="418">
        <v>4.7818693012200004</v>
      </c>
      <c r="G60" s="419">
        <v>3.9848910843500001</v>
      </c>
      <c r="H60" s="421">
        <v>0.5</v>
      </c>
      <c r="I60" s="418">
        <v>3.5779999999999998</v>
      </c>
      <c r="J60" s="419">
        <v>-0.40689108434999999</v>
      </c>
      <c r="K60" s="422">
        <v>0.74824295157599996</v>
      </c>
    </row>
    <row r="61" spans="1:11" ht="14.4" customHeight="1" thickBot="1" x14ac:dyDescent="0.35">
      <c r="A61" s="438" t="s">
        <v>43</v>
      </c>
      <c r="B61" s="418">
        <v>0</v>
      </c>
      <c r="C61" s="418">
        <v>7.5202400000000003</v>
      </c>
      <c r="D61" s="419">
        <v>7.5202400000000003</v>
      </c>
      <c r="E61" s="428" t="s">
        <v>317</v>
      </c>
      <c r="F61" s="418">
        <v>0</v>
      </c>
      <c r="G61" s="419">
        <v>0</v>
      </c>
      <c r="H61" s="421">
        <v>0</v>
      </c>
      <c r="I61" s="418">
        <v>1.5040500000000001</v>
      </c>
      <c r="J61" s="419">
        <v>1.5040500000000001</v>
      </c>
      <c r="K61" s="429" t="s">
        <v>284</v>
      </c>
    </row>
    <row r="62" spans="1:11" ht="14.4" customHeight="1" thickBot="1" x14ac:dyDescent="0.35">
      <c r="A62" s="439" t="s">
        <v>341</v>
      </c>
      <c r="B62" s="423">
        <v>0</v>
      </c>
      <c r="C62" s="423">
        <v>7.5202400000000003</v>
      </c>
      <c r="D62" s="424">
        <v>7.5202400000000003</v>
      </c>
      <c r="E62" s="425" t="s">
        <v>317</v>
      </c>
      <c r="F62" s="423">
        <v>0</v>
      </c>
      <c r="G62" s="424">
        <v>0</v>
      </c>
      <c r="H62" s="426">
        <v>0</v>
      </c>
      <c r="I62" s="423">
        <v>1.5040500000000001</v>
      </c>
      <c r="J62" s="424">
        <v>1.5040500000000001</v>
      </c>
      <c r="K62" s="427" t="s">
        <v>284</v>
      </c>
    </row>
    <row r="63" spans="1:11" ht="14.4" customHeight="1" thickBot="1" x14ac:dyDescent="0.35">
      <c r="A63" s="440" t="s">
        <v>342</v>
      </c>
      <c r="B63" s="418">
        <v>0</v>
      </c>
      <c r="C63" s="418">
        <v>7.5202400000000003</v>
      </c>
      <c r="D63" s="419">
        <v>7.5202400000000003</v>
      </c>
      <c r="E63" s="428" t="s">
        <v>317</v>
      </c>
      <c r="F63" s="418">
        <v>0</v>
      </c>
      <c r="G63" s="419">
        <v>0</v>
      </c>
      <c r="H63" s="421">
        <v>0</v>
      </c>
      <c r="I63" s="418">
        <v>1.5040500000000001</v>
      </c>
      <c r="J63" s="419">
        <v>1.5040500000000001</v>
      </c>
      <c r="K63" s="429" t="s">
        <v>284</v>
      </c>
    </row>
    <row r="64" spans="1:11" ht="14.4" customHeight="1" thickBot="1" x14ac:dyDescent="0.35">
      <c r="A64" s="441" t="s">
        <v>343</v>
      </c>
      <c r="B64" s="423">
        <v>-95399.999999998297</v>
      </c>
      <c r="C64" s="423">
        <v>-105122.04635999999</v>
      </c>
      <c r="D64" s="424">
        <v>-9722.0463600017702</v>
      </c>
      <c r="E64" s="430">
        <v>1.1019082427669999</v>
      </c>
      <c r="F64" s="423">
        <v>-105999.996661257</v>
      </c>
      <c r="G64" s="424">
        <v>-88333.330551047897</v>
      </c>
      <c r="H64" s="426">
        <v>-9330.5578999999998</v>
      </c>
      <c r="I64" s="423">
        <v>-88068.798169999995</v>
      </c>
      <c r="J64" s="424">
        <v>264.53238104788801</v>
      </c>
      <c r="K64" s="431">
        <v>0.83083774475399996</v>
      </c>
    </row>
    <row r="65" spans="1:11" ht="14.4" customHeight="1" thickBot="1" x14ac:dyDescent="0.35">
      <c r="A65" s="439" t="s">
        <v>344</v>
      </c>
      <c r="B65" s="423">
        <v>-95399.999999998297</v>
      </c>
      <c r="C65" s="423">
        <v>-105122.04635999999</v>
      </c>
      <c r="D65" s="424">
        <v>-9722.0463600017702</v>
      </c>
      <c r="E65" s="430">
        <v>1.1019082427669999</v>
      </c>
      <c r="F65" s="423">
        <v>-105999.996661257</v>
      </c>
      <c r="G65" s="424">
        <v>-88333.330551047897</v>
      </c>
      <c r="H65" s="426">
        <v>-9330.5578999999998</v>
      </c>
      <c r="I65" s="423">
        <v>-88068.798169999995</v>
      </c>
      <c r="J65" s="424">
        <v>264.53238104788801</v>
      </c>
      <c r="K65" s="431">
        <v>0.83083774475399996</v>
      </c>
    </row>
    <row r="66" spans="1:11" ht="14.4" customHeight="1" thickBot="1" x14ac:dyDescent="0.35">
      <c r="A66" s="440" t="s">
        <v>345</v>
      </c>
      <c r="B66" s="418">
        <v>-95399.999999998297</v>
      </c>
      <c r="C66" s="418">
        <v>-105122.04635999999</v>
      </c>
      <c r="D66" s="419">
        <v>-9722.0463600017702</v>
      </c>
      <c r="E66" s="420">
        <v>1.1019082427669999</v>
      </c>
      <c r="F66" s="418">
        <v>-105999.996661257</v>
      </c>
      <c r="G66" s="419">
        <v>-88333.330551047897</v>
      </c>
      <c r="H66" s="421">
        <v>-9330.5578999999998</v>
      </c>
      <c r="I66" s="418">
        <v>-88068.798169999995</v>
      </c>
      <c r="J66" s="419">
        <v>264.53238104788801</v>
      </c>
      <c r="K66" s="422">
        <v>0.83083774475399996</v>
      </c>
    </row>
    <row r="67" spans="1:11" ht="14.4" customHeight="1" thickBot="1" x14ac:dyDescent="0.35">
      <c r="A67" s="442" t="s">
        <v>346</v>
      </c>
      <c r="B67" s="423">
        <v>2544.4377580566702</v>
      </c>
      <c r="C67" s="423">
        <v>2391.4498100000001</v>
      </c>
      <c r="D67" s="424">
        <v>-152.98794805666799</v>
      </c>
      <c r="E67" s="430">
        <v>0.93987357420200002</v>
      </c>
      <c r="F67" s="423">
        <v>2642.2614911115002</v>
      </c>
      <c r="G67" s="424">
        <v>2201.8845759262499</v>
      </c>
      <c r="H67" s="426">
        <v>302.25475999999998</v>
      </c>
      <c r="I67" s="423">
        <v>2562.2255300000002</v>
      </c>
      <c r="J67" s="424">
        <v>360.34095407375099</v>
      </c>
      <c r="K67" s="431">
        <v>0.96970929585099996</v>
      </c>
    </row>
    <row r="68" spans="1:11" ht="14.4" customHeight="1" thickBot="1" x14ac:dyDescent="0.35">
      <c r="A68" s="438" t="s">
        <v>45</v>
      </c>
      <c r="B68" s="418">
        <v>399.89706003019597</v>
      </c>
      <c r="C68" s="418">
        <v>449.89386000000002</v>
      </c>
      <c r="D68" s="419">
        <v>49.996799969803</v>
      </c>
      <c r="E68" s="420">
        <v>1.1250241748859999</v>
      </c>
      <c r="F68" s="418">
        <v>565.11742633555696</v>
      </c>
      <c r="G68" s="419">
        <v>470.93118861296398</v>
      </c>
      <c r="H68" s="421">
        <v>64.728790000000004</v>
      </c>
      <c r="I68" s="418">
        <v>519.75557000000003</v>
      </c>
      <c r="J68" s="419">
        <v>48.824381387034997</v>
      </c>
      <c r="K68" s="422">
        <v>0.91973021141800004</v>
      </c>
    </row>
    <row r="69" spans="1:11" ht="14.4" customHeight="1" thickBot="1" x14ac:dyDescent="0.35">
      <c r="A69" s="443" t="s">
        <v>347</v>
      </c>
      <c r="B69" s="418">
        <v>399.89706003019597</v>
      </c>
      <c r="C69" s="418">
        <v>449.89386000000002</v>
      </c>
      <c r="D69" s="419">
        <v>49.996799969803</v>
      </c>
      <c r="E69" s="420">
        <v>1.1250241748859999</v>
      </c>
      <c r="F69" s="418">
        <v>565.11742633555696</v>
      </c>
      <c r="G69" s="419">
        <v>470.93118861296398</v>
      </c>
      <c r="H69" s="421">
        <v>64.728790000000004</v>
      </c>
      <c r="I69" s="418">
        <v>519.75557000000003</v>
      </c>
      <c r="J69" s="419">
        <v>48.824381387034997</v>
      </c>
      <c r="K69" s="422">
        <v>0.91973021141800004</v>
      </c>
    </row>
    <row r="70" spans="1:11" ht="14.4" customHeight="1" thickBot="1" x14ac:dyDescent="0.35">
      <c r="A70" s="440" t="s">
        <v>348</v>
      </c>
      <c r="B70" s="418">
        <v>198.783227886872</v>
      </c>
      <c r="C70" s="418">
        <v>185.59444999999999</v>
      </c>
      <c r="D70" s="419">
        <v>-13.188777886871</v>
      </c>
      <c r="E70" s="420">
        <v>0.933652461391</v>
      </c>
      <c r="F70" s="418">
        <v>185.05028930091001</v>
      </c>
      <c r="G70" s="419">
        <v>154.20857441742501</v>
      </c>
      <c r="H70" s="421">
        <v>7.0301</v>
      </c>
      <c r="I70" s="418">
        <v>130.08819</v>
      </c>
      <c r="J70" s="419">
        <v>-24.120384417425001</v>
      </c>
      <c r="K70" s="422">
        <v>0.70298830923900002</v>
      </c>
    </row>
    <row r="71" spans="1:11" ht="14.4" customHeight="1" thickBot="1" x14ac:dyDescent="0.35">
      <c r="A71" s="440" t="s">
        <v>349</v>
      </c>
      <c r="B71" s="418">
        <v>0</v>
      </c>
      <c r="C71" s="418">
        <v>0.99199999999999999</v>
      </c>
      <c r="D71" s="419">
        <v>0.99199999999999999</v>
      </c>
      <c r="E71" s="428" t="s">
        <v>317</v>
      </c>
      <c r="F71" s="418">
        <v>1.2696191277569999</v>
      </c>
      <c r="G71" s="419">
        <v>1.058015939798</v>
      </c>
      <c r="H71" s="421">
        <v>0</v>
      </c>
      <c r="I71" s="418">
        <v>0</v>
      </c>
      <c r="J71" s="419">
        <v>-1.058015939798</v>
      </c>
      <c r="K71" s="422">
        <v>0</v>
      </c>
    </row>
    <row r="72" spans="1:11" ht="14.4" customHeight="1" thickBot="1" x14ac:dyDescent="0.35">
      <c r="A72" s="440" t="s">
        <v>350</v>
      </c>
      <c r="B72" s="418">
        <v>58.266082635075001</v>
      </c>
      <c r="C72" s="418">
        <v>121.70417999999999</v>
      </c>
      <c r="D72" s="419">
        <v>63.438097364923998</v>
      </c>
      <c r="E72" s="420">
        <v>2.0887654445930002</v>
      </c>
      <c r="F72" s="418">
        <v>95.820654050491001</v>
      </c>
      <c r="G72" s="419">
        <v>79.850545042076007</v>
      </c>
      <c r="H72" s="421">
        <v>38.327959999999997</v>
      </c>
      <c r="I72" s="418">
        <v>155.82445999999999</v>
      </c>
      <c r="J72" s="419">
        <v>75.973914957923</v>
      </c>
      <c r="K72" s="422">
        <v>1.6262095217779999</v>
      </c>
    </row>
    <row r="73" spans="1:11" ht="14.4" customHeight="1" thickBot="1" x14ac:dyDescent="0.35">
      <c r="A73" s="440" t="s">
        <v>351</v>
      </c>
      <c r="B73" s="418">
        <v>98.999832857960001</v>
      </c>
      <c r="C73" s="418">
        <v>78.713920000000002</v>
      </c>
      <c r="D73" s="419">
        <v>-20.28591285796</v>
      </c>
      <c r="E73" s="420">
        <v>0.79509144336500004</v>
      </c>
      <c r="F73" s="418">
        <v>219.999993070534</v>
      </c>
      <c r="G73" s="419">
        <v>183.333327558778</v>
      </c>
      <c r="H73" s="421">
        <v>19.370729999999998</v>
      </c>
      <c r="I73" s="418">
        <v>149.53519</v>
      </c>
      <c r="J73" s="419">
        <v>-33.798137558778002</v>
      </c>
      <c r="K73" s="422">
        <v>0.67970543049900001</v>
      </c>
    </row>
    <row r="74" spans="1:11" ht="14.4" customHeight="1" thickBot="1" x14ac:dyDescent="0.35">
      <c r="A74" s="440" t="s">
        <v>352</v>
      </c>
      <c r="B74" s="418">
        <v>43.847916650287999</v>
      </c>
      <c r="C74" s="418">
        <v>62.889310000000002</v>
      </c>
      <c r="D74" s="419">
        <v>19.041393349711001</v>
      </c>
      <c r="E74" s="420">
        <v>1.4342599330670001</v>
      </c>
      <c r="F74" s="418">
        <v>62.976870785862999</v>
      </c>
      <c r="G74" s="419">
        <v>52.480725654886001</v>
      </c>
      <c r="H74" s="421">
        <v>0</v>
      </c>
      <c r="I74" s="418">
        <v>84.307730000000006</v>
      </c>
      <c r="J74" s="419">
        <v>31.827004345113</v>
      </c>
      <c r="K74" s="422">
        <v>1.338709417409</v>
      </c>
    </row>
    <row r="75" spans="1:11" ht="14.4" customHeight="1" thickBot="1" x14ac:dyDescent="0.35">
      <c r="A75" s="441" t="s">
        <v>46</v>
      </c>
      <c r="B75" s="423">
        <v>649.99999999998795</v>
      </c>
      <c r="C75" s="423">
        <v>679.97400000000096</v>
      </c>
      <c r="D75" s="424">
        <v>29.974000000012001</v>
      </c>
      <c r="E75" s="430">
        <v>1.046113846153</v>
      </c>
      <c r="F75" s="423">
        <v>709.99997763672002</v>
      </c>
      <c r="G75" s="424">
        <v>591.66664803059996</v>
      </c>
      <c r="H75" s="426">
        <v>90.982919999999993</v>
      </c>
      <c r="I75" s="423">
        <v>620.52692000000002</v>
      </c>
      <c r="J75" s="424">
        <v>28.860271969399001</v>
      </c>
      <c r="K75" s="431">
        <v>0.87398160499300004</v>
      </c>
    </row>
    <row r="76" spans="1:11" ht="14.4" customHeight="1" thickBot="1" x14ac:dyDescent="0.35">
      <c r="A76" s="439" t="s">
        <v>353</v>
      </c>
      <c r="B76" s="423">
        <v>0</v>
      </c>
      <c r="C76" s="423">
        <v>51.021999999999998</v>
      </c>
      <c r="D76" s="424">
        <v>51.021999999999998</v>
      </c>
      <c r="E76" s="425" t="s">
        <v>284</v>
      </c>
      <c r="F76" s="423">
        <v>0</v>
      </c>
      <c r="G76" s="424">
        <v>0</v>
      </c>
      <c r="H76" s="426">
        <v>7.7799199999999997</v>
      </c>
      <c r="I76" s="423">
        <v>44.22392</v>
      </c>
      <c r="J76" s="424">
        <v>44.22392</v>
      </c>
      <c r="K76" s="427" t="s">
        <v>284</v>
      </c>
    </row>
    <row r="77" spans="1:11" ht="14.4" customHeight="1" thickBot="1" x14ac:dyDescent="0.35">
      <c r="A77" s="440" t="s">
        <v>354</v>
      </c>
      <c r="B77" s="418">
        <v>0</v>
      </c>
      <c r="C77" s="418">
        <v>41.396999999999998</v>
      </c>
      <c r="D77" s="419">
        <v>41.396999999999998</v>
      </c>
      <c r="E77" s="428" t="s">
        <v>284</v>
      </c>
      <c r="F77" s="418">
        <v>0</v>
      </c>
      <c r="G77" s="419">
        <v>0</v>
      </c>
      <c r="H77" s="421">
        <v>5.8280000000000003</v>
      </c>
      <c r="I77" s="418">
        <v>40.347000000000001</v>
      </c>
      <c r="J77" s="419">
        <v>40.347000000000001</v>
      </c>
      <c r="K77" s="429" t="s">
        <v>284</v>
      </c>
    </row>
    <row r="78" spans="1:11" ht="14.4" customHeight="1" thickBot="1" x14ac:dyDescent="0.35">
      <c r="A78" s="440" t="s">
        <v>355</v>
      </c>
      <c r="B78" s="418">
        <v>0</v>
      </c>
      <c r="C78" s="418">
        <v>9.625</v>
      </c>
      <c r="D78" s="419">
        <v>9.625</v>
      </c>
      <c r="E78" s="428" t="s">
        <v>284</v>
      </c>
      <c r="F78" s="418">
        <v>0</v>
      </c>
      <c r="G78" s="419">
        <v>0</v>
      </c>
      <c r="H78" s="421">
        <v>1.9519200000000001</v>
      </c>
      <c r="I78" s="418">
        <v>3.8769200000000001</v>
      </c>
      <c r="J78" s="419">
        <v>3.8769200000000001</v>
      </c>
      <c r="K78" s="429" t="s">
        <v>284</v>
      </c>
    </row>
    <row r="79" spans="1:11" ht="14.4" customHeight="1" thickBot="1" x14ac:dyDescent="0.35">
      <c r="A79" s="439" t="s">
        <v>356</v>
      </c>
      <c r="B79" s="423">
        <v>649.99999999998795</v>
      </c>
      <c r="C79" s="423">
        <v>628.4</v>
      </c>
      <c r="D79" s="424">
        <v>-21.599999999986998</v>
      </c>
      <c r="E79" s="430">
        <v>0.96676923076900001</v>
      </c>
      <c r="F79" s="423">
        <v>709.99997763672002</v>
      </c>
      <c r="G79" s="424">
        <v>591.66664803059996</v>
      </c>
      <c r="H79" s="426">
        <v>60.27</v>
      </c>
      <c r="I79" s="423">
        <v>553.37</v>
      </c>
      <c r="J79" s="424">
        <v>-38.296648030599997</v>
      </c>
      <c r="K79" s="431">
        <v>0.77939439074600003</v>
      </c>
    </row>
    <row r="80" spans="1:11" ht="14.4" customHeight="1" thickBot="1" x14ac:dyDescent="0.35">
      <c r="A80" s="440" t="s">
        <v>357</v>
      </c>
      <c r="B80" s="418">
        <v>649.99999999998795</v>
      </c>
      <c r="C80" s="418">
        <v>628.4</v>
      </c>
      <c r="D80" s="419">
        <v>-21.599999999986998</v>
      </c>
      <c r="E80" s="420">
        <v>0.96676923076900001</v>
      </c>
      <c r="F80" s="418">
        <v>709.99997763672002</v>
      </c>
      <c r="G80" s="419">
        <v>591.66664803059996</v>
      </c>
      <c r="H80" s="421">
        <v>60.27</v>
      </c>
      <c r="I80" s="418">
        <v>553.37</v>
      </c>
      <c r="J80" s="419">
        <v>-38.296648030599997</v>
      </c>
      <c r="K80" s="422">
        <v>0.77939439074600003</v>
      </c>
    </row>
    <row r="81" spans="1:11" ht="14.4" customHeight="1" thickBot="1" x14ac:dyDescent="0.35">
      <c r="A81" s="439" t="s">
        <v>358</v>
      </c>
      <c r="B81" s="423">
        <v>0</v>
      </c>
      <c r="C81" s="423">
        <v>0.55200000000000005</v>
      </c>
      <c r="D81" s="424">
        <v>0.55200000000000005</v>
      </c>
      <c r="E81" s="425" t="s">
        <v>317</v>
      </c>
      <c r="F81" s="423">
        <v>0</v>
      </c>
      <c r="G81" s="424">
        <v>0</v>
      </c>
      <c r="H81" s="426">
        <v>22.933</v>
      </c>
      <c r="I81" s="423">
        <v>22.933</v>
      </c>
      <c r="J81" s="424">
        <v>22.933</v>
      </c>
      <c r="K81" s="427" t="s">
        <v>284</v>
      </c>
    </row>
    <row r="82" spans="1:11" ht="14.4" customHeight="1" thickBot="1" x14ac:dyDescent="0.35">
      <c r="A82" s="440" t="s">
        <v>359</v>
      </c>
      <c r="B82" s="418">
        <v>0</v>
      </c>
      <c r="C82" s="418">
        <v>0.55200000000000005</v>
      </c>
      <c r="D82" s="419">
        <v>0.55200000000000005</v>
      </c>
      <c r="E82" s="428" t="s">
        <v>317</v>
      </c>
      <c r="F82" s="418">
        <v>0</v>
      </c>
      <c r="G82" s="419">
        <v>0</v>
      </c>
      <c r="H82" s="421">
        <v>22.933</v>
      </c>
      <c r="I82" s="418">
        <v>22.933</v>
      </c>
      <c r="J82" s="419">
        <v>22.933</v>
      </c>
      <c r="K82" s="429" t="s">
        <v>284</v>
      </c>
    </row>
    <row r="83" spans="1:11" ht="14.4" customHeight="1" thickBot="1" x14ac:dyDescent="0.35">
      <c r="A83" s="438" t="s">
        <v>47</v>
      </c>
      <c r="B83" s="418">
        <v>1494.54069802649</v>
      </c>
      <c r="C83" s="418">
        <v>1261.58195</v>
      </c>
      <c r="D83" s="419">
        <v>-232.95874802648601</v>
      </c>
      <c r="E83" s="420">
        <v>0.84412686229599998</v>
      </c>
      <c r="F83" s="418">
        <v>1367.1440871392199</v>
      </c>
      <c r="G83" s="419">
        <v>1139.2867392826799</v>
      </c>
      <c r="H83" s="421">
        <v>146.54304999999999</v>
      </c>
      <c r="I83" s="418">
        <v>1421.9430400000001</v>
      </c>
      <c r="J83" s="419">
        <v>282.65630071731601</v>
      </c>
      <c r="K83" s="422">
        <v>1.0400827925709999</v>
      </c>
    </row>
    <row r="84" spans="1:11" ht="14.4" customHeight="1" thickBot="1" x14ac:dyDescent="0.35">
      <c r="A84" s="439" t="s">
        <v>360</v>
      </c>
      <c r="B84" s="423">
        <v>1.945074184314</v>
      </c>
      <c r="C84" s="423">
        <v>1.8794</v>
      </c>
      <c r="D84" s="424">
        <v>-6.5674184314000003E-2</v>
      </c>
      <c r="E84" s="430">
        <v>0.96623564034499998</v>
      </c>
      <c r="F84" s="423">
        <v>1.8076135617869999</v>
      </c>
      <c r="G84" s="424">
        <v>1.506344634822</v>
      </c>
      <c r="H84" s="426">
        <v>0</v>
      </c>
      <c r="I84" s="423">
        <v>0.13700000000000001</v>
      </c>
      <c r="J84" s="424">
        <v>-1.369344634822</v>
      </c>
      <c r="K84" s="431">
        <v>7.5790535596000005E-2</v>
      </c>
    </row>
    <row r="85" spans="1:11" ht="14.4" customHeight="1" thickBot="1" x14ac:dyDescent="0.35">
      <c r="A85" s="440" t="s">
        <v>361</v>
      </c>
      <c r="B85" s="418">
        <v>1.945074184314</v>
      </c>
      <c r="C85" s="418">
        <v>1.8794</v>
      </c>
      <c r="D85" s="419">
        <v>-6.5674184314000003E-2</v>
      </c>
      <c r="E85" s="420">
        <v>0.96623564034499998</v>
      </c>
      <c r="F85" s="418">
        <v>1.8076135617869999</v>
      </c>
      <c r="G85" s="419">
        <v>1.506344634822</v>
      </c>
      <c r="H85" s="421">
        <v>0</v>
      </c>
      <c r="I85" s="418">
        <v>0.13700000000000001</v>
      </c>
      <c r="J85" s="419">
        <v>-1.369344634822</v>
      </c>
      <c r="K85" s="422">
        <v>7.5790535596000005E-2</v>
      </c>
    </row>
    <row r="86" spans="1:11" ht="14.4" customHeight="1" thickBot="1" x14ac:dyDescent="0.35">
      <c r="A86" s="439" t="s">
        <v>362</v>
      </c>
      <c r="B86" s="423">
        <v>159.175216607745</v>
      </c>
      <c r="C86" s="423">
        <v>191.07444000000001</v>
      </c>
      <c r="D86" s="424">
        <v>31.899223392254001</v>
      </c>
      <c r="E86" s="430">
        <v>1.200403203916</v>
      </c>
      <c r="F86" s="423">
        <v>207.08989844924301</v>
      </c>
      <c r="G86" s="424">
        <v>172.574915374369</v>
      </c>
      <c r="H86" s="426">
        <v>13.018050000000001</v>
      </c>
      <c r="I86" s="423">
        <v>134.29211000000001</v>
      </c>
      <c r="J86" s="424">
        <v>-38.282805374368998</v>
      </c>
      <c r="K86" s="431">
        <v>0.64847252814099998</v>
      </c>
    </row>
    <row r="87" spans="1:11" ht="14.4" customHeight="1" thickBot="1" x14ac:dyDescent="0.35">
      <c r="A87" s="440" t="s">
        <v>363</v>
      </c>
      <c r="B87" s="418">
        <v>46.530221672930999</v>
      </c>
      <c r="C87" s="418">
        <v>55.070399999999999</v>
      </c>
      <c r="D87" s="419">
        <v>8.5401783270680003</v>
      </c>
      <c r="E87" s="420">
        <v>1.1835404608010001</v>
      </c>
      <c r="F87" s="418">
        <v>52.889898449242999</v>
      </c>
      <c r="G87" s="419">
        <v>44.074915374368999</v>
      </c>
      <c r="H87" s="421">
        <v>3.4860000000000002</v>
      </c>
      <c r="I87" s="418">
        <v>37.773499999999999</v>
      </c>
      <c r="J87" s="419">
        <v>-6.3014153743690002</v>
      </c>
      <c r="K87" s="422">
        <v>0.71419119921800001</v>
      </c>
    </row>
    <row r="88" spans="1:11" ht="14.4" customHeight="1" thickBot="1" x14ac:dyDescent="0.35">
      <c r="A88" s="440" t="s">
        <v>364</v>
      </c>
      <c r="B88" s="418">
        <v>112.64499493481399</v>
      </c>
      <c r="C88" s="418">
        <v>136.00404</v>
      </c>
      <c r="D88" s="419">
        <v>23.359045065185999</v>
      </c>
      <c r="E88" s="420">
        <v>1.20736869027</v>
      </c>
      <c r="F88" s="418">
        <v>154.19999999999999</v>
      </c>
      <c r="G88" s="419">
        <v>128.5</v>
      </c>
      <c r="H88" s="421">
        <v>9.5320499999999999</v>
      </c>
      <c r="I88" s="418">
        <v>96.518609999999995</v>
      </c>
      <c r="J88" s="419">
        <v>-31.981390000000001</v>
      </c>
      <c r="K88" s="422">
        <v>0.62593132295700005</v>
      </c>
    </row>
    <row r="89" spans="1:11" ht="14.4" customHeight="1" thickBot="1" x14ac:dyDescent="0.35">
      <c r="A89" s="439" t="s">
        <v>365</v>
      </c>
      <c r="B89" s="423">
        <v>9.6485751906269996</v>
      </c>
      <c r="C89" s="423">
        <v>9.7200000000000006</v>
      </c>
      <c r="D89" s="424">
        <v>7.1424809372000006E-2</v>
      </c>
      <c r="E89" s="430">
        <v>1.0074026276370001</v>
      </c>
      <c r="F89" s="423">
        <v>8.9999997165209997</v>
      </c>
      <c r="G89" s="424">
        <v>7.4999997637679998</v>
      </c>
      <c r="H89" s="426">
        <v>2.4300000000000002</v>
      </c>
      <c r="I89" s="423">
        <v>9.7200000000000006</v>
      </c>
      <c r="J89" s="424">
        <v>2.2200002362309998</v>
      </c>
      <c r="K89" s="431">
        <v>1.080000034017</v>
      </c>
    </row>
    <row r="90" spans="1:11" ht="14.4" customHeight="1" thickBot="1" x14ac:dyDescent="0.35">
      <c r="A90" s="440" t="s">
        <v>366</v>
      </c>
      <c r="B90" s="418">
        <v>9.6485751906269996</v>
      </c>
      <c r="C90" s="418">
        <v>9.7200000000000006</v>
      </c>
      <c r="D90" s="419">
        <v>7.1424809372000006E-2</v>
      </c>
      <c r="E90" s="420">
        <v>1.0074026276370001</v>
      </c>
      <c r="F90" s="418">
        <v>8.9999997165209997</v>
      </c>
      <c r="G90" s="419">
        <v>7.4999997637679998</v>
      </c>
      <c r="H90" s="421">
        <v>2.4300000000000002</v>
      </c>
      <c r="I90" s="418">
        <v>9.7200000000000006</v>
      </c>
      <c r="J90" s="419">
        <v>2.2200002362309998</v>
      </c>
      <c r="K90" s="422">
        <v>1.080000034017</v>
      </c>
    </row>
    <row r="91" spans="1:11" ht="14.4" customHeight="1" thickBot="1" x14ac:dyDescent="0.35">
      <c r="A91" s="439" t="s">
        <v>367</v>
      </c>
      <c r="B91" s="423">
        <v>0</v>
      </c>
      <c r="C91" s="423">
        <v>0</v>
      </c>
      <c r="D91" s="424">
        <v>0</v>
      </c>
      <c r="E91" s="430">
        <v>1</v>
      </c>
      <c r="F91" s="423">
        <v>0</v>
      </c>
      <c r="G91" s="424">
        <v>0</v>
      </c>
      <c r="H91" s="426">
        <v>2.85</v>
      </c>
      <c r="I91" s="423">
        <v>17.25</v>
      </c>
      <c r="J91" s="424">
        <v>17.25</v>
      </c>
      <c r="K91" s="427" t="s">
        <v>317</v>
      </c>
    </row>
    <row r="92" spans="1:11" ht="14.4" customHeight="1" thickBot="1" x14ac:dyDescent="0.35">
      <c r="A92" s="440" t="s">
        <v>368</v>
      </c>
      <c r="B92" s="418">
        <v>0</v>
      </c>
      <c r="C92" s="418">
        <v>0</v>
      </c>
      <c r="D92" s="419">
        <v>0</v>
      </c>
      <c r="E92" s="420">
        <v>1</v>
      </c>
      <c r="F92" s="418">
        <v>0</v>
      </c>
      <c r="G92" s="419">
        <v>0</v>
      </c>
      <c r="H92" s="421">
        <v>2.85</v>
      </c>
      <c r="I92" s="418">
        <v>17.25</v>
      </c>
      <c r="J92" s="419">
        <v>17.25</v>
      </c>
      <c r="K92" s="429" t="s">
        <v>317</v>
      </c>
    </row>
    <row r="93" spans="1:11" ht="14.4" customHeight="1" thickBot="1" x14ac:dyDescent="0.35">
      <c r="A93" s="439" t="s">
        <v>369</v>
      </c>
      <c r="B93" s="423">
        <v>240.51846424889899</v>
      </c>
      <c r="C93" s="423">
        <v>241.72055</v>
      </c>
      <c r="D93" s="424">
        <v>1.2020857511</v>
      </c>
      <c r="E93" s="430">
        <v>1.0049978938399999</v>
      </c>
      <c r="F93" s="423">
        <v>246.13249959848301</v>
      </c>
      <c r="G93" s="424">
        <v>205.11041633206901</v>
      </c>
      <c r="H93" s="426">
        <v>52.087539999999997</v>
      </c>
      <c r="I93" s="423">
        <v>294.67036000000002</v>
      </c>
      <c r="J93" s="424">
        <v>89.55994366793</v>
      </c>
      <c r="K93" s="431">
        <v>1.1972021593269999</v>
      </c>
    </row>
    <row r="94" spans="1:11" ht="14.4" customHeight="1" thickBot="1" x14ac:dyDescent="0.35">
      <c r="A94" s="440" t="s">
        <v>370</v>
      </c>
      <c r="B94" s="418">
        <v>33.945698530954999</v>
      </c>
      <c r="C94" s="418">
        <v>21.212</v>
      </c>
      <c r="D94" s="419">
        <v>-12.733698530954999</v>
      </c>
      <c r="E94" s="420">
        <v>0.62488035061799996</v>
      </c>
      <c r="F94" s="418">
        <v>25.317777534013</v>
      </c>
      <c r="G94" s="419">
        <v>21.098147945011</v>
      </c>
      <c r="H94" s="421">
        <v>25.398099999999999</v>
      </c>
      <c r="I94" s="418">
        <v>83.410939999999997</v>
      </c>
      <c r="J94" s="419">
        <v>62.312792054988002</v>
      </c>
      <c r="K94" s="422">
        <v>3.2945601124709998</v>
      </c>
    </row>
    <row r="95" spans="1:11" ht="14.4" customHeight="1" thickBot="1" x14ac:dyDescent="0.35">
      <c r="A95" s="440" t="s">
        <v>371</v>
      </c>
      <c r="B95" s="418">
        <v>0.41625940052400001</v>
      </c>
      <c r="C95" s="418">
        <v>0.72699999999999998</v>
      </c>
      <c r="D95" s="419">
        <v>0.31074059947499999</v>
      </c>
      <c r="E95" s="420">
        <v>1.746507103703</v>
      </c>
      <c r="F95" s="418">
        <v>0.74512271771899996</v>
      </c>
      <c r="G95" s="419">
        <v>0.62093559809900001</v>
      </c>
      <c r="H95" s="421">
        <v>1.089</v>
      </c>
      <c r="I95" s="418">
        <v>1.573</v>
      </c>
      <c r="J95" s="419">
        <v>0.95206440189999997</v>
      </c>
      <c r="K95" s="422">
        <v>2.1110616581569999</v>
      </c>
    </row>
    <row r="96" spans="1:11" ht="14.4" customHeight="1" thickBot="1" x14ac:dyDescent="0.35">
      <c r="A96" s="440" t="s">
        <v>372</v>
      </c>
      <c r="B96" s="418">
        <v>206.156506317419</v>
      </c>
      <c r="C96" s="418">
        <v>219.78155000000001</v>
      </c>
      <c r="D96" s="419">
        <v>13.625043682579999</v>
      </c>
      <c r="E96" s="420">
        <v>1.0660907769820001</v>
      </c>
      <c r="F96" s="418">
        <v>220.06959934675001</v>
      </c>
      <c r="G96" s="419">
        <v>183.39133278895801</v>
      </c>
      <c r="H96" s="421">
        <v>25.600439999999999</v>
      </c>
      <c r="I96" s="418">
        <v>209.68642</v>
      </c>
      <c r="J96" s="419">
        <v>26.295087211041</v>
      </c>
      <c r="K96" s="422">
        <v>0.95281865656300002</v>
      </c>
    </row>
    <row r="97" spans="1:11" ht="14.4" customHeight="1" thickBot="1" x14ac:dyDescent="0.35">
      <c r="A97" s="439" t="s">
        <v>373</v>
      </c>
      <c r="B97" s="423">
        <v>753.25336779490601</v>
      </c>
      <c r="C97" s="423">
        <v>722.85357999999997</v>
      </c>
      <c r="D97" s="424">
        <v>-30.399787794904999</v>
      </c>
      <c r="E97" s="430">
        <v>0.95964201542899996</v>
      </c>
      <c r="F97" s="423">
        <v>663.11408337260502</v>
      </c>
      <c r="G97" s="424">
        <v>552.59506947717102</v>
      </c>
      <c r="H97" s="426">
        <v>68.102459999999994</v>
      </c>
      <c r="I97" s="423">
        <v>781.20606999999995</v>
      </c>
      <c r="J97" s="424">
        <v>228.61100052283001</v>
      </c>
      <c r="K97" s="431">
        <v>1.1780869832030001</v>
      </c>
    </row>
    <row r="98" spans="1:11" ht="14.4" customHeight="1" thickBot="1" x14ac:dyDescent="0.35">
      <c r="A98" s="440" t="s">
        <v>374</v>
      </c>
      <c r="B98" s="418">
        <v>0</v>
      </c>
      <c r="C98" s="418">
        <v>2.6357400000000002</v>
      </c>
      <c r="D98" s="419">
        <v>2.6357400000000002</v>
      </c>
      <c r="E98" s="428" t="s">
        <v>317</v>
      </c>
      <c r="F98" s="418">
        <v>14.247371690014999</v>
      </c>
      <c r="G98" s="419">
        <v>11.872809741678999</v>
      </c>
      <c r="H98" s="421">
        <v>0</v>
      </c>
      <c r="I98" s="418">
        <v>31.213999999999999</v>
      </c>
      <c r="J98" s="419">
        <v>19.341190258320001</v>
      </c>
      <c r="K98" s="422">
        <v>2.1908602287579999</v>
      </c>
    </row>
    <row r="99" spans="1:11" ht="14.4" customHeight="1" thickBot="1" x14ac:dyDescent="0.35">
      <c r="A99" s="440" t="s">
        <v>375</v>
      </c>
      <c r="B99" s="418">
        <v>523.994106905335</v>
      </c>
      <c r="C99" s="418">
        <v>540.92547999999999</v>
      </c>
      <c r="D99" s="419">
        <v>16.931373094664998</v>
      </c>
      <c r="E99" s="420">
        <v>1.032312144109</v>
      </c>
      <c r="F99" s="418">
        <v>425.90837682371802</v>
      </c>
      <c r="G99" s="419">
        <v>354.92364735309798</v>
      </c>
      <c r="H99" s="421">
        <v>60.184899999999999</v>
      </c>
      <c r="I99" s="418">
        <v>490.23915</v>
      </c>
      <c r="J99" s="419">
        <v>135.31550264690199</v>
      </c>
      <c r="K99" s="422">
        <v>1.1510436907949999</v>
      </c>
    </row>
    <row r="100" spans="1:11" ht="14.4" customHeight="1" thickBot="1" x14ac:dyDescent="0.35">
      <c r="A100" s="440" t="s">
        <v>376</v>
      </c>
      <c r="B100" s="418">
        <v>16.005830667849001</v>
      </c>
      <c r="C100" s="418">
        <v>12.371</v>
      </c>
      <c r="D100" s="419">
        <v>-3.6348306678490001</v>
      </c>
      <c r="E100" s="420">
        <v>0.77290584017200004</v>
      </c>
      <c r="F100" s="418">
        <v>11.999999622029</v>
      </c>
      <c r="G100" s="419">
        <v>9.9999996850239992</v>
      </c>
      <c r="H100" s="421">
        <v>3.4849999999999999</v>
      </c>
      <c r="I100" s="418">
        <v>13.6548</v>
      </c>
      <c r="J100" s="419">
        <v>3.6548003149750001</v>
      </c>
      <c r="K100" s="422">
        <v>1.1379000358410001</v>
      </c>
    </row>
    <row r="101" spans="1:11" ht="14.4" customHeight="1" thickBot="1" x14ac:dyDescent="0.35">
      <c r="A101" s="440" t="s">
        <v>377</v>
      </c>
      <c r="B101" s="418">
        <v>206.94248673776801</v>
      </c>
      <c r="C101" s="418">
        <v>161.57156000000001</v>
      </c>
      <c r="D101" s="419">
        <v>-45.370926737767</v>
      </c>
      <c r="E101" s="420">
        <v>0.780755863848</v>
      </c>
      <c r="F101" s="418">
        <v>204.077384383804</v>
      </c>
      <c r="G101" s="419">
        <v>170.064486986503</v>
      </c>
      <c r="H101" s="421">
        <v>4.4325599999999996</v>
      </c>
      <c r="I101" s="418">
        <v>246.09811999999999</v>
      </c>
      <c r="J101" s="419">
        <v>76.033633013496001</v>
      </c>
      <c r="K101" s="422">
        <v>1.205905890763</v>
      </c>
    </row>
    <row r="102" spans="1:11" ht="14.4" customHeight="1" thickBot="1" x14ac:dyDescent="0.35">
      <c r="A102" s="440" t="s">
        <v>378</v>
      </c>
      <c r="B102" s="418">
        <v>6.3109434839530003</v>
      </c>
      <c r="C102" s="418">
        <v>5.3498000000000001</v>
      </c>
      <c r="D102" s="419">
        <v>-0.96114348395299998</v>
      </c>
      <c r="E102" s="420">
        <v>0.84770209297499999</v>
      </c>
      <c r="F102" s="418">
        <v>6.8809508530389998</v>
      </c>
      <c r="G102" s="419">
        <v>5.7341257108650003</v>
      </c>
      <c r="H102" s="421">
        <v>0</v>
      </c>
      <c r="I102" s="418">
        <v>0</v>
      </c>
      <c r="J102" s="419">
        <v>-5.7341257108650003</v>
      </c>
      <c r="K102" s="422">
        <v>0</v>
      </c>
    </row>
    <row r="103" spans="1:11" ht="14.4" customHeight="1" thickBot="1" x14ac:dyDescent="0.35">
      <c r="A103" s="439" t="s">
        <v>379</v>
      </c>
      <c r="B103" s="423">
        <v>329.99999999999397</v>
      </c>
      <c r="C103" s="423">
        <v>94.333979999999997</v>
      </c>
      <c r="D103" s="424">
        <v>-235.66601999999401</v>
      </c>
      <c r="E103" s="430">
        <v>0.28586054545400003</v>
      </c>
      <c r="F103" s="423">
        <v>239.999992440581</v>
      </c>
      <c r="G103" s="424">
        <v>199.999993700484</v>
      </c>
      <c r="H103" s="426">
        <v>8.0549999999999997</v>
      </c>
      <c r="I103" s="423">
        <v>99.186000000000007</v>
      </c>
      <c r="J103" s="424">
        <v>-100.813993700484</v>
      </c>
      <c r="K103" s="431">
        <v>0.41327501301699998</v>
      </c>
    </row>
    <row r="104" spans="1:11" ht="14.4" customHeight="1" thickBot="1" x14ac:dyDescent="0.35">
      <c r="A104" s="440" t="s">
        <v>380</v>
      </c>
      <c r="B104" s="418">
        <v>0</v>
      </c>
      <c r="C104" s="418">
        <v>0</v>
      </c>
      <c r="D104" s="419">
        <v>0</v>
      </c>
      <c r="E104" s="428" t="s">
        <v>284</v>
      </c>
      <c r="F104" s="418">
        <v>0</v>
      </c>
      <c r="G104" s="419">
        <v>0</v>
      </c>
      <c r="H104" s="421">
        <v>1.8149999999999999</v>
      </c>
      <c r="I104" s="418">
        <v>1.8149999999999999</v>
      </c>
      <c r="J104" s="419">
        <v>1.8149999999999999</v>
      </c>
      <c r="K104" s="429" t="s">
        <v>317</v>
      </c>
    </row>
    <row r="105" spans="1:11" ht="14.4" customHeight="1" thickBot="1" x14ac:dyDescent="0.35">
      <c r="A105" s="440" t="s">
        <v>381</v>
      </c>
      <c r="B105" s="418">
        <v>0</v>
      </c>
      <c r="C105" s="418">
        <v>0</v>
      </c>
      <c r="D105" s="419">
        <v>0</v>
      </c>
      <c r="E105" s="428" t="s">
        <v>284</v>
      </c>
      <c r="F105" s="418">
        <v>0</v>
      </c>
      <c r="G105" s="419">
        <v>0</v>
      </c>
      <c r="H105" s="421">
        <v>0</v>
      </c>
      <c r="I105" s="418">
        <v>1.3720000000000001</v>
      </c>
      <c r="J105" s="419">
        <v>1.3720000000000001</v>
      </c>
      <c r="K105" s="429" t="s">
        <v>317</v>
      </c>
    </row>
    <row r="106" spans="1:11" ht="14.4" customHeight="1" thickBot="1" x14ac:dyDescent="0.35">
      <c r="A106" s="440" t="s">
        <v>382</v>
      </c>
      <c r="B106" s="418">
        <v>99.999999999997996</v>
      </c>
      <c r="C106" s="418">
        <v>94.333979999999997</v>
      </c>
      <c r="D106" s="419">
        <v>-5.6660199999980003</v>
      </c>
      <c r="E106" s="420">
        <v>0.94333979999999995</v>
      </c>
      <c r="F106" s="418">
        <v>154.99999511787499</v>
      </c>
      <c r="G106" s="419">
        <v>129.16666259822901</v>
      </c>
      <c r="H106" s="421">
        <v>0</v>
      </c>
      <c r="I106" s="418">
        <v>41.808</v>
      </c>
      <c r="J106" s="419">
        <v>-87.358662598229003</v>
      </c>
      <c r="K106" s="422">
        <v>0.26972904075300003</v>
      </c>
    </row>
    <row r="107" spans="1:11" ht="14.4" customHeight="1" thickBot="1" x14ac:dyDescent="0.35">
      <c r="A107" s="440" t="s">
        <v>383</v>
      </c>
      <c r="B107" s="418">
        <v>229.99999999999599</v>
      </c>
      <c r="C107" s="418">
        <v>0</v>
      </c>
      <c r="D107" s="419">
        <v>-229.99999999999599</v>
      </c>
      <c r="E107" s="420">
        <v>0</v>
      </c>
      <c r="F107" s="418">
        <v>84.999997322705994</v>
      </c>
      <c r="G107" s="419">
        <v>70.833331102255002</v>
      </c>
      <c r="H107" s="421">
        <v>6.24</v>
      </c>
      <c r="I107" s="418">
        <v>54.191000000000003</v>
      </c>
      <c r="J107" s="419">
        <v>-16.642331102255</v>
      </c>
      <c r="K107" s="422">
        <v>0.63754119655099994</v>
      </c>
    </row>
    <row r="108" spans="1:11" ht="14.4" customHeight="1" thickBot="1" x14ac:dyDescent="0.35">
      <c r="A108" s="439" t="s">
        <v>384</v>
      </c>
      <c r="B108" s="423">
        <v>0</v>
      </c>
      <c r="C108" s="423">
        <v>0</v>
      </c>
      <c r="D108" s="424">
        <v>0</v>
      </c>
      <c r="E108" s="425" t="s">
        <v>284</v>
      </c>
      <c r="F108" s="423">
        <v>0</v>
      </c>
      <c r="G108" s="424">
        <v>0</v>
      </c>
      <c r="H108" s="426">
        <v>0</v>
      </c>
      <c r="I108" s="423">
        <v>85.481499999999997</v>
      </c>
      <c r="J108" s="424">
        <v>85.481499999999997</v>
      </c>
      <c r="K108" s="427" t="s">
        <v>317</v>
      </c>
    </row>
    <row r="109" spans="1:11" ht="14.4" customHeight="1" thickBot="1" x14ac:dyDescent="0.35">
      <c r="A109" s="440" t="s">
        <v>385</v>
      </c>
      <c r="B109" s="418">
        <v>0</v>
      </c>
      <c r="C109" s="418">
        <v>0</v>
      </c>
      <c r="D109" s="419">
        <v>0</v>
      </c>
      <c r="E109" s="420">
        <v>1</v>
      </c>
      <c r="F109" s="418">
        <v>0</v>
      </c>
      <c r="G109" s="419">
        <v>0</v>
      </c>
      <c r="H109" s="421">
        <v>0</v>
      </c>
      <c r="I109" s="418">
        <v>85.481499999999997</v>
      </c>
      <c r="J109" s="419">
        <v>85.481499999999997</v>
      </c>
      <c r="K109" s="429" t="s">
        <v>317</v>
      </c>
    </row>
    <row r="110" spans="1:11" ht="14.4" customHeight="1" thickBot="1" x14ac:dyDescent="0.35">
      <c r="A110" s="437" t="s">
        <v>48</v>
      </c>
      <c r="B110" s="418">
        <v>32372.1600595011</v>
      </c>
      <c r="C110" s="418">
        <v>33329.79694</v>
      </c>
      <c r="D110" s="419">
        <v>957.63688049892505</v>
      </c>
      <c r="E110" s="420">
        <v>1.0295821124919999</v>
      </c>
      <c r="F110" s="418">
        <v>32759.9989681394</v>
      </c>
      <c r="G110" s="419">
        <v>27299.999140116201</v>
      </c>
      <c r="H110" s="421">
        <v>2674.5099100000002</v>
      </c>
      <c r="I110" s="418">
        <v>27952.874059999998</v>
      </c>
      <c r="J110" s="419">
        <v>652.87491988384897</v>
      </c>
      <c r="K110" s="422">
        <v>0.85326236081899998</v>
      </c>
    </row>
    <row r="111" spans="1:11" ht="14.4" customHeight="1" thickBot="1" x14ac:dyDescent="0.35">
      <c r="A111" s="441" t="s">
        <v>386</v>
      </c>
      <c r="B111" s="423">
        <v>23998.9999999996</v>
      </c>
      <c r="C111" s="423">
        <v>24780.991999999998</v>
      </c>
      <c r="D111" s="424">
        <v>781.99200000043504</v>
      </c>
      <c r="E111" s="430">
        <v>1.0325843576810001</v>
      </c>
      <c r="F111" s="423">
        <v>24289.9992349239</v>
      </c>
      <c r="G111" s="424">
        <v>20241.666029103199</v>
      </c>
      <c r="H111" s="426">
        <v>1984.559</v>
      </c>
      <c r="I111" s="423">
        <v>20729.942999999999</v>
      </c>
      <c r="J111" s="424">
        <v>488.27697089678298</v>
      </c>
      <c r="K111" s="431">
        <v>0.85343530888999997</v>
      </c>
    </row>
    <row r="112" spans="1:11" ht="14.4" customHeight="1" thickBot="1" x14ac:dyDescent="0.35">
      <c r="A112" s="439" t="s">
        <v>387</v>
      </c>
      <c r="B112" s="423">
        <v>23922.9999999996</v>
      </c>
      <c r="C112" s="423">
        <v>24625.456999999999</v>
      </c>
      <c r="D112" s="424">
        <v>702.45700000043496</v>
      </c>
      <c r="E112" s="430">
        <v>1.029363248756</v>
      </c>
      <c r="F112" s="423">
        <v>24199.999237758599</v>
      </c>
      <c r="G112" s="424">
        <v>20166.666031465498</v>
      </c>
      <c r="H112" s="426">
        <v>1970.8989999999999</v>
      </c>
      <c r="I112" s="423">
        <v>20595.425999999999</v>
      </c>
      <c r="J112" s="424">
        <v>428.75996853446497</v>
      </c>
      <c r="K112" s="431">
        <v>0.85105068796299999</v>
      </c>
    </row>
    <row r="113" spans="1:11" ht="14.4" customHeight="1" thickBot="1" x14ac:dyDescent="0.35">
      <c r="A113" s="440" t="s">
        <v>388</v>
      </c>
      <c r="B113" s="418">
        <v>23922.9999999996</v>
      </c>
      <c r="C113" s="418">
        <v>24625.456999999999</v>
      </c>
      <c r="D113" s="419">
        <v>702.45700000043496</v>
      </c>
      <c r="E113" s="420">
        <v>1.029363248756</v>
      </c>
      <c r="F113" s="418">
        <v>24199.999237758599</v>
      </c>
      <c r="G113" s="419">
        <v>20166.666031465498</v>
      </c>
      <c r="H113" s="421">
        <v>1970.8989999999999</v>
      </c>
      <c r="I113" s="418">
        <v>20595.425999999999</v>
      </c>
      <c r="J113" s="419">
        <v>428.75996853446497</v>
      </c>
      <c r="K113" s="422">
        <v>0.85105068796299999</v>
      </c>
    </row>
    <row r="114" spans="1:11" ht="14.4" customHeight="1" thickBot="1" x14ac:dyDescent="0.35">
      <c r="A114" s="439" t="s">
        <v>389</v>
      </c>
      <c r="B114" s="423">
        <v>0</v>
      </c>
      <c r="C114" s="423">
        <v>11.1</v>
      </c>
      <c r="D114" s="424">
        <v>11.1</v>
      </c>
      <c r="E114" s="425" t="s">
        <v>317</v>
      </c>
      <c r="F114" s="423">
        <v>14.999999527536</v>
      </c>
      <c r="G114" s="424">
        <v>12.499999606279999</v>
      </c>
      <c r="H114" s="426">
        <v>0</v>
      </c>
      <c r="I114" s="423">
        <v>40</v>
      </c>
      <c r="J114" s="424">
        <v>27.500000393718999</v>
      </c>
      <c r="K114" s="431">
        <v>2.6666667506600001</v>
      </c>
    </row>
    <row r="115" spans="1:11" ht="14.4" customHeight="1" thickBot="1" x14ac:dyDescent="0.35">
      <c r="A115" s="440" t="s">
        <v>390</v>
      </c>
      <c r="B115" s="418">
        <v>0</v>
      </c>
      <c r="C115" s="418">
        <v>11.1</v>
      </c>
      <c r="D115" s="419">
        <v>11.1</v>
      </c>
      <c r="E115" s="428" t="s">
        <v>317</v>
      </c>
      <c r="F115" s="418">
        <v>14.999999527536</v>
      </c>
      <c r="G115" s="419">
        <v>12.499999606279999</v>
      </c>
      <c r="H115" s="421">
        <v>0</v>
      </c>
      <c r="I115" s="418">
        <v>40</v>
      </c>
      <c r="J115" s="419">
        <v>27.500000393718999</v>
      </c>
      <c r="K115" s="422">
        <v>2.6666667506600001</v>
      </c>
    </row>
    <row r="116" spans="1:11" ht="14.4" customHeight="1" thickBot="1" x14ac:dyDescent="0.35">
      <c r="A116" s="439" t="s">
        <v>391</v>
      </c>
      <c r="B116" s="423">
        <v>0</v>
      </c>
      <c r="C116" s="423">
        <v>85.17</v>
      </c>
      <c r="D116" s="424">
        <v>85.17</v>
      </c>
      <c r="E116" s="425" t="s">
        <v>317</v>
      </c>
      <c r="F116" s="423">
        <v>0</v>
      </c>
      <c r="G116" s="424">
        <v>0</v>
      </c>
      <c r="H116" s="426">
        <v>0</v>
      </c>
      <c r="I116" s="423">
        <v>0</v>
      </c>
      <c r="J116" s="424">
        <v>0</v>
      </c>
      <c r="K116" s="427" t="s">
        <v>284</v>
      </c>
    </row>
    <row r="117" spans="1:11" ht="14.4" customHeight="1" thickBot="1" x14ac:dyDescent="0.35">
      <c r="A117" s="440" t="s">
        <v>392</v>
      </c>
      <c r="B117" s="418">
        <v>0</v>
      </c>
      <c r="C117" s="418">
        <v>85.17</v>
      </c>
      <c r="D117" s="419">
        <v>85.17</v>
      </c>
      <c r="E117" s="428" t="s">
        <v>317</v>
      </c>
      <c r="F117" s="418">
        <v>0</v>
      </c>
      <c r="G117" s="419">
        <v>0</v>
      </c>
      <c r="H117" s="421">
        <v>0</v>
      </c>
      <c r="I117" s="418">
        <v>0</v>
      </c>
      <c r="J117" s="419">
        <v>0</v>
      </c>
      <c r="K117" s="429" t="s">
        <v>284</v>
      </c>
    </row>
    <row r="118" spans="1:11" ht="14.4" customHeight="1" thickBot="1" x14ac:dyDescent="0.35">
      <c r="A118" s="439" t="s">
        <v>393</v>
      </c>
      <c r="B118" s="423">
        <v>75.999999999997996</v>
      </c>
      <c r="C118" s="423">
        <v>59.265000000000001</v>
      </c>
      <c r="D118" s="424">
        <v>-16.734999999997999</v>
      </c>
      <c r="E118" s="430">
        <v>0.77980263157800001</v>
      </c>
      <c r="F118" s="423">
        <v>74.999997637681005</v>
      </c>
      <c r="G118" s="424">
        <v>62.499998031400999</v>
      </c>
      <c r="H118" s="426">
        <v>13.66</v>
      </c>
      <c r="I118" s="423">
        <v>94.516999999999996</v>
      </c>
      <c r="J118" s="424">
        <v>32.017001968598002</v>
      </c>
      <c r="K118" s="431">
        <v>1.2602267063599999</v>
      </c>
    </row>
    <row r="119" spans="1:11" ht="14.4" customHeight="1" thickBot="1" x14ac:dyDescent="0.35">
      <c r="A119" s="440" t="s">
        <v>394</v>
      </c>
      <c r="B119" s="418">
        <v>75.999999999997996</v>
      </c>
      <c r="C119" s="418">
        <v>59.265000000000001</v>
      </c>
      <c r="D119" s="419">
        <v>-16.734999999997999</v>
      </c>
      <c r="E119" s="420">
        <v>0.77980263157800001</v>
      </c>
      <c r="F119" s="418">
        <v>74.999997637681005</v>
      </c>
      <c r="G119" s="419">
        <v>62.499998031400999</v>
      </c>
      <c r="H119" s="421">
        <v>13.66</v>
      </c>
      <c r="I119" s="418">
        <v>94.516999999999996</v>
      </c>
      <c r="J119" s="419">
        <v>32.017001968598002</v>
      </c>
      <c r="K119" s="422">
        <v>1.2602267063599999</v>
      </c>
    </row>
    <row r="120" spans="1:11" ht="14.4" customHeight="1" thickBot="1" x14ac:dyDescent="0.35">
      <c r="A120" s="438" t="s">
        <v>395</v>
      </c>
      <c r="B120" s="418">
        <v>8134.1600595015198</v>
      </c>
      <c r="C120" s="418">
        <v>8301.8489499999996</v>
      </c>
      <c r="D120" s="419">
        <v>167.688890498484</v>
      </c>
      <c r="E120" s="420">
        <v>1.0206153910510001</v>
      </c>
      <c r="F120" s="418">
        <v>8227.9997408379404</v>
      </c>
      <c r="G120" s="419">
        <v>6856.6664506982797</v>
      </c>
      <c r="H120" s="421">
        <v>670.10574999999994</v>
      </c>
      <c r="I120" s="418">
        <v>7016.0334400000002</v>
      </c>
      <c r="J120" s="419">
        <v>159.36698930172</v>
      </c>
      <c r="K120" s="422">
        <v>0.85270219506400002</v>
      </c>
    </row>
    <row r="121" spans="1:11" ht="14.4" customHeight="1" thickBot="1" x14ac:dyDescent="0.35">
      <c r="A121" s="439" t="s">
        <v>396</v>
      </c>
      <c r="B121" s="423">
        <v>2152.1600595016398</v>
      </c>
      <c r="C121" s="423">
        <v>2216.27817</v>
      </c>
      <c r="D121" s="424">
        <v>64.118110498361006</v>
      </c>
      <c r="E121" s="430">
        <v>1.0297924451360001</v>
      </c>
      <c r="F121" s="423">
        <v>2177.9999313982798</v>
      </c>
      <c r="G121" s="424">
        <v>1814.9999428318999</v>
      </c>
      <c r="H121" s="426">
        <v>177.381</v>
      </c>
      <c r="I121" s="423">
        <v>1857.17695</v>
      </c>
      <c r="J121" s="424">
        <v>42.177007168100999</v>
      </c>
      <c r="K121" s="431">
        <v>0.85269835100799996</v>
      </c>
    </row>
    <row r="122" spans="1:11" ht="14.4" customHeight="1" thickBot="1" x14ac:dyDescent="0.35">
      <c r="A122" s="440" t="s">
        <v>397</v>
      </c>
      <c r="B122" s="418">
        <v>2152.1600595016398</v>
      </c>
      <c r="C122" s="418">
        <v>2216.27817</v>
      </c>
      <c r="D122" s="419">
        <v>64.118110498361006</v>
      </c>
      <c r="E122" s="420">
        <v>1.0297924451360001</v>
      </c>
      <c r="F122" s="418">
        <v>2177.9999313982798</v>
      </c>
      <c r="G122" s="419">
        <v>1814.9999428318999</v>
      </c>
      <c r="H122" s="421">
        <v>177.381</v>
      </c>
      <c r="I122" s="418">
        <v>1857.17695</v>
      </c>
      <c r="J122" s="419">
        <v>42.177007168100999</v>
      </c>
      <c r="K122" s="422">
        <v>0.85269835100799996</v>
      </c>
    </row>
    <row r="123" spans="1:11" ht="14.4" customHeight="1" thickBot="1" x14ac:dyDescent="0.35">
      <c r="A123" s="439" t="s">
        <v>398</v>
      </c>
      <c r="B123" s="423">
        <v>5981.9999999998799</v>
      </c>
      <c r="C123" s="423">
        <v>6085.57078</v>
      </c>
      <c r="D123" s="424">
        <v>103.57078000012299</v>
      </c>
      <c r="E123" s="430">
        <v>1.0173137378799999</v>
      </c>
      <c r="F123" s="423">
        <v>6049.9998094396597</v>
      </c>
      <c r="G123" s="424">
        <v>5041.66650786638</v>
      </c>
      <c r="H123" s="426">
        <v>492.72474999999997</v>
      </c>
      <c r="I123" s="423">
        <v>5158.8564900000001</v>
      </c>
      <c r="J123" s="424">
        <v>117.189982133616</v>
      </c>
      <c r="K123" s="431">
        <v>0.85270357892399995</v>
      </c>
    </row>
    <row r="124" spans="1:11" ht="14.4" customHeight="1" thickBot="1" x14ac:dyDescent="0.35">
      <c r="A124" s="440" t="s">
        <v>399</v>
      </c>
      <c r="B124" s="418">
        <v>5981.9999999998799</v>
      </c>
      <c r="C124" s="418">
        <v>6085.57078</v>
      </c>
      <c r="D124" s="419">
        <v>103.57078000012299</v>
      </c>
      <c r="E124" s="420">
        <v>1.0173137378799999</v>
      </c>
      <c r="F124" s="418">
        <v>6049.9998094396597</v>
      </c>
      <c r="G124" s="419">
        <v>5041.66650786638</v>
      </c>
      <c r="H124" s="421">
        <v>492.72474999999997</v>
      </c>
      <c r="I124" s="418">
        <v>5158.8564900000001</v>
      </c>
      <c r="J124" s="419">
        <v>117.189982133616</v>
      </c>
      <c r="K124" s="422">
        <v>0.85270357892399995</v>
      </c>
    </row>
    <row r="125" spans="1:11" ht="14.4" customHeight="1" thickBot="1" x14ac:dyDescent="0.35">
      <c r="A125" s="438" t="s">
        <v>400</v>
      </c>
      <c r="B125" s="418">
        <v>238.999999999995</v>
      </c>
      <c r="C125" s="418">
        <v>246.95599000000001</v>
      </c>
      <c r="D125" s="419">
        <v>7.9559900000040003</v>
      </c>
      <c r="E125" s="420">
        <v>1.033288661087</v>
      </c>
      <c r="F125" s="418">
        <v>241.99999237758601</v>
      </c>
      <c r="G125" s="419">
        <v>201.66666031465499</v>
      </c>
      <c r="H125" s="421">
        <v>19.84516</v>
      </c>
      <c r="I125" s="418">
        <v>206.89761999999999</v>
      </c>
      <c r="J125" s="419">
        <v>5.2309596853439997</v>
      </c>
      <c r="K125" s="422">
        <v>0.85494886990399999</v>
      </c>
    </row>
    <row r="126" spans="1:11" ht="14.4" customHeight="1" thickBot="1" x14ac:dyDescent="0.35">
      <c r="A126" s="439" t="s">
        <v>401</v>
      </c>
      <c r="B126" s="423">
        <v>238.999999999995</v>
      </c>
      <c r="C126" s="423">
        <v>246.95599000000001</v>
      </c>
      <c r="D126" s="424">
        <v>7.9559900000040003</v>
      </c>
      <c r="E126" s="430">
        <v>1.033288661087</v>
      </c>
      <c r="F126" s="423">
        <v>241.99999237758601</v>
      </c>
      <c r="G126" s="424">
        <v>201.66666031465499</v>
      </c>
      <c r="H126" s="426">
        <v>19.84516</v>
      </c>
      <c r="I126" s="423">
        <v>206.89761999999999</v>
      </c>
      <c r="J126" s="424">
        <v>5.2309596853439997</v>
      </c>
      <c r="K126" s="431">
        <v>0.85494886990399999</v>
      </c>
    </row>
    <row r="127" spans="1:11" ht="14.4" customHeight="1" thickBot="1" x14ac:dyDescent="0.35">
      <c r="A127" s="440" t="s">
        <v>402</v>
      </c>
      <c r="B127" s="418">
        <v>238.999999999995</v>
      </c>
      <c r="C127" s="418">
        <v>246.95599000000001</v>
      </c>
      <c r="D127" s="419">
        <v>7.9559900000040003</v>
      </c>
      <c r="E127" s="420">
        <v>1.033288661087</v>
      </c>
      <c r="F127" s="418">
        <v>241.99999237758601</v>
      </c>
      <c r="G127" s="419">
        <v>201.66666031465499</v>
      </c>
      <c r="H127" s="421">
        <v>19.84516</v>
      </c>
      <c r="I127" s="418">
        <v>206.89761999999999</v>
      </c>
      <c r="J127" s="419">
        <v>5.2309596853439997</v>
      </c>
      <c r="K127" s="422">
        <v>0.85494886990399999</v>
      </c>
    </row>
    <row r="128" spans="1:11" ht="14.4" customHeight="1" thickBot="1" x14ac:dyDescent="0.35">
      <c r="A128" s="437" t="s">
        <v>403</v>
      </c>
      <c r="B128" s="418">
        <v>47876.121171094099</v>
      </c>
      <c r="C128" s="418">
        <v>53232.288869999997</v>
      </c>
      <c r="D128" s="419">
        <v>5356.1676989059597</v>
      </c>
      <c r="E128" s="420">
        <v>1.1118755564959999</v>
      </c>
      <c r="F128" s="418">
        <v>50079.998422601602</v>
      </c>
      <c r="G128" s="419">
        <v>41733.332018834699</v>
      </c>
      <c r="H128" s="421">
        <v>5035.3991299999998</v>
      </c>
      <c r="I128" s="418">
        <v>39864.467839999998</v>
      </c>
      <c r="J128" s="419">
        <v>-1868.8641788346599</v>
      </c>
      <c r="K128" s="422">
        <v>0.796015756701</v>
      </c>
    </row>
    <row r="129" spans="1:11" ht="14.4" customHeight="1" thickBot="1" x14ac:dyDescent="0.35">
      <c r="A129" s="438" t="s">
        <v>404</v>
      </c>
      <c r="B129" s="418">
        <v>0</v>
      </c>
      <c r="C129" s="418">
        <v>1.837</v>
      </c>
      <c r="D129" s="419">
        <v>1.837</v>
      </c>
      <c r="E129" s="428" t="s">
        <v>284</v>
      </c>
      <c r="F129" s="418">
        <v>0</v>
      </c>
      <c r="G129" s="419">
        <v>0</v>
      </c>
      <c r="H129" s="421">
        <v>0</v>
      </c>
      <c r="I129" s="418">
        <v>0</v>
      </c>
      <c r="J129" s="419">
        <v>0</v>
      </c>
      <c r="K129" s="429" t="s">
        <v>284</v>
      </c>
    </row>
    <row r="130" spans="1:11" ht="14.4" customHeight="1" thickBot="1" x14ac:dyDescent="0.35">
      <c r="A130" s="439" t="s">
        <v>405</v>
      </c>
      <c r="B130" s="423">
        <v>0</v>
      </c>
      <c r="C130" s="423">
        <v>1.837</v>
      </c>
      <c r="D130" s="424">
        <v>1.837</v>
      </c>
      <c r="E130" s="425" t="s">
        <v>284</v>
      </c>
      <c r="F130" s="423">
        <v>0</v>
      </c>
      <c r="G130" s="424">
        <v>0</v>
      </c>
      <c r="H130" s="426">
        <v>0</v>
      </c>
      <c r="I130" s="423">
        <v>0</v>
      </c>
      <c r="J130" s="424">
        <v>0</v>
      </c>
      <c r="K130" s="427" t="s">
        <v>284</v>
      </c>
    </row>
    <row r="131" spans="1:11" ht="14.4" customHeight="1" thickBot="1" x14ac:dyDescent="0.35">
      <c r="A131" s="440" t="s">
        <v>406</v>
      </c>
      <c r="B131" s="418">
        <v>0</v>
      </c>
      <c r="C131" s="418">
        <v>1.837</v>
      </c>
      <c r="D131" s="419">
        <v>1.837</v>
      </c>
      <c r="E131" s="428" t="s">
        <v>284</v>
      </c>
      <c r="F131" s="418">
        <v>0</v>
      </c>
      <c r="G131" s="419">
        <v>0</v>
      </c>
      <c r="H131" s="421">
        <v>0</v>
      </c>
      <c r="I131" s="418">
        <v>0</v>
      </c>
      <c r="J131" s="419">
        <v>0</v>
      </c>
      <c r="K131" s="429" t="s">
        <v>284</v>
      </c>
    </row>
    <row r="132" spans="1:11" ht="14.4" customHeight="1" thickBot="1" x14ac:dyDescent="0.35">
      <c r="A132" s="438" t="s">
        <v>407</v>
      </c>
      <c r="B132" s="418">
        <v>47399.999999999098</v>
      </c>
      <c r="C132" s="418">
        <v>52650.450109999998</v>
      </c>
      <c r="D132" s="419">
        <v>5250.4501100008802</v>
      </c>
      <c r="E132" s="420">
        <v>1.1107689896620001</v>
      </c>
      <c r="F132" s="418">
        <v>49599.998437720402</v>
      </c>
      <c r="G132" s="419">
        <v>41333.332031433703</v>
      </c>
      <c r="H132" s="421">
        <v>4978.4666299999999</v>
      </c>
      <c r="I132" s="418">
        <v>39411.092089999998</v>
      </c>
      <c r="J132" s="419">
        <v>-1922.2399414337001</v>
      </c>
      <c r="K132" s="422">
        <v>0.79457849458300001</v>
      </c>
    </row>
    <row r="133" spans="1:11" ht="14.4" customHeight="1" thickBot="1" x14ac:dyDescent="0.35">
      <c r="A133" s="439" t="s">
        <v>408</v>
      </c>
      <c r="B133" s="423">
        <v>47399.999999999098</v>
      </c>
      <c r="C133" s="423">
        <v>52650.450109999998</v>
      </c>
      <c r="D133" s="424">
        <v>5250.4501100008802</v>
      </c>
      <c r="E133" s="430">
        <v>1.1107689896620001</v>
      </c>
      <c r="F133" s="423">
        <v>49599.998437720402</v>
      </c>
      <c r="G133" s="424">
        <v>41333.332031433703</v>
      </c>
      <c r="H133" s="426">
        <v>4978.4666299999999</v>
      </c>
      <c r="I133" s="423">
        <v>39411.092089999998</v>
      </c>
      <c r="J133" s="424">
        <v>-1922.2399414337001</v>
      </c>
      <c r="K133" s="431">
        <v>0.79457849458300001</v>
      </c>
    </row>
    <row r="134" spans="1:11" ht="14.4" customHeight="1" thickBot="1" x14ac:dyDescent="0.35">
      <c r="A134" s="440" t="s">
        <v>409</v>
      </c>
      <c r="B134" s="418">
        <v>12299.9999999998</v>
      </c>
      <c r="C134" s="418">
        <v>14433.825999999999</v>
      </c>
      <c r="D134" s="419">
        <v>2133.8260000002301</v>
      </c>
      <c r="E134" s="420">
        <v>1.1734817886169999</v>
      </c>
      <c r="F134" s="418">
        <v>14499.999543285199</v>
      </c>
      <c r="G134" s="419">
        <v>12083.332952737701</v>
      </c>
      <c r="H134" s="421">
        <v>1255.8869999999999</v>
      </c>
      <c r="I134" s="418">
        <v>11464.682000000001</v>
      </c>
      <c r="J134" s="419">
        <v>-618.65095273767304</v>
      </c>
      <c r="K134" s="422">
        <v>0.79066774904199999</v>
      </c>
    </row>
    <row r="135" spans="1:11" ht="14.4" customHeight="1" thickBot="1" x14ac:dyDescent="0.35">
      <c r="A135" s="440" t="s">
        <v>410</v>
      </c>
      <c r="B135" s="418">
        <v>34999.999999999403</v>
      </c>
      <c r="C135" s="418">
        <v>38192.022550000002</v>
      </c>
      <c r="D135" s="419">
        <v>3192.02255000065</v>
      </c>
      <c r="E135" s="420">
        <v>1.091200644285</v>
      </c>
      <c r="F135" s="418">
        <v>34999.998897584999</v>
      </c>
      <c r="G135" s="419">
        <v>29166.665747987499</v>
      </c>
      <c r="H135" s="421">
        <v>3722.5796300000002</v>
      </c>
      <c r="I135" s="418">
        <v>27769.670389999999</v>
      </c>
      <c r="J135" s="419">
        <v>-1396.99535798748</v>
      </c>
      <c r="K135" s="422">
        <v>0.79341917899000003</v>
      </c>
    </row>
    <row r="136" spans="1:11" ht="14.4" customHeight="1" thickBot="1" x14ac:dyDescent="0.35">
      <c r="A136" s="440" t="s">
        <v>411</v>
      </c>
      <c r="B136" s="418">
        <v>99.999999999997996</v>
      </c>
      <c r="C136" s="418">
        <v>24.601559999999999</v>
      </c>
      <c r="D136" s="419">
        <v>-75.398439999998004</v>
      </c>
      <c r="E136" s="420">
        <v>0.2460156</v>
      </c>
      <c r="F136" s="418">
        <v>99.999996850241999</v>
      </c>
      <c r="G136" s="419">
        <v>83.333330708535001</v>
      </c>
      <c r="H136" s="421">
        <v>0</v>
      </c>
      <c r="I136" s="418">
        <v>176.7397</v>
      </c>
      <c r="J136" s="419">
        <v>93.406369291464003</v>
      </c>
      <c r="K136" s="422">
        <v>1.7673970556680001</v>
      </c>
    </row>
    <row r="137" spans="1:11" ht="14.4" customHeight="1" thickBot="1" x14ac:dyDescent="0.35">
      <c r="A137" s="438" t="s">
        <v>412</v>
      </c>
      <c r="B137" s="418">
        <v>476.12117109493101</v>
      </c>
      <c r="C137" s="418">
        <v>580.00175999999999</v>
      </c>
      <c r="D137" s="419">
        <v>103.880588905069</v>
      </c>
      <c r="E137" s="420">
        <v>1.218180990914</v>
      </c>
      <c r="F137" s="418">
        <v>479.99998488116597</v>
      </c>
      <c r="G137" s="419">
        <v>399.99998740097197</v>
      </c>
      <c r="H137" s="421">
        <v>56.932499999999997</v>
      </c>
      <c r="I137" s="418">
        <v>453.37574999999998</v>
      </c>
      <c r="J137" s="419">
        <v>53.375762599028</v>
      </c>
      <c r="K137" s="422">
        <v>0.94453284225</v>
      </c>
    </row>
    <row r="138" spans="1:11" ht="14.4" customHeight="1" thickBot="1" x14ac:dyDescent="0.35">
      <c r="A138" s="439" t="s">
        <v>413</v>
      </c>
      <c r="B138" s="423">
        <v>0</v>
      </c>
      <c r="C138" s="423">
        <v>39.442329999999998</v>
      </c>
      <c r="D138" s="424">
        <v>39.442329999999998</v>
      </c>
      <c r="E138" s="425" t="s">
        <v>284</v>
      </c>
      <c r="F138" s="423">
        <v>0</v>
      </c>
      <c r="G138" s="424">
        <v>0</v>
      </c>
      <c r="H138" s="426">
        <v>2.4824999999999999</v>
      </c>
      <c r="I138" s="423">
        <v>10.22575</v>
      </c>
      <c r="J138" s="424">
        <v>10.22575</v>
      </c>
      <c r="K138" s="427" t="s">
        <v>284</v>
      </c>
    </row>
    <row r="139" spans="1:11" ht="14.4" customHeight="1" thickBot="1" x14ac:dyDescent="0.35">
      <c r="A139" s="440" t="s">
        <v>414</v>
      </c>
      <c r="B139" s="418">
        <v>0</v>
      </c>
      <c r="C139" s="418">
        <v>2.30823</v>
      </c>
      <c r="D139" s="419">
        <v>2.30823</v>
      </c>
      <c r="E139" s="428" t="s">
        <v>284</v>
      </c>
      <c r="F139" s="418">
        <v>0</v>
      </c>
      <c r="G139" s="419">
        <v>0</v>
      </c>
      <c r="H139" s="421">
        <v>0.13600000000000001</v>
      </c>
      <c r="I139" s="418">
        <v>1.9742500000000001</v>
      </c>
      <c r="J139" s="419">
        <v>1.9742500000000001</v>
      </c>
      <c r="K139" s="429" t="s">
        <v>284</v>
      </c>
    </row>
    <row r="140" spans="1:11" ht="14.4" customHeight="1" thickBot="1" x14ac:dyDescent="0.35">
      <c r="A140" s="440" t="s">
        <v>415</v>
      </c>
      <c r="B140" s="418">
        <v>0</v>
      </c>
      <c r="C140" s="418">
        <v>0</v>
      </c>
      <c r="D140" s="419">
        <v>0</v>
      </c>
      <c r="E140" s="428" t="s">
        <v>284</v>
      </c>
      <c r="F140" s="418">
        <v>0</v>
      </c>
      <c r="G140" s="419">
        <v>0</v>
      </c>
      <c r="H140" s="421">
        <v>0</v>
      </c>
      <c r="I140" s="418">
        <v>0.35</v>
      </c>
      <c r="J140" s="419">
        <v>0.35</v>
      </c>
      <c r="K140" s="429" t="s">
        <v>317</v>
      </c>
    </row>
    <row r="141" spans="1:11" ht="14.4" customHeight="1" thickBot="1" x14ac:dyDescent="0.35">
      <c r="A141" s="440" t="s">
        <v>416</v>
      </c>
      <c r="B141" s="418">
        <v>0</v>
      </c>
      <c r="C141" s="418">
        <v>36.834099999999999</v>
      </c>
      <c r="D141" s="419">
        <v>36.834099999999999</v>
      </c>
      <c r="E141" s="428" t="s">
        <v>284</v>
      </c>
      <c r="F141" s="418">
        <v>0</v>
      </c>
      <c r="G141" s="419">
        <v>0</v>
      </c>
      <c r="H141" s="421">
        <v>1.3554999999999999</v>
      </c>
      <c r="I141" s="418">
        <v>6.5105000000000004</v>
      </c>
      <c r="J141" s="419">
        <v>6.5105000000000004</v>
      </c>
      <c r="K141" s="429" t="s">
        <v>284</v>
      </c>
    </row>
    <row r="142" spans="1:11" ht="14.4" customHeight="1" thickBot="1" x14ac:dyDescent="0.35">
      <c r="A142" s="440" t="s">
        <v>417</v>
      </c>
      <c r="B142" s="418">
        <v>0</v>
      </c>
      <c r="C142" s="418">
        <v>0.3</v>
      </c>
      <c r="D142" s="419">
        <v>0.3</v>
      </c>
      <c r="E142" s="428" t="s">
        <v>284</v>
      </c>
      <c r="F142" s="418">
        <v>0</v>
      </c>
      <c r="G142" s="419">
        <v>0</v>
      </c>
      <c r="H142" s="421">
        <v>0</v>
      </c>
      <c r="I142" s="418">
        <v>0.4</v>
      </c>
      <c r="J142" s="419">
        <v>0.4</v>
      </c>
      <c r="K142" s="429" t="s">
        <v>284</v>
      </c>
    </row>
    <row r="143" spans="1:11" ht="14.4" customHeight="1" thickBot="1" x14ac:dyDescent="0.35">
      <c r="A143" s="440" t="s">
        <v>418</v>
      </c>
      <c r="B143" s="418">
        <v>0</v>
      </c>
      <c r="C143" s="418">
        <v>0</v>
      </c>
      <c r="D143" s="419">
        <v>0</v>
      </c>
      <c r="E143" s="420">
        <v>1</v>
      </c>
      <c r="F143" s="418">
        <v>0</v>
      </c>
      <c r="G143" s="419">
        <v>0</v>
      </c>
      <c r="H143" s="421">
        <v>0.99099999999999999</v>
      </c>
      <c r="I143" s="418">
        <v>0.99099999999999999</v>
      </c>
      <c r="J143" s="419">
        <v>0.99099999999999999</v>
      </c>
      <c r="K143" s="429" t="s">
        <v>317</v>
      </c>
    </row>
    <row r="144" spans="1:11" ht="14.4" customHeight="1" thickBot="1" x14ac:dyDescent="0.35">
      <c r="A144" s="439" t="s">
        <v>419</v>
      </c>
      <c r="B144" s="423">
        <v>476.12117109493101</v>
      </c>
      <c r="C144" s="423">
        <v>518.4</v>
      </c>
      <c r="D144" s="424">
        <v>42.278828905068998</v>
      </c>
      <c r="E144" s="430">
        <v>1.088798464491</v>
      </c>
      <c r="F144" s="423">
        <v>479.99998488116597</v>
      </c>
      <c r="G144" s="424">
        <v>399.99998740097197</v>
      </c>
      <c r="H144" s="426">
        <v>54.45</v>
      </c>
      <c r="I144" s="423">
        <v>422.55</v>
      </c>
      <c r="J144" s="424">
        <v>22.550012599028001</v>
      </c>
      <c r="K144" s="431">
        <v>0.88031252772699997</v>
      </c>
    </row>
    <row r="145" spans="1:11" ht="14.4" customHeight="1" thickBot="1" x14ac:dyDescent="0.35">
      <c r="A145" s="440" t="s">
        <v>420</v>
      </c>
      <c r="B145" s="418">
        <v>476.12117109493101</v>
      </c>
      <c r="C145" s="418">
        <v>518.4</v>
      </c>
      <c r="D145" s="419">
        <v>42.278828905068998</v>
      </c>
      <c r="E145" s="420">
        <v>1.088798464491</v>
      </c>
      <c r="F145" s="418">
        <v>479.99998488116597</v>
      </c>
      <c r="G145" s="419">
        <v>399.99998740097197</v>
      </c>
      <c r="H145" s="421">
        <v>54.45</v>
      </c>
      <c r="I145" s="418">
        <v>422.55</v>
      </c>
      <c r="J145" s="419">
        <v>22.550012599028001</v>
      </c>
      <c r="K145" s="422">
        <v>0.88031252772699997</v>
      </c>
    </row>
    <row r="146" spans="1:11" ht="14.4" customHeight="1" thickBot="1" x14ac:dyDescent="0.35">
      <c r="A146" s="439" t="s">
        <v>421</v>
      </c>
      <c r="B146" s="423">
        <v>0</v>
      </c>
      <c r="C146" s="423">
        <v>0.65942999999999996</v>
      </c>
      <c r="D146" s="424">
        <v>0.65942999999999996</v>
      </c>
      <c r="E146" s="425" t="s">
        <v>317</v>
      </c>
      <c r="F146" s="423">
        <v>0</v>
      </c>
      <c r="G146" s="424">
        <v>0</v>
      </c>
      <c r="H146" s="426">
        <v>0</v>
      </c>
      <c r="I146" s="423">
        <v>0</v>
      </c>
      <c r="J146" s="424">
        <v>0</v>
      </c>
      <c r="K146" s="427" t="s">
        <v>284</v>
      </c>
    </row>
    <row r="147" spans="1:11" ht="14.4" customHeight="1" thickBot="1" x14ac:dyDescent="0.35">
      <c r="A147" s="440" t="s">
        <v>422</v>
      </c>
      <c r="B147" s="418">
        <v>0</v>
      </c>
      <c r="C147" s="418">
        <v>0.65942999999999996</v>
      </c>
      <c r="D147" s="419">
        <v>0.65942999999999996</v>
      </c>
      <c r="E147" s="428" t="s">
        <v>317</v>
      </c>
      <c r="F147" s="418">
        <v>0</v>
      </c>
      <c r="G147" s="419">
        <v>0</v>
      </c>
      <c r="H147" s="421">
        <v>0</v>
      </c>
      <c r="I147" s="418">
        <v>0</v>
      </c>
      <c r="J147" s="419">
        <v>0</v>
      </c>
      <c r="K147" s="429" t="s">
        <v>284</v>
      </c>
    </row>
    <row r="148" spans="1:11" ht="14.4" customHeight="1" thickBot="1" x14ac:dyDescent="0.35">
      <c r="A148" s="443" t="s">
        <v>423</v>
      </c>
      <c r="B148" s="418">
        <v>0</v>
      </c>
      <c r="C148" s="418">
        <v>0.7</v>
      </c>
      <c r="D148" s="419">
        <v>0.7</v>
      </c>
      <c r="E148" s="428" t="s">
        <v>317</v>
      </c>
      <c r="F148" s="418">
        <v>0</v>
      </c>
      <c r="G148" s="419">
        <v>0</v>
      </c>
      <c r="H148" s="421">
        <v>0</v>
      </c>
      <c r="I148" s="418">
        <v>0</v>
      </c>
      <c r="J148" s="419">
        <v>0</v>
      </c>
      <c r="K148" s="429" t="s">
        <v>284</v>
      </c>
    </row>
    <row r="149" spans="1:11" ht="14.4" customHeight="1" thickBot="1" x14ac:dyDescent="0.35">
      <c r="A149" s="440" t="s">
        <v>424</v>
      </c>
      <c r="B149" s="418">
        <v>0</v>
      </c>
      <c r="C149" s="418">
        <v>0.7</v>
      </c>
      <c r="D149" s="419">
        <v>0.7</v>
      </c>
      <c r="E149" s="428" t="s">
        <v>317</v>
      </c>
      <c r="F149" s="418">
        <v>0</v>
      </c>
      <c r="G149" s="419">
        <v>0</v>
      </c>
      <c r="H149" s="421">
        <v>0</v>
      </c>
      <c r="I149" s="418">
        <v>0</v>
      </c>
      <c r="J149" s="419">
        <v>0</v>
      </c>
      <c r="K149" s="429" t="s">
        <v>284</v>
      </c>
    </row>
    <row r="150" spans="1:11" ht="14.4" customHeight="1" thickBot="1" x14ac:dyDescent="0.35">
      <c r="A150" s="443" t="s">
        <v>425</v>
      </c>
      <c r="B150" s="418">
        <v>0</v>
      </c>
      <c r="C150" s="418">
        <v>4</v>
      </c>
      <c r="D150" s="419">
        <v>4</v>
      </c>
      <c r="E150" s="428" t="s">
        <v>284</v>
      </c>
      <c r="F150" s="418">
        <v>0</v>
      </c>
      <c r="G150" s="419">
        <v>0</v>
      </c>
      <c r="H150" s="421">
        <v>0</v>
      </c>
      <c r="I150" s="418">
        <v>11.9</v>
      </c>
      <c r="J150" s="419">
        <v>11.9</v>
      </c>
      <c r="K150" s="429" t="s">
        <v>317</v>
      </c>
    </row>
    <row r="151" spans="1:11" ht="14.4" customHeight="1" thickBot="1" x14ac:dyDescent="0.35">
      <c r="A151" s="440" t="s">
        <v>426</v>
      </c>
      <c r="B151" s="418">
        <v>0</v>
      </c>
      <c r="C151" s="418">
        <v>4</v>
      </c>
      <c r="D151" s="419">
        <v>4</v>
      </c>
      <c r="E151" s="428" t="s">
        <v>284</v>
      </c>
      <c r="F151" s="418">
        <v>0</v>
      </c>
      <c r="G151" s="419">
        <v>0</v>
      </c>
      <c r="H151" s="421">
        <v>0</v>
      </c>
      <c r="I151" s="418">
        <v>11.9</v>
      </c>
      <c r="J151" s="419">
        <v>11.9</v>
      </c>
      <c r="K151" s="429" t="s">
        <v>317</v>
      </c>
    </row>
    <row r="152" spans="1:11" ht="14.4" customHeight="1" thickBot="1" x14ac:dyDescent="0.35">
      <c r="A152" s="443" t="s">
        <v>427</v>
      </c>
      <c r="B152" s="418">
        <v>0</v>
      </c>
      <c r="C152" s="418">
        <v>16.8</v>
      </c>
      <c r="D152" s="419">
        <v>16.8</v>
      </c>
      <c r="E152" s="428" t="s">
        <v>284</v>
      </c>
      <c r="F152" s="418">
        <v>0</v>
      </c>
      <c r="G152" s="419">
        <v>0</v>
      </c>
      <c r="H152" s="421">
        <v>0</v>
      </c>
      <c r="I152" s="418">
        <v>8.6999999999999993</v>
      </c>
      <c r="J152" s="419">
        <v>8.6999999999999993</v>
      </c>
      <c r="K152" s="429" t="s">
        <v>284</v>
      </c>
    </row>
    <row r="153" spans="1:11" ht="14.4" customHeight="1" thickBot="1" x14ac:dyDescent="0.35">
      <c r="A153" s="440" t="s">
        <v>428</v>
      </c>
      <c r="B153" s="418">
        <v>0</v>
      </c>
      <c r="C153" s="418">
        <v>16.8</v>
      </c>
      <c r="D153" s="419">
        <v>16.8</v>
      </c>
      <c r="E153" s="428" t="s">
        <v>284</v>
      </c>
      <c r="F153" s="418">
        <v>0</v>
      </c>
      <c r="G153" s="419">
        <v>0</v>
      </c>
      <c r="H153" s="421">
        <v>0</v>
      </c>
      <c r="I153" s="418">
        <v>8.6999999999999993</v>
      </c>
      <c r="J153" s="419">
        <v>8.6999999999999993</v>
      </c>
      <c r="K153" s="429" t="s">
        <v>284</v>
      </c>
    </row>
    <row r="154" spans="1:11" ht="14.4" customHeight="1" thickBot="1" x14ac:dyDescent="0.35">
      <c r="A154" s="437" t="s">
        <v>429</v>
      </c>
      <c r="B154" s="418">
        <v>4575.9840702248403</v>
      </c>
      <c r="C154" s="418">
        <v>4793.1720800000003</v>
      </c>
      <c r="D154" s="419">
        <v>217.18800977516401</v>
      </c>
      <c r="E154" s="420">
        <v>1.047462579948</v>
      </c>
      <c r="F154" s="418">
        <v>3839.9998727789002</v>
      </c>
      <c r="G154" s="419">
        <v>3199.99989398242</v>
      </c>
      <c r="H154" s="421">
        <v>338.38400000000001</v>
      </c>
      <c r="I154" s="418">
        <v>3523.2033900000001</v>
      </c>
      <c r="J154" s="419">
        <v>323.20349601758198</v>
      </c>
      <c r="K154" s="422">
        <v>0.91750091320899996</v>
      </c>
    </row>
    <row r="155" spans="1:11" ht="14.4" customHeight="1" thickBot="1" x14ac:dyDescent="0.35">
      <c r="A155" s="438" t="s">
        <v>430</v>
      </c>
      <c r="B155" s="418">
        <v>4565.9840702248403</v>
      </c>
      <c r="C155" s="418">
        <v>4624.8329999999996</v>
      </c>
      <c r="D155" s="419">
        <v>58.848929775163</v>
      </c>
      <c r="E155" s="420">
        <v>1.012888553457</v>
      </c>
      <c r="F155" s="418">
        <v>3647.9998727789002</v>
      </c>
      <c r="G155" s="419">
        <v>3039.99989398242</v>
      </c>
      <c r="H155" s="421">
        <v>303.94900000000001</v>
      </c>
      <c r="I155" s="418">
        <v>3117.701</v>
      </c>
      <c r="J155" s="419">
        <v>77.701106017580997</v>
      </c>
      <c r="K155" s="422">
        <v>0.85463297936600002</v>
      </c>
    </row>
    <row r="156" spans="1:11" ht="14.4" customHeight="1" thickBot="1" x14ac:dyDescent="0.35">
      <c r="A156" s="439" t="s">
        <v>431</v>
      </c>
      <c r="B156" s="423">
        <v>4565.9840702248403</v>
      </c>
      <c r="C156" s="423">
        <v>4624.8329999999996</v>
      </c>
      <c r="D156" s="424">
        <v>58.848929775163</v>
      </c>
      <c r="E156" s="430">
        <v>1.012888553457</v>
      </c>
      <c r="F156" s="423">
        <v>3647.9998727789002</v>
      </c>
      <c r="G156" s="424">
        <v>3039.99989398242</v>
      </c>
      <c r="H156" s="426">
        <v>303.94900000000001</v>
      </c>
      <c r="I156" s="423">
        <v>3049.8490000000002</v>
      </c>
      <c r="J156" s="424">
        <v>9.8491060175810006</v>
      </c>
      <c r="K156" s="431">
        <v>0.83603319801499998</v>
      </c>
    </row>
    <row r="157" spans="1:11" ht="14.4" customHeight="1" thickBot="1" x14ac:dyDescent="0.35">
      <c r="A157" s="440" t="s">
        <v>432</v>
      </c>
      <c r="B157" s="418">
        <v>958.99999999998204</v>
      </c>
      <c r="C157" s="418">
        <v>959.27200000000005</v>
      </c>
      <c r="D157" s="419">
        <v>0.27200000001800001</v>
      </c>
      <c r="E157" s="420">
        <v>1.0002836287800001</v>
      </c>
      <c r="F157" s="418">
        <v>0</v>
      </c>
      <c r="G157" s="419">
        <v>0</v>
      </c>
      <c r="H157" s="421">
        <v>0</v>
      </c>
      <c r="I157" s="418">
        <v>0</v>
      </c>
      <c r="J157" s="419">
        <v>0</v>
      </c>
      <c r="K157" s="429" t="s">
        <v>284</v>
      </c>
    </row>
    <row r="158" spans="1:11" ht="14.4" customHeight="1" thickBot="1" x14ac:dyDescent="0.35">
      <c r="A158" s="440" t="s">
        <v>433</v>
      </c>
      <c r="B158" s="418">
        <v>550.97810889208597</v>
      </c>
      <c r="C158" s="418">
        <v>544.92999999999995</v>
      </c>
      <c r="D158" s="419">
        <v>-6.0481088920849997</v>
      </c>
      <c r="E158" s="420">
        <v>0.98902295972400001</v>
      </c>
      <c r="F158" s="418">
        <v>552.99998258182995</v>
      </c>
      <c r="G158" s="419">
        <v>460.83331881819203</v>
      </c>
      <c r="H158" s="421">
        <v>46.158999999999999</v>
      </c>
      <c r="I158" s="418">
        <v>461.59</v>
      </c>
      <c r="J158" s="419">
        <v>0.75668118180800004</v>
      </c>
      <c r="K158" s="422">
        <v>0.83470165377700001</v>
      </c>
    </row>
    <row r="159" spans="1:11" ht="14.4" customHeight="1" thickBot="1" x14ac:dyDescent="0.35">
      <c r="A159" s="440" t="s">
        <v>434</v>
      </c>
      <c r="B159" s="418">
        <v>2296.99999999996</v>
      </c>
      <c r="C159" s="418">
        <v>2349.5120000000002</v>
      </c>
      <c r="D159" s="419">
        <v>52.512000000043003</v>
      </c>
      <c r="E159" s="420">
        <v>1.0228611232039999</v>
      </c>
      <c r="F159" s="418">
        <v>2355.9999257916502</v>
      </c>
      <c r="G159" s="419">
        <v>1963.33327149304</v>
      </c>
      <c r="H159" s="421">
        <v>197.15600000000001</v>
      </c>
      <c r="I159" s="418">
        <v>1972.413</v>
      </c>
      <c r="J159" s="419">
        <v>9.0797285069610005</v>
      </c>
      <c r="K159" s="422">
        <v>0.83718720803299995</v>
      </c>
    </row>
    <row r="160" spans="1:11" ht="14.4" customHeight="1" thickBot="1" x14ac:dyDescent="0.35">
      <c r="A160" s="440" t="s">
        <v>435</v>
      </c>
      <c r="B160" s="418">
        <v>714.00597365066403</v>
      </c>
      <c r="C160" s="418">
        <v>725.97299999999996</v>
      </c>
      <c r="D160" s="419">
        <v>11.967026349336001</v>
      </c>
      <c r="E160" s="420">
        <v>1.01676040088</v>
      </c>
      <c r="F160" s="418">
        <v>693.99997814066899</v>
      </c>
      <c r="G160" s="419">
        <v>578.33331511722395</v>
      </c>
      <c r="H160" s="421">
        <v>56.872999999999998</v>
      </c>
      <c r="I160" s="418">
        <v>578.23299999999995</v>
      </c>
      <c r="J160" s="419">
        <v>-0.10031511722399999</v>
      </c>
      <c r="K160" s="422">
        <v>0.83318878704999999</v>
      </c>
    </row>
    <row r="161" spans="1:11" ht="14.4" customHeight="1" thickBot="1" x14ac:dyDescent="0.35">
      <c r="A161" s="440" t="s">
        <v>436</v>
      </c>
      <c r="B161" s="418">
        <v>0.99998768215</v>
      </c>
      <c r="C161" s="418">
        <v>0.91400000000000003</v>
      </c>
      <c r="D161" s="419">
        <v>-8.5987682149999994E-2</v>
      </c>
      <c r="E161" s="420">
        <v>0.91401125865300004</v>
      </c>
      <c r="F161" s="418">
        <v>0.99998765065200002</v>
      </c>
      <c r="G161" s="419">
        <v>0.83332304220999998</v>
      </c>
      <c r="H161" s="421">
        <v>7.5999999999999998E-2</v>
      </c>
      <c r="I161" s="418">
        <v>0.76</v>
      </c>
      <c r="J161" s="419">
        <v>-7.3323042209999995E-2</v>
      </c>
      <c r="K161" s="422">
        <v>0.760009385619</v>
      </c>
    </row>
    <row r="162" spans="1:11" ht="14.4" customHeight="1" thickBot="1" x14ac:dyDescent="0.35">
      <c r="A162" s="440" t="s">
        <v>437</v>
      </c>
      <c r="B162" s="418">
        <v>43.999999999998998</v>
      </c>
      <c r="C162" s="418">
        <v>44.231999999999999</v>
      </c>
      <c r="D162" s="419">
        <v>0.23200000000000001</v>
      </c>
      <c r="E162" s="420">
        <v>1.0052727272719999</v>
      </c>
      <c r="F162" s="418">
        <v>43.999998614105003</v>
      </c>
      <c r="G162" s="419">
        <v>36.666665511753997</v>
      </c>
      <c r="H162" s="421">
        <v>3.6850000000000001</v>
      </c>
      <c r="I162" s="418">
        <v>36.853000000000002</v>
      </c>
      <c r="J162" s="419">
        <v>0.18633448824500001</v>
      </c>
      <c r="K162" s="422">
        <v>0.83756820819900002</v>
      </c>
    </row>
    <row r="163" spans="1:11" ht="14.4" customHeight="1" thickBot="1" x14ac:dyDescent="0.35">
      <c r="A163" s="439" t="s">
        <v>438</v>
      </c>
      <c r="B163" s="423">
        <v>0</v>
      </c>
      <c r="C163" s="423">
        <v>0</v>
      </c>
      <c r="D163" s="424">
        <v>0</v>
      </c>
      <c r="E163" s="425" t="s">
        <v>284</v>
      </c>
      <c r="F163" s="423">
        <v>0</v>
      </c>
      <c r="G163" s="424">
        <v>0</v>
      </c>
      <c r="H163" s="426">
        <v>0</v>
      </c>
      <c r="I163" s="423">
        <v>67.852000000000004</v>
      </c>
      <c r="J163" s="424">
        <v>67.852000000000004</v>
      </c>
      <c r="K163" s="427" t="s">
        <v>317</v>
      </c>
    </row>
    <row r="164" spans="1:11" ht="14.4" customHeight="1" thickBot="1" x14ac:dyDescent="0.35">
      <c r="A164" s="440" t="s">
        <v>439</v>
      </c>
      <c r="B164" s="418">
        <v>0</v>
      </c>
      <c r="C164" s="418">
        <v>0</v>
      </c>
      <c r="D164" s="419">
        <v>0</v>
      </c>
      <c r="E164" s="428" t="s">
        <v>284</v>
      </c>
      <c r="F164" s="418">
        <v>0</v>
      </c>
      <c r="G164" s="419">
        <v>0</v>
      </c>
      <c r="H164" s="421">
        <v>0</v>
      </c>
      <c r="I164" s="418">
        <v>67.852000000000004</v>
      </c>
      <c r="J164" s="419">
        <v>67.852000000000004</v>
      </c>
      <c r="K164" s="429" t="s">
        <v>317</v>
      </c>
    </row>
    <row r="165" spans="1:11" ht="14.4" customHeight="1" thickBot="1" x14ac:dyDescent="0.35">
      <c r="A165" s="438" t="s">
        <v>440</v>
      </c>
      <c r="B165" s="418">
        <v>10</v>
      </c>
      <c r="C165" s="418">
        <v>168.33908</v>
      </c>
      <c r="D165" s="419">
        <v>158.33908</v>
      </c>
      <c r="E165" s="420">
        <v>16.833908000000001</v>
      </c>
      <c r="F165" s="418">
        <v>192</v>
      </c>
      <c r="G165" s="419">
        <v>160</v>
      </c>
      <c r="H165" s="421">
        <v>34.435000000000002</v>
      </c>
      <c r="I165" s="418">
        <v>405.50238999999999</v>
      </c>
      <c r="J165" s="419">
        <v>245.50238999999999</v>
      </c>
      <c r="K165" s="422">
        <v>2.1119916145830002</v>
      </c>
    </row>
    <row r="166" spans="1:11" ht="14.4" customHeight="1" thickBot="1" x14ac:dyDescent="0.35">
      <c r="A166" s="439" t="s">
        <v>441</v>
      </c>
      <c r="B166" s="423">
        <v>10</v>
      </c>
      <c r="C166" s="423">
        <v>140.51903999999999</v>
      </c>
      <c r="D166" s="424">
        <v>130.51903999999999</v>
      </c>
      <c r="E166" s="430">
        <v>14.051904</v>
      </c>
      <c r="F166" s="423">
        <v>192</v>
      </c>
      <c r="G166" s="424">
        <v>160</v>
      </c>
      <c r="H166" s="426">
        <v>0</v>
      </c>
      <c r="I166" s="423">
        <v>220.02808999999999</v>
      </c>
      <c r="J166" s="424">
        <v>60.028089999999999</v>
      </c>
      <c r="K166" s="431">
        <v>1.1459796354159999</v>
      </c>
    </row>
    <row r="167" spans="1:11" ht="14.4" customHeight="1" thickBot="1" x14ac:dyDescent="0.35">
      <c r="A167" s="440" t="s">
        <v>442</v>
      </c>
      <c r="B167" s="418">
        <v>10</v>
      </c>
      <c r="C167" s="418">
        <v>140.51903999999999</v>
      </c>
      <c r="D167" s="419">
        <v>130.51903999999999</v>
      </c>
      <c r="E167" s="420">
        <v>14.051904</v>
      </c>
      <c r="F167" s="418">
        <v>192</v>
      </c>
      <c r="G167" s="419">
        <v>160</v>
      </c>
      <c r="H167" s="421">
        <v>0</v>
      </c>
      <c r="I167" s="418">
        <v>220.02808999999999</v>
      </c>
      <c r="J167" s="419">
        <v>60.028089999999999</v>
      </c>
      <c r="K167" s="422">
        <v>1.1459796354159999</v>
      </c>
    </row>
    <row r="168" spans="1:11" ht="14.4" customHeight="1" thickBot="1" x14ac:dyDescent="0.35">
      <c r="A168" s="439" t="s">
        <v>443</v>
      </c>
      <c r="B168" s="423">
        <v>0</v>
      </c>
      <c r="C168" s="423">
        <v>0</v>
      </c>
      <c r="D168" s="424">
        <v>0</v>
      </c>
      <c r="E168" s="425" t="s">
        <v>284</v>
      </c>
      <c r="F168" s="423">
        <v>0</v>
      </c>
      <c r="G168" s="424">
        <v>0</v>
      </c>
      <c r="H168" s="426">
        <v>0</v>
      </c>
      <c r="I168" s="423">
        <v>21.01239</v>
      </c>
      <c r="J168" s="424">
        <v>21.01239</v>
      </c>
      <c r="K168" s="427" t="s">
        <v>317</v>
      </c>
    </row>
    <row r="169" spans="1:11" ht="14.4" customHeight="1" thickBot="1" x14ac:dyDescent="0.35">
      <c r="A169" s="440" t="s">
        <v>444</v>
      </c>
      <c r="B169" s="418">
        <v>0</v>
      </c>
      <c r="C169" s="418">
        <v>0</v>
      </c>
      <c r="D169" s="419">
        <v>0</v>
      </c>
      <c r="E169" s="420">
        <v>1</v>
      </c>
      <c r="F169" s="418">
        <v>0</v>
      </c>
      <c r="G169" s="419">
        <v>0</v>
      </c>
      <c r="H169" s="421">
        <v>0</v>
      </c>
      <c r="I169" s="418">
        <v>21.01239</v>
      </c>
      <c r="J169" s="419">
        <v>21.01239</v>
      </c>
      <c r="K169" s="429" t="s">
        <v>317</v>
      </c>
    </row>
    <row r="170" spans="1:11" ht="14.4" customHeight="1" thickBot="1" x14ac:dyDescent="0.35">
      <c r="A170" s="439" t="s">
        <v>445</v>
      </c>
      <c r="B170" s="423">
        <v>0</v>
      </c>
      <c r="C170" s="423">
        <v>0</v>
      </c>
      <c r="D170" s="424">
        <v>0</v>
      </c>
      <c r="E170" s="425" t="s">
        <v>284</v>
      </c>
      <c r="F170" s="423">
        <v>0</v>
      </c>
      <c r="G170" s="424">
        <v>0</v>
      </c>
      <c r="H170" s="426">
        <v>25.504999999999999</v>
      </c>
      <c r="I170" s="423">
        <v>25.504999999999999</v>
      </c>
      <c r="J170" s="424">
        <v>25.504999999999999</v>
      </c>
      <c r="K170" s="427" t="s">
        <v>317</v>
      </c>
    </row>
    <row r="171" spans="1:11" ht="14.4" customHeight="1" thickBot="1" x14ac:dyDescent="0.35">
      <c r="A171" s="440" t="s">
        <v>446</v>
      </c>
      <c r="B171" s="418">
        <v>0</v>
      </c>
      <c r="C171" s="418">
        <v>0</v>
      </c>
      <c r="D171" s="419">
        <v>0</v>
      </c>
      <c r="E171" s="428" t="s">
        <v>284</v>
      </c>
      <c r="F171" s="418">
        <v>0</v>
      </c>
      <c r="G171" s="419">
        <v>0</v>
      </c>
      <c r="H171" s="421">
        <v>25.504999999999999</v>
      </c>
      <c r="I171" s="418">
        <v>25.504999999999999</v>
      </c>
      <c r="J171" s="419">
        <v>25.504999999999999</v>
      </c>
      <c r="K171" s="429" t="s">
        <v>317</v>
      </c>
    </row>
    <row r="172" spans="1:11" ht="14.4" customHeight="1" thickBot="1" x14ac:dyDescent="0.35">
      <c r="A172" s="439" t="s">
        <v>447</v>
      </c>
      <c r="B172" s="423">
        <v>0</v>
      </c>
      <c r="C172" s="423">
        <v>17.044339999999998</v>
      </c>
      <c r="D172" s="424">
        <v>17.044339999999998</v>
      </c>
      <c r="E172" s="425" t="s">
        <v>284</v>
      </c>
      <c r="F172" s="423">
        <v>0</v>
      </c>
      <c r="G172" s="424">
        <v>0</v>
      </c>
      <c r="H172" s="426">
        <v>8.93</v>
      </c>
      <c r="I172" s="423">
        <v>42.834510000000002</v>
      </c>
      <c r="J172" s="424">
        <v>42.834510000000002</v>
      </c>
      <c r="K172" s="427" t="s">
        <v>284</v>
      </c>
    </row>
    <row r="173" spans="1:11" ht="14.4" customHeight="1" thickBot="1" x14ac:dyDescent="0.35">
      <c r="A173" s="440" t="s">
        <v>448</v>
      </c>
      <c r="B173" s="418">
        <v>0</v>
      </c>
      <c r="C173" s="418">
        <v>17.044339999999998</v>
      </c>
      <c r="D173" s="419">
        <v>17.044339999999998</v>
      </c>
      <c r="E173" s="428" t="s">
        <v>284</v>
      </c>
      <c r="F173" s="418">
        <v>0</v>
      </c>
      <c r="G173" s="419">
        <v>0</v>
      </c>
      <c r="H173" s="421">
        <v>8.93</v>
      </c>
      <c r="I173" s="418">
        <v>42.834510000000002</v>
      </c>
      <c r="J173" s="419">
        <v>42.834510000000002</v>
      </c>
      <c r="K173" s="429" t="s">
        <v>284</v>
      </c>
    </row>
    <row r="174" spans="1:11" ht="14.4" customHeight="1" thickBot="1" x14ac:dyDescent="0.35">
      <c r="A174" s="439" t="s">
        <v>449</v>
      </c>
      <c r="B174" s="423">
        <v>0</v>
      </c>
      <c r="C174" s="423">
        <v>10.775700000000001</v>
      </c>
      <c r="D174" s="424">
        <v>10.775700000000001</v>
      </c>
      <c r="E174" s="425" t="s">
        <v>317</v>
      </c>
      <c r="F174" s="423">
        <v>0</v>
      </c>
      <c r="G174" s="424">
        <v>0</v>
      </c>
      <c r="H174" s="426">
        <v>0</v>
      </c>
      <c r="I174" s="423">
        <v>96.122399999999999</v>
      </c>
      <c r="J174" s="424">
        <v>96.122399999999999</v>
      </c>
      <c r="K174" s="427" t="s">
        <v>284</v>
      </c>
    </row>
    <row r="175" spans="1:11" ht="14.4" customHeight="1" thickBot="1" x14ac:dyDescent="0.35">
      <c r="A175" s="440" t="s">
        <v>450</v>
      </c>
      <c r="B175" s="418">
        <v>0</v>
      </c>
      <c r="C175" s="418">
        <v>10.775700000000001</v>
      </c>
      <c r="D175" s="419">
        <v>10.775700000000001</v>
      </c>
      <c r="E175" s="428" t="s">
        <v>317</v>
      </c>
      <c r="F175" s="418">
        <v>0</v>
      </c>
      <c r="G175" s="419">
        <v>0</v>
      </c>
      <c r="H175" s="421">
        <v>0</v>
      </c>
      <c r="I175" s="418">
        <v>96.122399999999999</v>
      </c>
      <c r="J175" s="419">
        <v>96.122399999999999</v>
      </c>
      <c r="K175" s="429" t="s">
        <v>284</v>
      </c>
    </row>
    <row r="176" spans="1:11" ht="14.4" customHeight="1" thickBot="1" x14ac:dyDescent="0.35">
      <c r="A176" s="437" t="s">
        <v>451</v>
      </c>
      <c r="B176" s="418">
        <v>0</v>
      </c>
      <c r="C176" s="418">
        <v>0</v>
      </c>
      <c r="D176" s="419">
        <v>0</v>
      </c>
      <c r="E176" s="420">
        <v>1</v>
      </c>
      <c r="F176" s="418">
        <v>0</v>
      </c>
      <c r="G176" s="419">
        <v>0</v>
      </c>
      <c r="H176" s="421">
        <v>0</v>
      </c>
      <c r="I176" s="418">
        <v>0.50527</v>
      </c>
      <c r="J176" s="419">
        <v>0.50527</v>
      </c>
      <c r="K176" s="429" t="s">
        <v>317</v>
      </c>
    </row>
    <row r="177" spans="1:11" ht="14.4" customHeight="1" thickBot="1" x14ac:dyDescent="0.35">
      <c r="A177" s="438" t="s">
        <v>452</v>
      </c>
      <c r="B177" s="418">
        <v>0</v>
      </c>
      <c r="C177" s="418">
        <v>0</v>
      </c>
      <c r="D177" s="419">
        <v>0</v>
      </c>
      <c r="E177" s="420">
        <v>1</v>
      </c>
      <c r="F177" s="418">
        <v>0</v>
      </c>
      <c r="G177" s="419">
        <v>0</v>
      </c>
      <c r="H177" s="421">
        <v>0</v>
      </c>
      <c r="I177" s="418">
        <v>0.50527</v>
      </c>
      <c r="J177" s="419">
        <v>0.50527</v>
      </c>
      <c r="K177" s="429" t="s">
        <v>317</v>
      </c>
    </row>
    <row r="178" spans="1:11" ht="14.4" customHeight="1" thickBot="1" x14ac:dyDescent="0.35">
      <c r="A178" s="439" t="s">
        <v>453</v>
      </c>
      <c r="B178" s="423">
        <v>0</v>
      </c>
      <c r="C178" s="423">
        <v>0</v>
      </c>
      <c r="D178" s="424">
        <v>0</v>
      </c>
      <c r="E178" s="430">
        <v>1</v>
      </c>
      <c r="F178" s="423">
        <v>0</v>
      </c>
      <c r="G178" s="424">
        <v>0</v>
      </c>
      <c r="H178" s="426">
        <v>0</v>
      </c>
      <c r="I178" s="423">
        <v>0.50527</v>
      </c>
      <c r="J178" s="424">
        <v>0.50527</v>
      </c>
      <c r="K178" s="427" t="s">
        <v>317</v>
      </c>
    </row>
    <row r="179" spans="1:11" ht="14.4" customHeight="1" thickBot="1" x14ac:dyDescent="0.35">
      <c r="A179" s="440" t="s">
        <v>454</v>
      </c>
      <c r="B179" s="418">
        <v>0</v>
      </c>
      <c r="C179" s="418">
        <v>0</v>
      </c>
      <c r="D179" s="419">
        <v>0</v>
      </c>
      <c r="E179" s="420">
        <v>1</v>
      </c>
      <c r="F179" s="418">
        <v>0</v>
      </c>
      <c r="G179" s="419">
        <v>0</v>
      </c>
      <c r="H179" s="421">
        <v>0</v>
      </c>
      <c r="I179" s="418">
        <v>0.50527</v>
      </c>
      <c r="J179" s="419">
        <v>0.50527</v>
      </c>
      <c r="K179" s="429" t="s">
        <v>317</v>
      </c>
    </row>
    <row r="180" spans="1:11" ht="14.4" customHeight="1" thickBot="1" x14ac:dyDescent="0.35">
      <c r="A180" s="436" t="s">
        <v>455</v>
      </c>
      <c r="B180" s="418">
        <v>81288.901101309501</v>
      </c>
      <c r="C180" s="418">
        <v>86615.545060000004</v>
      </c>
      <c r="D180" s="419">
        <v>5326.6439586905199</v>
      </c>
      <c r="E180" s="420">
        <v>1.065527321522</v>
      </c>
      <c r="F180" s="418">
        <v>82782.445597111393</v>
      </c>
      <c r="G180" s="419">
        <v>68985.371330926195</v>
      </c>
      <c r="H180" s="421">
        <v>8628.7587299999996</v>
      </c>
      <c r="I180" s="418">
        <v>71283.379220000003</v>
      </c>
      <c r="J180" s="419">
        <v>2298.00788907382</v>
      </c>
      <c r="K180" s="422">
        <v>0.86109293710500001</v>
      </c>
    </row>
    <row r="181" spans="1:11" ht="14.4" customHeight="1" thickBot="1" x14ac:dyDescent="0.35">
      <c r="A181" s="437" t="s">
        <v>456</v>
      </c>
      <c r="B181" s="418">
        <v>29297.845518110898</v>
      </c>
      <c r="C181" s="418">
        <v>28291.900130000002</v>
      </c>
      <c r="D181" s="419">
        <v>-1005.94538811088</v>
      </c>
      <c r="E181" s="420">
        <v>0.96566486817300001</v>
      </c>
      <c r="F181" s="418">
        <v>28429.8512248267</v>
      </c>
      <c r="G181" s="419">
        <v>23691.542687355501</v>
      </c>
      <c r="H181" s="421">
        <v>2803.2035900000001</v>
      </c>
      <c r="I181" s="418">
        <v>26145.286670000001</v>
      </c>
      <c r="J181" s="419">
        <v>2453.7439826444502</v>
      </c>
      <c r="K181" s="422">
        <v>0.91964205029500001</v>
      </c>
    </row>
    <row r="182" spans="1:11" ht="14.4" customHeight="1" thickBot="1" x14ac:dyDescent="0.35">
      <c r="A182" s="438" t="s">
        <v>457</v>
      </c>
      <c r="B182" s="418">
        <v>29297.845518110898</v>
      </c>
      <c r="C182" s="418">
        <v>28284.37988</v>
      </c>
      <c r="D182" s="419">
        <v>-1013.46563811088</v>
      </c>
      <c r="E182" s="420">
        <v>0.96540818547600005</v>
      </c>
      <c r="F182" s="418">
        <v>28429.8512248267</v>
      </c>
      <c r="G182" s="419">
        <v>23691.542687355501</v>
      </c>
      <c r="H182" s="421">
        <v>2803.2035900000001</v>
      </c>
      <c r="I182" s="418">
        <v>26143.782620000002</v>
      </c>
      <c r="J182" s="419">
        <v>2452.2399326444502</v>
      </c>
      <c r="K182" s="422">
        <v>0.919589146395</v>
      </c>
    </row>
    <row r="183" spans="1:11" ht="14.4" customHeight="1" thickBot="1" x14ac:dyDescent="0.35">
      <c r="A183" s="439" t="s">
        <v>458</v>
      </c>
      <c r="B183" s="423">
        <v>130.84553814617499</v>
      </c>
      <c r="C183" s="423">
        <v>186.39248000000001</v>
      </c>
      <c r="D183" s="424">
        <v>55.546941853824002</v>
      </c>
      <c r="E183" s="430">
        <v>1.4245230111839999</v>
      </c>
      <c r="F183" s="423">
        <v>167.90989657524599</v>
      </c>
      <c r="G183" s="424">
        <v>139.924913812705</v>
      </c>
      <c r="H183" s="426">
        <v>10.134</v>
      </c>
      <c r="I183" s="423">
        <v>143.30393000000001</v>
      </c>
      <c r="J183" s="424">
        <v>3.379016187295</v>
      </c>
      <c r="K183" s="431">
        <v>0.85345731801900004</v>
      </c>
    </row>
    <row r="184" spans="1:11" ht="14.4" customHeight="1" thickBot="1" x14ac:dyDescent="0.35">
      <c r="A184" s="440" t="s">
        <v>459</v>
      </c>
      <c r="B184" s="418">
        <v>104.835023986358</v>
      </c>
      <c r="C184" s="418">
        <v>111.81229999999999</v>
      </c>
      <c r="D184" s="419">
        <v>6.9772760136420002</v>
      </c>
      <c r="E184" s="420">
        <v>1.0665548186880001</v>
      </c>
      <c r="F184" s="418">
        <v>109.09219658251899</v>
      </c>
      <c r="G184" s="419">
        <v>90.910163818765994</v>
      </c>
      <c r="H184" s="421">
        <v>7.6005000000000003</v>
      </c>
      <c r="I184" s="418">
        <v>81.620199999999997</v>
      </c>
      <c r="J184" s="419">
        <v>-9.2899638187659992</v>
      </c>
      <c r="K184" s="422">
        <v>0.74817633668399997</v>
      </c>
    </row>
    <row r="185" spans="1:11" ht="14.4" customHeight="1" thickBot="1" x14ac:dyDescent="0.35">
      <c r="A185" s="440" t="s">
        <v>460</v>
      </c>
      <c r="B185" s="418">
        <v>7.4834112058639999</v>
      </c>
      <c r="C185" s="418">
        <v>31.86694</v>
      </c>
      <c r="D185" s="419">
        <v>24.383528794135</v>
      </c>
      <c r="E185" s="420">
        <v>4.25834410583</v>
      </c>
      <c r="F185" s="418">
        <v>20.945817971783999</v>
      </c>
      <c r="G185" s="419">
        <v>17.454848309820001</v>
      </c>
      <c r="H185" s="421">
        <v>2.5335000000000001</v>
      </c>
      <c r="I185" s="418">
        <v>52.003459999999997</v>
      </c>
      <c r="J185" s="419">
        <v>34.548611690179001</v>
      </c>
      <c r="K185" s="422">
        <v>2.4827610012669998</v>
      </c>
    </row>
    <row r="186" spans="1:11" ht="14.4" customHeight="1" thickBot="1" x14ac:dyDescent="0.35">
      <c r="A186" s="440" t="s">
        <v>461</v>
      </c>
      <c r="B186" s="418">
        <v>18.527102953951999</v>
      </c>
      <c r="C186" s="418">
        <v>42.713239999999999</v>
      </c>
      <c r="D186" s="419">
        <v>24.186137046047001</v>
      </c>
      <c r="E186" s="420">
        <v>2.3054462484579998</v>
      </c>
      <c r="F186" s="418">
        <v>37.871882020942003</v>
      </c>
      <c r="G186" s="419">
        <v>31.559901684118</v>
      </c>
      <c r="H186" s="421">
        <v>0</v>
      </c>
      <c r="I186" s="418">
        <v>9.6802700000000002</v>
      </c>
      <c r="J186" s="419">
        <v>-21.879631684117999</v>
      </c>
      <c r="K186" s="422">
        <v>0.25560572866800002</v>
      </c>
    </row>
    <row r="187" spans="1:11" ht="14.4" customHeight="1" thickBot="1" x14ac:dyDescent="0.35">
      <c r="A187" s="439" t="s">
        <v>462</v>
      </c>
      <c r="B187" s="423">
        <v>0</v>
      </c>
      <c r="C187" s="423">
        <v>31.495170000000002</v>
      </c>
      <c r="D187" s="424">
        <v>31.495170000000002</v>
      </c>
      <c r="E187" s="425" t="s">
        <v>284</v>
      </c>
      <c r="F187" s="423">
        <v>33.000000000008001</v>
      </c>
      <c r="G187" s="424">
        <v>27.500000000006999</v>
      </c>
      <c r="H187" s="426">
        <v>4.7843799999999996</v>
      </c>
      <c r="I187" s="423">
        <v>95.919719999999998</v>
      </c>
      <c r="J187" s="424">
        <v>68.419719999991997</v>
      </c>
      <c r="K187" s="431">
        <v>2.9066581818169999</v>
      </c>
    </row>
    <row r="188" spans="1:11" ht="14.4" customHeight="1" thickBot="1" x14ac:dyDescent="0.35">
      <c r="A188" s="440" t="s">
        <v>463</v>
      </c>
      <c r="B188" s="418">
        <v>0</v>
      </c>
      <c r="C188" s="418">
        <v>20.266369999999998</v>
      </c>
      <c r="D188" s="419">
        <v>20.266369999999998</v>
      </c>
      <c r="E188" s="428" t="s">
        <v>284</v>
      </c>
      <c r="F188" s="418">
        <v>24.000000000006001</v>
      </c>
      <c r="G188" s="419">
        <v>20.000000000004999</v>
      </c>
      <c r="H188" s="421">
        <v>5.3376799999999998</v>
      </c>
      <c r="I188" s="418">
        <v>95.140919999999994</v>
      </c>
      <c r="J188" s="419">
        <v>75.140919999993997</v>
      </c>
      <c r="K188" s="422">
        <v>3.964204999998</v>
      </c>
    </row>
    <row r="189" spans="1:11" ht="14.4" customHeight="1" thickBot="1" x14ac:dyDescent="0.35">
      <c r="A189" s="440" t="s">
        <v>464</v>
      </c>
      <c r="B189" s="418">
        <v>0</v>
      </c>
      <c r="C189" s="418">
        <v>11.2288</v>
      </c>
      <c r="D189" s="419">
        <v>11.2288</v>
      </c>
      <c r="E189" s="428" t="s">
        <v>284</v>
      </c>
      <c r="F189" s="418">
        <v>9.0000000000020002</v>
      </c>
      <c r="G189" s="419">
        <v>7.5000000000010001</v>
      </c>
      <c r="H189" s="421">
        <v>-0.55330000000000001</v>
      </c>
      <c r="I189" s="418">
        <v>0.77879999999899996</v>
      </c>
      <c r="J189" s="419">
        <v>-6.7212000000009997</v>
      </c>
      <c r="K189" s="422">
        <v>8.6533333333000007E-2</v>
      </c>
    </row>
    <row r="190" spans="1:11" ht="14.4" customHeight="1" thickBot="1" x14ac:dyDescent="0.35">
      <c r="A190" s="439" t="s">
        <v>465</v>
      </c>
      <c r="B190" s="423">
        <v>2.9999799647069998</v>
      </c>
      <c r="C190" s="423">
        <v>21.43648</v>
      </c>
      <c r="D190" s="424">
        <v>18.436500035291999</v>
      </c>
      <c r="E190" s="430">
        <v>7.1455410543340001</v>
      </c>
      <c r="F190" s="423">
        <v>52.941328244030998</v>
      </c>
      <c r="G190" s="424">
        <v>44.117773536691999</v>
      </c>
      <c r="H190" s="426">
        <v>0</v>
      </c>
      <c r="I190" s="423">
        <v>46.20852</v>
      </c>
      <c r="J190" s="424">
        <v>2.0907464633070001</v>
      </c>
      <c r="K190" s="431">
        <v>0.87282509775700001</v>
      </c>
    </row>
    <row r="191" spans="1:11" ht="14.4" customHeight="1" thickBot="1" x14ac:dyDescent="0.35">
      <c r="A191" s="440" t="s">
        <v>466</v>
      </c>
      <c r="B191" s="418">
        <v>2.9999799647069998</v>
      </c>
      <c r="C191" s="418">
        <v>0.94289999999999996</v>
      </c>
      <c r="D191" s="419">
        <v>-2.0570799647069999</v>
      </c>
      <c r="E191" s="420">
        <v>0.31430209904400003</v>
      </c>
      <c r="F191" s="418">
        <v>0.94132824401699999</v>
      </c>
      <c r="G191" s="419">
        <v>0.78444020334700004</v>
      </c>
      <c r="H191" s="421">
        <v>0</v>
      </c>
      <c r="I191" s="418">
        <v>2.0205199999999999</v>
      </c>
      <c r="J191" s="419">
        <v>1.2360797966520001</v>
      </c>
      <c r="K191" s="422">
        <v>2.1464563640160002</v>
      </c>
    </row>
    <row r="192" spans="1:11" ht="14.4" customHeight="1" thickBot="1" x14ac:dyDescent="0.35">
      <c r="A192" s="440" t="s">
        <v>467</v>
      </c>
      <c r="B192" s="418">
        <v>0</v>
      </c>
      <c r="C192" s="418">
        <v>20.493580000000001</v>
      </c>
      <c r="D192" s="419">
        <v>20.493580000000001</v>
      </c>
      <c r="E192" s="428" t="s">
        <v>284</v>
      </c>
      <c r="F192" s="418">
        <v>52.000000000013003</v>
      </c>
      <c r="G192" s="419">
        <v>43.333333333344001</v>
      </c>
      <c r="H192" s="421">
        <v>0</v>
      </c>
      <c r="I192" s="418">
        <v>44.188000000000002</v>
      </c>
      <c r="J192" s="419">
        <v>0.85466666665500002</v>
      </c>
      <c r="K192" s="422">
        <v>0.84976923076900002</v>
      </c>
    </row>
    <row r="193" spans="1:11" ht="14.4" customHeight="1" thickBot="1" x14ac:dyDescent="0.35">
      <c r="A193" s="439" t="s">
        <v>468</v>
      </c>
      <c r="B193" s="423">
        <v>0</v>
      </c>
      <c r="C193" s="423">
        <v>0</v>
      </c>
      <c r="D193" s="424">
        <v>0</v>
      </c>
      <c r="E193" s="425" t="s">
        <v>284</v>
      </c>
      <c r="F193" s="423">
        <v>0</v>
      </c>
      <c r="G193" s="424">
        <v>0</v>
      </c>
      <c r="H193" s="426">
        <v>0</v>
      </c>
      <c r="I193" s="423">
        <v>-4.2368600000000001</v>
      </c>
      <c r="J193" s="424">
        <v>-4.2368600000000001</v>
      </c>
      <c r="K193" s="427" t="s">
        <v>317</v>
      </c>
    </row>
    <row r="194" spans="1:11" ht="14.4" customHeight="1" thickBot="1" x14ac:dyDescent="0.35">
      <c r="A194" s="440" t="s">
        <v>469</v>
      </c>
      <c r="B194" s="418">
        <v>0</v>
      </c>
      <c r="C194" s="418">
        <v>0</v>
      </c>
      <c r="D194" s="419">
        <v>0</v>
      </c>
      <c r="E194" s="428" t="s">
        <v>284</v>
      </c>
      <c r="F194" s="418">
        <v>0</v>
      </c>
      <c r="G194" s="419">
        <v>0</v>
      </c>
      <c r="H194" s="421">
        <v>0</v>
      </c>
      <c r="I194" s="418">
        <v>-4.2368600000000001</v>
      </c>
      <c r="J194" s="419">
        <v>-4.2368600000000001</v>
      </c>
      <c r="K194" s="429" t="s">
        <v>317</v>
      </c>
    </row>
    <row r="195" spans="1:11" ht="14.4" customHeight="1" thickBot="1" x14ac:dyDescent="0.35">
      <c r="A195" s="439" t="s">
        <v>470</v>
      </c>
      <c r="B195" s="423">
        <v>0</v>
      </c>
      <c r="C195" s="423">
        <v>0</v>
      </c>
      <c r="D195" s="424">
        <v>0</v>
      </c>
      <c r="E195" s="430">
        <v>1</v>
      </c>
      <c r="F195" s="423">
        <v>0</v>
      </c>
      <c r="G195" s="424">
        <v>0</v>
      </c>
      <c r="H195" s="426">
        <v>0</v>
      </c>
      <c r="I195" s="423">
        <v>6.5699999999999995E-2</v>
      </c>
      <c r="J195" s="424">
        <v>6.5699999999999995E-2</v>
      </c>
      <c r="K195" s="427" t="s">
        <v>317</v>
      </c>
    </row>
    <row r="196" spans="1:11" ht="14.4" customHeight="1" thickBot="1" x14ac:dyDescent="0.35">
      <c r="A196" s="440" t="s">
        <v>471</v>
      </c>
      <c r="B196" s="418">
        <v>0</v>
      </c>
      <c r="C196" s="418">
        <v>0</v>
      </c>
      <c r="D196" s="419">
        <v>0</v>
      </c>
      <c r="E196" s="420">
        <v>1</v>
      </c>
      <c r="F196" s="418">
        <v>0</v>
      </c>
      <c r="G196" s="419">
        <v>0</v>
      </c>
      <c r="H196" s="421">
        <v>0</v>
      </c>
      <c r="I196" s="418">
        <v>6.5699999999999995E-2</v>
      </c>
      <c r="J196" s="419">
        <v>6.5699999999999995E-2</v>
      </c>
      <c r="K196" s="429" t="s">
        <v>317</v>
      </c>
    </row>
    <row r="197" spans="1:11" ht="14.4" customHeight="1" thickBot="1" x14ac:dyDescent="0.35">
      <c r="A197" s="439" t="s">
        <v>472</v>
      </c>
      <c r="B197" s="423">
        <v>29164</v>
      </c>
      <c r="C197" s="423">
        <v>26428.49294</v>
      </c>
      <c r="D197" s="424">
        <v>-2735.5070599999999</v>
      </c>
      <c r="E197" s="430">
        <v>0.90620261075200004</v>
      </c>
      <c r="F197" s="423">
        <v>28176.0000000074</v>
      </c>
      <c r="G197" s="424">
        <v>23480.000000006101</v>
      </c>
      <c r="H197" s="426">
        <v>2630.0360999999998</v>
      </c>
      <c r="I197" s="423">
        <v>24438.688310000001</v>
      </c>
      <c r="J197" s="424">
        <v>958.68830999385295</v>
      </c>
      <c r="K197" s="431">
        <v>0.86735833013800001</v>
      </c>
    </row>
    <row r="198" spans="1:11" ht="14.4" customHeight="1" thickBot="1" x14ac:dyDescent="0.35">
      <c r="A198" s="440" t="s">
        <v>473</v>
      </c>
      <c r="B198" s="418">
        <v>13678</v>
      </c>
      <c r="C198" s="418">
        <v>11756.393480000001</v>
      </c>
      <c r="D198" s="419">
        <v>-1921.60652</v>
      </c>
      <c r="E198" s="420">
        <v>0.85951114782799998</v>
      </c>
      <c r="F198" s="418">
        <v>13255.0000000035</v>
      </c>
      <c r="G198" s="419">
        <v>11045.833333336201</v>
      </c>
      <c r="H198" s="421">
        <v>1290.1104600000001</v>
      </c>
      <c r="I198" s="418">
        <v>11368.079820000001</v>
      </c>
      <c r="J198" s="419">
        <v>322.24648666377698</v>
      </c>
      <c r="K198" s="422">
        <v>0.857644648811</v>
      </c>
    </row>
    <row r="199" spans="1:11" ht="14.4" customHeight="1" thickBot="1" x14ac:dyDescent="0.35">
      <c r="A199" s="440" t="s">
        <v>474</v>
      </c>
      <c r="B199" s="418">
        <v>15486</v>
      </c>
      <c r="C199" s="418">
        <v>14672.099459999999</v>
      </c>
      <c r="D199" s="419">
        <v>-813.90053999999895</v>
      </c>
      <c r="E199" s="420">
        <v>0.94744281673700004</v>
      </c>
      <c r="F199" s="418">
        <v>14921.0000000039</v>
      </c>
      <c r="G199" s="419">
        <v>12434.1666666699</v>
      </c>
      <c r="H199" s="421">
        <v>1339.9256399999999</v>
      </c>
      <c r="I199" s="418">
        <v>13070.608490000001</v>
      </c>
      <c r="J199" s="419">
        <v>636.44182333008405</v>
      </c>
      <c r="K199" s="422">
        <v>0.87598743314700001</v>
      </c>
    </row>
    <row r="200" spans="1:11" ht="14.4" customHeight="1" thickBot="1" x14ac:dyDescent="0.35">
      <c r="A200" s="439" t="s">
        <v>475</v>
      </c>
      <c r="B200" s="423">
        <v>0</v>
      </c>
      <c r="C200" s="423">
        <v>1616.5628099999999</v>
      </c>
      <c r="D200" s="424">
        <v>1616.5628099999999</v>
      </c>
      <c r="E200" s="425" t="s">
        <v>284</v>
      </c>
      <c r="F200" s="423">
        <v>0</v>
      </c>
      <c r="G200" s="424">
        <v>0</v>
      </c>
      <c r="H200" s="426">
        <v>158.24911</v>
      </c>
      <c r="I200" s="423">
        <v>1423.8333</v>
      </c>
      <c r="J200" s="424">
        <v>1423.8333</v>
      </c>
      <c r="K200" s="427" t="s">
        <v>284</v>
      </c>
    </row>
    <row r="201" spans="1:11" ht="14.4" customHeight="1" thickBot="1" x14ac:dyDescent="0.35">
      <c r="A201" s="440" t="s">
        <v>476</v>
      </c>
      <c r="B201" s="418">
        <v>0</v>
      </c>
      <c r="C201" s="418">
        <v>92.804209999999998</v>
      </c>
      <c r="D201" s="419">
        <v>92.804209999999998</v>
      </c>
      <c r="E201" s="428" t="s">
        <v>284</v>
      </c>
      <c r="F201" s="418">
        <v>0</v>
      </c>
      <c r="G201" s="419">
        <v>0</v>
      </c>
      <c r="H201" s="421">
        <v>0</v>
      </c>
      <c r="I201" s="418">
        <v>293.03733999999997</v>
      </c>
      <c r="J201" s="419">
        <v>293.03733999999997</v>
      </c>
      <c r="K201" s="429" t="s">
        <v>284</v>
      </c>
    </row>
    <row r="202" spans="1:11" ht="14.4" customHeight="1" thickBot="1" x14ac:dyDescent="0.35">
      <c r="A202" s="440" t="s">
        <v>477</v>
      </c>
      <c r="B202" s="418">
        <v>0</v>
      </c>
      <c r="C202" s="418">
        <v>1523.7585999999999</v>
      </c>
      <c r="D202" s="419">
        <v>1523.7585999999999</v>
      </c>
      <c r="E202" s="428" t="s">
        <v>284</v>
      </c>
      <c r="F202" s="418">
        <v>0</v>
      </c>
      <c r="G202" s="419">
        <v>0</v>
      </c>
      <c r="H202" s="421">
        <v>158.24911</v>
      </c>
      <c r="I202" s="418">
        <v>1130.7959599999999</v>
      </c>
      <c r="J202" s="419">
        <v>1130.7959599999999</v>
      </c>
      <c r="K202" s="429" t="s">
        <v>284</v>
      </c>
    </row>
    <row r="203" spans="1:11" ht="14.4" customHeight="1" thickBot="1" x14ac:dyDescent="0.35">
      <c r="A203" s="438" t="s">
        <v>478</v>
      </c>
      <c r="B203" s="418">
        <v>0</v>
      </c>
      <c r="C203" s="418">
        <v>7.5202499999999999</v>
      </c>
      <c r="D203" s="419">
        <v>7.5202499999999999</v>
      </c>
      <c r="E203" s="428" t="s">
        <v>317</v>
      </c>
      <c r="F203" s="418">
        <v>0</v>
      </c>
      <c r="G203" s="419">
        <v>0</v>
      </c>
      <c r="H203" s="421">
        <v>0</v>
      </c>
      <c r="I203" s="418">
        <v>1.5040500000000001</v>
      </c>
      <c r="J203" s="419">
        <v>1.5040500000000001</v>
      </c>
      <c r="K203" s="429" t="s">
        <v>284</v>
      </c>
    </row>
    <row r="204" spans="1:11" ht="14.4" customHeight="1" thickBot="1" x14ac:dyDescent="0.35">
      <c r="A204" s="439" t="s">
        <v>479</v>
      </c>
      <c r="B204" s="423">
        <v>0</v>
      </c>
      <c r="C204" s="423">
        <v>7.5202499999999999</v>
      </c>
      <c r="D204" s="424">
        <v>7.5202499999999999</v>
      </c>
      <c r="E204" s="425" t="s">
        <v>317</v>
      </c>
      <c r="F204" s="423">
        <v>0</v>
      </c>
      <c r="G204" s="424">
        <v>0</v>
      </c>
      <c r="H204" s="426">
        <v>0</v>
      </c>
      <c r="I204" s="423">
        <v>1.5040500000000001</v>
      </c>
      <c r="J204" s="424">
        <v>1.5040500000000001</v>
      </c>
      <c r="K204" s="427" t="s">
        <v>284</v>
      </c>
    </row>
    <row r="205" spans="1:11" ht="14.4" customHeight="1" thickBot="1" x14ac:dyDescent="0.35">
      <c r="A205" s="440" t="s">
        <v>480</v>
      </c>
      <c r="B205" s="418">
        <v>0</v>
      </c>
      <c r="C205" s="418">
        <v>7.5202499999999999</v>
      </c>
      <c r="D205" s="419">
        <v>7.5202499999999999</v>
      </c>
      <c r="E205" s="428" t="s">
        <v>317</v>
      </c>
      <c r="F205" s="418">
        <v>0</v>
      </c>
      <c r="G205" s="419">
        <v>0</v>
      </c>
      <c r="H205" s="421">
        <v>0</v>
      </c>
      <c r="I205" s="418">
        <v>1.5040500000000001</v>
      </c>
      <c r="J205" s="419">
        <v>1.5040500000000001</v>
      </c>
      <c r="K205" s="429" t="s">
        <v>284</v>
      </c>
    </row>
    <row r="206" spans="1:11" ht="14.4" customHeight="1" thickBot="1" x14ac:dyDescent="0.35">
      <c r="A206" s="437" t="s">
        <v>481</v>
      </c>
      <c r="B206" s="418">
        <v>51889.055583198598</v>
      </c>
      <c r="C206" s="418">
        <v>58086.06493</v>
      </c>
      <c r="D206" s="419">
        <v>6197.0093468013902</v>
      </c>
      <c r="E206" s="420">
        <v>1.1194280619899999</v>
      </c>
      <c r="F206" s="418">
        <v>54212.594372284701</v>
      </c>
      <c r="G206" s="419">
        <v>45177.161976903903</v>
      </c>
      <c r="H206" s="421">
        <v>5490.0441600000004</v>
      </c>
      <c r="I206" s="418">
        <v>44802.581570000002</v>
      </c>
      <c r="J206" s="419">
        <v>-374.58040690393</v>
      </c>
      <c r="K206" s="422">
        <v>0.82642386125800005</v>
      </c>
    </row>
    <row r="207" spans="1:11" ht="14.4" customHeight="1" thickBot="1" x14ac:dyDescent="0.35">
      <c r="A207" s="438" t="s">
        <v>482</v>
      </c>
      <c r="B207" s="418">
        <v>51520</v>
      </c>
      <c r="C207" s="418">
        <v>57677.995510000001</v>
      </c>
      <c r="D207" s="419">
        <v>6157.9955099999997</v>
      </c>
      <c r="E207" s="420">
        <v>1.1195263103640001</v>
      </c>
      <c r="F207" s="418">
        <v>53825.000000014399</v>
      </c>
      <c r="G207" s="419">
        <v>44854.166666678699</v>
      </c>
      <c r="H207" s="421">
        <v>5459.9688999999998</v>
      </c>
      <c r="I207" s="418">
        <v>44311.393349999998</v>
      </c>
      <c r="J207" s="419">
        <v>-542.773316678686</v>
      </c>
      <c r="K207" s="422">
        <v>0.82324929586600004</v>
      </c>
    </row>
    <row r="208" spans="1:11" ht="14.4" customHeight="1" thickBot="1" x14ac:dyDescent="0.35">
      <c r="A208" s="439" t="s">
        <v>483</v>
      </c>
      <c r="B208" s="423">
        <v>51520</v>
      </c>
      <c r="C208" s="423">
        <v>57677.995510000001</v>
      </c>
      <c r="D208" s="424">
        <v>6157.9955099999997</v>
      </c>
      <c r="E208" s="430">
        <v>1.1195263103640001</v>
      </c>
      <c r="F208" s="423">
        <v>53825.000000014399</v>
      </c>
      <c r="G208" s="424">
        <v>44854.166666678699</v>
      </c>
      <c r="H208" s="426">
        <v>5459.9688999999998</v>
      </c>
      <c r="I208" s="423">
        <v>44311.393349999998</v>
      </c>
      <c r="J208" s="424">
        <v>-542.773316678686</v>
      </c>
      <c r="K208" s="431">
        <v>0.82324929586600004</v>
      </c>
    </row>
    <row r="209" spans="1:11" ht="14.4" customHeight="1" thickBot="1" x14ac:dyDescent="0.35">
      <c r="A209" s="440" t="s">
        <v>484</v>
      </c>
      <c r="B209" s="418">
        <v>12920</v>
      </c>
      <c r="C209" s="418">
        <v>15251.351000000001</v>
      </c>
      <c r="D209" s="419">
        <v>2331.3510000000001</v>
      </c>
      <c r="E209" s="420">
        <v>1.1804451238389999</v>
      </c>
      <c r="F209" s="418">
        <v>15225.0000000041</v>
      </c>
      <c r="G209" s="419">
        <v>12687.5000000034</v>
      </c>
      <c r="H209" s="421">
        <v>1279.4169999999999</v>
      </c>
      <c r="I209" s="418">
        <v>12227.683000000001</v>
      </c>
      <c r="J209" s="419">
        <v>-459.81700000340402</v>
      </c>
      <c r="K209" s="422">
        <v>0.80313188834100002</v>
      </c>
    </row>
    <row r="210" spans="1:11" ht="14.4" customHeight="1" thickBot="1" x14ac:dyDescent="0.35">
      <c r="A210" s="440" t="s">
        <v>485</v>
      </c>
      <c r="B210" s="418">
        <v>38500</v>
      </c>
      <c r="C210" s="418">
        <v>42402.042950000003</v>
      </c>
      <c r="D210" s="419">
        <v>3902.04295</v>
      </c>
      <c r="E210" s="420">
        <v>1.101351764935</v>
      </c>
      <c r="F210" s="418">
        <v>38500.000000010303</v>
      </c>
      <c r="G210" s="419">
        <v>32083.3333333419</v>
      </c>
      <c r="H210" s="421">
        <v>4180.5519000000004</v>
      </c>
      <c r="I210" s="418">
        <v>31906.970649999999</v>
      </c>
      <c r="J210" s="419">
        <v>-176.36268334194401</v>
      </c>
      <c r="K210" s="422">
        <v>0.82875248441500005</v>
      </c>
    </row>
    <row r="211" spans="1:11" ht="14.4" customHeight="1" thickBot="1" x14ac:dyDescent="0.35">
      <c r="A211" s="440" t="s">
        <v>486</v>
      </c>
      <c r="B211" s="418">
        <v>100</v>
      </c>
      <c r="C211" s="418">
        <v>24.601559999999999</v>
      </c>
      <c r="D211" s="419">
        <v>-75.398439999999994</v>
      </c>
      <c r="E211" s="420">
        <v>0.2460156</v>
      </c>
      <c r="F211" s="418">
        <v>100.000000000027</v>
      </c>
      <c r="G211" s="419">
        <v>83.333333333355</v>
      </c>
      <c r="H211" s="421">
        <v>0</v>
      </c>
      <c r="I211" s="418">
        <v>176.7397</v>
      </c>
      <c r="J211" s="419">
        <v>93.406366666644004</v>
      </c>
      <c r="K211" s="422">
        <v>1.767396999999</v>
      </c>
    </row>
    <row r="212" spans="1:11" ht="14.4" customHeight="1" thickBot="1" x14ac:dyDescent="0.35">
      <c r="A212" s="438" t="s">
        <v>487</v>
      </c>
      <c r="B212" s="418">
        <v>0</v>
      </c>
      <c r="C212" s="418">
        <v>0</v>
      </c>
      <c r="D212" s="419">
        <v>0</v>
      </c>
      <c r="E212" s="428" t="s">
        <v>284</v>
      </c>
      <c r="F212" s="418">
        <v>0</v>
      </c>
      <c r="G212" s="419">
        <v>0</v>
      </c>
      <c r="H212" s="421">
        <v>0</v>
      </c>
      <c r="I212" s="418">
        <v>85.481499999999997</v>
      </c>
      <c r="J212" s="419">
        <v>85.481499999999997</v>
      </c>
      <c r="K212" s="429" t="s">
        <v>317</v>
      </c>
    </row>
    <row r="213" spans="1:11" ht="14.4" customHeight="1" thickBot="1" x14ac:dyDescent="0.35">
      <c r="A213" s="439" t="s">
        <v>488</v>
      </c>
      <c r="B213" s="423">
        <v>0</v>
      </c>
      <c r="C213" s="423">
        <v>0</v>
      </c>
      <c r="D213" s="424">
        <v>0</v>
      </c>
      <c r="E213" s="430">
        <v>1</v>
      </c>
      <c r="F213" s="423">
        <v>0</v>
      </c>
      <c r="G213" s="424">
        <v>0</v>
      </c>
      <c r="H213" s="426">
        <v>0</v>
      </c>
      <c r="I213" s="423">
        <v>85.481499999999997</v>
      </c>
      <c r="J213" s="424">
        <v>85.481499999999997</v>
      </c>
      <c r="K213" s="427" t="s">
        <v>317</v>
      </c>
    </row>
    <row r="214" spans="1:11" ht="14.4" customHeight="1" thickBot="1" x14ac:dyDescent="0.35">
      <c r="A214" s="440" t="s">
        <v>489</v>
      </c>
      <c r="B214" s="418">
        <v>0</v>
      </c>
      <c r="C214" s="418">
        <v>0</v>
      </c>
      <c r="D214" s="419">
        <v>0</v>
      </c>
      <c r="E214" s="420">
        <v>1</v>
      </c>
      <c r="F214" s="418">
        <v>0</v>
      </c>
      <c r="G214" s="419">
        <v>0</v>
      </c>
      <c r="H214" s="421">
        <v>0</v>
      </c>
      <c r="I214" s="418">
        <v>85.481499999999997</v>
      </c>
      <c r="J214" s="419">
        <v>85.481499999999997</v>
      </c>
      <c r="K214" s="429" t="s">
        <v>317</v>
      </c>
    </row>
    <row r="215" spans="1:11" ht="14.4" customHeight="1" thickBot="1" x14ac:dyDescent="0.35">
      <c r="A215" s="441" t="s">
        <v>490</v>
      </c>
      <c r="B215" s="423">
        <v>369.05558319859102</v>
      </c>
      <c r="C215" s="423">
        <v>408.06941999999998</v>
      </c>
      <c r="D215" s="424">
        <v>39.013836801407997</v>
      </c>
      <c r="E215" s="430">
        <v>1.105712631314</v>
      </c>
      <c r="F215" s="423">
        <v>387.59437227027797</v>
      </c>
      <c r="G215" s="424">
        <v>322.99531022523098</v>
      </c>
      <c r="H215" s="426">
        <v>30.07526</v>
      </c>
      <c r="I215" s="423">
        <v>405.70672000000002</v>
      </c>
      <c r="J215" s="424">
        <v>82.711409774768001</v>
      </c>
      <c r="K215" s="431">
        <v>1.0467301618010001</v>
      </c>
    </row>
    <row r="216" spans="1:11" ht="14.4" customHeight="1" thickBot="1" x14ac:dyDescent="0.35">
      <c r="A216" s="439" t="s">
        <v>491</v>
      </c>
      <c r="B216" s="423">
        <v>0</v>
      </c>
      <c r="C216" s="423">
        <v>-7.3999999999999999E-4</v>
      </c>
      <c r="D216" s="424">
        <v>-7.3999999999999999E-4</v>
      </c>
      <c r="E216" s="425" t="s">
        <v>284</v>
      </c>
      <c r="F216" s="423">
        <v>0</v>
      </c>
      <c r="G216" s="424">
        <v>0</v>
      </c>
      <c r="H216" s="426">
        <v>2.5999999999999998E-4</v>
      </c>
      <c r="I216" s="423">
        <v>2.8400000000000001E-3</v>
      </c>
      <c r="J216" s="424">
        <v>2.8400000000000001E-3</v>
      </c>
      <c r="K216" s="427" t="s">
        <v>284</v>
      </c>
    </row>
    <row r="217" spans="1:11" ht="14.4" customHeight="1" thickBot="1" x14ac:dyDescent="0.35">
      <c r="A217" s="440" t="s">
        <v>492</v>
      </c>
      <c r="B217" s="418">
        <v>0</v>
      </c>
      <c r="C217" s="418">
        <v>-7.3999999999999999E-4</v>
      </c>
      <c r="D217" s="419">
        <v>-7.3999999999999999E-4</v>
      </c>
      <c r="E217" s="428" t="s">
        <v>284</v>
      </c>
      <c r="F217" s="418">
        <v>0</v>
      </c>
      <c r="G217" s="419">
        <v>0</v>
      </c>
      <c r="H217" s="421">
        <v>2.5999999999999998E-4</v>
      </c>
      <c r="I217" s="418">
        <v>2.8400000000000001E-3</v>
      </c>
      <c r="J217" s="419">
        <v>2.8400000000000001E-3</v>
      </c>
      <c r="K217" s="429" t="s">
        <v>284</v>
      </c>
    </row>
    <row r="218" spans="1:11" ht="14.4" customHeight="1" thickBot="1" x14ac:dyDescent="0.35">
      <c r="A218" s="439" t="s">
        <v>493</v>
      </c>
      <c r="B218" s="423">
        <v>369.05558319859102</v>
      </c>
      <c r="C218" s="423">
        <v>405.71116000000001</v>
      </c>
      <c r="D218" s="424">
        <v>36.655576801408003</v>
      </c>
      <c r="E218" s="430">
        <v>1.0993226453410001</v>
      </c>
      <c r="F218" s="423">
        <v>387.59437227027797</v>
      </c>
      <c r="G218" s="424">
        <v>322.99531022523098</v>
      </c>
      <c r="H218" s="426">
        <v>30.074999999999999</v>
      </c>
      <c r="I218" s="423">
        <v>384.57988</v>
      </c>
      <c r="J218" s="424">
        <v>61.584569774767999</v>
      </c>
      <c r="K218" s="431">
        <v>0.99222255923699998</v>
      </c>
    </row>
    <row r="219" spans="1:11" ht="14.4" customHeight="1" thickBot="1" x14ac:dyDescent="0.35">
      <c r="A219" s="440" t="s">
        <v>494</v>
      </c>
      <c r="B219" s="418">
        <v>300</v>
      </c>
      <c r="C219" s="418">
        <v>304.25200000000001</v>
      </c>
      <c r="D219" s="419">
        <v>4.2519999999989997</v>
      </c>
      <c r="E219" s="420">
        <v>1.0141733333330001</v>
      </c>
      <c r="F219" s="418">
        <v>330.00000000008703</v>
      </c>
      <c r="G219" s="419">
        <v>275.00000000007202</v>
      </c>
      <c r="H219" s="421">
        <v>26.135999999999999</v>
      </c>
      <c r="I219" s="418">
        <v>291.404</v>
      </c>
      <c r="J219" s="419">
        <v>16.403999999926999</v>
      </c>
      <c r="K219" s="422">
        <v>0.88304242424199997</v>
      </c>
    </row>
    <row r="220" spans="1:11" ht="14.4" customHeight="1" thickBot="1" x14ac:dyDescent="0.35">
      <c r="A220" s="440" t="s">
        <v>495</v>
      </c>
      <c r="B220" s="418">
        <v>0</v>
      </c>
      <c r="C220" s="418">
        <v>19.131</v>
      </c>
      <c r="D220" s="419">
        <v>19.131</v>
      </c>
      <c r="E220" s="428" t="s">
        <v>284</v>
      </c>
      <c r="F220" s="418">
        <v>0</v>
      </c>
      <c r="G220" s="419">
        <v>0</v>
      </c>
      <c r="H220" s="421">
        <v>0.22900000000000001</v>
      </c>
      <c r="I220" s="418">
        <v>0.80700000000000005</v>
      </c>
      <c r="J220" s="419">
        <v>0.80700000000000005</v>
      </c>
      <c r="K220" s="429" t="s">
        <v>284</v>
      </c>
    </row>
    <row r="221" spans="1:11" ht="14.4" customHeight="1" thickBot="1" x14ac:dyDescent="0.35">
      <c r="A221" s="440" t="s">
        <v>496</v>
      </c>
      <c r="B221" s="418">
        <v>48.066136663268999</v>
      </c>
      <c r="C221" s="418">
        <v>61.353000000000002</v>
      </c>
      <c r="D221" s="419">
        <v>13.286863336730001</v>
      </c>
      <c r="E221" s="420">
        <v>1.276428776246</v>
      </c>
      <c r="F221" s="418">
        <v>39.594372270191002</v>
      </c>
      <c r="G221" s="419">
        <v>32.995310225159002</v>
      </c>
      <c r="H221" s="421">
        <v>3.71</v>
      </c>
      <c r="I221" s="418">
        <v>49.526000000000003</v>
      </c>
      <c r="J221" s="419">
        <v>16.530689774839999</v>
      </c>
      <c r="K221" s="422">
        <v>1.2508343272119999</v>
      </c>
    </row>
    <row r="222" spans="1:11" ht="14.4" customHeight="1" thickBot="1" x14ac:dyDescent="0.35">
      <c r="A222" s="440" t="s">
        <v>497</v>
      </c>
      <c r="B222" s="418">
        <v>20.989446535321001</v>
      </c>
      <c r="C222" s="418">
        <v>20.975159999999999</v>
      </c>
      <c r="D222" s="419">
        <v>-1.4286535321E-2</v>
      </c>
      <c r="E222" s="420">
        <v>0.99931934673400002</v>
      </c>
      <c r="F222" s="418">
        <v>18</v>
      </c>
      <c r="G222" s="419">
        <v>15</v>
      </c>
      <c r="H222" s="421">
        <v>0</v>
      </c>
      <c r="I222" s="418">
        <v>42.842880000000001</v>
      </c>
      <c r="J222" s="419">
        <v>27.842880000000001</v>
      </c>
      <c r="K222" s="422">
        <v>2.3801600000000001</v>
      </c>
    </row>
    <row r="223" spans="1:11" ht="14.4" customHeight="1" thickBot="1" x14ac:dyDescent="0.35">
      <c r="A223" s="439" t="s">
        <v>498</v>
      </c>
      <c r="B223" s="423">
        <v>0</v>
      </c>
      <c r="C223" s="423">
        <v>2.359</v>
      </c>
      <c r="D223" s="424">
        <v>2.359</v>
      </c>
      <c r="E223" s="425" t="s">
        <v>284</v>
      </c>
      <c r="F223" s="423">
        <v>0</v>
      </c>
      <c r="G223" s="424">
        <v>0</v>
      </c>
      <c r="H223" s="426">
        <v>0</v>
      </c>
      <c r="I223" s="423">
        <v>21.123999999999999</v>
      </c>
      <c r="J223" s="424">
        <v>21.123999999999999</v>
      </c>
      <c r="K223" s="427" t="s">
        <v>284</v>
      </c>
    </row>
    <row r="224" spans="1:11" ht="14.4" customHeight="1" thickBot="1" x14ac:dyDescent="0.35">
      <c r="A224" s="440" t="s">
        <v>499</v>
      </c>
      <c r="B224" s="418">
        <v>0</v>
      </c>
      <c r="C224" s="418">
        <v>2.359</v>
      </c>
      <c r="D224" s="419">
        <v>2.359</v>
      </c>
      <c r="E224" s="428" t="s">
        <v>284</v>
      </c>
      <c r="F224" s="418">
        <v>0</v>
      </c>
      <c r="G224" s="419">
        <v>0</v>
      </c>
      <c r="H224" s="421">
        <v>0</v>
      </c>
      <c r="I224" s="418">
        <v>21.123999999999999</v>
      </c>
      <c r="J224" s="419">
        <v>21.123999999999999</v>
      </c>
      <c r="K224" s="429" t="s">
        <v>284</v>
      </c>
    </row>
    <row r="225" spans="1:11" ht="14.4" customHeight="1" thickBot="1" x14ac:dyDescent="0.35">
      <c r="A225" s="437" t="s">
        <v>500</v>
      </c>
      <c r="B225" s="418">
        <v>0</v>
      </c>
      <c r="C225" s="418">
        <v>0</v>
      </c>
      <c r="D225" s="419">
        <v>0</v>
      </c>
      <c r="E225" s="420">
        <v>1</v>
      </c>
      <c r="F225" s="418">
        <v>0</v>
      </c>
      <c r="G225" s="419">
        <v>0</v>
      </c>
      <c r="H225" s="421">
        <v>1.098E-2</v>
      </c>
      <c r="I225" s="418">
        <v>1.098E-2</v>
      </c>
      <c r="J225" s="419">
        <v>1.098E-2</v>
      </c>
      <c r="K225" s="429" t="s">
        <v>317</v>
      </c>
    </row>
    <row r="226" spans="1:11" ht="14.4" customHeight="1" thickBot="1" x14ac:dyDescent="0.35">
      <c r="A226" s="441" t="s">
        <v>501</v>
      </c>
      <c r="B226" s="423">
        <v>0</v>
      </c>
      <c r="C226" s="423">
        <v>0</v>
      </c>
      <c r="D226" s="424">
        <v>0</v>
      </c>
      <c r="E226" s="430">
        <v>1</v>
      </c>
      <c r="F226" s="423">
        <v>0</v>
      </c>
      <c r="G226" s="424">
        <v>0</v>
      </c>
      <c r="H226" s="426">
        <v>1.098E-2</v>
      </c>
      <c r="I226" s="423">
        <v>1.098E-2</v>
      </c>
      <c r="J226" s="424">
        <v>1.098E-2</v>
      </c>
      <c r="K226" s="427" t="s">
        <v>317</v>
      </c>
    </row>
    <row r="227" spans="1:11" ht="14.4" customHeight="1" thickBot="1" x14ac:dyDescent="0.35">
      <c r="A227" s="439" t="s">
        <v>502</v>
      </c>
      <c r="B227" s="423">
        <v>0</v>
      </c>
      <c r="C227" s="423">
        <v>0</v>
      </c>
      <c r="D227" s="424">
        <v>0</v>
      </c>
      <c r="E227" s="430">
        <v>1</v>
      </c>
      <c r="F227" s="423">
        <v>0</v>
      </c>
      <c r="G227" s="424">
        <v>0</v>
      </c>
      <c r="H227" s="426">
        <v>1.098E-2</v>
      </c>
      <c r="I227" s="423">
        <v>1.098E-2</v>
      </c>
      <c r="J227" s="424">
        <v>1.098E-2</v>
      </c>
      <c r="K227" s="427" t="s">
        <v>317</v>
      </c>
    </row>
    <row r="228" spans="1:11" ht="14.4" customHeight="1" thickBot="1" x14ac:dyDescent="0.35">
      <c r="A228" s="440" t="s">
        <v>503</v>
      </c>
      <c r="B228" s="418">
        <v>0</v>
      </c>
      <c r="C228" s="418">
        <v>0</v>
      </c>
      <c r="D228" s="419">
        <v>0</v>
      </c>
      <c r="E228" s="420">
        <v>1</v>
      </c>
      <c r="F228" s="418">
        <v>0</v>
      </c>
      <c r="G228" s="419">
        <v>0</v>
      </c>
      <c r="H228" s="421">
        <v>1.098E-2</v>
      </c>
      <c r="I228" s="418">
        <v>1.098E-2</v>
      </c>
      <c r="J228" s="419">
        <v>1.098E-2</v>
      </c>
      <c r="K228" s="429" t="s">
        <v>317</v>
      </c>
    </row>
    <row r="229" spans="1:11" ht="14.4" customHeight="1" thickBot="1" x14ac:dyDescent="0.35">
      <c r="A229" s="437" t="s">
        <v>504</v>
      </c>
      <c r="B229" s="418">
        <v>102</v>
      </c>
      <c r="C229" s="418">
        <v>237.58</v>
      </c>
      <c r="D229" s="419">
        <v>135.58000000000001</v>
      </c>
      <c r="E229" s="420">
        <v>2.3292156862739999</v>
      </c>
      <c r="F229" s="418">
        <v>140.00000000003701</v>
      </c>
      <c r="G229" s="419">
        <v>116.666666666697</v>
      </c>
      <c r="H229" s="421">
        <v>335.5</v>
      </c>
      <c r="I229" s="418">
        <v>335.5</v>
      </c>
      <c r="J229" s="419">
        <v>218.83333333330299</v>
      </c>
      <c r="K229" s="422">
        <v>2.3964285714270002</v>
      </c>
    </row>
    <row r="230" spans="1:11" ht="14.4" customHeight="1" thickBot="1" x14ac:dyDescent="0.35">
      <c r="A230" s="441" t="s">
        <v>505</v>
      </c>
      <c r="B230" s="423">
        <v>102</v>
      </c>
      <c r="C230" s="423">
        <v>237.58</v>
      </c>
      <c r="D230" s="424">
        <v>135.58000000000001</v>
      </c>
      <c r="E230" s="430">
        <v>2.3292156862739999</v>
      </c>
      <c r="F230" s="423">
        <v>140.00000000003701</v>
      </c>
      <c r="G230" s="424">
        <v>116.666666666697</v>
      </c>
      <c r="H230" s="426">
        <v>335.5</v>
      </c>
      <c r="I230" s="423">
        <v>335.5</v>
      </c>
      <c r="J230" s="424">
        <v>218.83333333330299</v>
      </c>
      <c r="K230" s="431">
        <v>2.3964285714270002</v>
      </c>
    </row>
    <row r="231" spans="1:11" ht="14.4" customHeight="1" thickBot="1" x14ac:dyDescent="0.35">
      <c r="A231" s="439" t="s">
        <v>506</v>
      </c>
      <c r="B231" s="423">
        <v>102</v>
      </c>
      <c r="C231" s="423">
        <v>237.58</v>
      </c>
      <c r="D231" s="424">
        <v>135.58000000000001</v>
      </c>
      <c r="E231" s="430">
        <v>2.3292156862739999</v>
      </c>
      <c r="F231" s="423">
        <v>140.00000000003701</v>
      </c>
      <c r="G231" s="424">
        <v>116.666666666697</v>
      </c>
      <c r="H231" s="426">
        <v>335.5</v>
      </c>
      <c r="I231" s="423">
        <v>335.5</v>
      </c>
      <c r="J231" s="424">
        <v>218.83333333330299</v>
      </c>
      <c r="K231" s="431">
        <v>2.3964285714270002</v>
      </c>
    </row>
    <row r="232" spans="1:11" ht="14.4" customHeight="1" thickBot="1" x14ac:dyDescent="0.35">
      <c r="A232" s="440" t="s">
        <v>507</v>
      </c>
      <c r="B232" s="418">
        <v>0</v>
      </c>
      <c r="C232" s="418">
        <v>135</v>
      </c>
      <c r="D232" s="419">
        <v>135</v>
      </c>
      <c r="E232" s="428" t="s">
        <v>284</v>
      </c>
      <c r="F232" s="418">
        <v>140.00000000003701</v>
      </c>
      <c r="G232" s="419">
        <v>116.666666666697</v>
      </c>
      <c r="H232" s="421">
        <v>335.5</v>
      </c>
      <c r="I232" s="418">
        <v>335.5</v>
      </c>
      <c r="J232" s="419">
        <v>218.83333333330299</v>
      </c>
      <c r="K232" s="422">
        <v>2.3964285714270002</v>
      </c>
    </row>
    <row r="233" spans="1:11" ht="14.4" customHeight="1" thickBot="1" x14ac:dyDescent="0.35">
      <c r="A233" s="440" t="s">
        <v>508</v>
      </c>
      <c r="B233" s="418">
        <v>102</v>
      </c>
      <c r="C233" s="418">
        <v>102.58</v>
      </c>
      <c r="D233" s="419">
        <v>0.57999999999899998</v>
      </c>
      <c r="E233" s="420">
        <v>1.0056862745090001</v>
      </c>
      <c r="F233" s="418">
        <v>0</v>
      </c>
      <c r="G233" s="419">
        <v>0</v>
      </c>
      <c r="H233" s="421">
        <v>0</v>
      </c>
      <c r="I233" s="418">
        <v>0</v>
      </c>
      <c r="J233" s="419">
        <v>0</v>
      </c>
      <c r="K233" s="429" t="s">
        <v>284</v>
      </c>
    </row>
    <row r="234" spans="1:11" ht="14.4" customHeight="1" thickBot="1" x14ac:dyDescent="0.35">
      <c r="A234" s="436" t="s">
        <v>509</v>
      </c>
      <c r="B234" s="418">
        <v>4951.0340232492199</v>
      </c>
      <c r="C234" s="418">
        <v>5369.8261700000003</v>
      </c>
      <c r="D234" s="419">
        <v>418.79214675077901</v>
      </c>
      <c r="E234" s="420">
        <v>1.08458680445</v>
      </c>
      <c r="F234" s="418">
        <v>5781.2236331171898</v>
      </c>
      <c r="G234" s="419">
        <v>4817.6863609309903</v>
      </c>
      <c r="H234" s="421">
        <v>502.30538999999999</v>
      </c>
      <c r="I234" s="418">
        <v>4662.6091700000097</v>
      </c>
      <c r="J234" s="419">
        <v>-155.077190930987</v>
      </c>
      <c r="K234" s="422">
        <v>0.80650904823799996</v>
      </c>
    </row>
    <row r="235" spans="1:11" ht="14.4" customHeight="1" thickBot="1" x14ac:dyDescent="0.35">
      <c r="A235" s="442" t="s">
        <v>510</v>
      </c>
      <c r="B235" s="423">
        <v>4951.0340232492199</v>
      </c>
      <c r="C235" s="423">
        <v>5369.8261700000003</v>
      </c>
      <c r="D235" s="424">
        <v>418.79214675077901</v>
      </c>
      <c r="E235" s="430">
        <v>1.08458680445</v>
      </c>
      <c r="F235" s="423">
        <v>5781.2236331171898</v>
      </c>
      <c r="G235" s="424">
        <v>4817.6863609309903</v>
      </c>
      <c r="H235" s="426">
        <v>502.30538999999999</v>
      </c>
      <c r="I235" s="423">
        <v>4662.6091700000097</v>
      </c>
      <c r="J235" s="424">
        <v>-155.077190930987</v>
      </c>
      <c r="K235" s="431">
        <v>0.80650904823799996</v>
      </c>
    </row>
    <row r="236" spans="1:11" ht="14.4" customHeight="1" thickBot="1" x14ac:dyDescent="0.35">
      <c r="A236" s="441" t="s">
        <v>54</v>
      </c>
      <c r="B236" s="423">
        <v>4951.0340232492199</v>
      </c>
      <c r="C236" s="423">
        <v>5369.8261700000003</v>
      </c>
      <c r="D236" s="424">
        <v>418.79214675077901</v>
      </c>
      <c r="E236" s="430">
        <v>1.08458680445</v>
      </c>
      <c r="F236" s="423">
        <v>5781.2236331171898</v>
      </c>
      <c r="G236" s="424">
        <v>4817.6863609309903</v>
      </c>
      <c r="H236" s="426">
        <v>502.30538999999999</v>
      </c>
      <c r="I236" s="423">
        <v>4662.6091700000097</v>
      </c>
      <c r="J236" s="424">
        <v>-155.077190930987</v>
      </c>
      <c r="K236" s="431">
        <v>0.80650904823799996</v>
      </c>
    </row>
    <row r="237" spans="1:11" ht="14.4" customHeight="1" thickBot="1" x14ac:dyDescent="0.35">
      <c r="A237" s="439" t="s">
        <v>511</v>
      </c>
      <c r="B237" s="423">
        <v>42</v>
      </c>
      <c r="C237" s="423">
        <v>53.911000000000001</v>
      </c>
      <c r="D237" s="424">
        <v>11.911</v>
      </c>
      <c r="E237" s="430">
        <v>1.283595238095</v>
      </c>
      <c r="F237" s="423">
        <v>58.356994981267</v>
      </c>
      <c r="G237" s="424">
        <v>48.630829151055998</v>
      </c>
      <c r="H237" s="426">
        <v>4.9630000000000001</v>
      </c>
      <c r="I237" s="423">
        <v>49.643749999999997</v>
      </c>
      <c r="J237" s="424">
        <v>1.0129208489429999</v>
      </c>
      <c r="K237" s="431">
        <v>0.850690650125</v>
      </c>
    </row>
    <row r="238" spans="1:11" ht="14.4" customHeight="1" thickBot="1" x14ac:dyDescent="0.35">
      <c r="A238" s="440" t="s">
        <v>512</v>
      </c>
      <c r="B238" s="418">
        <v>42</v>
      </c>
      <c r="C238" s="418">
        <v>53.911000000000001</v>
      </c>
      <c r="D238" s="419">
        <v>11.911</v>
      </c>
      <c r="E238" s="420">
        <v>1.283595238095</v>
      </c>
      <c r="F238" s="418">
        <v>58.356994981267</v>
      </c>
      <c r="G238" s="419">
        <v>48.630829151055998</v>
      </c>
      <c r="H238" s="421">
        <v>4.9630000000000001</v>
      </c>
      <c r="I238" s="418">
        <v>49.643749999999997</v>
      </c>
      <c r="J238" s="419">
        <v>1.0129208489429999</v>
      </c>
      <c r="K238" s="422">
        <v>0.850690650125</v>
      </c>
    </row>
    <row r="239" spans="1:11" ht="14.4" customHeight="1" thickBot="1" x14ac:dyDescent="0.35">
      <c r="A239" s="439" t="s">
        <v>513</v>
      </c>
      <c r="B239" s="423">
        <v>240.03402324922001</v>
      </c>
      <c r="C239" s="423">
        <v>354.28640000000001</v>
      </c>
      <c r="D239" s="424">
        <v>114.25237675078</v>
      </c>
      <c r="E239" s="430">
        <v>1.4759840926050001</v>
      </c>
      <c r="F239" s="423">
        <v>424.38287574380098</v>
      </c>
      <c r="G239" s="424">
        <v>353.65239645316802</v>
      </c>
      <c r="H239" s="426">
        <v>39.330800000000004</v>
      </c>
      <c r="I239" s="423">
        <v>407.50210000000101</v>
      </c>
      <c r="J239" s="424">
        <v>53.849703546832004</v>
      </c>
      <c r="K239" s="431">
        <v>0.960222768851</v>
      </c>
    </row>
    <row r="240" spans="1:11" ht="14.4" customHeight="1" thickBot="1" x14ac:dyDescent="0.35">
      <c r="A240" s="440" t="s">
        <v>514</v>
      </c>
      <c r="B240" s="418">
        <v>240.03402324922001</v>
      </c>
      <c r="C240" s="418">
        <v>354.28640000000001</v>
      </c>
      <c r="D240" s="419">
        <v>114.25237675078</v>
      </c>
      <c r="E240" s="420">
        <v>1.4759840926050001</v>
      </c>
      <c r="F240" s="418">
        <v>0</v>
      </c>
      <c r="G240" s="419">
        <v>0</v>
      </c>
      <c r="H240" s="421">
        <v>0</v>
      </c>
      <c r="I240" s="418">
        <v>5.6843418860808005E-13</v>
      </c>
      <c r="J240" s="419">
        <v>5.6843418860808005E-13</v>
      </c>
      <c r="K240" s="429" t="s">
        <v>284</v>
      </c>
    </row>
    <row r="241" spans="1:11" ht="14.4" customHeight="1" thickBot="1" x14ac:dyDescent="0.35">
      <c r="A241" s="440" t="s">
        <v>515</v>
      </c>
      <c r="B241" s="418">
        <v>0</v>
      </c>
      <c r="C241" s="418">
        <v>0</v>
      </c>
      <c r="D241" s="419">
        <v>0</v>
      </c>
      <c r="E241" s="420">
        <v>1</v>
      </c>
      <c r="F241" s="418">
        <v>1.2942322681209999</v>
      </c>
      <c r="G241" s="419">
        <v>1.0785268901009999</v>
      </c>
      <c r="H241" s="421">
        <v>0</v>
      </c>
      <c r="I241" s="418">
        <v>0.37</v>
      </c>
      <c r="J241" s="419">
        <v>-0.70852689010100001</v>
      </c>
      <c r="K241" s="422">
        <v>0.28588376994800002</v>
      </c>
    </row>
    <row r="242" spans="1:11" ht="14.4" customHeight="1" thickBot="1" x14ac:dyDescent="0.35">
      <c r="A242" s="440" t="s">
        <v>516</v>
      </c>
      <c r="B242" s="418">
        <v>0</v>
      </c>
      <c r="C242" s="418">
        <v>0</v>
      </c>
      <c r="D242" s="419">
        <v>0</v>
      </c>
      <c r="E242" s="420">
        <v>1</v>
      </c>
      <c r="F242" s="418">
        <v>29.236520488856002</v>
      </c>
      <c r="G242" s="419">
        <v>24.363767074047001</v>
      </c>
      <c r="H242" s="421">
        <v>0</v>
      </c>
      <c r="I242" s="418">
        <v>11.964600000000001</v>
      </c>
      <c r="J242" s="419">
        <v>-12.399167074047</v>
      </c>
      <c r="K242" s="422">
        <v>0.409234744762</v>
      </c>
    </row>
    <row r="243" spans="1:11" ht="14.4" customHeight="1" thickBot="1" x14ac:dyDescent="0.35">
      <c r="A243" s="440" t="s">
        <v>517</v>
      </c>
      <c r="B243" s="418">
        <v>0</v>
      </c>
      <c r="C243" s="418">
        <v>0</v>
      </c>
      <c r="D243" s="419">
        <v>0</v>
      </c>
      <c r="E243" s="420">
        <v>1</v>
      </c>
      <c r="F243" s="418">
        <v>393.85212298682302</v>
      </c>
      <c r="G243" s="419">
        <v>328.21010248901899</v>
      </c>
      <c r="H243" s="421">
        <v>39.330800000000004</v>
      </c>
      <c r="I243" s="418">
        <v>395.16750000000002</v>
      </c>
      <c r="J243" s="419">
        <v>66.957397510980996</v>
      </c>
      <c r="K243" s="422">
        <v>1.003339773829</v>
      </c>
    </row>
    <row r="244" spans="1:11" ht="14.4" customHeight="1" thickBot="1" x14ac:dyDescent="0.35">
      <c r="A244" s="439" t="s">
        <v>518</v>
      </c>
      <c r="B244" s="423">
        <v>217</v>
      </c>
      <c r="C244" s="423">
        <v>140.80176</v>
      </c>
      <c r="D244" s="424">
        <v>-76.198239999999998</v>
      </c>
      <c r="E244" s="430">
        <v>0.64885603686600002</v>
      </c>
      <c r="F244" s="423">
        <v>138.72079401207</v>
      </c>
      <c r="G244" s="424">
        <v>115.600661676725</v>
      </c>
      <c r="H244" s="426">
        <v>13.643000000000001</v>
      </c>
      <c r="I244" s="423">
        <v>126.96686</v>
      </c>
      <c r="J244" s="424">
        <v>11.366198323274</v>
      </c>
      <c r="K244" s="431">
        <v>0.91526912676799999</v>
      </c>
    </row>
    <row r="245" spans="1:11" ht="14.4" customHeight="1" thickBot="1" x14ac:dyDescent="0.35">
      <c r="A245" s="440" t="s">
        <v>519</v>
      </c>
      <c r="B245" s="418">
        <v>217</v>
      </c>
      <c r="C245" s="418">
        <v>140.80176</v>
      </c>
      <c r="D245" s="419">
        <v>-76.198239999999998</v>
      </c>
      <c r="E245" s="420">
        <v>0.64885603686600002</v>
      </c>
      <c r="F245" s="418">
        <v>138.72079401207</v>
      </c>
      <c r="G245" s="419">
        <v>115.600661676725</v>
      </c>
      <c r="H245" s="421">
        <v>13.643000000000001</v>
      </c>
      <c r="I245" s="418">
        <v>126.96686</v>
      </c>
      <c r="J245" s="419">
        <v>11.366198323274</v>
      </c>
      <c r="K245" s="422">
        <v>0.91526912676799999</v>
      </c>
    </row>
    <row r="246" spans="1:11" ht="14.4" customHeight="1" thickBot="1" x14ac:dyDescent="0.35">
      <c r="A246" s="439" t="s">
        <v>520</v>
      </c>
      <c r="B246" s="423">
        <v>0</v>
      </c>
      <c r="C246" s="423">
        <v>1.96</v>
      </c>
      <c r="D246" s="424">
        <v>1.96</v>
      </c>
      <c r="E246" s="425" t="s">
        <v>317</v>
      </c>
      <c r="F246" s="423">
        <v>0</v>
      </c>
      <c r="G246" s="424">
        <v>0</v>
      </c>
      <c r="H246" s="426">
        <v>0</v>
      </c>
      <c r="I246" s="423">
        <v>0.92</v>
      </c>
      <c r="J246" s="424">
        <v>0.92</v>
      </c>
      <c r="K246" s="427" t="s">
        <v>284</v>
      </c>
    </row>
    <row r="247" spans="1:11" ht="14.4" customHeight="1" thickBot="1" x14ac:dyDescent="0.35">
      <c r="A247" s="440" t="s">
        <v>521</v>
      </c>
      <c r="B247" s="418">
        <v>0</v>
      </c>
      <c r="C247" s="418">
        <v>1.96</v>
      </c>
      <c r="D247" s="419">
        <v>1.96</v>
      </c>
      <c r="E247" s="428" t="s">
        <v>317</v>
      </c>
      <c r="F247" s="418">
        <v>0</v>
      </c>
      <c r="G247" s="419">
        <v>0</v>
      </c>
      <c r="H247" s="421">
        <v>0</v>
      </c>
      <c r="I247" s="418">
        <v>0.92</v>
      </c>
      <c r="J247" s="419">
        <v>0.92</v>
      </c>
      <c r="K247" s="429" t="s">
        <v>284</v>
      </c>
    </row>
    <row r="248" spans="1:11" ht="14.4" customHeight="1" thickBot="1" x14ac:dyDescent="0.35">
      <c r="A248" s="439" t="s">
        <v>522</v>
      </c>
      <c r="B248" s="423">
        <v>881</v>
      </c>
      <c r="C248" s="423">
        <v>773.17161999999996</v>
      </c>
      <c r="D248" s="424">
        <v>-107.82838</v>
      </c>
      <c r="E248" s="430">
        <v>0.87760683314400001</v>
      </c>
      <c r="F248" s="423">
        <v>1564</v>
      </c>
      <c r="G248" s="424">
        <v>1303.3333333333301</v>
      </c>
      <c r="H248" s="426">
        <v>107.73238000000001</v>
      </c>
      <c r="I248" s="423">
        <v>1101.86886</v>
      </c>
      <c r="J248" s="424">
        <v>-201.46447333333199</v>
      </c>
      <c r="K248" s="431">
        <v>0.70451973145699998</v>
      </c>
    </row>
    <row r="249" spans="1:11" ht="14.4" customHeight="1" thickBot="1" x14ac:dyDescent="0.35">
      <c r="A249" s="440" t="s">
        <v>523</v>
      </c>
      <c r="B249" s="418">
        <v>881</v>
      </c>
      <c r="C249" s="418">
        <v>773.17161999999996</v>
      </c>
      <c r="D249" s="419">
        <v>-107.82838</v>
      </c>
      <c r="E249" s="420">
        <v>0.87760683314400001</v>
      </c>
      <c r="F249" s="418">
        <v>1564</v>
      </c>
      <c r="G249" s="419">
        <v>1303.3333333333301</v>
      </c>
      <c r="H249" s="421">
        <v>107.73238000000001</v>
      </c>
      <c r="I249" s="418">
        <v>1101.86886</v>
      </c>
      <c r="J249" s="419">
        <v>-201.46447333333199</v>
      </c>
      <c r="K249" s="422">
        <v>0.70451973145699998</v>
      </c>
    </row>
    <row r="250" spans="1:11" ht="14.4" customHeight="1" thickBot="1" x14ac:dyDescent="0.35">
      <c r="A250" s="439" t="s">
        <v>524</v>
      </c>
      <c r="B250" s="423">
        <v>0</v>
      </c>
      <c r="C250" s="423">
        <v>336.74560000000002</v>
      </c>
      <c r="D250" s="424">
        <v>336.74560000000002</v>
      </c>
      <c r="E250" s="425" t="s">
        <v>317</v>
      </c>
      <c r="F250" s="423">
        <v>0</v>
      </c>
      <c r="G250" s="424">
        <v>0</v>
      </c>
      <c r="H250" s="426">
        <v>52.246000000000002</v>
      </c>
      <c r="I250" s="423">
        <v>103.663</v>
      </c>
      <c r="J250" s="424">
        <v>103.663</v>
      </c>
      <c r="K250" s="427" t="s">
        <v>284</v>
      </c>
    </row>
    <row r="251" spans="1:11" ht="14.4" customHeight="1" thickBot="1" x14ac:dyDescent="0.35">
      <c r="A251" s="440" t="s">
        <v>525</v>
      </c>
      <c r="B251" s="418">
        <v>0</v>
      </c>
      <c r="C251" s="418">
        <v>336.74560000000002</v>
      </c>
      <c r="D251" s="419">
        <v>336.74560000000002</v>
      </c>
      <c r="E251" s="428" t="s">
        <v>317</v>
      </c>
      <c r="F251" s="418">
        <v>0</v>
      </c>
      <c r="G251" s="419">
        <v>0</v>
      </c>
      <c r="H251" s="421">
        <v>52.246000000000002</v>
      </c>
      <c r="I251" s="418">
        <v>103.663</v>
      </c>
      <c r="J251" s="419">
        <v>103.663</v>
      </c>
      <c r="K251" s="429" t="s">
        <v>284</v>
      </c>
    </row>
    <row r="252" spans="1:11" ht="14.4" customHeight="1" thickBot="1" x14ac:dyDescent="0.35">
      <c r="A252" s="439" t="s">
        <v>526</v>
      </c>
      <c r="B252" s="423">
        <v>3571</v>
      </c>
      <c r="C252" s="423">
        <v>3708.9497900000001</v>
      </c>
      <c r="D252" s="424">
        <v>137.94979000000001</v>
      </c>
      <c r="E252" s="430">
        <v>1.0386305768690001</v>
      </c>
      <c r="F252" s="423">
        <v>3595.7629683800501</v>
      </c>
      <c r="G252" s="424">
        <v>2996.4691403167099</v>
      </c>
      <c r="H252" s="426">
        <v>284.39021000000002</v>
      </c>
      <c r="I252" s="423">
        <v>2872.0446000000002</v>
      </c>
      <c r="J252" s="424">
        <v>-124.424540316706</v>
      </c>
      <c r="K252" s="431">
        <v>0.79873023479399996</v>
      </c>
    </row>
    <row r="253" spans="1:11" ht="14.4" customHeight="1" thickBot="1" x14ac:dyDescent="0.35">
      <c r="A253" s="440" t="s">
        <v>527</v>
      </c>
      <c r="B253" s="418">
        <v>3571</v>
      </c>
      <c r="C253" s="418">
        <v>3708.9497900000001</v>
      </c>
      <c r="D253" s="419">
        <v>137.94979000000001</v>
      </c>
      <c r="E253" s="420">
        <v>1.0386305768690001</v>
      </c>
      <c r="F253" s="418">
        <v>3595.7629683800501</v>
      </c>
      <c r="G253" s="419">
        <v>2996.4691403167099</v>
      </c>
      <c r="H253" s="421">
        <v>284.39021000000002</v>
      </c>
      <c r="I253" s="418">
        <v>2872.0446000000002</v>
      </c>
      <c r="J253" s="419">
        <v>-124.424540316706</v>
      </c>
      <c r="K253" s="422">
        <v>0.79873023479399996</v>
      </c>
    </row>
    <row r="254" spans="1:11" ht="14.4" customHeight="1" thickBot="1" x14ac:dyDescent="0.35">
      <c r="A254" s="444" t="s">
        <v>528</v>
      </c>
      <c r="B254" s="423">
        <v>0</v>
      </c>
      <c r="C254" s="423">
        <v>522.49166000000002</v>
      </c>
      <c r="D254" s="424">
        <v>522.49166000000002</v>
      </c>
      <c r="E254" s="425" t="s">
        <v>317</v>
      </c>
      <c r="F254" s="423">
        <v>0</v>
      </c>
      <c r="G254" s="424">
        <v>0</v>
      </c>
      <c r="H254" s="426">
        <v>55.458100000000002</v>
      </c>
      <c r="I254" s="423">
        <v>603.65590999999995</v>
      </c>
      <c r="J254" s="424">
        <v>603.65590999999995</v>
      </c>
      <c r="K254" s="427" t="s">
        <v>284</v>
      </c>
    </row>
    <row r="255" spans="1:11" ht="14.4" customHeight="1" thickBot="1" x14ac:dyDescent="0.35">
      <c r="A255" s="442" t="s">
        <v>529</v>
      </c>
      <c r="B255" s="423">
        <v>0</v>
      </c>
      <c r="C255" s="423">
        <v>522.49166000000002</v>
      </c>
      <c r="D255" s="424">
        <v>522.49166000000002</v>
      </c>
      <c r="E255" s="425" t="s">
        <v>317</v>
      </c>
      <c r="F255" s="423">
        <v>0</v>
      </c>
      <c r="G255" s="424">
        <v>0</v>
      </c>
      <c r="H255" s="426">
        <v>55.458100000000002</v>
      </c>
      <c r="I255" s="423">
        <v>603.65590999999995</v>
      </c>
      <c r="J255" s="424">
        <v>603.65590999999995</v>
      </c>
      <c r="K255" s="427" t="s">
        <v>284</v>
      </c>
    </row>
    <row r="256" spans="1:11" ht="14.4" customHeight="1" thickBot="1" x14ac:dyDescent="0.35">
      <c r="A256" s="441" t="s">
        <v>530</v>
      </c>
      <c r="B256" s="423">
        <v>0</v>
      </c>
      <c r="C256" s="423">
        <v>522.49166000000002</v>
      </c>
      <c r="D256" s="424">
        <v>522.49166000000002</v>
      </c>
      <c r="E256" s="425" t="s">
        <v>317</v>
      </c>
      <c r="F256" s="423">
        <v>0</v>
      </c>
      <c r="G256" s="424">
        <v>0</v>
      </c>
      <c r="H256" s="426">
        <v>55.458100000000002</v>
      </c>
      <c r="I256" s="423">
        <v>603.65590999999995</v>
      </c>
      <c r="J256" s="424">
        <v>603.65590999999995</v>
      </c>
      <c r="K256" s="427" t="s">
        <v>284</v>
      </c>
    </row>
    <row r="257" spans="1:11" ht="14.4" customHeight="1" thickBot="1" x14ac:dyDescent="0.35">
      <c r="A257" s="439" t="s">
        <v>531</v>
      </c>
      <c r="B257" s="423">
        <v>0</v>
      </c>
      <c r="C257" s="423">
        <v>522.49166000000002</v>
      </c>
      <c r="D257" s="424">
        <v>522.49166000000002</v>
      </c>
      <c r="E257" s="425" t="s">
        <v>317</v>
      </c>
      <c r="F257" s="423">
        <v>0</v>
      </c>
      <c r="G257" s="424">
        <v>0</v>
      </c>
      <c r="H257" s="426">
        <v>55.458100000000002</v>
      </c>
      <c r="I257" s="423">
        <v>603.65590999999995</v>
      </c>
      <c r="J257" s="424">
        <v>603.65590999999995</v>
      </c>
      <c r="K257" s="427" t="s">
        <v>284</v>
      </c>
    </row>
    <row r="258" spans="1:11" ht="14.4" customHeight="1" thickBot="1" x14ac:dyDescent="0.35">
      <c r="A258" s="440" t="s">
        <v>532</v>
      </c>
      <c r="B258" s="418">
        <v>0</v>
      </c>
      <c r="C258" s="418">
        <v>3.339</v>
      </c>
      <c r="D258" s="419">
        <v>3.339</v>
      </c>
      <c r="E258" s="428" t="s">
        <v>317</v>
      </c>
      <c r="F258" s="418">
        <v>0</v>
      </c>
      <c r="G258" s="419">
        <v>0</v>
      </c>
      <c r="H258" s="421">
        <v>0</v>
      </c>
      <c r="I258" s="418">
        <v>0</v>
      </c>
      <c r="J258" s="419">
        <v>0</v>
      </c>
      <c r="K258" s="429" t="s">
        <v>284</v>
      </c>
    </row>
    <row r="259" spans="1:11" ht="14.4" customHeight="1" thickBot="1" x14ac:dyDescent="0.35">
      <c r="A259" s="440" t="s">
        <v>533</v>
      </c>
      <c r="B259" s="418">
        <v>0</v>
      </c>
      <c r="C259" s="418">
        <v>517.98825999999997</v>
      </c>
      <c r="D259" s="419">
        <v>517.98825999999997</v>
      </c>
      <c r="E259" s="428" t="s">
        <v>317</v>
      </c>
      <c r="F259" s="418">
        <v>0</v>
      </c>
      <c r="G259" s="419">
        <v>0</v>
      </c>
      <c r="H259" s="421">
        <v>50.458100000000002</v>
      </c>
      <c r="I259" s="418">
        <v>598.17191000000003</v>
      </c>
      <c r="J259" s="419">
        <v>598.17191000000003</v>
      </c>
      <c r="K259" s="429" t="s">
        <v>284</v>
      </c>
    </row>
    <row r="260" spans="1:11" ht="14.4" customHeight="1" thickBot="1" x14ac:dyDescent="0.35">
      <c r="A260" s="440" t="s">
        <v>534</v>
      </c>
      <c r="B260" s="418">
        <v>0</v>
      </c>
      <c r="C260" s="418">
        <v>1.1644000000000001</v>
      </c>
      <c r="D260" s="419">
        <v>1.1644000000000001</v>
      </c>
      <c r="E260" s="428" t="s">
        <v>317</v>
      </c>
      <c r="F260" s="418">
        <v>0</v>
      </c>
      <c r="G260" s="419">
        <v>0</v>
      </c>
      <c r="H260" s="421">
        <v>5</v>
      </c>
      <c r="I260" s="418">
        <v>5.484</v>
      </c>
      <c r="J260" s="419">
        <v>5.484</v>
      </c>
      <c r="K260" s="429" t="s">
        <v>284</v>
      </c>
    </row>
    <row r="261" spans="1:11" ht="14.4" customHeight="1" thickBot="1" x14ac:dyDescent="0.35">
      <c r="A261" s="445"/>
      <c r="B261" s="418">
        <v>37969.1456164146</v>
      </c>
      <c r="C261" s="418">
        <v>45317.053599999999</v>
      </c>
      <c r="D261" s="419">
        <v>7347.90798358541</v>
      </c>
      <c r="E261" s="420">
        <v>1.1935231321190001</v>
      </c>
      <c r="F261" s="418">
        <v>47060.078452424801</v>
      </c>
      <c r="G261" s="419">
        <v>39216.732043687298</v>
      </c>
      <c r="H261" s="421">
        <v>5388.1165099999998</v>
      </c>
      <c r="I261" s="418">
        <v>43022.306340000003</v>
      </c>
      <c r="J261" s="419">
        <v>3805.5742963126499</v>
      </c>
      <c r="K261" s="422">
        <v>0.91419963065900001</v>
      </c>
    </row>
    <row r="262" spans="1:11" ht="14.4" customHeight="1" thickBot="1" x14ac:dyDescent="0.35">
      <c r="A262" s="446" t="s">
        <v>66</v>
      </c>
      <c r="B262" s="432">
        <v>37969.1456164146</v>
      </c>
      <c r="C262" s="432">
        <v>45317.053599999999</v>
      </c>
      <c r="D262" s="433">
        <v>7347.9079835854</v>
      </c>
      <c r="E262" s="434" t="s">
        <v>317</v>
      </c>
      <c r="F262" s="432">
        <v>47060.078452424801</v>
      </c>
      <c r="G262" s="433">
        <v>39216.732043687298</v>
      </c>
      <c r="H262" s="432">
        <v>5388.1165099999998</v>
      </c>
      <c r="I262" s="432">
        <v>43022.306340000003</v>
      </c>
      <c r="J262" s="433">
        <v>3805.57429631266</v>
      </c>
      <c r="K262" s="435">
        <v>0.91419963065900001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283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245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535</v>
      </c>
      <c r="B5" s="448" t="s">
        <v>536</v>
      </c>
      <c r="C5" s="449" t="s">
        <v>537</v>
      </c>
      <c r="D5" s="449" t="s">
        <v>537</v>
      </c>
      <c r="E5" s="449"/>
      <c r="F5" s="449" t="s">
        <v>537</v>
      </c>
      <c r="G5" s="449" t="s">
        <v>537</v>
      </c>
      <c r="H5" s="449" t="s">
        <v>537</v>
      </c>
      <c r="I5" s="450" t="s">
        <v>537</v>
      </c>
      <c r="J5" s="451" t="s">
        <v>69</v>
      </c>
    </row>
    <row r="6" spans="1:10" ht="14.4" customHeight="1" x14ac:dyDescent="0.3">
      <c r="A6" s="447" t="s">
        <v>535</v>
      </c>
      <c r="B6" s="448" t="s">
        <v>292</v>
      </c>
      <c r="C6" s="449">
        <v>154.86257999999998</v>
      </c>
      <c r="D6" s="449">
        <v>113.74571999999999</v>
      </c>
      <c r="E6" s="449"/>
      <c r="F6" s="449">
        <v>66.833510000000004</v>
      </c>
      <c r="G6" s="449">
        <v>158.62354348233666</v>
      </c>
      <c r="H6" s="449">
        <v>-91.790033482336653</v>
      </c>
      <c r="I6" s="450">
        <v>0.4213341130375276</v>
      </c>
      <c r="J6" s="451" t="s">
        <v>1</v>
      </c>
    </row>
    <row r="7" spans="1:10" ht="14.4" customHeight="1" x14ac:dyDescent="0.3">
      <c r="A7" s="447" t="s">
        <v>535</v>
      </c>
      <c r="B7" s="448" t="s">
        <v>538</v>
      </c>
      <c r="C7" s="449">
        <v>0</v>
      </c>
      <c r="D7" s="449" t="s">
        <v>537</v>
      </c>
      <c r="E7" s="449"/>
      <c r="F7" s="449" t="s">
        <v>537</v>
      </c>
      <c r="G7" s="449" t="s">
        <v>537</v>
      </c>
      <c r="H7" s="449" t="s">
        <v>537</v>
      </c>
      <c r="I7" s="450" t="s">
        <v>537</v>
      </c>
      <c r="J7" s="451" t="s">
        <v>1</v>
      </c>
    </row>
    <row r="8" spans="1:10" ht="14.4" customHeight="1" x14ac:dyDescent="0.3">
      <c r="A8" s="447" t="s">
        <v>535</v>
      </c>
      <c r="B8" s="448" t="s">
        <v>539</v>
      </c>
      <c r="C8" s="449">
        <v>154.86257999999998</v>
      </c>
      <c r="D8" s="449">
        <v>113.74571999999999</v>
      </c>
      <c r="E8" s="449"/>
      <c r="F8" s="449">
        <v>66.833510000000004</v>
      </c>
      <c r="G8" s="449">
        <v>158.62354348233666</v>
      </c>
      <c r="H8" s="449">
        <v>-91.790033482336653</v>
      </c>
      <c r="I8" s="450">
        <v>0.4213341130375276</v>
      </c>
      <c r="J8" s="451" t="s">
        <v>540</v>
      </c>
    </row>
    <row r="10" spans="1:10" ht="14.4" customHeight="1" x14ac:dyDescent="0.3">
      <c r="A10" s="447" t="s">
        <v>535</v>
      </c>
      <c r="B10" s="448" t="s">
        <v>536</v>
      </c>
      <c r="C10" s="449" t="s">
        <v>537</v>
      </c>
      <c r="D10" s="449" t="s">
        <v>537</v>
      </c>
      <c r="E10" s="449"/>
      <c r="F10" s="449" t="s">
        <v>537</v>
      </c>
      <c r="G10" s="449" t="s">
        <v>537</v>
      </c>
      <c r="H10" s="449" t="s">
        <v>537</v>
      </c>
      <c r="I10" s="450" t="s">
        <v>537</v>
      </c>
      <c r="J10" s="451" t="s">
        <v>69</v>
      </c>
    </row>
    <row r="11" spans="1:10" ht="14.4" customHeight="1" x14ac:dyDescent="0.3">
      <c r="A11" s="447" t="s">
        <v>541</v>
      </c>
      <c r="B11" s="448" t="s">
        <v>542</v>
      </c>
      <c r="C11" s="449" t="s">
        <v>537</v>
      </c>
      <c r="D11" s="449" t="s">
        <v>537</v>
      </c>
      <c r="E11" s="449"/>
      <c r="F11" s="449" t="s">
        <v>537</v>
      </c>
      <c r="G11" s="449" t="s">
        <v>537</v>
      </c>
      <c r="H11" s="449" t="s">
        <v>537</v>
      </c>
      <c r="I11" s="450" t="s">
        <v>537</v>
      </c>
      <c r="J11" s="451" t="s">
        <v>0</v>
      </c>
    </row>
    <row r="12" spans="1:10" ht="14.4" customHeight="1" x14ac:dyDescent="0.3">
      <c r="A12" s="447" t="s">
        <v>541</v>
      </c>
      <c r="B12" s="448" t="s">
        <v>292</v>
      </c>
      <c r="C12" s="449">
        <v>0</v>
      </c>
      <c r="D12" s="449">
        <v>1.78128</v>
      </c>
      <c r="E12" s="449"/>
      <c r="F12" s="449">
        <v>13.37012</v>
      </c>
      <c r="G12" s="449">
        <v>6.0543773834924997</v>
      </c>
      <c r="H12" s="449">
        <v>7.3157426165075004</v>
      </c>
      <c r="I12" s="450">
        <v>2.2083393804380553</v>
      </c>
      <c r="J12" s="451" t="s">
        <v>1</v>
      </c>
    </row>
    <row r="13" spans="1:10" ht="14.4" customHeight="1" x14ac:dyDescent="0.3">
      <c r="A13" s="447" t="s">
        <v>541</v>
      </c>
      <c r="B13" s="448" t="s">
        <v>543</v>
      </c>
      <c r="C13" s="449">
        <v>0</v>
      </c>
      <c r="D13" s="449">
        <v>1.78128</v>
      </c>
      <c r="E13" s="449"/>
      <c r="F13" s="449">
        <v>13.37012</v>
      </c>
      <c r="G13" s="449">
        <v>6.0543773834924997</v>
      </c>
      <c r="H13" s="449">
        <v>7.3157426165075004</v>
      </c>
      <c r="I13" s="450">
        <v>2.2083393804380553</v>
      </c>
      <c r="J13" s="451" t="s">
        <v>544</v>
      </c>
    </row>
    <row r="14" spans="1:10" ht="14.4" customHeight="1" x14ac:dyDescent="0.3">
      <c r="A14" s="447" t="s">
        <v>537</v>
      </c>
      <c r="B14" s="448" t="s">
        <v>537</v>
      </c>
      <c r="C14" s="449" t="s">
        <v>537</v>
      </c>
      <c r="D14" s="449" t="s">
        <v>537</v>
      </c>
      <c r="E14" s="449"/>
      <c r="F14" s="449" t="s">
        <v>537</v>
      </c>
      <c r="G14" s="449" t="s">
        <v>537</v>
      </c>
      <c r="H14" s="449" t="s">
        <v>537</v>
      </c>
      <c r="I14" s="450" t="s">
        <v>537</v>
      </c>
      <c r="J14" s="451" t="s">
        <v>545</v>
      </c>
    </row>
    <row r="15" spans="1:10" ht="14.4" customHeight="1" x14ac:dyDescent="0.3">
      <c r="A15" s="447" t="s">
        <v>546</v>
      </c>
      <c r="B15" s="448" t="s">
        <v>547</v>
      </c>
      <c r="C15" s="449" t="s">
        <v>537</v>
      </c>
      <c r="D15" s="449" t="s">
        <v>537</v>
      </c>
      <c r="E15" s="449"/>
      <c r="F15" s="449" t="s">
        <v>537</v>
      </c>
      <c r="G15" s="449" t="s">
        <v>537</v>
      </c>
      <c r="H15" s="449" t="s">
        <v>537</v>
      </c>
      <c r="I15" s="450" t="s">
        <v>537</v>
      </c>
      <c r="J15" s="451" t="s">
        <v>0</v>
      </c>
    </row>
    <row r="16" spans="1:10" ht="14.4" customHeight="1" x14ac:dyDescent="0.3">
      <c r="A16" s="447" t="s">
        <v>546</v>
      </c>
      <c r="B16" s="448" t="s">
        <v>292</v>
      </c>
      <c r="C16" s="449">
        <v>154.86257999999998</v>
      </c>
      <c r="D16" s="449">
        <v>111.96444</v>
      </c>
      <c r="E16" s="449"/>
      <c r="F16" s="449">
        <v>53.463390000000004</v>
      </c>
      <c r="G16" s="449">
        <v>152.56916609884416</v>
      </c>
      <c r="H16" s="449">
        <v>-99.10577609884416</v>
      </c>
      <c r="I16" s="450">
        <v>0.35042067389529391</v>
      </c>
      <c r="J16" s="451" t="s">
        <v>1</v>
      </c>
    </row>
    <row r="17" spans="1:10" ht="14.4" customHeight="1" x14ac:dyDescent="0.3">
      <c r="A17" s="447" t="s">
        <v>546</v>
      </c>
      <c r="B17" s="448" t="s">
        <v>538</v>
      </c>
      <c r="C17" s="449">
        <v>0</v>
      </c>
      <c r="D17" s="449" t="s">
        <v>537</v>
      </c>
      <c r="E17" s="449"/>
      <c r="F17" s="449" t="s">
        <v>537</v>
      </c>
      <c r="G17" s="449" t="s">
        <v>537</v>
      </c>
      <c r="H17" s="449" t="s">
        <v>537</v>
      </c>
      <c r="I17" s="450" t="s">
        <v>537</v>
      </c>
      <c r="J17" s="451" t="s">
        <v>1</v>
      </c>
    </row>
    <row r="18" spans="1:10" ht="14.4" customHeight="1" x14ac:dyDescent="0.3">
      <c r="A18" s="447" t="s">
        <v>546</v>
      </c>
      <c r="B18" s="448" t="s">
        <v>548</v>
      </c>
      <c r="C18" s="449">
        <v>154.86257999999998</v>
      </c>
      <c r="D18" s="449">
        <v>111.96444</v>
      </c>
      <c r="E18" s="449"/>
      <c r="F18" s="449">
        <v>53.463390000000004</v>
      </c>
      <c r="G18" s="449">
        <v>152.56916609884416</v>
      </c>
      <c r="H18" s="449">
        <v>-99.10577609884416</v>
      </c>
      <c r="I18" s="450">
        <v>0.35042067389529391</v>
      </c>
      <c r="J18" s="451" t="s">
        <v>544</v>
      </c>
    </row>
    <row r="19" spans="1:10" ht="14.4" customHeight="1" x14ac:dyDescent="0.3">
      <c r="A19" s="447" t="s">
        <v>537</v>
      </c>
      <c r="B19" s="448" t="s">
        <v>537</v>
      </c>
      <c r="C19" s="449" t="s">
        <v>537</v>
      </c>
      <c r="D19" s="449" t="s">
        <v>537</v>
      </c>
      <c r="E19" s="449"/>
      <c r="F19" s="449" t="s">
        <v>537</v>
      </c>
      <c r="G19" s="449" t="s">
        <v>537</v>
      </c>
      <c r="H19" s="449" t="s">
        <v>537</v>
      </c>
      <c r="I19" s="450" t="s">
        <v>537</v>
      </c>
      <c r="J19" s="451" t="s">
        <v>545</v>
      </c>
    </row>
    <row r="20" spans="1:10" ht="14.4" customHeight="1" x14ac:dyDescent="0.3">
      <c r="A20" s="447" t="s">
        <v>535</v>
      </c>
      <c r="B20" s="448" t="s">
        <v>539</v>
      </c>
      <c r="C20" s="449">
        <v>154.86257999999998</v>
      </c>
      <c r="D20" s="449">
        <v>113.74571999999999</v>
      </c>
      <c r="E20" s="449"/>
      <c r="F20" s="449">
        <v>66.833510000000004</v>
      </c>
      <c r="G20" s="449">
        <v>158.62354348233666</v>
      </c>
      <c r="H20" s="449">
        <v>-91.790033482336653</v>
      </c>
      <c r="I20" s="450">
        <v>0.4213341130375276</v>
      </c>
      <c r="J20" s="451" t="s">
        <v>540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283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99.731652276812525</v>
      </c>
      <c r="M3" s="98">
        <f>SUBTOTAL(9,M5:M1048576)</f>
        <v>519</v>
      </c>
      <c r="N3" s="99">
        <f>SUBTOTAL(9,N5:N1048576)</f>
        <v>51760.727531665703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535</v>
      </c>
      <c r="B5" s="460" t="s">
        <v>640</v>
      </c>
      <c r="C5" s="461" t="s">
        <v>546</v>
      </c>
      <c r="D5" s="462" t="s">
        <v>641</v>
      </c>
      <c r="E5" s="461" t="s">
        <v>549</v>
      </c>
      <c r="F5" s="462" t="s">
        <v>642</v>
      </c>
      <c r="G5" s="461" t="s">
        <v>550</v>
      </c>
      <c r="H5" s="461" t="s">
        <v>551</v>
      </c>
      <c r="I5" s="461" t="s">
        <v>552</v>
      </c>
      <c r="J5" s="461" t="s">
        <v>553</v>
      </c>
      <c r="K5" s="461" t="s">
        <v>554</v>
      </c>
      <c r="L5" s="463">
        <v>87.030000000000015</v>
      </c>
      <c r="M5" s="463">
        <v>1</v>
      </c>
      <c r="N5" s="464">
        <v>87.030000000000015</v>
      </c>
    </row>
    <row r="6" spans="1:14" ht="14.4" customHeight="1" x14ac:dyDescent="0.3">
      <c r="A6" s="465" t="s">
        <v>535</v>
      </c>
      <c r="B6" s="466" t="s">
        <v>640</v>
      </c>
      <c r="C6" s="467" t="s">
        <v>546</v>
      </c>
      <c r="D6" s="468" t="s">
        <v>641</v>
      </c>
      <c r="E6" s="467" t="s">
        <v>549</v>
      </c>
      <c r="F6" s="468" t="s">
        <v>642</v>
      </c>
      <c r="G6" s="467" t="s">
        <v>550</v>
      </c>
      <c r="H6" s="467" t="s">
        <v>555</v>
      </c>
      <c r="I6" s="467" t="s">
        <v>556</v>
      </c>
      <c r="J6" s="467" t="s">
        <v>557</v>
      </c>
      <c r="K6" s="467" t="s">
        <v>558</v>
      </c>
      <c r="L6" s="469">
        <v>96.9</v>
      </c>
      <c r="M6" s="469">
        <v>1</v>
      </c>
      <c r="N6" s="470">
        <v>96.9</v>
      </c>
    </row>
    <row r="7" spans="1:14" ht="14.4" customHeight="1" x14ac:dyDescent="0.3">
      <c r="A7" s="465" t="s">
        <v>535</v>
      </c>
      <c r="B7" s="466" t="s">
        <v>640</v>
      </c>
      <c r="C7" s="467" t="s">
        <v>546</v>
      </c>
      <c r="D7" s="468" t="s">
        <v>641</v>
      </c>
      <c r="E7" s="467" t="s">
        <v>549</v>
      </c>
      <c r="F7" s="468" t="s">
        <v>642</v>
      </c>
      <c r="G7" s="467" t="s">
        <v>550</v>
      </c>
      <c r="H7" s="467" t="s">
        <v>559</v>
      </c>
      <c r="I7" s="467" t="s">
        <v>560</v>
      </c>
      <c r="J7" s="467" t="s">
        <v>561</v>
      </c>
      <c r="K7" s="467" t="s">
        <v>562</v>
      </c>
      <c r="L7" s="469">
        <v>66.248429226847421</v>
      </c>
      <c r="M7" s="469">
        <v>58</v>
      </c>
      <c r="N7" s="470">
        <v>3842.4088951571503</v>
      </c>
    </row>
    <row r="8" spans="1:14" ht="14.4" customHeight="1" x14ac:dyDescent="0.3">
      <c r="A8" s="465" t="s">
        <v>535</v>
      </c>
      <c r="B8" s="466" t="s">
        <v>640</v>
      </c>
      <c r="C8" s="467" t="s">
        <v>546</v>
      </c>
      <c r="D8" s="468" t="s">
        <v>641</v>
      </c>
      <c r="E8" s="467" t="s">
        <v>549</v>
      </c>
      <c r="F8" s="468" t="s">
        <v>642</v>
      </c>
      <c r="G8" s="467" t="s">
        <v>550</v>
      </c>
      <c r="H8" s="467" t="s">
        <v>563</v>
      </c>
      <c r="I8" s="467" t="s">
        <v>564</v>
      </c>
      <c r="J8" s="467" t="s">
        <v>565</v>
      </c>
      <c r="K8" s="467" t="s">
        <v>566</v>
      </c>
      <c r="L8" s="469">
        <v>144.56904574044935</v>
      </c>
      <c r="M8" s="469">
        <v>1</v>
      </c>
      <c r="N8" s="470">
        <v>144.56904574044935</v>
      </c>
    </row>
    <row r="9" spans="1:14" ht="14.4" customHeight="1" x14ac:dyDescent="0.3">
      <c r="A9" s="465" t="s">
        <v>535</v>
      </c>
      <c r="B9" s="466" t="s">
        <v>640</v>
      </c>
      <c r="C9" s="467" t="s">
        <v>546</v>
      </c>
      <c r="D9" s="468" t="s">
        <v>641</v>
      </c>
      <c r="E9" s="467" t="s">
        <v>549</v>
      </c>
      <c r="F9" s="468" t="s">
        <v>642</v>
      </c>
      <c r="G9" s="467" t="s">
        <v>550</v>
      </c>
      <c r="H9" s="467" t="s">
        <v>567</v>
      </c>
      <c r="I9" s="467" t="s">
        <v>568</v>
      </c>
      <c r="J9" s="467" t="s">
        <v>569</v>
      </c>
      <c r="K9" s="467" t="s">
        <v>570</v>
      </c>
      <c r="L9" s="469">
        <v>39.007051426629921</v>
      </c>
      <c r="M9" s="469">
        <v>6</v>
      </c>
      <c r="N9" s="470">
        <v>234.04230855977954</v>
      </c>
    </row>
    <row r="10" spans="1:14" ht="14.4" customHeight="1" x14ac:dyDescent="0.3">
      <c r="A10" s="465" t="s">
        <v>535</v>
      </c>
      <c r="B10" s="466" t="s">
        <v>640</v>
      </c>
      <c r="C10" s="467" t="s">
        <v>546</v>
      </c>
      <c r="D10" s="468" t="s">
        <v>641</v>
      </c>
      <c r="E10" s="467" t="s">
        <v>549</v>
      </c>
      <c r="F10" s="468" t="s">
        <v>642</v>
      </c>
      <c r="G10" s="467" t="s">
        <v>550</v>
      </c>
      <c r="H10" s="467" t="s">
        <v>571</v>
      </c>
      <c r="I10" s="467" t="s">
        <v>572</v>
      </c>
      <c r="J10" s="467" t="s">
        <v>573</v>
      </c>
      <c r="K10" s="467" t="s">
        <v>574</v>
      </c>
      <c r="L10" s="469">
        <v>132.21246178403845</v>
      </c>
      <c r="M10" s="469">
        <v>80</v>
      </c>
      <c r="N10" s="470">
        <v>10576.996942723075</v>
      </c>
    </row>
    <row r="11" spans="1:14" ht="14.4" customHeight="1" x14ac:dyDescent="0.3">
      <c r="A11" s="465" t="s">
        <v>535</v>
      </c>
      <c r="B11" s="466" t="s">
        <v>640</v>
      </c>
      <c r="C11" s="467" t="s">
        <v>546</v>
      </c>
      <c r="D11" s="468" t="s">
        <v>641</v>
      </c>
      <c r="E11" s="467" t="s">
        <v>549</v>
      </c>
      <c r="F11" s="468" t="s">
        <v>642</v>
      </c>
      <c r="G11" s="467" t="s">
        <v>550</v>
      </c>
      <c r="H11" s="467" t="s">
        <v>575</v>
      </c>
      <c r="I11" s="467" t="s">
        <v>576</v>
      </c>
      <c r="J11" s="467" t="s">
        <v>577</v>
      </c>
      <c r="K11" s="467" t="s">
        <v>578</v>
      </c>
      <c r="L11" s="469">
        <v>35.95491120900811</v>
      </c>
      <c r="M11" s="469">
        <v>24</v>
      </c>
      <c r="N11" s="470">
        <v>862.91786901619469</v>
      </c>
    </row>
    <row r="12" spans="1:14" ht="14.4" customHeight="1" x14ac:dyDescent="0.3">
      <c r="A12" s="465" t="s">
        <v>535</v>
      </c>
      <c r="B12" s="466" t="s">
        <v>640</v>
      </c>
      <c r="C12" s="467" t="s">
        <v>546</v>
      </c>
      <c r="D12" s="468" t="s">
        <v>641</v>
      </c>
      <c r="E12" s="467" t="s">
        <v>549</v>
      </c>
      <c r="F12" s="468" t="s">
        <v>642</v>
      </c>
      <c r="G12" s="467" t="s">
        <v>550</v>
      </c>
      <c r="H12" s="467" t="s">
        <v>579</v>
      </c>
      <c r="I12" s="467" t="s">
        <v>580</v>
      </c>
      <c r="J12" s="467" t="s">
        <v>581</v>
      </c>
      <c r="K12" s="467" t="s">
        <v>582</v>
      </c>
      <c r="L12" s="469">
        <v>25.682452531646234</v>
      </c>
      <c r="M12" s="469">
        <v>8</v>
      </c>
      <c r="N12" s="470">
        <v>205.45962025316987</v>
      </c>
    </row>
    <row r="13" spans="1:14" ht="14.4" customHeight="1" x14ac:dyDescent="0.3">
      <c r="A13" s="465" t="s">
        <v>535</v>
      </c>
      <c r="B13" s="466" t="s">
        <v>640</v>
      </c>
      <c r="C13" s="467" t="s">
        <v>546</v>
      </c>
      <c r="D13" s="468" t="s">
        <v>641</v>
      </c>
      <c r="E13" s="467" t="s">
        <v>549</v>
      </c>
      <c r="F13" s="468" t="s">
        <v>642</v>
      </c>
      <c r="G13" s="467" t="s">
        <v>550</v>
      </c>
      <c r="H13" s="467" t="s">
        <v>583</v>
      </c>
      <c r="I13" s="467" t="s">
        <v>584</v>
      </c>
      <c r="J13" s="467" t="s">
        <v>585</v>
      </c>
      <c r="K13" s="467" t="s">
        <v>586</v>
      </c>
      <c r="L13" s="469">
        <v>107.49000199602946</v>
      </c>
      <c r="M13" s="469">
        <v>1</v>
      </c>
      <c r="N13" s="470">
        <v>107.49000199602946</v>
      </c>
    </row>
    <row r="14" spans="1:14" ht="14.4" customHeight="1" x14ac:dyDescent="0.3">
      <c r="A14" s="465" t="s">
        <v>535</v>
      </c>
      <c r="B14" s="466" t="s">
        <v>640</v>
      </c>
      <c r="C14" s="467" t="s">
        <v>546</v>
      </c>
      <c r="D14" s="468" t="s">
        <v>641</v>
      </c>
      <c r="E14" s="467" t="s">
        <v>549</v>
      </c>
      <c r="F14" s="468" t="s">
        <v>642</v>
      </c>
      <c r="G14" s="467" t="s">
        <v>550</v>
      </c>
      <c r="H14" s="467" t="s">
        <v>587</v>
      </c>
      <c r="I14" s="467" t="s">
        <v>169</v>
      </c>
      <c r="J14" s="467" t="s">
        <v>588</v>
      </c>
      <c r="K14" s="467"/>
      <c r="L14" s="469">
        <v>95.975492907291709</v>
      </c>
      <c r="M14" s="469">
        <v>1</v>
      </c>
      <c r="N14" s="470">
        <v>95.975492907291709</v>
      </c>
    </row>
    <row r="15" spans="1:14" ht="14.4" customHeight="1" x14ac:dyDescent="0.3">
      <c r="A15" s="465" t="s">
        <v>535</v>
      </c>
      <c r="B15" s="466" t="s">
        <v>640</v>
      </c>
      <c r="C15" s="467" t="s">
        <v>546</v>
      </c>
      <c r="D15" s="468" t="s">
        <v>641</v>
      </c>
      <c r="E15" s="467" t="s">
        <v>549</v>
      </c>
      <c r="F15" s="468" t="s">
        <v>642</v>
      </c>
      <c r="G15" s="467" t="s">
        <v>550</v>
      </c>
      <c r="H15" s="467" t="s">
        <v>589</v>
      </c>
      <c r="I15" s="467" t="s">
        <v>590</v>
      </c>
      <c r="J15" s="467" t="s">
        <v>591</v>
      </c>
      <c r="K15" s="467" t="s">
        <v>592</v>
      </c>
      <c r="L15" s="469">
        <v>312.83999999999997</v>
      </c>
      <c r="M15" s="469">
        <v>23</v>
      </c>
      <c r="N15" s="470">
        <v>7195.32</v>
      </c>
    </row>
    <row r="16" spans="1:14" ht="14.4" customHeight="1" x14ac:dyDescent="0.3">
      <c r="A16" s="465" t="s">
        <v>535</v>
      </c>
      <c r="B16" s="466" t="s">
        <v>640</v>
      </c>
      <c r="C16" s="467" t="s">
        <v>546</v>
      </c>
      <c r="D16" s="468" t="s">
        <v>641</v>
      </c>
      <c r="E16" s="467" t="s">
        <v>549</v>
      </c>
      <c r="F16" s="468" t="s">
        <v>642</v>
      </c>
      <c r="G16" s="467" t="s">
        <v>550</v>
      </c>
      <c r="H16" s="467" t="s">
        <v>593</v>
      </c>
      <c r="I16" s="467" t="s">
        <v>594</v>
      </c>
      <c r="J16" s="467" t="s">
        <v>591</v>
      </c>
      <c r="K16" s="467" t="s">
        <v>595</v>
      </c>
      <c r="L16" s="469">
        <v>235.62</v>
      </c>
      <c r="M16" s="469">
        <v>34</v>
      </c>
      <c r="N16" s="470">
        <v>8011.08</v>
      </c>
    </row>
    <row r="17" spans="1:14" ht="14.4" customHeight="1" x14ac:dyDescent="0.3">
      <c r="A17" s="465" t="s">
        <v>535</v>
      </c>
      <c r="B17" s="466" t="s">
        <v>640</v>
      </c>
      <c r="C17" s="467" t="s">
        <v>546</v>
      </c>
      <c r="D17" s="468" t="s">
        <v>641</v>
      </c>
      <c r="E17" s="467" t="s">
        <v>549</v>
      </c>
      <c r="F17" s="468" t="s">
        <v>642</v>
      </c>
      <c r="G17" s="467" t="s">
        <v>550</v>
      </c>
      <c r="H17" s="467" t="s">
        <v>596</v>
      </c>
      <c r="I17" s="467" t="s">
        <v>597</v>
      </c>
      <c r="J17" s="467" t="s">
        <v>598</v>
      </c>
      <c r="K17" s="467" t="s">
        <v>599</v>
      </c>
      <c r="L17" s="469">
        <v>86.609998919432172</v>
      </c>
      <c r="M17" s="469">
        <v>2</v>
      </c>
      <c r="N17" s="470">
        <v>173.21999783886434</v>
      </c>
    </row>
    <row r="18" spans="1:14" ht="14.4" customHeight="1" x14ac:dyDescent="0.3">
      <c r="A18" s="465" t="s">
        <v>535</v>
      </c>
      <c r="B18" s="466" t="s">
        <v>640</v>
      </c>
      <c r="C18" s="467" t="s">
        <v>546</v>
      </c>
      <c r="D18" s="468" t="s">
        <v>641</v>
      </c>
      <c r="E18" s="467" t="s">
        <v>549</v>
      </c>
      <c r="F18" s="468" t="s">
        <v>642</v>
      </c>
      <c r="G18" s="467" t="s">
        <v>550</v>
      </c>
      <c r="H18" s="467" t="s">
        <v>600</v>
      </c>
      <c r="I18" s="467" t="s">
        <v>169</v>
      </c>
      <c r="J18" s="467" t="s">
        <v>601</v>
      </c>
      <c r="K18" s="467"/>
      <c r="L18" s="469">
        <v>31.871483664492747</v>
      </c>
      <c r="M18" s="469">
        <v>70</v>
      </c>
      <c r="N18" s="470">
        <v>2231.0038565144923</v>
      </c>
    </row>
    <row r="19" spans="1:14" ht="14.4" customHeight="1" x14ac:dyDescent="0.3">
      <c r="A19" s="465" t="s">
        <v>535</v>
      </c>
      <c r="B19" s="466" t="s">
        <v>640</v>
      </c>
      <c r="C19" s="467" t="s">
        <v>546</v>
      </c>
      <c r="D19" s="468" t="s">
        <v>641</v>
      </c>
      <c r="E19" s="467" t="s">
        <v>549</v>
      </c>
      <c r="F19" s="468" t="s">
        <v>642</v>
      </c>
      <c r="G19" s="467" t="s">
        <v>550</v>
      </c>
      <c r="H19" s="467" t="s">
        <v>602</v>
      </c>
      <c r="I19" s="467" t="s">
        <v>603</v>
      </c>
      <c r="J19" s="467" t="s">
        <v>604</v>
      </c>
      <c r="K19" s="467"/>
      <c r="L19" s="469">
        <v>105.53546442265886</v>
      </c>
      <c r="M19" s="469">
        <v>70</v>
      </c>
      <c r="N19" s="470">
        <v>7387.4825095861206</v>
      </c>
    </row>
    <row r="20" spans="1:14" ht="14.4" customHeight="1" x14ac:dyDescent="0.3">
      <c r="A20" s="465" t="s">
        <v>535</v>
      </c>
      <c r="B20" s="466" t="s">
        <v>640</v>
      </c>
      <c r="C20" s="467" t="s">
        <v>546</v>
      </c>
      <c r="D20" s="468" t="s">
        <v>641</v>
      </c>
      <c r="E20" s="467" t="s">
        <v>549</v>
      </c>
      <c r="F20" s="468" t="s">
        <v>642</v>
      </c>
      <c r="G20" s="467" t="s">
        <v>550</v>
      </c>
      <c r="H20" s="467" t="s">
        <v>605</v>
      </c>
      <c r="I20" s="467" t="s">
        <v>169</v>
      </c>
      <c r="J20" s="467" t="s">
        <v>606</v>
      </c>
      <c r="K20" s="467"/>
      <c r="L20" s="469">
        <v>24.853599999999997</v>
      </c>
      <c r="M20" s="469">
        <v>2</v>
      </c>
      <c r="N20" s="470">
        <v>49.707199999999993</v>
      </c>
    </row>
    <row r="21" spans="1:14" ht="14.4" customHeight="1" x14ac:dyDescent="0.3">
      <c r="A21" s="465" t="s">
        <v>535</v>
      </c>
      <c r="B21" s="466" t="s">
        <v>640</v>
      </c>
      <c r="C21" s="467" t="s">
        <v>546</v>
      </c>
      <c r="D21" s="468" t="s">
        <v>641</v>
      </c>
      <c r="E21" s="467" t="s">
        <v>549</v>
      </c>
      <c r="F21" s="468" t="s">
        <v>642</v>
      </c>
      <c r="G21" s="467" t="s">
        <v>550</v>
      </c>
      <c r="H21" s="467" t="s">
        <v>607</v>
      </c>
      <c r="I21" s="467" t="s">
        <v>608</v>
      </c>
      <c r="J21" s="467" t="s">
        <v>609</v>
      </c>
      <c r="K21" s="467"/>
      <c r="L21" s="469">
        <v>58.18</v>
      </c>
      <c r="M21" s="469">
        <v>1</v>
      </c>
      <c r="N21" s="470">
        <v>58.18</v>
      </c>
    </row>
    <row r="22" spans="1:14" ht="14.4" customHeight="1" x14ac:dyDescent="0.3">
      <c r="A22" s="465" t="s">
        <v>535</v>
      </c>
      <c r="B22" s="466" t="s">
        <v>640</v>
      </c>
      <c r="C22" s="467" t="s">
        <v>546</v>
      </c>
      <c r="D22" s="468" t="s">
        <v>641</v>
      </c>
      <c r="E22" s="467" t="s">
        <v>549</v>
      </c>
      <c r="F22" s="468" t="s">
        <v>642</v>
      </c>
      <c r="G22" s="467" t="s">
        <v>550</v>
      </c>
      <c r="H22" s="467" t="s">
        <v>610</v>
      </c>
      <c r="I22" s="467" t="s">
        <v>169</v>
      </c>
      <c r="J22" s="467" t="s">
        <v>611</v>
      </c>
      <c r="K22" s="467" t="s">
        <v>612</v>
      </c>
      <c r="L22" s="469">
        <v>75.020280661460887</v>
      </c>
      <c r="M22" s="469">
        <v>1</v>
      </c>
      <c r="N22" s="470">
        <v>75.020280661460887</v>
      </c>
    </row>
    <row r="23" spans="1:14" ht="14.4" customHeight="1" x14ac:dyDescent="0.3">
      <c r="A23" s="465" t="s">
        <v>535</v>
      </c>
      <c r="B23" s="466" t="s">
        <v>640</v>
      </c>
      <c r="C23" s="467" t="s">
        <v>546</v>
      </c>
      <c r="D23" s="468" t="s">
        <v>641</v>
      </c>
      <c r="E23" s="467" t="s">
        <v>549</v>
      </c>
      <c r="F23" s="468" t="s">
        <v>642</v>
      </c>
      <c r="G23" s="467" t="s">
        <v>550</v>
      </c>
      <c r="H23" s="467" t="s">
        <v>613</v>
      </c>
      <c r="I23" s="467" t="s">
        <v>614</v>
      </c>
      <c r="J23" s="467" t="s">
        <v>615</v>
      </c>
      <c r="K23" s="467" t="s">
        <v>616</v>
      </c>
      <c r="L23" s="469">
        <v>62.095604383585318</v>
      </c>
      <c r="M23" s="469">
        <v>20</v>
      </c>
      <c r="N23" s="470">
        <v>1241.9120876717063</v>
      </c>
    </row>
    <row r="24" spans="1:14" ht="14.4" customHeight="1" x14ac:dyDescent="0.3">
      <c r="A24" s="465" t="s">
        <v>535</v>
      </c>
      <c r="B24" s="466" t="s">
        <v>640</v>
      </c>
      <c r="C24" s="467" t="s">
        <v>546</v>
      </c>
      <c r="D24" s="468" t="s">
        <v>641</v>
      </c>
      <c r="E24" s="467" t="s">
        <v>549</v>
      </c>
      <c r="F24" s="468" t="s">
        <v>642</v>
      </c>
      <c r="G24" s="467" t="s">
        <v>550</v>
      </c>
      <c r="H24" s="467" t="s">
        <v>617</v>
      </c>
      <c r="I24" s="467" t="s">
        <v>169</v>
      </c>
      <c r="J24" s="467" t="s">
        <v>618</v>
      </c>
      <c r="K24" s="467"/>
      <c r="L24" s="469">
        <v>31.871187486429747</v>
      </c>
      <c r="M24" s="469">
        <v>6</v>
      </c>
      <c r="N24" s="470">
        <v>191.22712491857848</v>
      </c>
    </row>
    <row r="25" spans="1:14" ht="14.4" customHeight="1" x14ac:dyDescent="0.3">
      <c r="A25" s="465" t="s">
        <v>535</v>
      </c>
      <c r="B25" s="466" t="s">
        <v>640</v>
      </c>
      <c r="C25" s="467" t="s">
        <v>546</v>
      </c>
      <c r="D25" s="468" t="s">
        <v>641</v>
      </c>
      <c r="E25" s="467" t="s">
        <v>549</v>
      </c>
      <c r="F25" s="468" t="s">
        <v>642</v>
      </c>
      <c r="G25" s="467" t="s">
        <v>550</v>
      </c>
      <c r="H25" s="467" t="s">
        <v>619</v>
      </c>
      <c r="I25" s="467" t="s">
        <v>169</v>
      </c>
      <c r="J25" s="467" t="s">
        <v>620</v>
      </c>
      <c r="K25" s="467" t="s">
        <v>621</v>
      </c>
      <c r="L25" s="469">
        <v>30.260000000000005</v>
      </c>
      <c r="M25" s="469">
        <v>36</v>
      </c>
      <c r="N25" s="470">
        <v>1089.3600000000001</v>
      </c>
    </row>
    <row r="26" spans="1:14" ht="14.4" customHeight="1" x14ac:dyDescent="0.3">
      <c r="A26" s="465" t="s">
        <v>535</v>
      </c>
      <c r="B26" s="466" t="s">
        <v>640</v>
      </c>
      <c r="C26" s="467" t="s">
        <v>546</v>
      </c>
      <c r="D26" s="468" t="s">
        <v>641</v>
      </c>
      <c r="E26" s="467" t="s">
        <v>549</v>
      </c>
      <c r="F26" s="468" t="s">
        <v>642</v>
      </c>
      <c r="G26" s="467" t="s">
        <v>550</v>
      </c>
      <c r="H26" s="467" t="s">
        <v>622</v>
      </c>
      <c r="I26" s="467" t="s">
        <v>622</v>
      </c>
      <c r="J26" s="467" t="s">
        <v>623</v>
      </c>
      <c r="K26" s="467" t="s">
        <v>624</v>
      </c>
      <c r="L26" s="469">
        <v>95.566480364567724</v>
      </c>
      <c r="M26" s="469">
        <v>6</v>
      </c>
      <c r="N26" s="470">
        <v>573.39888218740634</v>
      </c>
    </row>
    <row r="27" spans="1:14" ht="14.4" customHeight="1" x14ac:dyDescent="0.3">
      <c r="A27" s="465" t="s">
        <v>535</v>
      </c>
      <c r="B27" s="466" t="s">
        <v>640</v>
      </c>
      <c r="C27" s="467" t="s">
        <v>546</v>
      </c>
      <c r="D27" s="468" t="s">
        <v>641</v>
      </c>
      <c r="E27" s="467" t="s">
        <v>549</v>
      </c>
      <c r="F27" s="468" t="s">
        <v>642</v>
      </c>
      <c r="G27" s="467" t="s">
        <v>550</v>
      </c>
      <c r="H27" s="467" t="s">
        <v>625</v>
      </c>
      <c r="I27" s="467" t="s">
        <v>625</v>
      </c>
      <c r="J27" s="467" t="s">
        <v>626</v>
      </c>
      <c r="K27" s="467" t="s">
        <v>627</v>
      </c>
      <c r="L27" s="469">
        <v>58.62</v>
      </c>
      <c r="M27" s="469">
        <v>3</v>
      </c>
      <c r="N27" s="470">
        <v>175.85999999999999</v>
      </c>
    </row>
    <row r="28" spans="1:14" ht="14.4" customHeight="1" x14ac:dyDescent="0.3">
      <c r="A28" s="465" t="s">
        <v>535</v>
      </c>
      <c r="B28" s="466" t="s">
        <v>640</v>
      </c>
      <c r="C28" s="467" t="s">
        <v>546</v>
      </c>
      <c r="D28" s="468" t="s">
        <v>641</v>
      </c>
      <c r="E28" s="467" t="s">
        <v>549</v>
      </c>
      <c r="F28" s="468" t="s">
        <v>642</v>
      </c>
      <c r="G28" s="467" t="s">
        <v>550</v>
      </c>
      <c r="H28" s="467" t="s">
        <v>628</v>
      </c>
      <c r="I28" s="467" t="s">
        <v>628</v>
      </c>
      <c r="J28" s="467" t="s">
        <v>585</v>
      </c>
      <c r="K28" s="467" t="s">
        <v>629</v>
      </c>
      <c r="L28" s="469">
        <v>74.959801342913764</v>
      </c>
      <c r="M28" s="469">
        <v>2</v>
      </c>
      <c r="N28" s="470">
        <v>149.91960268582753</v>
      </c>
    </row>
    <row r="29" spans="1:14" ht="14.4" customHeight="1" x14ac:dyDescent="0.3">
      <c r="A29" s="465" t="s">
        <v>535</v>
      </c>
      <c r="B29" s="466" t="s">
        <v>640</v>
      </c>
      <c r="C29" s="467" t="s">
        <v>546</v>
      </c>
      <c r="D29" s="468" t="s">
        <v>641</v>
      </c>
      <c r="E29" s="467" t="s">
        <v>549</v>
      </c>
      <c r="F29" s="468" t="s">
        <v>642</v>
      </c>
      <c r="G29" s="467" t="s">
        <v>550</v>
      </c>
      <c r="H29" s="467" t="s">
        <v>630</v>
      </c>
      <c r="I29" s="467" t="s">
        <v>630</v>
      </c>
      <c r="J29" s="467" t="s">
        <v>631</v>
      </c>
      <c r="K29" s="467" t="s">
        <v>616</v>
      </c>
      <c r="L29" s="469">
        <v>63.716429032645109</v>
      </c>
      <c r="M29" s="469">
        <v>40</v>
      </c>
      <c r="N29" s="470">
        <v>2548.6571613058045</v>
      </c>
    </row>
    <row r="30" spans="1:14" ht="14.4" customHeight="1" x14ac:dyDescent="0.3">
      <c r="A30" s="465" t="s">
        <v>535</v>
      </c>
      <c r="B30" s="466" t="s">
        <v>640</v>
      </c>
      <c r="C30" s="467" t="s">
        <v>546</v>
      </c>
      <c r="D30" s="468" t="s">
        <v>641</v>
      </c>
      <c r="E30" s="467" t="s">
        <v>549</v>
      </c>
      <c r="F30" s="468" t="s">
        <v>642</v>
      </c>
      <c r="G30" s="467" t="s">
        <v>550</v>
      </c>
      <c r="H30" s="467" t="s">
        <v>632</v>
      </c>
      <c r="I30" s="467" t="s">
        <v>169</v>
      </c>
      <c r="J30" s="467" t="s">
        <v>633</v>
      </c>
      <c r="K30" s="467" t="s">
        <v>634</v>
      </c>
      <c r="L30" s="469">
        <v>206.98943259711467</v>
      </c>
      <c r="M30" s="469">
        <v>20</v>
      </c>
      <c r="N30" s="470">
        <v>4139.7886519422937</v>
      </c>
    </row>
    <row r="31" spans="1:14" ht="14.4" customHeight="1" thickBot="1" x14ac:dyDescent="0.35">
      <c r="A31" s="471" t="s">
        <v>535</v>
      </c>
      <c r="B31" s="472" t="s">
        <v>640</v>
      </c>
      <c r="C31" s="473" t="s">
        <v>546</v>
      </c>
      <c r="D31" s="474" t="s">
        <v>641</v>
      </c>
      <c r="E31" s="473" t="s">
        <v>549</v>
      </c>
      <c r="F31" s="474" t="s">
        <v>642</v>
      </c>
      <c r="G31" s="473" t="s">
        <v>635</v>
      </c>
      <c r="H31" s="473" t="s">
        <v>636</v>
      </c>
      <c r="I31" s="473" t="s">
        <v>637</v>
      </c>
      <c r="J31" s="473" t="s">
        <v>638</v>
      </c>
      <c r="K31" s="473" t="s">
        <v>639</v>
      </c>
      <c r="L31" s="475">
        <v>107.89999999999996</v>
      </c>
      <c r="M31" s="475">
        <v>2</v>
      </c>
      <c r="N31" s="476">
        <v>215.79999999999993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643</v>
      </c>
      <c r="B5" s="457"/>
      <c r="C5" s="481">
        <v>0</v>
      </c>
      <c r="D5" s="457">
        <v>215.79999999999993</v>
      </c>
      <c r="E5" s="481">
        <v>1</v>
      </c>
      <c r="F5" s="458">
        <v>215.79999999999993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215.79999999999993</v>
      </c>
      <c r="E6" s="489">
        <v>1</v>
      </c>
      <c r="F6" s="490">
        <v>215.79999999999993</v>
      </c>
    </row>
    <row r="7" spans="1:6" ht="14.4" customHeight="1" thickBot="1" x14ac:dyDescent="0.35"/>
    <row r="8" spans="1:6" ht="14.4" customHeight="1" thickBot="1" x14ac:dyDescent="0.35">
      <c r="A8" s="491" t="s">
        <v>644</v>
      </c>
      <c r="B8" s="457"/>
      <c r="C8" s="481">
        <v>0</v>
      </c>
      <c r="D8" s="457">
        <v>215.79999999999993</v>
      </c>
      <c r="E8" s="481">
        <v>1</v>
      </c>
      <c r="F8" s="458">
        <v>215.79999999999993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215.79999999999993</v>
      </c>
      <c r="E9" s="489">
        <v>1</v>
      </c>
      <c r="F9" s="490">
        <v>215.79999999999993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2015-11-24T08:34:21Z</dcterms:modified>
</cp:coreProperties>
</file>