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R23" i="419" l="1"/>
  <c r="AD23" i="419"/>
  <c r="J23" i="419"/>
  <c r="Z23" i="419"/>
  <c r="V18" i="419"/>
  <c r="N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U6" i="419"/>
  <c r="M6" i="419"/>
  <c r="H6" i="419"/>
  <c r="AI6" i="419"/>
  <c r="AF6" i="419"/>
  <c r="AB6" i="419"/>
  <c r="X6" i="419"/>
  <c r="T6" i="419"/>
  <c r="P6" i="419"/>
  <c r="K6" i="419"/>
  <c r="AH6" i="419"/>
  <c r="AE6" i="419"/>
  <c r="AA6" i="419"/>
  <c r="W6" i="419"/>
  <c r="S6" i="419"/>
  <c r="O6" i="419"/>
  <c r="AD6" i="419"/>
  <c r="Z6" i="419"/>
  <c r="V6" i="419"/>
  <c r="R6" i="419"/>
  <c r="N6" i="419"/>
  <c r="J6" i="419"/>
  <c r="Y6" i="419"/>
  <c r="Q6" i="419"/>
  <c r="I6" i="419"/>
  <c r="L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5" i="414"/>
  <c r="D4" i="414"/>
  <c r="C18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1" i="414"/>
  <c r="C21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<sst xmlns="http://schemas.openxmlformats.org/spreadsheetml/2006/main" count="6129" uniqueCount="1346">
  <si>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</si>
  <si>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</si>
  <si>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</si>
  <si>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</si>
  <si>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</si>
  <si>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</si>
  <si>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</si>
  <si>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</si>
  <si>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</si>
  <si>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</si>
  <si>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</si>
  <si>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</si>
  <si>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</si>
  <si>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</si>
  <si>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</si>
  <si>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</si>
  <si>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</si>
  <si>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</si>
  <si>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</si>
  <si>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</si>
  <si>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</si>
  <si>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</si>
  <si>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</si>
  <si>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</si>
  <si>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</si>
  <si>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</si>
  <si>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</si>
  <si>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</si>
  <si>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</si>
  <si>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</si>
  <si>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</si>
  <si>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</si>
  <si>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</si>
  <si>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</si>
  <si>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</si>
  <si>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</si>
  <si>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</si>
  <si>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</si>
  <si>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</si>
  <si>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</si>
  <si>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</si>
  <si>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</si>
  <si>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</si>
  <si>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</si>
  <si>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</si>
  <si>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</si>
  <si>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</si>
  <si>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</si>
  <si>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</si>
  <si>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</si>
  <si>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</si>
  <si>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</si>
  <si>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</si>
  <si>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</si>
  <si>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</si>
  <si>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</si>
  <si>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</si>
  <si>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</si>
  <si>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</si>
  <si>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</si>
  <si>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</si>
  <si>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</si>
  <si>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</si>
  <si>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</si>
  <si>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</si>
  <si>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</si>
  <si>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</si>
  <si>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</si>
  <si>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</si>
  <si>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</si>
  <si>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</si>
  <si>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</si>
  <si>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</si>
  <si>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</si>
  <si>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</si>
  <si>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</si>
  <si>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</si>
  <si>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</si>
  <si>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</si>
  <si>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</si>
  <si>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</si>
  <si>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</si>
  <si>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</si>
  <si>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</si>
  <si>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</si>
  <si>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</si>
  <si>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</si>
  <si>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</si>
  <si>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</si>
  <si>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</si>
  <si>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</si>
  <si>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</si>
  <si>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</si>
  <si>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</si>
  <si>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</si>
  <si>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</si>
  <si>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</si>
  <si>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</si>
  <si>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</si>
  <si>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</si>
  <si>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</si>
  <si>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</si>
  <si>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</si>
  <si>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</si>
  <si>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</si>
  <si>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</si>
  <si>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</si>
  <si>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</si>
  <si>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</si>
  <si>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</si>
  <si>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</si>
  <si>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</si>
  <si>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</si>
  <si>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</si>
  <si>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</si>
  <si>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</si>
  <si>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</si>
  <si>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</si>
  <si>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</si>
  <si>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</si>
  <si>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</si>
  <si>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</si>
  <si>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</si>
  <si>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</si>
  <si>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</si>
  <si>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</si>
  <si>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</si>
  <si>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</si>
  <si>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</si>
  <si>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</si>
  <si>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</si>
  <si>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</si>
  <si>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</si>
  <si>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</si>
  <si>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</si>
  <si>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</si>
  <si>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</si>
  <si>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</si>
  <si>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</si>
  <si>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</si>
  <si>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</si>
  <si>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</si>
  <si>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</si>
  <si>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</si>
  <si>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</si>
  <si>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</si>
  <si>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</si>
  <si>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</si>
  <si>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</si>
  <si>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</si>
  <si>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</si>
  <si>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</si>
  <si>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</si>
  <si>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</si>
  <si>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</si>
  <si>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</si>
  <si>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</si>
  <si>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</si>
  <si>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</si>
  <si>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</si>
  <si>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</si>
  <si>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</si>
  <si>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</si>
  <si>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</si>
  <si>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</si>
  <si>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</si>
  <si>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</si>
  <si>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</si>
  <si>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</si>
  <si>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</si>
  <si>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</si>
  <si>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</si>
  <si>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</si>
  <si>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</si>
  <si>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</si>
  <si>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</si>
  <si>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</si>
  <si>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</si>
  <si>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</si>
  <si>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</si>
  <si>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</si>
  <si>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</si>
  <si>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</si>
  <si>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</si>
  <si>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</si>
  <si>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</si>
  <si>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</si>
  <si>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</si>
  <si>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</si>
  <si>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</si>
  <si>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</si>
  <si>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</si>
  <si>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</si>
  <si>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</si>
  <si>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</si>
  <si>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</si>
  <si>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</si>
  <si>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</si>
  <si>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</si>
  <si>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</si>
  <si>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</si>
  <si>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</si>
  <si>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</si>
  <si>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</si>
  <si>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</si>
  <si>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</si>
  <si>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</si>
  <si>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</si>
  <si>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</si>
  <si>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</si>
  <si>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</si>
  <si>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</si>
  <si>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</si>
  <si>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</si>
  <si>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</si>
  <si>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</si>
  <si>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</si>
  <si>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</si>
  <si>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</si>
  <si>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</si>
  <si>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</si>
  <si>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</si>
  <si>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</si>
  <si>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</si>
  <si>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</si>
  <si>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</si>
  <si>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</si>
  <si>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</si>
  <si>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</si>
  <si>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</si>
  <si>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</si>
  <si>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</si>
  <si>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</si>
  <si>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</si>
  <si>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</si>
  <si>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</si>
  <si>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</si>
  <si>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</si>
  <si>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</si>
  <si>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</si>
  <si>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</si>
  <si>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</si>
  <si>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</si>
  <si>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</si>
  <si>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</si>
  <si>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</si>
  <si>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</si>
  <si>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</si>
  <si>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</si>
  <si>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</si>
  <si>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</si>
  <si>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</si>
  <si>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</si>
  <si>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</si>
  <si>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</si>
  <si>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</si>
  <si>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</si>
  <si>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</si>
  <si>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</si>
  <si>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</si>
  <si>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</si>
  <si>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</si>
  <si>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</si>
  <si>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</si>
  <si>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</si>
  <si>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</si>
  <si>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</si>
  <si>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</si>
  <si>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</si>
  <si>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</si>
  <si>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</si>
  <si>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</si>
  <si>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</si>
  <si>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</si>
  <si>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</si>
  <si>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</si>
  <si>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</si>
  <si>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</si>
  <si>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</si>
  <si>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</si>
  <si>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</si>
  <si>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</si>
  <si>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</si>
  <si>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</si>
  <si>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</si>
  <si>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</si>
  <si>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</si>
  <si>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</si>
  <si>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</si>
  <si>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</si>
  <si>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</si>
  <si>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</si>
  <si>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</si>
  <si>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</si>
  <si>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</si>
  <si>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</si>
  <si>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</si>
  <si>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</si>
  <si>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</si>
  <si>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</si>
  <si>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</si>
  <si>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</si>
  <si>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</si>
  <si>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</si>
  <si>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</si>
  <si>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</si>
  <si>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</si>
  <si>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</si>
  <si>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</si>
  <si>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</si>
  <si>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</si>
  <si>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</si>
  <si>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</si>
  <si>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</si>
  <si>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--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</si>
  <si>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</si>
  <si>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</si>
  <si>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</si>
  <si>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</si>
  <si>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</si>
  <si>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</si>
  <si>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</si>
  <si>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</si>
  <si>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</si>
  <si>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</si>
  <si>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</si>
  <si>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</si>
  <si>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</si>
  <si>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</si>
  <si>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</si>
  <si>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</si>
  <si>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</si>
  <si>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</si>
  <si>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</si>
  <si>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</si>
  <si>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</si>
  <si>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</si>
  <si>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</si>
  <si>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</si>
  <si>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</si>
  <si>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</si>
  <si>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</si>
  <si>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</si>
  <si>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</si>
  <si>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</si>
  <si>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</si>
  <si>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</si>
  <si>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</si>
  <si>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</si>
  <si>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</si>
  <si>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</si>
  <si>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</si>
  <si>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</si>
  <si>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</si>
  <si>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</si>
  <si>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</si>
  <si>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</si>
  <si>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</si>
  <si>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</si>
  <si>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</si>
  <si>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</si>
  <si>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</si>
  <si>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</si>
  <si>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</si>
  <si>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</si>
  <si>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</si>
  <si>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</si>
  <si>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</si>
  <si>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</si>
  <si>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</si>
  <si>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</si>
  <si>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</si>
  <si>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</si>
  <si>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</si>
  <si>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</si>
  <si>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</si>
  <si>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</si>
  <si>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</si>
  <si>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</si>
  <si>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</si>
  <si>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</si>
  <si>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</si>
  <si>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</si>
  <si>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</si>
  <si>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</si>
  <si>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</si>
  <si>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</si>
  <si>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</si>
  <si>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</si>
  <si>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</si>
  <si>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</si>
  <si>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</si>
  <si>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</si>
  <si>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</si>
  <si>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</si>
  <si>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</si>
  <si>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</si>
  <si>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</si>
  <si>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</si>
  <si>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</si>
  <si>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</si>
  <si>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</si>
  <si>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</si>
  <si>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</si>
  <si>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</si>
  <si>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</si>
  <si>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</si>
  <si>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</si>
  <si>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</si>
  <si>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</si>
  <si>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</si>
  <si>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</si>
  <si>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</si>
  <si>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</si>
  <si>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</si>
  <si>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</si>
  <si>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</si>
  <si>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</si>
  <si>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</si>
  <si>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</si>
  <si>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</si>
  <si>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</si>
  <si>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</si>
  <si>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</si>
  <si>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</si>
  <si>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</si>
  <si>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</si>
  <si>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</si>
  <si>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</si>
  <si>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</si>
  <si>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</si>
  <si>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</si>
  <si>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</si>
  <si>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</si>
  <si>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</si>
  <si>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</si>
  <si>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</si>
  <si>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</si>
  <si>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</si>
  <si>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</si>
  <si>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</si>
  <si>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</si>
  <si>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</si>
  <si>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</si>
  <si>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</si>
  <si>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</si>
  <si>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</si>
  <si>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</si>
  <si>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</si>
  <si>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</si>
  <si>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</si>
  <si>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</si>
  <si>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</si>
  <si>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</si>
  <si>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</si>
  <si>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</si>
  <si>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</si>
  <si>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</si>
  <si>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</si>
  <si>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</si>
  <si>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</si>
  <si>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</si>
  <si>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</si>
  <si>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</si>
  <si>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</si>
  <si>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</si>
  <si>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</si>
  <si>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</si>
  <si>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</si>
  <si>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</si>
  <si>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</si>
  <si>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</si>
  <si>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</si>
  <si>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</si>
  <si>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</si>
  <si>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</si>
  <si>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</si>
  <si>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</si>
  <si>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</si>
  <si>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</si>
  <si>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</si>
  <si>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</si>
  <si>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</si>
  <si>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</si>
  <si>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</si>
  <si>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</si>
  <si>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</si>
  <si>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</si>
  <si>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</si>
  <si>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</si>
  <si>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</si>
  <si>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</si>
  <si>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</si>
  <si>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</si>
  <si>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</si>
  <si>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</si>
  <si>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</si>
  <si>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</si>
  <si>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</si>
  <si>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</si>
  <si>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</si>
  <si>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</si>
  <si>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</si>
  <si>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</si>
  <si>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</si>
  <si>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</si>
  <si>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</si>
  <si>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</si>
  <si>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</si>
  <si>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</si>
  <si>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</si>
  <si>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</si>
  <si>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</si>
  <si>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</si>
  <si>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</si>
  <si>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</si>
  <si>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</si>
  <si>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</si>
  <si>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</si>
  <si>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50113001</t>
  </si>
  <si>
    <t>O</t>
  </si>
  <si>
    <t>103575</t>
  </si>
  <si>
    <t>3575</t>
  </si>
  <si>
    <t>HEPAROID LECIVA</t>
  </si>
  <si>
    <t>UNG 1X30GM</t>
  </si>
  <si>
    <t>112770</t>
  </si>
  <si>
    <t>12770</t>
  </si>
  <si>
    <t>YAL</t>
  </si>
  <si>
    <t>SOL 2X67.5ML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</si>
  <si>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</si>
  <si>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</si>
  <si>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</si>
  <si>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</si>
  <si>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</si>
  <si>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</si>
  <si>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</si>
  <si>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</si>
  <si>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102818</t>
  </si>
  <si>
    <t>2818</t>
  </si>
  <si>
    <t>ENDIARON</t>
  </si>
  <si>
    <t>TBL OBD 20X250MG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</si>
  <si>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</si>
  <si>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</si>
  <si>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</si>
  <si>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</si>
  <si>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</si>
  <si>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</si>
  <si>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</si>
  <si>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930043</t>
  </si>
  <si>
    <t>DZ TRIXO LIND 100 ml</t>
  </si>
  <si>
    <t>842161</t>
  </si>
  <si>
    <t>31950</t>
  </si>
  <si>
    <t>Carbocit tbl.20</t>
  </si>
  <si>
    <t>500808</t>
  </si>
  <si>
    <t>IR  0.9%SOD.CHLOR.FOR IRR.1000 ECOTAINER</t>
  </si>
  <si>
    <t>IR OR B/BR</t>
  </si>
  <si>
    <t>176954</t>
  </si>
  <si>
    <t>ALGIFEN NEO</t>
  </si>
  <si>
    <t>POR GTT SOL 1X50ML</t>
  </si>
  <si>
    <t>Transfůzní oddělení</t>
  </si>
  <si>
    <t>TO, výroba</t>
  </si>
  <si>
    <t>Lékárna - léčiva</t>
  </si>
  <si>
    <t>35 - Transfuzní oddělení</t>
  </si>
  <si>
    <t>3590 - výroba</t>
  </si>
  <si>
    <t>HVLP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</si>
  <si>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</si>
  <si>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</si>
  <si>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</si>
  <si>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</si>
  <si>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</si>
  <si>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</si>
  <si>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Entrová Alice</t>
  </si>
  <si>
    <t>Holusková Iva</t>
  </si>
  <si>
    <t>Sulovská Ivana</t>
  </si>
  <si>
    <t>Smital Jan</t>
  </si>
  <si>
    <t>Burgetová Anna</t>
  </si>
  <si>
    <t>Stejskalová Monika</t>
  </si>
  <si>
    <t>Galuszková Dana</t>
  </si>
  <si>
    <t>Budesonid</t>
  </si>
  <si>
    <t>54267</t>
  </si>
  <si>
    <t>RHINOCORT AQUA 64 MCG</t>
  </si>
  <si>
    <t>NAS SPR SUS 120X64RG</t>
  </si>
  <si>
    <t>Cefuroxim</t>
  </si>
  <si>
    <t>47728</t>
  </si>
  <si>
    <t>ZINNAT 500 MG</t>
  </si>
  <si>
    <t>POR TBL FLM 14X500MG</t>
  </si>
  <si>
    <t>Gestoden a ethinylestradiol</t>
  </si>
  <si>
    <t>97557</t>
  </si>
  <si>
    <t>LINDYNETTE 20</t>
  </si>
  <si>
    <t>POR TBL OBD 3X21</t>
  </si>
  <si>
    <t>Chlormadinon a ethinylestradiol</t>
  </si>
  <si>
    <t>30889</t>
  </si>
  <si>
    <t>BELARA</t>
  </si>
  <si>
    <t>POR TBL FLM 3X21</t>
  </si>
  <si>
    <t>Multienzymové přípravky (lipáza, proteáza apod.)</t>
  </si>
  <si>
    <t>14816</t>
  </si>
  <si>
    <t>KREON 10 000</t>
  </si>
  <si>
    <t>POR CPS ETD 200</t>
  </si>
  <si>
    <t>Nimesulid</t>
  </si>
  <si>
    <t>12892</t>
  </si>
  <si>
    <t>AULIN</t>
  </si>
  <si>
    <t>POR TBL NOB 30X100MG</t>
  </si>
  <si>
    <t>Tolperison</t>
  </si>
  <si>
    <t>57525</t>
  </si>
  <si>
    <t>MYDOCALM 150 MG</t>
  </si>
  <si>
    <t>POR TBL FLM 30X150MG</t>
  </si>
  <si>
    <t>Itopridum</t>
  </si>
  <si>
    <t>166760</t>
  </si>
  <si>
    <t>KINITO 50 MG, POTAHOVANÉ TABLETY</t>
  </si>
  <si>
    <t>POR TBL FLM 100X50MG</t>
  </si>
  <si>
    <t>Diosmin, kombinace</t>
  </si>
  <si>
    <t>14075</t>
  </si>
  <si>
    <t>DETRALEX</t>
  </si>
  <si>
    <t>POR TBL FLM 60X500MG</t>
  </si>
  <si>
    <t>46707</t>
  </si>
  <si>
    <t>LOGEST</t>
  </si>
  <si>
    <t>POR TBL OBD 63</t>
  </si>
  <si>
    <t>Klarithromycin</t>
  </si>
  <si>
    <t>53853</t>
  </si>
  <si>
    <t>KLACID 500</t>
  </si>
  <si>
    <t>Levonorgestrel a ethinylestradiol</t>
  </si>
  <si>
    <t>78246</t>
  </si>
  <si>
    <t>MINISISTON</t>
  </si>
  <si>
    <t>POR TBL OBD 3X21(=63)</t>
  </si>
  <si>
    <t>Atorvastatin</t>
  </si>
  <si>
    <t>93018</t>
  </si>
  <si>
    <t>SORTIS 20 MG</t>
  </si>
  <si>
    <t>POR TBL FLM 100X20MG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</si>
  <si>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</si>
  <si>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</si>
  <si>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</si>
  <si>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</si>
  <si>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</si>
  <si>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</si>
  <si>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</si>
  <si>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</si>
  <si>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</si>
  <si>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132600</t>
  </si>
  <si>
    <t>LEXAURIN 1,5</t>
  </si>
  <si>
    <t>POR TBL NOB 30X1.5MG</t>
  </si>
  <si>
    <t>Diklofenak</t>
  </si>
  <si>
    <t>16031</t>
  </si>
  <si>
    <t>VOLTAREN 50</t>
  </si>
  <si>
    <t>POR TBL ENT 20X50MG</t>
  </si>
  <si>
    <t>132632</t>
  </si>
  <si>
    <t>Hydrokortison</t>
  </si>
  <si>
    <t>2668</t>
  </si>
  <si>
    <t>OPHTHALMO-HYDROCORTISON LÉČIVA</t>
  </si>
  <si>
    <t>OPH UNG 1X5GM/25MG</t>
  </si>
  <si>
    <t>Kodein</t>
  </si>
  <si>
    <t>90</t>
  </si>
  <si>
    <t>CODEIN SLOVAKOFARMA 30 MG</t>
  </si>
  <si>
    <t>POR TBL NOB 10X30MG</t>
  </si>
  <si>
    <t>Kyselina tioktová</t>
  </si>
  <si>
    <t>84367</t>
  </si>
  <si>
    <t>THIOGAMMA 600 ORAL</t>
  </si>
  <si>
    <t>POR TBL FLM 60X600MG</t>
  </si>
  <si>
    <t>Levothyroxin, sodná sůl</t>
  </si>
  <si>
    <t>47144</t>
  </si>
  <si>
    <t>LETROX 100</t>
  </si>
  <si>
    <t>POR TBL NOB 100X100RG I</t>
  </si>
  <si>
    <t>Mefenoxalon</t>
  </si>
  <si>
    <t>3645</t>
  </si>
  <si>
    <t>DIMEXOL</t>
  </si>
  <si>
    <t>POR TBL NOB 30X200MG</t>
  </si>
  <si>
    <t>Nitrofurantoin</t>
  </si>
  <si>
    <t>154748</t>
  </si>
  <si>
    <t>NITROFURANTOIN - RATIOPHARM 100 MG</t>
  </si>
  <si>
    <t>POR CPS PRO 50X100MG</t>
  </si>
  <si>
    <t>Omeprazol</t>
  </si>
  <si>
    <t>122114</t>
  </si>
  <si>
    <t>APO-OME 20</t>
  </si>
  <si>
    <t>POR CPS ETD 100X20MG</t>
  </si>
  <si>
    <t>Pantoprazol</t>
  </si>
  <si>
    <t>119688</t>
  </si>
  <si>
    <t>CONTROLOC 40 MG</t>
  </si>
  <si>
    <t>POR TBL ENT 100X40MG I</t>
  </si>
  <si>
    <t>Perindopril a amlodipin</t>
  </si>
  <si>
    <t>124091</t>
  </si>
  <si>
    <t>PRESTANCE 5 MG/5 MG</t>
  </si>
  <si>
    <t>POR TBL NOB 90</t>
  </si>
  <si>
    <t>Sertralin</t>
  </si>
  <si>
    <t>107887</t>
  </si>
  <si>
    <t>APO-SERTRAL 50</t>
  </si>
  <si>
    <t>POR CPS DUR 100X50MG</t>
  </si>
  <si>
    <t>Sulfamethoxazol a trimethoprim</t>
  </si>
  <si>
    <t>203954</t>
  </si>
  <si>
    <t>BISEPTOL 480</t>
  </si>
  <si>
    <t>POR TBL NOB 28X480MG</t>
  </si>
  <si>
    <t>Umělé slzy a jiné indiferentní přípravky</t>
  </si>
  <si>
    <t>49629</t>
  </si>
  <si>
    <t>TEARS NATURALE II</t>
  </si>
  <si>
    <t>OPH GTT SOL 1X15ML</t>
  </si>
  <si>
    <t>Vinpocetin</t>
  </si>
  <si>
    <t>132799</t>
  </si>
  <si>
    <t>CAVINTON FORTE</t>
  </si>
  <si>
    <t>POR TBL NOB 90X10MG</t>
  </si>
  <si>
    <t>Zolpidem</t>
  </si>
  <si>
    <t>134228</t>
  </si>
  <si>
    <t>ZOLPIDEM ORION 10 MG</t>
  </si>
  <si>
    <t>POR TBL FLM 100X10MG</t>
  </si>
  <si>
    <t>Chřipka, inaktivovaná vakcína, štěpený virus nebo povrchový</t>
  </si>
  <si>
    <t>151125</t>
  </si>
  <si>
    <t>VAXIGRIP</t>
  </si>
  <si>
    <t>INJ SUS 1X0.5ML/DÁV</t>
  </si>
  <si>
    <t>Cetirizin</t>
  </si>
  <si>
    <t>66030</t>
  </si>
  <si>
    <t>ZODAC</t>
  </si>
  <si>
    <t>POR TBL FLM 30X10MG</t>
  </si>
  <si>
    <t>Ofloxacin</t>
  </si>
  <si>
    <t>59687</t>
  </si>
  <si>
    <t>OFLOXIN 200</t>
  </si>
  <si>
    <t>POR TBL FLM 14X200MG</t>
  </si>
  <si>
    <t>Pitofenon a analgetika</t>
  </si>
  <si>
    <t>50335</t>
  </si>
  <si>
    <t>POR GTT SOL 1X25ML</t>
  </si>
  <si>
    <t>Trimethoprim</t>
  </si>
  <si>
    <t>89816</t>
  </si>
  <si>
    <t>TRIPRIM 200 MG</t>
  </si>
  <si>
    <t>POR TBL NOB 20X200MG</t>
  </si>
  <si>
    <t>Amorolfin</t>
  </si>
  <si>
    <t>45304</t>
  </si>
  <si>
    <t>LOCERYL 5% LÉČIVÝ LAK NA NEHTY</t>
  </si>
  <si>
    <t>DRM LAC UGC 1X2.5ML</t>
  </si>
  <si>
    <t>54268</t>
  </si>
  <si>
    <t>NAS SPR SUS 240X64RG</t>
  </si>
  <si>
    <t>Ciklopirox</t>
  </si>
  <si>
    <t>76150</t>
  </si>
  <si>
    <t>BATRAFEN KRÉM</t>
  </si>
  <si>
    <t>DRM CRM 1X20GM/200MG</t>
  </si>
  <si>
    <t>Escitalopram</t>
  </si>
  <si>
    <t>137770</t>
  </si>
  <si>
    <t>ESCITIL 10 MG</t>
  </si>
  <si>
    <t>Fentermin</t>
  </si>
  <si>
    <t>97374</t>
  </si>
  <si>
    <t>ADIPEX RETARD</t>
  </si>
  <si>
    <t>POR CPS RML 100X15MG</t>
  </si>
  <si>
    <t>Sukralfát</t>
  </si>
  <si>
    <t>91217</t>
  </si>
  <si>
    <t>VENTER</t>
  </si>
  <si>
    <t>POR TBL NOB 50X1GM</t>
  </si>
  <si>
    <t>47726</t>
  </si>
  <si>
    <t>ZINNAT 250 MG</t>
  </si>
  <si>
    <t>POR TBL FLM 14X250MG</t>
  </si>
  <si>
    <t>185435</t>
  </si>
  <si>
    <t>POR TBL FLM 120X500MG</t>
  </si>
  <si>
    <t>Drospirenon a ethinylestradiol</t>
  </si>
  <si>
    <t>129841</t>
  </si>
  <si>
    <t>YAZ 0,02 MG/3 MG POTAHOVANÉ TABLETY</t>
  </si>
  <si>
    <t>POR TBL FLM 28</t>
  </si>
  <si>
    <t>Glycerol-trinitrát</t>
  </si>
  <si>
    <t>85071</t>
  </si>
  <si>
    <t>NITROMINT</t>
  </si>
  <si>
    <t>ORM SPR SLG 1X10GM</t>
  </si>
  <si>
    <t>Hořčík (různé sole v kombinaci)</t>
  </si>
  <si>
    <t>66555</t>
  </si>
  <si>
    <t>MAGNOSOLV</t>
  </si>
  <si>
    <t>POR GRA SOL SCC 30X365MG</t>
  </si>
  <si>
    <t>Kyselina azelaová</t>
  </si>
  <si>
    <t>85470</t>
  </si>
  <si>
    <t>SKINOREN KRÉM</t>
  </si>
  <si>
    <t>DRM CRM 1X30GM 20%</t>
  </si>
  <si>
    <t>Pseudoefedrin, kombinace</t>
  </si>
  <si>
    <t>202892</t>
  </si>
  <si>
    <t>CLARINASE REPETABS</t>
  </si>
  <si>
    <t>POR TBL PRO 10 II</t>
  </si>
  <si>
    <t>Mometason</t>
  </si>
  <si>
    <t>76975</t>
  </si>
  <si>
    <t>ELOCOM</t>
  </si>
  <si>
    <t>DRM UNG 1X15GM 0.1%</t>
  </si>
  <si>
    <t>Pikosíran sodný, kombinace</t>
  </si>
  <si>
    <t>160806</t>
  </si>
  <si>
    <t>PICOPREP PRÁŠEK PRO PERORÁLNÍ ROZTOK</t>
  </si>
  <si>
    <t>POR PLV SOL 2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</si>
  <si>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</si>
  <si>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</si>
  <si>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</si>
  <si>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</si>
  <si>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</si>
  <si>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A03FA07 - Itopridum</t>
  </si>
  <si>
    <t>N07CA01 - Betahistin</t>
  </si>
  <si>
    <t>C07AB07 - Bisoprolol</t>
  </si>
  <si>
    <t>N06AB06 - Sertralin</t>
  </si>
  <si>
    <t>C09BB04 - Perindopril a amlodipin</t>
  </si>
  <si>
    <t>N06BX18 - Vinpocetin</t>
  </si>
  <si>
    <t>C10AA05 - Atorvastatin</t>
  </si>
  <si>
    <t>R06AE07 - Cetirizin</t>
  </si>
  <si>
    <t>H03AA01 - Levothyroxin, sodná sůl</t>
  </si>
  <si>
    <t>A02BC02 - Pantoprazol</t>
  </si>
  <si>
    <t>M01AX17 - Nimesulid</t>
  </si>
  <si>
    <t>N06AB10</t>
  </si>
  <si>
    <t>M01AX17</t>
  </si>
  <si>
    <t>A03FA07</t>
  </si>
  <si>
    <t>R06AE07</t>
  </si>
  <si>
    <t>A02BC02</t>
  </si>
  <si>
    <t>C07AB07</t>
  </si>
  <si>
    <t>C09BB04</t>
  </si>
  <si>
    <t>C10AA05</t>
  </si>
  <si>
    <t>H03AA01</t>
  </si>
  <si>
    <t>N06AB06</t>
  </si>
  <si>
    <t>N06BX18</t>
  </si>
  <si>
    <t>N07CA01</t>
  </si>
  <si>
    <t>Přehled plnění PL - Preskripce léčivých přípravků - orientační přehled</t>
  </si>
  <si>
    <t>3503</t>
  </si>
  <si>
    <t>TO - krizová připravenost</t>
  </si>
  <si>
    <t>TO - krizová připravenost Celkem</t>
  </si>
  <si>
    <t>ZA429</t>
  </si>
  <si>
    <t>Obinadlo elastické idealtex   8 cm x 5 m 931061</t>
  </si>
  <si>
    <t>ZA446</t>
  </si>
  <si>
    <t>Vata buničitá přířezy 20 x 30 cm 1230200129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</si>
  <si>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</si>
  <si>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</si>
  <si>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</si>
  <si>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</si>
  <si>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</si>
  <si>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</si>
  <si>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</si>
  <si>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</si>
  <si>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</si>
  <si>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</si>
  <si>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</si>
  <si>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</si>
  <si>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</si>
  <si>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</si>
  <si>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</si>
  <si>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5,0 ml PP 12 x 86 mm bal. á 4000 ks 1032</t>
  </si>
  <si>
    <t>ZB426</t>
  </si>
  <si>
    <t>Mikrozkumavka eppendorf 1,5 ml BSA 0220</t>
  </si>
  <si>
    <t>ZC716</t>
  </si>
  <si>
    <t>Špička žlutá pipetovací dlouhá manžeta 1123</t>
  </si>
  <si>
    <t>ZB628</t>
  </si>
  <si>
    <t>Špička pipetovací bílá nester. 10-200ul 1121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</si>
  <si>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</si>
  <si>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</si>
  <si>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</si>
  <si>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</si>
  <si>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</si>
  <si>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</si>
  <si>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</si>
  <si>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</si>
  <si>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</si>
  <si>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</si>
  <si>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</si>
  <si>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</si>
  <si>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</si>
  <si>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</si>
  <si>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</si>
  <si>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</si>
  <si>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</si>
  <si>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</si>
  <si>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</si>
  <si>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</si>
  <si>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</si>
  <si>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</si>
  <si>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</si>
  <si>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</si>
  <si>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</si>
  <si>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</si>
  <si>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</si>
  <si>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</si>
  <si>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</si>
  <si>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</si>
  <si>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DE087</t>
  </si>
  <si>
    <t>ID-Card DiaClon Anti-Lea</t>
  </si>
  <si>
    <t>DB542</t>
  </si>
  <si>
    <t>WEAK D CELLS</t>
  </si>
  <si>
    <t>DD779</t>
  </si>
  <si>
    <t>MAKROPANEL 16 16*3 ML</t>
  </si>
  <si>
    <t>DC946</t>
  </si>
  <si>
    <t>DIAGNOSTIKUM ANTI-B MONOKL.</t>
  </si>
  <si>
    <t>DC967</t>
  </si>
  <si>
    <t>DG Gel Sol (2x100ml)</t>
  </si>
  <si>
    <t>DB163</t>
  </si>
  <si>
    <t>DG Gel NEUTRAL ( 2 x 25 cards )</t>
  </si>
  <si>
    <t>DF037</t>
  </si>
  <si>
    <t>ANTI-s 1x12 (+diag. serum)</t>
  </si>
  <si>
    <t>DC395</t>
  </si>
  <si>
    <t>Negativní kontr.mon.10 ml</t>
  </si>
  <si>
    <t>805061</t>
  </si>
  <si>
    <t>-Isopropanol 5%, transf. 1000 ml</t>
  </si>
  <si>
    <t>DA606</t>
  </si>
  <si>
    <t>Anti-Fyb (polyclonal human IgG) Coombs 5 ml</t>
  </si>
  <si>
    <t>DH184</t>
  </si>
  <si>
    <t>Gamma PeG, 10 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</si>
  <si>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</si>
  <si>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</si>
  <si>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</si>
  <si>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</si>
  <si>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</si>
  <si>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</si>
  <si>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</si>
  <si>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</si>
  <si>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DB622</t>
  </si>
  <si>
    <t>ID-Card DC-Screening II, 1x12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</si>
  <si>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</si>
  <si>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</si>
  <si>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</si>
  <si>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</si>
  <si>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</si>
  <si>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</si>
  <si>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ZA338</t>
  </si>
  <si>
    <t>Obinadlo hydrofilní   6 cm x   5 m 13005</t>
  </si>
  <si>
    <t>ZA339</t>
  </si>
  <si>
    <t>Obinadlo hydrofilní   8 cm x   5 m 13006</t>
  </si>
  <si>
    <t>ZA419</t>
  </si>
  <si>
    <t>Náplast betaplast bílá 10 cm x 5 m 510W</t>
  </si>
  <si>
    <t>ZA425</t>
  </si>
  <si>
    <t>Obinadlo hydrofilní 10 cm x   5 m 13007</t>
  </si>
  <si>
    <t>ZA444</t>
  </si>
  <si>
    <t>Tampon nesterilní stáčený 20 x 19 cm bez RTG nití bal. á 100 ks 1320300404</t>
  </si>
  <si>
    <t>ZA463</t>
  </si>
  <si>
    <t>Kompresa NT 10 x 20 cm / 2 ks sterilní 26620</t>
  </si>
  <si>
    <t>ZA589</t>
  </si>
  <si>
    <t>Tampon sterilní stáčený 30 x 30 cm / 5 ks karton á 1500 ks 28007</t>
  </si>
  <si>
    <t>ZL997</t>
  </si>
  <si>
    <t>Obinadlo hyrofilní sterilní 10 cm x 5 m  004310174</t>
  </si>
  <si>
    <t>ZA728</t>
  </si>
  <si>
    <t>Lopatka lékařská nesterilní dřevěná ústní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</si>
  <si>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</si>
  <si>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</si>
  <si>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</si>
  <si>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</si>
  <si>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</si>
  <si>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</si>
  <si>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</si>
  <si>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</si>
  <si>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</si>
  <si>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</si>
  <si>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</si>
  <si>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</si>
  <si>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</si>
  <si>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</si>
  <si>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</si>
  <si>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</si>
  <si>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</si>
  <si>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</si>
  <si>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ZF192</t>
  </si>
  <si>
    <t>Nádoba na kontaminovaný odpad 4 l 15-0004</t>
  </si>
  <si>
    <t>ZI179</t>
  </si>
  <si>
    <t>Zkumavka s mediem+ flovakovaný tampon eSwab růžový 490CE.A</t>
  </si>
  <si>
    <t>ZL881</t>
  </si>
  <si>
    <t>Manžeta TK k tonometru omron CW dospělá prodloužená délka 22 - 42 cm CW 101 00049</t>
  </si>
  <si>
    <t>ZB967</t>
  </si>
  <si>
    <t>Zkumavka 3 ml PP 13 x 75 mm 1058</t>
  </si>
  <si>
    <t>ZF104</t>
  </si>
  <si>
    <t>Nádoba na kontaminovaný odpad 10 l 15-0006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</si>
  <si>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</si>
  <si>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</si>
  <si>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</si>
  <si>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</si>
  <si>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</si>
  <si>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</si>
  <si>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</si>
  <si>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</si>
  <si>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</si>
  <si>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</si>
  <si>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</si>
  <si>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</si>
  <si>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</si>
  <si>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</si>
  <si>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</si>
  <si>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</si>
  <si>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</si>
  <si>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</si>
  <si>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</si>
  <si>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</si>
  <si>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</si>
  <si>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</si>
  <si>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</si>
  <si>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</si>
  <si>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</si>
  <si>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</si>
  <si>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ZB136</t>
  </si>
  <si>
    <t>Souprava pro separ.erytrocytů  942</t>
  </si>
  <si>
    <t>ZB137</t>
  </si>
  <si>
    <t>Roztok antikoag. CPD50, 150 ml bal. á 40 ks 0415C-00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</si>
  <si>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</si>
  <si>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</si>
  <si>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</si>
  <si>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</si>
  <si>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</si>
  <si>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</si>
  <si>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</si>
  <si>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</si>
  <si>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</si>
  <si>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</si>
  <si>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</si>
  <si>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</si>
  <si>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</si>
  <si>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</si>
  <si>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</si>
  <si>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</si>
  <si>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</si>
  <si>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</si>
  <si>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</si>
  <si>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</si>
  <si>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</si>
  <si>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</si>
  <si>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ZB138</t>
  </si>
  <si>
    <t>SAG Manitol 350 ml bal. á 20 ks 411C-00</t>
  </si>
  <si>
    <t>ZD135</t>
  </si>
  <si>
    <t>Vak odběrový WBT434CEL</t>
  </si>
  <si>
    <t>ZG782</t>
  </si>
  <si>
    <t>Set na separaci LRS Plt,Plasma,RBC+TRL (pův.777800450) bal. á 6 ks 80450</t>
  </si>
  <si>
    <t>ZG070</t>
  </si>
  <si>
    <t>Vak transfer 300 ml 721293</t>
  </si>
  <si>
    <t>ZG182</t>
  </si>
  <si>
    <t>Filtr na erytrocyty BPF4ARBL</t>
  </si>
  <si>
    <t>ZL460</t>
  </si>
  <si>
    <t>Roztok antiko.na citr. 4% 250 ml 400945</t>
  </si>
  <si>
    <t>ZB883</t>
  </si>
  <si>
    <t>Vak transfer 6 x 150 ml 814-0135</t>
  </si>
  <si>
    <t>ZA833</t>
  </si>
  <si>
    <t>Jehla injekční 0,8 x 40 mm zelená 4657527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</si>
  <si>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</si>
  <si>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</si>
  <si>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</si>
  <si>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</si>
  <si>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</si>
  <si>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</si>
  <si>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</si>
  <si>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</si>
  <si>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</si>
  <si>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</si>
  <si>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</si>
  <si>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</si>
  <si>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</si>
  <si>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</si>
  <si>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</si>
  <si>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</si>
  <si>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</si>
  <si>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</si>
  <si>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</si>
  <si>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</si>
  <si>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</si>
  <si>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</si>
  <si>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</si>
  <si>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</si>
  <si>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DC533</t>
  </si>
  <si>
    <t>ACCURUN 1 Series 2700 6x3,5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</si>
  <si>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</si>
  <si>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</si>
  <si>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</si>
  <si>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</si>
  <si>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</si>
  <si>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</si>
  <si>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</si>
  <si>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</si>
  <si>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</si>
  <si>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</si>
  <si>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</si>
  <si>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</si>
  <si>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</si>
  <si>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</si>
  <si>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</si>
  <si>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</si>
  <si>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</si>
  <si>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</si>
  <si>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</si>
  <si>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</si>
  <si>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DB965</t>
  </si>
  <si>
    <t>DG PAPAIN</t>
  </si>
  <si>
    <t>DB700</t>
  </si>
  <si>
    <t>CELLPACK 20 l</t>
  </si>
  <si>
    <t>DB957</t>
  </si>
  <si>
    <t>CELLCLEAN 50 ml</t>
  </si>
  <si>
    <t>DC915</t>
  </si>
  <si>
    <t>ID-Card Anti-IgG-Dilution, 1x12</t>
  </si>
  <si>
    <t>DC700</t>
  </si>
  <si>
    <t>DIAGN.ANTI-KELL MON. 5 ML</t>
  </si>
  <si>
    <t>DB619</t>
  </si>
  <si>
    <t>ID-Panel, 11x 4ml</t>
  </si>
  <si>
    <t>DC098</t>
  </si>
  <si>
    <t>ID-PAPAIN 1X10 ML</t>
  </si>
  <si>
    <t>DC694</t>
  </si>
  <si>
    <t>ARC HIV COMBO CONTROL</t>
  </si>
  <si>
    <t>DB530</t>
  </si>
  <si>
    <t>STROMATOLYSER-WH 3x500 ml</t>
  </si>
  <si>
    <t>DB016</t>
  </si>
  <si>
    <t>ID-interní kontrola kvality</t>
  </si>
  <si>
    <t>DD067</t>
  </si>
  <si>
    <t>ID-Card Reverse Grouping with Screening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</si>
  <si>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</si>
  <si>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</si>
  <si>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</si>
  <si>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</si>
  <si>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</si>
  <si>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</si>
  <si>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</si>
  <si>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</si>
  <si>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DC945</t>
  </si>
  <si>
    <t>DIAGNOSTIKUM ANTI-A MONOKL.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</si>
  <si>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</si>
  <si>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</si>
  <si>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</si>
  <si>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</si>
  <si>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</si>
  <si>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</si>
  <si>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</si>
  <si>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</si>
  <si>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DB951</t>
  </si>
  <si>
    <t>GAMMA ELU-KIT II</t>
  </si>
  <si>
    <t>DB248</t>
  </si>
  <si>
    <t>ARC Syphilis TP Controls</t>
  </si>
  <si>
    <t>DE085</t>
  </si>
  <si>
    <t>ID-Card DiaClon Anti-N</t>
  </si>
  <si>
    <t>DB249</t>
  </si>
  <si>
    <t>ARC Syphilis TP Calibrator</t>
  </si>
  <si>
    <t>DF116</t>
  </si>
  <si>
    <t>ARC ANTIHBCII CAL</t>
  </si>
  <si>
    <t>DA065</t>
  </si>
  <si>
    <t>ARC HBSAG QUALITATIVE II CAL</t>
  </si>
  <si>
    <t>DD424</t>
  </si>
  <si>
    <t>ARC HIV COMBO CALIBR.</t>
  </si>
  <si>
    <t>DC617</t>
  </si>
  <si>
    <t>LEKTIN ANTI-A1 5 ML</t>
  </si>
  <si>
    <t>DG694</t>
  </si>
  <si>
    <t>Architect HCV Ag Controls</t>
  </si>
  <si>
    <t>DG692</t>
  </si>
  <si>
    <t>Architect HCV Ag Reagent Kit</t>
  </si>
  <si>
    <t>DC226</t>
  </si>
  <si>
    <t>DIAGN.ANTI-LUA POL.</t>
  </si>
  <si>
    <t>DG596</t>
  </si>
  <si>
    <t>Promývací roztok B ředěný</t>
  </si>
  <si>
    <t>DG817</t>
  </si>
  <si>
    <t>ID-Diluent 1 (2x100 ml)</t>
  </si>
  <si>
    <t>DB547</t>
  </si>
  <si>
    <t>DIAGN.ANTI-e MON. 5ML</t>
  </si>
  <si>
    <t>DC905</t>
  </si>
  <si>
    <t>ANAEROTEST FUER DIE MIKRO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</si>
  <si>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</si>
  <si>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</si>
  <si>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</si>
  <si>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</si>
  <si>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</si>
  <si>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</si>
  <si>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</si>
  <si>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</si>
  <si>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DA612</t>
  </si>
  <si>
    <t>DA608</t>
  </si>
  <si>
    <t>Anti-JKb (polyclonal human IgG) Coombs 5 ml</t>
  </si>
  <si>
    <t>DA614</t>
  </si>
  <si>
    <t>Anti-Lua (polyclonal human IgG) Coombs 5 ml</t>
  </si>
  <si>
    <t>DA605</t>
  </si>
  <si>
    <t>Anti-Fya (polyclonal human IgG) Coombs 5 ml</t>
  </si>
  <si>
    <t>DG851</t>
  </si>
  <si>
    <t>ARC ANTI HCV RGT 2000TEST</t>
  </si>
  <si>
    <t>DB546</t>
  </si>
  <si>
    <t>DIAGN.ANTI-D IGM+IGG 10MLx10</t>
  </si>
  <si>
    <t>DF651</t>
  </si>
  <si>
    <t>GD Pseudomonas aeruginosa</t>
  </si>
  <si>
    <t>DC997</t>
  </si>
  <si>
    <t>Roztok TURCK</t>
  </si>
  <si>
    <t>DA603</t>
  </si>
  <si>
    <t>Anti-Cw (monoclonal human IgM) Clone MS-110, 5ml</t>
  </si>
  <si>
    <t>DB479</t>
  </si>
  <si>
    <t>AHG</t>
  </si>
  <si>
    <t>DE314</t>
  </si>
  <si>
    <t>DIAGN.ANTI-k MON. 2 ML</t>
  </si>
  <si>
    <t>DB538</t>
  </si>
  <si>
    <t>DIAGN.ANTI-A MON. 10X10ML</t>
  </si>
  <si>
    <t>DG818</t>
  </si>
  <si>
    <t>ID-Diluent 2 (2x100 ml)</t>
  </si>
  <si>
    <t>DD068</t>
  </si>
  <si>
    <t>ID-Card anti-IgG1/anti-IgG3, 1x12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</si>
  <si>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</si>
  <si>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</si>
  <si>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</si>
  <si>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</si>
  <si>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</si>
  <si>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</si>
  <si>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</si>
  <si>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</si>
  <si>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</si>
  <si>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</si>
  <si>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DA189</t>
  </si>
  <si>
    <t>Microcide SQ</t>
  </si>
  <si>
    <t>DE868</t>
  </si>
  <si>
    <t>EIGHTCHECK-3WP (N) 12x1,5 ml</t>
  </si>
  <si>
    <t>DB853</t>
  </si>
  <si>
    <t>GAMMA QUIN</t>
  </si>
  <si>
    <t>DG693</t>
  </si>
  <si>
    <t>Architect HCV Ag Calibrators</t>
  </si>
  <si>
    <t>DB483</t>
  </si>
  <si>
    <t>Anti-k,Coombs reactive 5 ml</t>
  </si>
  <si>
    <t>DA049</t>
  </si>
  <si>
    <t>ImmuClone Rh-Hr Control</t>
  </si>
  <si>
    <t>TO,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</si>
  <si>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</si>
  <si>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</si>
  <si>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</si>
  <si>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</si>
  <si>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</si>
  <si>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</si>
  <si>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</si>
  <si>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</si>
  <si>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</si>
  <si>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</si>
  <si>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</si>
  <si>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</si>
  <si>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</si>
  <si>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</si>
  <si>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</si>
  <si>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</si>
  <si>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</si>
  <si>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</si>
  <si>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</si>
  <si>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</si>
  <si>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</si>
  <si>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</si>
  <si>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Machová Renata</t>
  </si>
  <si>
    <t>Matějková Monika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</si>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</sst>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6" xfId="0" applyNumberFormat="1" applyFont="1" applyFill="1" applyBorder="1" applyAlignment="1">
      <alignment horizontal="center"/>
    </xf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5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145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4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0" fontId="0" fillId="0" borderId="155" xfId="0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2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8" xfId="0" applyNumberFormat="1" applyFont="1" applyFill="1" applyBorder="1"/>
    <xf numFmtId="0" fontId="40" fillId="0" borderId="137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-15.244485999788189</c:v>
                </c:pt>
                <c:pt idx="1">
                  <c:v>3.2347479309014067</c:v>
                </c:pt>
                <c:pt idx="2">
                  <c:v>0.89610097336338379</c:v>
                </c:pt>
                <c:pt idx="3">
                  <c:v>1.452994919847268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476192"/>
        <c:axId val="9944758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0.52916007460443082</c:v>
                </c:pt>
                <c:pt idx="1">
                  <c:v>0.52916007460443082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50792"/>
        <c:axId val="232352360"/>
      </c:scatterChart>
      <c:catAx>
        <c:axId val="9944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475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475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4476192"/>
        <c:crosses val="autoZero"/>
        <c:crossBetween val="between"/>
      </c:valAx>
      <c:valAx>
        <c:axId val="232350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32352360"/>
        <c:crosses val="max"/>
        <c:crossBetween val="midCat"/>
      </c:valAx>
      <c:valAx>
        <c:axId val="232352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23507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278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280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9" t="s">
        <v>241</v>
      </c>
      <c r="C13" s="47" t="s">
        <v>251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776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58" t="s">
        <v>777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802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1202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1206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1213</v>
      </c>
      <c r="C25" s="47" t="s">
        <v>254</v>
      </c>
    </row>
    <row r="26" spans="1:3" ht="14.4" customHeight="1" x14ac:dyDescent="0.3">
      <c r="A26" s="147" t="str">
        <f t="shared" si="4"/>
        <v>ZV Vykáz.-A Detail</v>
      </c>
      <c r="B26" s="90" t="s">
        <v>1292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1345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278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559</v>
      </c>
      <c r="C5" s="450">
        <v>7894.68</v>
      </c>
      <c r="D5" s="450">
        <v>51</v>
      </c>
      <c r="E5" s="450">
        <v>6668.9800000000005</v>
      </c>
      <c r="F5" s="492">
        <v>0.84474354882021818</v>
      </c>
      <c r="G5" s="450">
        <v>40</v>
      </c>
      <c r="H5" s="492">
        <v>0.78431372549019607</v>
      </c>
      <c r="I5" s="450">
        <v>1225.7</v>
      </c>
      <c r="J5" s="492">
        <v>0.15525645117978182</v>
      </c>
      <c r="K5" s="450">
        <v>11</v>
      </c>
      <c r="L5" s="492">
        <v>0.21568627450980393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564</v>
      </c>
      <c r="C6" s="450">
        <v>7894.68</v>
      </c>
      <c r="D6" s="450">
        <v>51</v>
      </c>
      <c r="E6" s="450">
        <v>6668.9800000000005</v>
      </c>
      <c r="F6" s="492">
        <v>0.84474354882021818</v>
      </c>
      <c r="G6" s="450">
        <v>40</v>
      </c>
      <c r="H6" s="492">
        <v>0.78431372549019607</v>
      </c>
      <c r="I6" s="450">
        <v>1225.7</v>
      </c>
      <c r="J6" s="492">
        <v>0.15525645117978182</v>
      </c>
      <c r="K6" s="450">
        <v>11</v>
      </c>
      <c r="L6" s="492">
        <v>0.21568627450980393</v>
      </c>
      <c r="M6" s="450" t="s">
        <v>1</v>
      </c>
      <c r="N6" s="151"/>
    </row>
    <row r="7" spans="1:14" ht="14.4" customHeight="1" x14ac:dyDescent="0.3">
      <c r="A7" s="446" t="s">
        <v>505</v>
      </c>
      <c r="B7" s="447" t="s">
        <v>3</v>
      </c>
      <c r="C7" s="450">
        <v>7894.68</v>
      </c>
      <c r="D7" s="450">
        <v>51</v>
      </c>
      <c r="E7" s="450">
        <v>6668.9800000000005</v>
      </c>
      <c r="F7" s="492">
        <v>0.84474354882021818</v>
      </c>
      <c r="G7" s="450">
        <v>40</v>
      </c>
      <c r="H7" s="492">
        <v>0.78431372549019607</v>
      </c>
      <c r="I7" s="450">
        <v>1225.7</v>
      </c>
      <c r="J7" s="492">
        <v>0.15525645117978182</v>
      </c>
      <c r="K7" s="450">
        <v>11</v>
      </c>
      <c r="L7" s="492">
        <v>0.21568627450980393</v>
      </c>
      <c r="M7" s="450" t="s">
        <v>510</v>
      </c>
      <c r="N7" s="151"/>
    </row>
    <row r="9" spans="1:14" ht="14.4" customHeight="1" x14ac:dyDescent="0.3">
      <c r="A9" s="446">
        <v>35</v>
      </c>
      <c r="B9" s="447" t="s">
        <v>559</v>
      </c>
      <c r="C9" s="450" t="s">
        <v>507</v>
      </c>
      <c r="D9" s="450" t="s">
        <v>507</v>
      </c>
      <c r="E9" s="450" t="s">
        <v>507</v>
      </c>
      <c r="F9" s="492" t="s">
        <v>507</v>
      </c>
      <c r="G9" s="450" t="s">
        <v>507</v>
      </c>
      <c r="H9" s="492" t="s">
        <v>507</v>
      </c>
      <c r="I9" s="450" t="s">
        <v>507</v>
      </c>
      <c r="J9" s="492" t="s">
        <v>507</v>
      </c>
      <c r="K9" s="450" t="s">
        <v>507</v>
      </c>
      <c r="L9" s="492" t="s">
        <v>507</v>
      </c>
      <c r="M9" s="450" t="s">
        <v>69</v>
      </c>
      <c r="N9" s="151"/>
    </row>
    <row r="10" spans="1:14" ht="14.4" customHeight="1" x14ac:dyDescent="0.3">
      <c r="A10" s="446" t="s">
        <v>565</v>
      </c>
      <c r="B10" s="447" t="s">
        <v>564</v>
      </c>
      <c r="C10" s="450">
        <v>7894.68</v>
      </c>
      <c r="D10" s="450">
        <v>51</v>
      </c>
      <c r="E10" s="450">
        <v>6668.9800000000005</v>
      </c>
      <c r="F10" s="492">
        <v>0.84474354882021818</v>
      </c>
      <c r="G10" s="450">
        <v>40</v>
      </c>
      <c r="H10" s="492">
        <v>0.78431372549019607</v>
      </c>
      <c r="I10" s="450">
        <v>1225.7</v>
      </c>
      <c r="J10" s="492">
        <v>0.15525645117978182</v>
      </c>
      <c r="K10" s="450">
        <v>11</v>
      </c>
      <c r="L10" s="492">
        <v>0.21568627450980393</v>
      </c>
      <c r="M10" s="450" t="s">
        <v>1</v>
      </c>
      <c r="N10" s="151"/>
    </row>
    <row r="11" spans="1:14" ht="14.4" customHeight="1" x14ac:dyDescent="0.3">
      <c r="A11" s="446" t="s">
        <v>565</v>
      </c>
      <c r="B11" s="447" t="s">
        <v>566</v>
      </c>
      <c r="C11" s="450">
        <v>7894.68</v>
      </c>
      <c r="D11" s="450">
        <v>51</v>
      </c>
      <c r="E11" s="450">
        <v>6668.9800000000005</v>
      </c>
      <c r="F11" s="492">
        <v>0.84474354882021818</v>
      </c>
      <c r="G11" s="450">
        <v>40</v>
      </c>
      <c r="H11" s="492">
        <v>0.78431372549019607</v>
      </c>
      <c r="I11" s="450">
        <v>1225.7</v>
      </c>
      <c r="J11" s="492">
        <v>0.15525645117978182</v>
      </c>
      <c r="K11" s="450">
        <v>11</v>
      </c>
      <c r="L11" s="492">
        <v>0.21568627450980393</v>
      </c>
      <c r="M11" s="450" t="s">
        <v>514</v>
      </c>
      <c r="N11" s="151"/>
    </row>
    <row r="12" spans="1:14" ht="14.4" customHeight="1" x14ac:dyDescent="0.3">
      <c r="A12" s="446" t="s">
        <v>507</v>
      </c>
      <c r="B12" s="447" t="s">
        <v>507</v>
      </c>
      <c r="C12" s="450" t="s">
        <v>507</v>
      </c>
      <c r="D12" s="450" t="s">
        <v>507</v>
      </c>
      <c r="E12" s="450" t="s">
        <v>507</v>
      </c>
      <c r="F12" s="492" t="s">
        <v>507</v>
      </c>
      <c r="G12" s="450" t="s">
        <v>507</v>
      </c>
      <c r="H12" s="492" t="s">
        <v>507</v>
      </c>
      <c r="I12" s="450" t="s">
        <v>507</v>
      </c>
      <c r="J12" s="492" t="s">
        <v>507</v>
      </c>
      <c r="K12" s="450" t="s">
        <v>507</v>
      </c>
      <c r="L12" s="492" t="s">
        <v>507</v>
      </c>
      <c r="M12" s="450" t="s">
        <v>515</v>
      </c>
      <c r="N12" s="151"/>
    </row>
    <row r="13" spans="1:14" ht="14.4" customHeight="1" x14ac:dyDescent="0.3">
      <c r="A13" s="446" t="s">
        <v>505</v>
      </c>
      <c r="B13" s="447" t="s">
        <v>567</v>
      </c>
      <c r="C13" s="450">
        <v>7894.68</v>
      </c>
      <c r="D13" s="450">
        <v>51</v>
      </c>
      <c r="E13" s="450">
        <v>6668.9800000000005</v>
      </c>
      <c r="F13" s="492">
        <v>0.84474354882021818</v>
      </c>
      <c r="G13" s="450">
        <v>40</v>
      </c>
      <c r="H13" s="492">
        <v>0.78431372549019607</v>
      </c>
      <c r="I13" s="450">
        <v>1225.7</v>
      </c>
      <c r="J13" s="492">
        <v>0.15525645117978182</v>
      </c>
      <c r="K13" s="450">
        <v>11</v>
      </c>
      <c r="L13" s="492">
        <v>0.21568627450980393</v>
      </c>
      <c r="M13" s="450" t="s">
        <v>510</v>
      </c>
      <c r="N13" s="151"/>
    </row>
    <row r="14" spans="1:14" ht="14.4" customHeight="1" x14ac:dyDescent="0.3">
      <c r="A14" s="493" t="s">
        <v>568</v>
      </c>
    </row>
    <row r="15" spans="1:14" ht="14.4" customHeight="1" x14ac:dyDescent="0.3">
      <c r="A15" s="494" t="s">
        <v>569</v>
      </c>
    </row>
    <row r="16" spans="1:14" ht="14.4" customHeight="1" x14ac:dyDescent="0.3">
      <c r="A16" s="493" t="s">
        <v>570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278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4" t="s">
        <v>135</v>
      </c>
      <c r="B4" s="475" t="s">
        <v>19</v>
      </c>
      <c r="C4" s="498"/>
      <c r="D4" s="475" t="s">
        <v>20</v>
      </c>
      <c r="E4" s="498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495" t="s">
        <v>571</v>
      </c>
      <c r="B5" s="488">
        <v>341.51</v>
      </c>
      <c r="C5" s="457">
        <v>1</v>
      </c>
      <c r="D5" s="500">
        <v>7</v>
      </c>
      <c r="E5" s="505" t="s">
        <v>571</v>
      </c>
      <c r="F5" s="488">
        <v>211.31</v>
      </c>
      <c r="G5" s="480">
        <v>0.61875201311821038</v>
      </c>
      <c r="H5" s="460">
        <v>5</v>
      </c>
      <c r="I5" s="481">
        <v>0.7142857142857143</v>
      </c>
      <c r="J5" s="508">
        <v>130.19999999999999</v>
      </c>
      <c r="K5" s="480">
        <v>0.38124798688178968</v>
      </c>
      <c r="L5" s="460">
        <v>2</v>
      </c>
      <c r="M5" s="481">
        <v>0.2857142857142857</v>
      </c>
    </row>
    <row r="6" spans="1:13" ht="14.4" customHeight="1" x14ac:dyDescent="0.3">
      <c r="A6" s="496" t="s">
        <v>572</v>
      </c>
      <c r="B6" s="499">
        <v>444</v>
      </c>
      <c r="C6" s="463">
        <v>1</v>
      </c>
      <c r="D6" s="501">
        <v>4</v>
      </c>
      <c r="E6" s="506" t="s">
        <v>572</v>
      </c>
      <c r="F6" s="499">
        <v>444</v>
      </c>
      <c r="G6" s="503">
        <v>1</v>
      </c>
      <c r="H6" s="466">
        <v>4</v>
      </c>
      <c r="I6" s="504">
        <v>1</v>
      </c>
      <c r="J6" s="509"/>
      <c r="K6" s="503">
        <v>0</v>
      </c>
      <c r="L6" s="466"/>
      <c r="M6" s="504">
        <v>0</v>
      </c>
    </row>
    <row r="7" spans="1:13" ht="14.4" customHeight="1" x14ac:dyDescent="0.3">
      <c r="A7" s="496" t="s">
        <v>573</v>
      </c>
      <c r="B7" s="499">
        <v>3877.0000000000005</v>
      </c>
      <c r="C7" s="463">
        <v>1</v>
      </c>
      <c r="D7" s="501">
        <v>21</v>
      </c>
      <c r="E7" s="506" t="s">
        <v>573</v>
      </c>
      <c r="F7" s="499">
        <v>3647.1700000000005</v>
      </c>
      <c r="G7" s="503">
        <v>0.94071962857879809</v>
      </c>
      <c r="H7" s="466">
        <v>19</v>
      </c>
      <c r="I7" s="504">
        <v>0.90476190476190477</v>
      </c>
      <c r="J7" s="509">
        <v>229.82999999999998</v>
      </c>
      <c r="K7" s="503">
        <v>5.9280371421201947E-2</v>
      </c>
      <c r="L7" s="466">
        <v>2</v>
      </c>
      <c r="M7" s="504">
        <v>9.5238095238095233E-2</v>
      </c>
    </row>
    <row r="8" spans="1:13" ht="14.4" customHeight="1" x14ac:dyDescent="0.3">
      <c r="A8" s="496" t="s">
        <v>574</v>
      </c>
      <c r="B8" s="499">
        <v>255.75</v>
      </c>
      <c r="C8" s="463">
        <v>1</v>
      </c>
      <c r="D8" s="501">
        <v>4</v>
      </c>
      <c r="E8" s="506" t="s">
        <v>574</v>
      </c>
      <c r="F8" s="499">
        <v>167.89</v>
      </c>
      <c r="G8" s="503">
        <v>0.65646138807429122</v>
      </c>
      <c r="H8" s="466">
        <v>2</v>
      </c>
      <c r="I8" s="504">
        <v>0.5</v>
      </c>
      <c r="J8" s="509">
        <v>87.86</v>
      </c>
      <c r="K8" s="503">
        <v>0.34353861192570867</v>
      </c>
      <c r="L8" s="466">
        <v>2</v>
      </c>
      <c r="M8" s="504">
        <v>0.5</v>
      </c>
    </row>
    <row r="9" spans="1:13" ht="14.4" customHeight="1" x14ac:dyDescent="0.3">
      <c r="A9" s="496" t="s">
        <v>575</v>
      </c>
      <c r="B9" s="499">
        <v>899.42</v>
      </c>
      <c r="C9" s="463">
        <v>1</v>
      </c>
      <c r="D9" s="501">
        <v>5</v>
      </c>
      <c r="E9" s="506" t="s">
        <v>575</v>
      </c>
      <c r="F9" s="499">
        <v>681.92</v>
      </c>
      <c r="G9" s="503">
        <v>0.75817749216161523</v>
      </c>
      <c r="H9" s="466">
        <v>3</v>
      </c>
      <c r="I9" s="504">
        <v>0.6</v>
      </c>
      <c r="J9" s="509">
        <v>217.5</v>
      </c>
      <c r="K9" s="503">
        <v>0.24182250783838474</v>
      </c>
      <c r="L9" s="466">
        <v>2</v>
      </c>
      <c r="M9" s="504">
        <v>0.4</v>
      </c>
    </row>
    <row r="10" spans="1:13" ht="14.4" customHeight="1" x14ac:dyDescent="0.3">
      <c r="A10" s="496" t="s">
        <v>576</v>
      </c>
      <c r="B10" s="499">
        <v>1814.4700000000003</v>
      </c>
      <c r="C10" s="463">
        <v>1</v>
      </c>
      <c r="D10" s="501">
        <v>9</v>
      </c>
      <c r="E10" s="506" t="s">
        <v>576</v>
      </c>
      <c r="F10" s="499">
        <v>1254.1600000000003</v>
      </c>
      <c r="G10" s="503">
        <v>0.69119908292779719</v>
      </c>
      <c r="H10" s="466">
        <v>6</v>
      </c>
      <c r="I10" s="504">
        <v>0.66666666666666663</v>
      </c>
      <c r="J10" s="509">
        <v>560.31000000000006</v>
      </c>
      <c r="K10" s="503">
        <v>0.30880091707220292</v>
      </c>
      <c r="L10" s="466">
        <v>3</v>
      </c>
      <c r="M10" s="504">
        <v>0.33333333333333331</v>
      </c>
    </row>
    <row r="11" spans="1:13" ht="14.4" customHeight="1" thickBot="1" x14ac:dyDescent="0.35">
      <c r="A11" s="497" t="s">
        <v>577</v>
      </c>
      <c r="B11" s="489">
        <v>262.52999999999997</v>
      </c>
      <c r="C11" s="469">
        <v>1</v>
      </c>
      <c r="D11" s="502">
        <v>1</v>
      </c>
      <c r="E11" s="507" t="s">
        <v>577</v>
      </c>
      <c r="F11" s="489">
        <v>262.52999999999997</v>
      </c>
      <c r="G11" s="482">
        <v>1</v>
      </c>
      <c r="H11" s="472">
        <v>1</v>
      </c>
      <c r="I11" s="483">
        <v>1</v>
      </c>
      <c r="J11" s="510"/>
      <c r="K11" s="482">
        <v>0</v>
      </c>
      <c r="L11" s="472"/>
      <c r="M11" s="48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776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278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7894.6799999999994</v>
      </c>
      <c r="N3" s="66">
        <f>SUBTOTAL(9,N7:N1048576)</f>
        <v>87</v>
      </c>
      <c r="O3" s="66">
        <f>SUBTOTAL(9,O7:O1048576)</f>
        <v>51</v>
      </c>
      <c r="P3" s="66">
        <f>SUBTOTAL(9,P7:P1048576)</f>
        <v>6668.9799999999987</v>
      </c>
      <c r="Q3" s="67">
        <f>IF(M3=0,0,P3/M3)</f>
        <v>0.84474354882021807</v>
      </c>
      <c r="R3" s="66">
        <f>SUBTOTAL(9,R7:R1048576)</f>
        <v>72</v>
      </c>
      <c r="S3" s="67">
        <f>IF(N3=0,0,R3/N3)</f>
        <v>0.82758620689655171</v>
      </c>
      <c r="T3" s="66">
        <f>SUBTOTAL(9,T7:T1048576)</f>
        <v>40</v>
      </c>
      <c r="U3" s="68">
        <f>IF(O3=0,0,T3/O3)</f>
        <v>0.78431372549019607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11" t="s">
        <v>23</v>
      </c>
      <c r="B6" s="512" t="s">
        <v>5</v>
      </c>
      <c r="C6" s="511" t="s">
        <v>24</v>
      </c>
      <c r="D6" s="512" t="s">
        <v>6</v>
      </c>
      <c r="E6" s="512" t="s">
        <v>148</v>
      </c>
      <c r="F6" s="512" t="s">
        <v>25</v>
      </c>
      <c r="G6" s="512" t="s">
        <v>26</v>
      </c>
      <c r="H6" s="512" t="s">
        <v>8</v>
      </c>
      <c r="I6" s="512" t="s">
        <v>10</v>
      </c>
      <c r="J6" s="512" t="s">
        <v>11</v>
      </c>
      <c r="K6" s="512" t="s">
        <v>12</v>
      </c>
      <c r="L6" s="512" t="s">
        <v>27</v>
      </c>
      <c r="M6" s="513" t="s">
        <v>14</v>
      </c>
      <c r="N6" s="514" t="s">
        <v>28</v>
      </c>
      <c r="O6" s="514" t="s">
        <v>28</v>
      </c>
      <c r="P6" s="514" t="s">
        <v>14</v>
      </c>
      <c r="Q6" s="514" t="s">
        <v>2</v>
      </c>
      <c r="R6" s="514" t="s">
        <v>28</v>
      </c>
      <c r="S6" s="514" t="s">
        <v>2</v>
      </c>
      <c r="T6" s="514" t="s">
        <v>28</v>
      </c>
      <c r="U6" s="515" t="s">
        <v>2</v>
      </c>
    </row>
    <row r="7" spans="1:21" ht="14.4" customHeight="1" x14ac:dyDescent="0.3">
      <c r="A7" s="516">
        <v>35</v>
      </c>
      <c r="B7" s="517" t="s">
        <v>559</v>
      </c>
      <c r="C7" s="517" t="s">
        <v>565</v>
      </c>
      <c r="D7" s="518" t="s">
        <v>774</v>
      </c>
      <c r="E7" s="519" t="s">
        <v>571</v>
      </c>
      <c r="F7" s="517" t="s">
        <v>564</v>
      </c>
      <c r="G7" s="517" t="s">
        <v>578</v>
      </c>
      <c r="H7" s="517" t="s">
        <v>507</v>
      </c>
      <c r="I7" s="517" t="s">
        <v>579</v>
      </c>
      <c r="J7" s="517" t="s">
        <v>580</v>
      </c>
      <c r="K7" s="517" t="s">
        <v>581</v>
      </c>
      <c r="L7" s="520">
        <v>77.37</v>
      </c>
      <c r="M7" s="520">
        <v>77.37</v>
      </c>
      <c r="N7" s="517">
        <v>1</v>
      </c>
      <c r="O7" s="521">
        <v>1</v>
      </c>
      <c r="P7" s="520">
        <v>77.37</v>
      </c>
      <c r="Q7" s="522">
        <v>1</v>
      </c>
      <c r="R7" s="517">
        <v>1</v>
      </c>
      <c r="S7" s="522">
        <v>1</v>
      </c>
      <c r="T7" s="521">
        <v>1</v>
      </c>
      <c r="U7" s="122">
        <v>1</v>
      </c>
    </row>
    <row r="8" spans="1:21" ht="14.4" customHeight="1" x14ac:dyDescent="0.3">
      <c r="A8" s="523">
        <v>35</v>
      </c>
      <c r="B8" s="524" t="s">
        <v>559</v>
      </c>
      <c r="C8" s="524" t="s">
        <v>565</v>
      </c>
      <c r="D8" s="525" t="s">
        <v>774</v>
      </c>
      <c r="E8" s="526" t="s">
        <v>571</v>
      </c>
      <c r="F8" s="524" t="s">
        <v>564</v>
      </c>
      <c r="G8" s="524" t="s">
        <v>582</v>
      </c>
      <c r="H8" s="524" t="s">
        <v>507</v>
      </c>
      <c r="I8" s="524" t="s">
        <v>583</v>
      </c>
      <c r="J8" s="524" t="s">
        <v>584</v>
      </c>
      <c r="K8" s="524" t="s">
        <v>585</v>
      </c>
      <c r="L8" s="527">
        <v>0</v>
      </c>
      <c r="M8" s="527">
        <v>0</v>
      </c>
      <c r="N8" s="524">
        <v>2</v>
      </c>
      <c r="O8" s="528">
        <v>1</v>
      </c>
      <c r="P8" s="527">
        <v>0</v>
      </c>
      <c r="Q8" s="529"/>
      <c r="R8" s="524">
        <v>2</v>
      </c>
      <c r="S8" s="529">
        <v>1</v>
      </c>
      <c r="T8" s="528">
        <v>1</v>
      </c>
      <c r="U8" s="530">
        <v>1</v>
      </c>
    </row>
    <row r="9" spans="1:21" ht="14.4" customHeight="1" x14ac:dyDescent="0.3">
      <c r="A9" s="523">
        <v>35</v>
      </c>
      <c r="B9" s="524" t="s">
        <v>559</v>
      </c>
      <c r="C9" s="524" t="s">
        <v>565</v>
      </c>
      <c r="D9" s="525" t="s">
        <v>774</v>
      </c>
      <c r="E9" s="526" t="s">
        <v>571</v>
      </c>
      <c r="F9" s="524" t="s">
        <v>564</v>
      </c>
      <c r="G9" s="524" t="s">
        <v>586</v>
      </c>
      <c r="H9" s="524" t="s">
        <v>507</v>
      </c>
      <c r="I9" s="524" t="s">
        <v>587</v>
      </c>
      <c r="J9" s="524" t="s">
        <v>588</v>
      </c>
      <c r="K9" s="524" t="s">
        <v>589</v>
      </c>
      <c r="L9" s="527">
        <v>0</v>
      </c>
      <c r="M9" s="527">
        <v>0</v>
      </c>
      <c r="N9" s="524">
        <v>2</v>
      </c>
      <c r="O9" s="528">
        <v>1</v>
      </c>
      <c r="P9" s="527">
        <v>0</v>
      </c>
      <c r="Q9" s="529"/>
      <c r="R9" s="524">
        <v>2</v>
      </c>
      <c r="S9" s="529">
        <v>1</v>
      </c>
      <c r="T9" s="528">
        <v>1</v>
      </c>
      <c r="U9" s="530">
        <v>1</v>
      </c>
    </row>
    <row r="10" spans="1:21" ht="14.4" customHeight="1" x14ac:dyDescent="0.3">
      <c r="A10" s="523">
        <v>35</v>
      </c>
      <c r="B10" s="524" t="s">
        <v>559</v>
      </c>
      <c r="C10" s="524" t="s">
        <v>565</v>
      </c>
      <c r="D10" s="525" t="s">
        <v>774</v>
      </c>
      <c r="E10" s="526" t="s">
        <v>571</v>
      </c>
      <c r="F10" s="524" t="s">
        <v>564</v>
      </c>
      <c r="G10" s="524" t="s">
        <v>590</v>
      </c>
      <c r="H10" s="524" t="s">
        <v>507</v>
      </c>
      <c r="I10" s="524" t="s">
        <v>591</v>
      </c>
      <c r="J10" s="524" t="s">
        <v>592</v>
      </c>
      <c r="K10" s="524" t="s">
        <v>593</v>
      </c>
      <c r="L10" s="527">
        <v>0</v>
      </c>
      <c r="M10" s="527">
        <v>0</v>
      </c>
      <c r="N10" s="524">
        <v>1</v>
      </c>
      <c r="O10" s="528">
        <v>1</v>
      </c>
      <c r="P10" s="527">
        <v>0</v>
      </c>
      <c r="Q10" s="529"/>
      <c r="R10" s="524">
        <v>1</v>
      </c>
      <c r="S10" s="529">
        <v>1</v>
      </c>
      <c r="T10" s="528">
        <v>1</v>
      </c>
      <c r="U10" s="530">
        <v>1</v>
      </c>
    </row>
    <row r="11" spans="1:21" ht="14.4" customHeight="1" x14ac:dyDescent="0.3">
      <c r="A11" s="523">
        <v>35</v>
      </c>
      <c r="B11" s="524" t="s">
        <v>559</v>
      </c>
      <c r="C11" s="524" t="s">
        <v>565</v>
      </c>
      <c r="D11" s="525" t="s">
        <v>774</v>
      </c>
      <c r="E11" s="526" t="s">
        <v>571</v>
      </c>
      <c r="F11" s="524" t="s">
        <v>564</v>
      </c>
      <c r="G11" s="524" t="s">
        <v>594</v>
      </c>
      <c r="H11" s="524" t="s">
        <v>507</v>
      </c>
      <c r="I11" s="524" t="s">
        <v>595</v>
      </c>
      <c r="J11" s="524" t="s">
        <v>596</v>
      </c>
      <c r="K11" s="524" t="s">
        <v>597</v>
      </c>
      <c r="L11" s="527">
        <v>0</v>
      </c>
      <c r="M11" s="527">
        <v>0</v>
      </c>
      <c r="N11" s="524">
        <v>1</v>
      </c>
      <c r="O11" s="528">
        <v>0.5</v>
      </c>
      <c r="P11" s="527">
        <v>0</v>
      </c>
      <c r="Q11" s="529"/>
      <c r="R11" s="524">
        <v>1</v>
      </c>
      <c r="S11" s="529">
        <v>1</v>
      </c>
      <c r="T11" s="528">
        <v>0.5</v>
      </c>
      <c r="U11" s="530">
        <v>1</v>
      </c>
    </row>
    <row r="12" spans="1:21" ht="14.4" customHeight="1" x14ac:dyDescent="0.3">
      <c r="A12" s="523">
        <v>35</v>
      </c>
      <c r="B12" s="524" t="s">
        <v>559</v>
      </c>
      <c r="C12" s="524" t="s">
        <v>565</v>
      </c>
      <c r="D12" s="525" t="s">
        <v>774</v>
      </c>
      <c r="E12" s="526" t="s">
        <v>571</v>
      </c>
      <c r="F12" s="524" t="s">
        <v>564</v>
      </c>
      <c r="G12" s="524" t="s">
        <v>598</v>
      </c>
      <c r="H12" s="524" t="s">
        <v>775</v>
      </c>
      <c r="I12" s="524" t="s">
        <v>599</v>
      </c>
      <c r="J12" s="524" t="s">
        <v>600</v>
      </c>
      <c r="K12" s="524" t="s">
        <v>601</v>
      </c>
      <c r="L12" s="527">
        <v>48.42</v>
      </c>
      <c r="M12" s="527">
        <v>48.42</v>
      </c>
      <c r="N12" s="524">
        <v>1</v>
      </c>
      <c r="O12" s="528">
        <v>1</v>
      </c>
      <c r="P12" s="527"/>
      <c r="Q12" s="529">
        <v>0</v>
      </c>
      <c r="R12" s="524"/>
      <c r="S12" s="529">
        <v>0</v>
      </c>
      <c r="T12" s="528"/>
      <c r="U12" s="530">
        <v>0</v>
      </c>
    </row>
    <row r="13" spans="1:21" ht="14.4" customHeight="1" x14ac:dyDescent="0.3">
      <c r="A13" s="523">
        <v>35</v>
      </c>
      <c r="B13" s="524" t="s">
        <v>559</v>
      </c>
      <c r="C13" s="524" t="s">
        <v>565</v>
      </c>
      <c r="D13" s="525" t="s">
        <v>774</v>
      </c>
      <c r="E13" s="526" t="s">
        <v>571</v>
      </c>
      <c r="F13" s="524" t="s">
        <v>564</v>
      </c>
      <c r="G13" s="524" t="s">
        <v>602</v>
      </c>
      <c r="H13" s="524" t="s">
        <v>507</v>
      </c>
      <c r="I13" s="524" t="s">
        <v>603</v>
      </c>
      <c r="J13" s="524" t="s">
        <v>604</v>
      </c>
      <c r="K13" s="524" t="s">
        <v>605</v>
      </c>
      <c r="L13" s="527">
        <v>81.78</v>
      </c>
      <c r="M13" s="527">
        <v>81.78</v>
      </c>
      <c r="N13" s="524">
        <v>1</v>
      </c>
      <c r="O13" s="528">
        <v>1</v>
      </c>
      <c r="P13" s="527"/>
      <c r="Q13" s="529">
        <v>0</v>
      </c>
      <c r="R13" s="524"/>
      <c r="S13" s="529">
        <v>0</v>
      </c>
      <c r="T13" s="528"/>
      <c r="U13" s="530">
        <v>0</v>
      </c>
    </row>
    <row r="14" spans="1:21" ht="14.4" customHeight="1" x14ac:dyDescent="0.3">
      <c r="A14" s="523">
        <v>35</v>
      </c>
      <c r="B14" s="524" t="s">
        <v>559</v>
      </c>
      <c r="C14" s="524" t="s">
        <v>565</v>
      </c>
      <c r="D14" s="525" t="s">
        <v>774</v>
      </c>
      <c r="E14" s="526" t="s">
        <v>571</v>
      </c>
      <c r="F14" s="524" t="s">
        <v>564</v>
      </c>
      <c r="G14" s="524" t="s">
        <v>606</v>
      </c>
      <c r="H14" s="524" t="s">
        <v>775</v>
      </c>
      <c r="I14" s="524" t="s">
        <v>607</v>
      </c>
      <c r="J14" s="524" t="s">
        <v>608</v>
      </c>
      <c r="K14" s="524" t="s">
        <v>609</v>
      </c>
      <c r="L14" s="527">
        <v>133.94</v>
      </c>
      <c r="M14" s="527">
        <v>133.94</v>
      </c>
      <c r="N14" s="524">
        <v>1</v>
      </c>
      <c r="O14" s="528">
        <v>0.5</v>
      </c>
      <c r="P14" s="527">
        <v>133.94</v>
      </c>
      <c r="Q14" s="529">
        <v>1</v>
      </c>
      <c r="R14" s="524">
        <v>1</v>
      </c>
      <c r="S14" s="529">
        <v>1</v>
      </c>
      <c r="T14" s="528">
        <v>0.5</v>
      </c>
      <c r="U14" s="530">
        <v>1</v>
      </c>
    </row>
    <row r="15" spans="1:21" ht="14.4" customHeight="1" x14ac:dyDescent="0.3">
      <c r="A15" s="523">
        <v>35</v>
      </c>
      <c r="B15" s="524" t="s">
        <v>559</v>
      </c>
      <c r="C15" s="524" t="s">
        <v>565</v>
      </c>
      <c r="D15" s="525" t="s">
        <v>774</v>
      </c>
      <c r="E15" s="526" t="s">
        <v>572</v>
      </c>
      <c r="F15" s="524" t="s">
        <v>564</v>
      </c>
      <c r="G15" s="524" t="s">
        <v>610</v>
      </c>
      <c r="H15" s="524" t="s">
        <v>507</v>
      </c>
      <c r="I15" s="524" t="s">
        <v>611</v>
      </c>
      <c r="J15" s="524" t="s">
        <v>612</v>
      </c>
      <c r="K15" s="524" t="s">
        <v>613</v>
      </c>
      <c r="L15" s="527">
        <v>110.28</v>
      </c>
      <c r="M15" s="527">
        <v>220.56</v>
      </c>
      <c r="N15" s="524">
        <v>2</v>
      </c>
      <c r="O15" s="528"/>
      <c r="P15" s="527">
        <v>220.56</v>
      </c>
      <c r="Q15" s="529">
        <v>1</v>
      </c>
      <c r="R15" s="524">
        <v>2</v>
      </c>
      <c r="S15" s="529">
        <v>1</v>
      </c>
      <c r="T15" s="528"/>
      <c r="U15" s="530"/>
    </row>
    <row r="16" spans="1:21" ht="14.4" customHeight="1" x14ac:dyDescent="0.3">
      <c r="A16" s="523">
        <v>35</v>
      </c>
      <c r="B16" s="524" t="s">
        <v>559</v>
      </c>
      <c r="C16" s="524" t="s">
        <v>565</v>
      </c>
      <c r="D16" s="525" t="s">
        <v>774</v>
      </c>
      <c r="E16" s="526" t="s">
        <v>572</v>
      </c>
      <c r="F16" s="524" t="s">
        <v>564</v>
      </c>
      <c r="G16" s="524" t="s">
        <v>586</v>
      </c>
      <c r="H16" s="524" t="s">
        <v>507</v>
      </c>
      <c r="I16" s="524" t="s">
        <v>614</v>
      </c>
      <c r="J16" s="524" t="s">
        <v>615</v>
      </c>
      <c r="K16" s="524" t="s">
        <v>616</v>
      </c>
      <c r="L16" s="527">
        <v>0</v>
      </c>
      <c r="M16" s="527">
        <v>0</v>
      </c>
      <c r="N16" s="524">
        <v>2</v>
      </c>
      <c r="O16" s="528">
        <v>2</v>
      </c>
      <c r="P16" s="527">
        <v>0</v>
      </c>
      <c r="Q16" s="529"/>
      <c r="R16" s="524">
        <v>2</v>
      </c>
      <c r="S16" s="529">
        <v>1</v>
      </c>
      <c r="T16" s="528">
        <v>2</v>
      </c>
      <c r="U16" s="530">
        <v>1</v>
      </c>
    </row>
    <row r="17" spans="1:21" ht="14.4" customHeight="1" x14ac:dyDescent="0.3">
      <c r="A17" s="523">
        <v>35</v>
      </c>
      <c r="B17" s="524" t="s">
        <v>559</v>
      </c>
      <c r="C17" s="524" t="s">
        <v>565</v>
      </c>
      <c r="D17" s="525" t="s">
        <v>774</v>
      </c>
      <c r="E17" s="526" t="s">
        <v>572</v>
      </c>
      <c r="F17" s="524" t="s">
        <v>564</v>
      </c>
      <c r="G17" s="524" t="s">
        <v>617</v>
      </c>
      <c r="H17" s="524" t="s">
        <v>507</v>
      </c>
      <c r="I17" s="524" t="s">
        <v>618</v>
      </c>
      <c r="J17" s="524" t="s">
        <v>619</v>
      </c>
      <c r="K17" s="524" t="s">
        <v>585</v>
      </c>
      <c r="L17" s="527">
        <v>111.72</v>
      </c>
      <c r="M17" s="527">
        <v>223.44</v>
      </c>
      <c r="N17" s="524">
        <v>2</v>
      </c>
      <c r="O17" s="528">
        <v>1</v>
      </c>
      <c r="P17" s="527">
        <v>223.44</v>
      </c>
      <c r="Q17" s="529">
        <v>1</v>
      </c>
      <c r="R17" s="524">
        <v>2</v>
      </c>
      <c r="S17" s="529">
        <v>1</v>
      </c>
      <c r="T17" s="528">
        <v>1</v>
      </c>
      <c r="U17" s="530">
        <v>1</v>
      </c>
    </row>
    <row r="18" spans="1:21" ht="14.4" customHeight="1" x14ac:dyDescent="0.3">
      <c r="A18" s="523">
        <v>35</v>
      </c>
      <c r="B18" s="524" t="s">
        <v>559</v>
      </c>
      <c r="C18" s="524" t="s">
        <v>565</v>
      </c>
      <c r="D18" s="525" t="s">
        <v>774</v>
      </c>
      <c r="E18" s="526" t="s">
        <v>572</v>
      </c>
      <c r="F18" s="524" t="s">
        <v>564</v>
      </c>
      <c r="G18" s="524" t="s">
        <v>620</v>
      </c>
      <c r="H18" s="524" t="s">
        <v>507</v>
      </c>
      <c r="I18" s="524" t="s">
        <v>621</v>
      </c>
      <c r="J18" s="524" t="s">
        <v>622</v>
      </c>
      <c r="K18" s="524" t="s">
        <v>623</v>
      </c>
      <c r="L18" s="527">
        <v>0</v>
      </c>
      <c r="M18" s="527">
        <v>0</v>
      </c>
      <c r="N18" s="524">
        <v>1</v>
      </c>
      <c r="O18" s="528">
        <v>1</v>
      </c>
      <c r="P18" s="527">
        <v>0</v>
      </c>
      <c r="Q18" s="529"/>
      <c r="R18" s="524">
        <v>1</v>
      </c>
      <c r="S18" s="529">
        <v>1</v>
      </c>
      <c r="T18" s="528">
        <v>1</v>
      </c>
      <c r="U18" s="530">
        <v>1</v>
      </c>
    </row>
    <row r="19" spans="1:21" ht="14.4" customHeight="1" x14ac:dyDescent="0.3">
      <c r="A19" s="523">
        <v>35</v>
      </c>
      <c r="B19" s="524" t="s">
        <v>559</v>
      </c>
      <c r="C19" s="524" t="s">
        <v>565</v>
      </c>
      <c r="D19" s="525" t="s">
        <v>774</v>
      </c>
      <c r="E19" s="526" t="s">
        <v>573</v>
      </c>
      <c r="F19" s="524" t="s">
        <v>564</v>
      </c>
      <c r="G19" s="524" t="s">
        <v>624</v>
      </c>
      <c r="H19" s="524" t="s">
        <v>775</v>
      </c>
      <c r="I19" s="524" t="s">
        <v>625</v>
      </c>
      <c r="J19" s="524" t="s">
        <v>626</v>
      </c>
      <c r="K19" s="524" t="s">
        <v>627</v>
      </c>
      <c r="L19" s="527">
        <v>416.37</v>
      </c>
      <c r="M19" s="527">
        <v>416.37</v>
      </c>
      <c r="N19" s="524">
        <v>1</v>
      </c>
      <c r="O19" s="528">
        <v>0.5</v>
      </c>
      <c r="P19" s="527">
        <v>416.37</v>
      </c>
      <c r="Q19" s="529">
        <v>1</v>
      </c>
      <c r="R19" s="524">
        <v>1</v>
      </c>
      <c r="S19" s="529">
        <v>1</v>
      </c>
      <c r="T19" s="528">
        <v>0.5</v>
      </c>
      <c r="U19" s="530">
        <v>1</v>
      </c>
    </row>
    <row r="20" spans="1:21" ht="14.4" customHeight="1" x14ac:dyDescent="0.3">
      <c r="A20" s="523">
        <v>35</v>
      </c>
      <c r="B20" s="524" t="s">
        <v>559</v>
      </c>
      <c r="C20" s="524" t="s">
        <v>565</v>
      </c>
      <c r="D20" s="525" t="s">
        <v>774</v>
      </c>
      <c r="E20" s="526" t="s">
        <v>573</v>
      </c>
      <c r="F20" s="524" t="s">
        <v>564</v>
      </c>
      <c r="G20" s="524" t="s">
        <v>628</v>
      </c>
      <c r="H20" s="524" t="s">
        <v>775</v>
      </c>
      <c r="I20" s="524" t="s">
        <v>629</v>
      </c>
      <c r="J20" s="524" t="s">
        <v>630</v>
      </c>
      <c r="K20" s="524" t="s">
        <v>631</v>
      </c>
      <c r="L20" s="527">
        <v>103.8</v>
      </c>
      <c r="M20" s="527">
        <v>415.2</v>
      </c>
      <c r="N20" s="524">
        <v>4</v>
      </c>
      <c r="O20" s="528">
        <v>1</v>
      </c>
      <c r="P20" s="527">
        <v>415.2</v>
      </c>
      <c r="Q20" s="529">
        <v>1</v>
      </c>
      <c r="R20" s="524">
        <v>4</v>
      </c>
      <c r="S20" s="529">
        <v>1</v>
      </c>
      <c r="T20" s="528">
        <v>1</v>
      </c>
      <c r="U20" s="530">
        <v>1</v>
      </c>
    </row>
    <row r="21" spans="1:21" ht="14.4" customHeight="1" x14ac:dyDescent="0.3">
      <c r="A21" s="523">
        <v>35</v>
      </c>
      <c r="B21" s="524" t="s">
        <v>559</v>
      </c>
      <c r="C21" s="524" t="s">
        <v>565</v>
      </c>
      <c r="D21" s="525" t="s">
        <v>774</v>
      </c>
      <c r="E21" s="526" t="s">
        <v>573</v>
      </c>
      <c r="F21" s="524" t="s">
        <v>564</v>
      </c>
      <c r="G21" s="524" t="s">
        <v>632</v>
      </c>
      <c r="H21" s="524" t="s">
        <v>775</v>
      </c>
      <c r="I21" s="524" t="s">
        <v>633</v>
      </c>
      <c r="J21" s="524" t="s">
        <v>634</v>
      </c>
      <c r="K21" s="524" t="s">
        <v>635</v>
      </c>
      <c r="L21" s="527">
        <v>35.11</v>
      </c>
      <c r="M21" s="527">
        <v>35.11</v>
      </c>
      <c r="N21" s="524">
        <v>1</v>
      </c>
      <c r="O21" s="528">
        <v>0.5</v>
      </c>
      <c r="P21" s="527">
        <v>35.11</v>
      </c>
      <c r="Q21" s="529">
        <v>1</v>
      </c>
      <c r="R21" s="524">
        <v>1</v>
      </c>
      <c r="S21" s="529">
        <v>1</v>
      </c>
      <c r="T21" s="528">
        <v>0.5</v>
      </c>
      <c r="U21" s="530">
        <v>1</v>
      </c>
    </row>
    <row r="22" spans="1:21" ht="14.4" customHeight="1" x14ac:dyDescent="0.3">
      <c r="A22" s="523">
        <v>35</v>
      </c>
      <c r="B22" s="524" t="s">
        <v>559</v>
      </c>
      <c r="C22" s="524" t="s">
        <v>565</v>
      </c>
      <c r="D22" s="525" t="s">
        <v>774</v>
      </c>
      <c r="E22" s="526" t="s">
        <v>573</v>
      </c>
      <c r="F22" s="524" t="s">
        <v>564</v>
      </c>
      <c r="G22" s="524" t="s">
        <v>636</v>
      </c>
      <c r="H22" s="524" t="s">
        <v>507</v>
      </c>
      <c r="I22" s="524" t="s">
        <v>637</v>
      </c>
      <c r="J22" s="524" t="s">
        <v>638</v>
      </c>
      <c r="K22" s="524" t="s">
        <v>639</v>
      </c>
      <c r="L22" s="527">
        <v>0</v>
      </c>
      <c r="M22" s="527">
        <v>0</v>
      </c>
      <c r="N22" s="524">
        <v>3</v>
      </c>
      <c r="O22" s="528">
        <v>0.5</v>
      </c>
      <c r="P22" s="527">
        <v>0</v>
      </c>
      <c r="Q22" s="529"/>
      <c r="R22" s="524">
        <v>3</v>
      </c>
      <c r="S22" s="529">
        <v>1</v>
      </c>
      <c r="T22" s="528">
        <v>0.5</v>
      </c>
      <c r="U22" s="530">
        <v>1</v>
      </c>
    </row>
    <row r="23" spans="1:21" ht="14.4" customHeight="1" x14ac:dyDescent="0.3">
      <c r="A23" s="523">
        <v>35</v>
      </c>
      <c r="B23" s="524" t="s">
        <v>559</v>
      </c>
      <c r="C23" s="524" t="s">
        <v>565</v>
      </c>
      <c r="D23" s="525" t="s">
        <v>774</v>
      </c>
      <c r="E23" s="526" t="s">
        <v>573</v>
      </c>
      <c r="F23" s="524" t="s">
        <v>564</v>
      </c>
      <c r="G23" s="524" t="s">
        <v>640</v>
      </c>
      <c r="H23" s="524" t="s">
        <v>507</v>
      </c>
      <c r="I23" s="524" t="s">
        <v>641</v>
      </c>
      <c r="J23" s="524" t="s">
        <v>642</v>
      </c>
      <c r="K23" s="524" t="s">
        <v>643</v>
      </c>
      <c r="L23" s="527">
        <v>32.28</v>
      </c>
      <c r="M23" s="527">
        <v>32.28</v>
      </c>
      <c r="N23" s="524">
        <v>1</v>
      </c>
      <c r="O23" s="528">
        <v>1</v>
      </c>
      <c r="P23" s="527">
        <v>32.28</v>
      </c>
      <c r="Q23" s="529">
        <v>1</v>
      </c>
      <c r="R23" s="524">
        <v>1</v>
      </c>
      <c r="S23" s="529">
        <v>1</v>
      </c>
      <c r="T23" s="528">
        <v>1</v>
      </c>
      <c r="U23" s="530">
        <v>1</v>
      </c>
    </row>
    <row r="24" spans="1:21" ht="14.4" customHeight="1" x14ac:dyDescent="0.3">
      <c r="A24" s="523">
        <v>35</v>
      </c>
      <c r="B24" s="524" t="s">
        <v>559</v>
      </c>
      <c r="C24" s="524" t="s">
        <v>565</v>
      </c>
      <c r="D24" s="525" t="s">
        <v>774</v>
      </c>
      <c r="E24" s="526" t="s">
        <v>573</v>
      </c>
      <c r="F24" s="524" t="s">
        <v>564</v>
      </c>
      <c r="G24" s="524" t="s">
        <v>610</v>
      </c>
      <c r="H24" s="524" t="s">
        <v>507</v>
      </c>
      <c r="I24" s="524" t="s">
        <v>644</v>
      </c>
      <c r="J24" s="524" t="s">
        <v>612</v>
      </c>
      <c r="K24" s="524" t="s">
        <v>613</v>
      </c>
      <c r="L24" s="527">
        <v>110.28</v>
      </c>
      <c r="M24" s="527">
        <v>110.28</v>
      </c>
      <c r="N24" s="524">
        <v>1</v>
      </c>
      <c r="O24" s="528">
        <v>0.5</v>
      </c>
      <c r="P24" s="527">
        <v>110.28</v>
      </c>
      <c r="Q24" s="529">
        <v>1</v>
      </c>
      <c r="R24" s="524">
        <v>1</v>
      </c>
      <c r="S24" s="529">
        <v>1</v>
      </c>
      <c r="T24" s="528">
        <v>0.5</v>
      </c>
      <c r="U24" s="530">
        <v>1</v>
      </c>
    </row>
    <row r="25" spans="1:21" ht="14.4" customHeight="1" x14ac:dyDescent="0.3">
      <c r="A25" s="523">
        <v>35</v>
      </c>
      <c r="B25" s="524" t="s">
        <v>559</v>
      </c>
      <c r="C25" s="524" t="s">
        <v>565</v>
      </c>
      <c r="D25" s="525" t="s">
        <v>774</v>
      </c>
      <c r="E25" s="526" t="s">
        <v>573</v>
      </c>
      <c r="F25" s="524" t="s">
        <v>564</v>
      </c>
      <c r="G25" s="524" t="s">
        <v>645</v>
      </c>
      <c r="H25" s="524" t="s">
        <v>507</v>
      </c>
      <c r="I25" s="524" t="s">
        <v>646</v>
      </c>
      <c r="J25" s="524" t="s">
        <v>647</v>
      </c>
      <c r="K25" s="524" t="s">
        <v>648</v>
      </c>
      <c r="L25" s="527">
        <v>37.68</v>
      </c>
      <c r="M25" s="527">
        <v>37.68</v>
      </c>
      <c r="N25" s="524">
        <v>1</v>
      </c>
      <c r="O25" s="528">
        <v>1</v>
      </c>
      <c r="P25" s="527">
        <v>37.68</v>
      </c>
      <c r="Q25" s="529">
        <v>1</v>
      </c>
      <c r="R25" s="524">
        <v>1</v>
      </c>
      <c r="S25" s="529">
        <v>1</v>
      </c>
      <c r="T25" s="528">
        <v>1</v>
      </c>
      <c r="U25" s="530">
        <v>1</v>
      </c>
    </row>
    <row r="26" spans="1:21" ht="14.4" customHeight="1" x14ac:dyDescent="0.3">
      <c r="A26" s="523">
        <v>35</v>
      </c>
      <c r="B26" s="524" t="s">
        <v>559</v>
      </c>
      <c r="C26" s="524" t="s">
        <v>565</v>
      </c>
      <c r="D26" s="525" t="s">
        <v>774</v>
      </c>
      <c r="E26" s="526" t="s">
        <v>573</v>
      </c>
      <c r="F26" s="524" t="s">
        <v>564</v>
      </c>
      <c r="G26" s="524" t="s">
        <v>649</v>
      </c>
      <c r="H26" s="524" t="s">
        <v>507</v>
      </c>
      <c r="I26" s="524" t="s">
        <v>650</v>
      </c>
      <c r="J26" s="524" t="s">
        <v>651</v>
      </c>
      <c r="K26" s="524" t="s">
        <v>652</v>
      </c>
      <c r="L26" s="527">
        <v>0</v>
      </c>
      <c r="M26" s="527">
        <v>0</v>
      </c>
      <c r="N26" s="524">
        <v>1</v>
      </c>
      <c r="O26" s="528">
        <v>1</v>
      </c>
      <c r="P26" s="527">
        <v>0</v>
      </c>
      <c r="Q26" s="529"/>
      <c r="R26" s="524">
        <v>1</v>
      </c>
      <c r="S26" s="529">
        <v>1</v>
      </c>
      <c r="T26" s="528">
        <v>1</v>
      </c>
      <c r="U26" s="530">
        <v>1</v>
      </c>
    </row>
    <row r="27" spans="1:21" ht="14.4" customHeight="1" x14ac:dyDescent="0.3">
      <c r="A27" s="523">
        <v>35</v>
      </c>
      <c r="B27" s="524" t="s">
        <v>559</v>
      </c>
      <c r="C27" s="524" t="s">
        <v>565</v>
      </c>
      <c r="D27" s="525" t="s">
        <v>774</v>
      </c>
      <c r="E27" s="526" t="s">
        <v>573</v>
      </c>
      <c r="F27" s="524" t="s">
        <v>564</v>
      </c>
      <c r="G27" s="524" t="s">
        <v>653</v>
      </c>
      <c r="H27" s="524" t="s">
        <v>507</v>
      </c>
      <c r="I27" s="524" t="s">
        <v>654</v>
      </c>
      <c r="J27" s="524" t="s">
        <v>655</v>
      </c>
      <c r="K27" s="524" t="s">
        <v>656</v>
      </c>
      <c r="L27" s="527">
        <v>0</v>
      </c>
      <c r="M27" s="527">
        <v>0</v>
      </c>
      <c r="N27" s="524">
        <v>1</v>
      </c>
      <c r="O27" s="528">
        <v>1</v>
      </c>
      <c r="P27" s="527">
        <v>0</v>
      </c>
      <c r="Q27" s="529"/>
      <c r="R27" s="524">
        <v>1</v>
      </c>
      <c r="S27" s="529">
        <v>1</v>
      </c>
      <c r="T27" s="528">
        <v>1</v>
      </c>
      <c r="U27" s="530">
        <v>1</v>
      </c>
    </row>
    <row r="28" spans="1:21" ht="14.4" customHeight="1" x14ac:dyDescent="0.3">
      <c r="A28" s="523">
        <v>35</v>
      </c>
      <c r="B28" s="524" t="s">
        <v>559</v>
      </c>
      <c r="C28" s="524" t="s">
        <v>565</v>
      </c>
      <c r="D28" s="525" t="s">
        <v>774</v>
      </c>
      <c r="E28" s="526" t="s">
        <v>573</v>
      </c>
      <c r="F28" s="524" t="s">
        <v>564</v>
      </c>
      <c r="G28" s="524" t="s">
        <v>657</v>
      </c>
      <c r="H28" s="524" t="s">
        <v>775</v>
      </c>
      <c r="I28" s="524" t="s">
        <v>658</v>
      </c>
      <c r="J28" s="524" t="s">
        <v>659</v>
      </c>
      <c r="K28" s="524" t="s">
        <v>660</v>
      </c>
      <c r="L28" s="527">
        <v>82.99</v>
      </c>
      <c r="M28" s="527">
        <v>82.99</v>
      </c>
      <c r="N28" s="524">
        <v>1</v>
      </c>
      <c r="O28" s="528">
        <v>1</v>
      </c>
      <c r="P28" s="527"/>
      <c r="Q28" s="529">
        <v>0</v>
      </c>
      <c r="R28" s="524"/>
      <c r="S28" s="529">
        <v>0</v>
      </c>
      <c r="T28" s="528"/>
      <c r="U28" s="530">
        <v>0</v>
      </c>
    </row>
    <row r="29" spans="1:21" ht="14.4" customHeight="1" x14ac:dyDescent="0.3">
      <c r="A29" s="523">
        <v>35</v>
      </c>
      <c r="B29" s="524" t="s">
        <v>559</v>
      </c>
      <c r="C29" s="524" t="s">
        <v>565</v>
      </c>
      <c r="D29" s="525" t="s">
        <v>774</v>
      </c>
      <c r="E29" s="526" t="s">
        <v>573</v>
      </c>
      <c r="F29" s="524" t="s">
        <v>564</v>
      </c>
      <c r="G29" s="524" t="s">
        <v>661</v>
      </c>
      <c r="H29" s="524" t="s">
        <v>507</v>
      </c>
      <c r="I29" s="524" t="s">
        <v>662</v>
      </c>
      <c r="J29" s="524" t="s">
        <v>663</v>
      </c>
      <c r="K29" s="524" t="s">
        <v>664</v>
      </c>
      <c r="L29" s="527">
        <v>38.56</v>
      </c>
      <c r="M29" s="527">
        <v>77.12</v>
      </c>
      <c r="N29" s="524">
        <v>2</v>
      </c>
      <c r="O29" s="528">
        <v>1</v>
      </c>
      <c r="P29" s="527">
        <v>77.12</v>
      </c>
      <c r="Q29" s="529">
        <v>1</v>
      </c>
      <c r="R29" s="524">
        <v>2</v>
      </c>
      <c r="S29" s="529">
        <v>1</v>
      </c>
      <c r="T29" s="528">
        <v>1</v>
      </c>
      <c r="U29" s="530">
        <v>1</v>
      </c>
    </row>
    <row r="30" spans="1:21" ht="14.4" customHeight="1" x14ac:dyDescent="0.3">
      <c r="A30" s="523">
        <v>35</v>
      </c>
      <c r="B30" s="524" t="s">
        <v>559</v>
      </c>
      <c r="C30" s="524" t="s">
        <v>565</v>
      </c>
      <c r="D30" s="525" t="s">
        <v>774</v>
      </c>
      <c r="E30" s="526" t="s">
        <v>573</v>
      </c>
      <c r="F30" s="524" t="s">
        <v>564</v>
      </c>
      <c r="G30" s="524" t="s">
        <v>598</v>
      </c>
      <c r="H30" s="524" t="s">
        <v>775</v>
      </c>
      <c r="I30" s="524" t="s">
        <v>599</v>
      </c>
      <c r="J30" s="524" t="s">
        <v>600</v>
      </c>
      <c r="K30" s="524" t="s">
        <v>601</v>
      </c>
      <c r="L30" s="527">
        <v>48.42</v>
      </c>
      <c r="M30" s="527">
        <v>48.42</v>
      </c>
      <c r="N30" s="524">
        <v>1</v>
      </c>
      <c r="O30" s="528">
        <v>1</v>
      </c>
      <c r="P30" s="527">
        <v>48.42</v>
      </c>
      <c r="Q30" s="529">
        <v>1</v>
      </c>
      <c r="R30" s="524">
        <v>1</v>
      </c>
      <c r="S30" s="529">
        <v>1</v>
      </c>
      <c r="T30" s="528">
        <v>1</v>
      </c>
      <c r="U30" s="530">
        <v>1</v>
      </c>
    </row>
    <row r="31" spans="1:21" ht="14.4" customHeight="1" x14ac:dyDescent="0.3">
      <c r="A31" s="523">
        <v>35</v>
      </c>
      <c r="B31" s="524" t="s">
        <v>559</v>
      </c>
      <c r="C31" s="524" t="s">
        <v>565</v>
      </c>
      <c r="D31" s="525" t="s">
        <v>774</v>
      </c>
      <c r="E31" s="526" t="s">
        <v>573</v>
      </c>
      <c r="F31" s="524" t="s">
        <v>564</v>
      </c>
      <c r="G31" s="524" t="s">
        <v>665</v>
      </c>
      <c r="H31" s="524" t="s">
        <v>507</v>
      </c>
      <c r="I31" s="524" t="s">
        <v>666</v>
      </c>
      <c r="J31" s="524" t="s">
        <v>667</v>
      </c>
      <c r="K31" s="524" t="s">
        <v>668</v>
      </c>
      <c r="L31" s="527">
        <v>146.84</v>
      </c>
      <c r="M31" s="527">
        <v>146.84</v>
      </c>
      <c r="N31" s="524">
        <v>1</v>
      </c>
      <c r="O31" s="528">
        <v>1</v>
      </c>
      <c r="P31" s="527"/>
      <c r="Q31" s="529">
        <v>0</v>
      </c>
      <c r="R31" s="524"/>
      <c r="S31" s="529">
        <v>0</v>
      </c>
      <c r="T31" s="528"/>
      <c r="U31" s="530">
        <v>0</v>
      </c>
    </row>
    <row r="32" spans="1:21" ht="14.4" customHeight="1" x14ac:dyDescent="0.3">
      <c r="A32" s="523">
        <v>35</v>
      </c>
      <c r="B32" s="524" t="s">
        <v>559</v>
      </c>
      <c r="C32" s="524" t="s">
        <v>565</v>
      </c>
      <c r="D32" s="525" t="s">
        <v>774</v>
      </c>
      <c r="E32" s="526" t="s">
        <v>573</v>
      </c>
      <c r="F32" s="524" t="s">
        <v>564</v>
      </c>
      <c r="G32" s="524" t="s">
        <v>669</v>
      </c>
      <c r="H32" s="524" t="s">
        <v>507</v>
      </c>
      <c r="I32" s="524" t="s">
        <v>670</v>
      </c>
      <c r="J32" s="524" t="s">
        <v>671</v>
      </c>
      <c r="K32" s="524" t="s">
        <v>672</v>
      </c>
      <c r="L32" s="527">
        <v>334.66</v>
      </c>
      <c r="M32" s="527">
        <v>669.32</v>
      </c>
      <c r="N32" s="524">
        <v>2</v>
      </c>
      <c r="O32" s="528">
        <v>1</v>
      </c>
      <c r="P32" s="527">
        <v>669.32</v>
      </c>
      <c r="Q32" s="529">
        <v>1</v>
      </c>
      <c r="R32" s="524">
        <v>2</v>
      </c>
      <c r="S32" s="529">
        <v>1</v>
      </c>
      <c r="T32" s="528">
        <v>1</v>
      </c>
      <c r="U32" s="530">
        <v>1</v>
      </c>
    </row>
    <row r="33" spans="1:21" ht="14.4" customHeight="1" x14ac:dyDescent="0.3">
      <c r="A33" s="523">
        <v>35</v>
      </c>
      <c r="B33" s="524" t="s">
        <v>559</v>
      </c>
      <c r="C33" s="524" t="s">
        <v>565</v>
      </c>
      <c r="D33" s="525" t="s">
        <v>774</v>
      </c>
      <c r="E33" s="526" t="s">
        <v>573</v>
      </c>
      <c r="F33" s="524" t="s">
        <v>564</v>
      </c>
      <c r="G33" s="524" t="s">
        <v>673</v>
      </c>
      <c r="H33" s="524" t="s">
        <v>775</v>
      </c>
      <c r="I33" s="524" t="s">
        <v>674</v>
      </c>
      <c r="J33" s="524" t="s">
        <v>675</v>
      </c>
      <c r="K33" s="524" t="s">
        <v>676</v>
      </c>
      <c r="L33" s="527">
        <v>334.66</v>
      </c>
      <c r="M33" s="527">
        <v>334.66</v>
      </c>
      <c r="N33" s="524">
        <v>1</v>
      </c>
      <c r="O33" s="528">
        <v>1</v>
      </c>
      <c r="P33" s="527">
        <v>334.66</v>
      </c>
      <c r="Q33" s="529">
        <v>1</v>
      </c>
      <c r="R33" s="524">
        <v>1</v>
      </c>
      <c r="S33" s="529">
        <v>1</v>
      </c>
      <c r="T33" s="528">
        <v>1</v>
      </c>
      <c r="U33" s="530">
        <v>1</v>
      </c>
    </row>
    <row r="34" spans="1:21" ht="14.4" customHeight="1" x14ac:dyDescent="0.3">
      <c r="A34" s="523">
        <v>35</v>
      </c>
      <c r="B34" s="524" t="s">
        <v>559</v>
      </c>
      <c r="C34" s="524" t="s">
        <v>565</v>
      </c>
      <c r="D34" s="525" t="s">
        <v>774</v>
      </c>
      <c r="E34" s="526" t="s">
        <v>573</v>
      </c>
      <c r="F34" s="524" t="s">
        <v>564</v>
      </c>
      <c r="G34" s="524" t="s">
        <v>677</v>
      </c>
      <c r="H34" s="524" t="s">
        <v>775</v>
      </c>
      <c r="I34" s="524" t="s">
        <v>678</v>
      </c>
      <c r="J34" s="524" t="s">
        <v>679</v>
      </c>
      <c r="K34" s="524" t="s">
        <v>680</v>
      </c>
      <c r="L34" s="527">
        <v>460.85</v>
      </c>
      <c r="M34" s="527">
        <v>460.85</v>
      </c>
      <c r="N34" s="524">
        <v>1</v>
      </c>
      <c r="O34" s="528">
        <v>1</v>
      </c>
      <c r="P34" s="527">
        <v>460.85</v>
      </c>
      <c r="Q34" s="529">
        <v>1</v>
      </c>
      <c r="R34" s="524">
        <v>1</v>
      </c>
      <c r="S34" s="529">
        <v>1</v>
      </c>
      <c r="T34" s="528">
        <v>1</v>
      </c>
      <c r="U34" s="530">
        <v>1</v>
      </c>
    </row>
    <row r="35" spans="1:21" ht="14.4" customHeight="1" x14ac:dyDescent="0.3">
      <c r="A35" s="523">
        <v>35</v>
      </c>
      <c r="B35" s="524" t="s">
        <v>559</v>
      </c>
      <c r="C35" s="524" t="s">
        <v>565</v>
      </c>
      <c r="D35" s="525" t="s">
        <v>774</v>
      </c>
      <c r="E35" s="526" t="s">
        <v>573</v>
      </c>
      <c r="F35" s="524" t="s">
        <v>564</v>
      </c>
      <c r="G35" s="524" t="s">
        <v>681</v>
      </c>
      <c r="H35" s="524" t="s">
        <v>775</v>
      </c>
      <c r="I35" s="524" t="s">
        <v>682</v>
      </c>
      <c r="J35" s="524" t="s">
        <v>683</v>
      </c>
      <c r="K35" s="524" t="s">
        <v>684</v>
      </c>
      <c r="L35" s="527">
        <v>439.98</v>
      </c>
      <c r="M35" s="527">
        <v>439.98</v>
      </c>
      <c r="N35" s="524">
        <v>1</v>
      </c>
      <c r="O35" s="528">
        <v>1</v>
      </c>
      <c r="P35" s="527">
        <v>439.98</v>
      </c>
      <c r="Q35" s="529">
        <v>1</v>
      </c>
      <c r="R35" s="524">
        <v>1</v>
      </c>
      <c r="S35" s="529">
        <v>1</v>
      </c>
      <c r="T35" s="528">
        <v>1</v>
      </c>
      <c r="U35" s="530">
        <v>1</v>
      </c>
    </row>
    <row r="36" spans="1:21" ht="14.4" customHeight="1" x14ac:dyDescent="0.3">
      <c r="A36" s="523">
        <v>35</v>
      </c>
      <c r="B36" s="524" t="s">
        <v>559</v>
      </c>
      <c r="C36" s="524" t="s">
        <v>565</v>
      </c>
      <c r="D36" s="525" t="s">
        <v>774</v>
      </c>
      <c r="E36" s="526" t="s">
        <v>573</v>
      </c>
      <c r="F36" s="524" t="s">
        <v>564</v>
      </c>
      <c r="G36" s="524" t="s">
        <v>685</v>
      </c>
      <c r="H36" s="524" t="s">
        <v>507</v>
      </c>
      <c r="I36" s="524" t="s">
        <v>686</v>
      </c>
      <c r="J36" s="524" t="s">
        <v>687</v>
      </c>
      <c r="K36" s="524" t="s">
        <v>688</v>
      </c>
      <c r="L36" s="527">
        <v>31.42</v>
      </c>
      <c r="M36" s="527">
        <v>31.42</v>
      </c>
      <c r="N36" s="524">
        <v>1</v>
      </c>
      <c r="O36" s="528">
        <v>1</v>
      </c>
      <c r="P36" s="527">
        <v>31.42</v>
      </c>
      <c r="Q36" s="529">
        <v>1</v>
      </c>
      <c r="R36" s="524">
        <v>1</v>
      </c>
      <c r="S36" s="529">
        <v>1</v>
      </c>
      <c r="T36" s="528">
        <v>1</v>
      </c>
      <c r="U36" s="530">
        <v>1</v>
      </c>
    </row>
    <row r="37" spans="1:21" ht="14.4" customHeight="1" x14ac:dyDescent="0.3">
      <c r="A37" s="523">
        <v>35</v>
      </c>
      <c r="B37" s="524" t="s">
        <v>559</v>
      </c>
      <c r="C37" s="524" t="s">
        <v>565</v>
      </c>
      <c r="D37" s="525" t="s">
        <v>774</v>
      </c>
      <c r="E37" s="526" t="s">
        <v>573</v>
      </c>
      <c r="F37" s="524" t="s">
        <v>564</v>
      </c>
      <c r="G37" s="524" t="s">
        <v>602</v>
      </c>
      <c r="H37" s="524" t="s">
        <v>507</v>
      </c>
      <c r="I37" s="524" t="s">
        <v>603</v>
      </c>
      <c r="J37" s="524" t="s">
        <v>604</v>
      </c>
      <c r="K37" s="524" t="s">
        <v>605</v>
      </c>
      <c r="L37" s="527">
        <v>77.13</v>
      </c>
      <c r="M37" s="527">
        <v>154.26</v>
      </c>
      <c r="N37" s="524">
        <v>2</v>
      </c>
      <c r="O37" s="528">
        <v>0.5</v>
      </c>
      <c r="P37" s="527">
        <v>154.26</v>
      </c>
      <c r="Q37" s="529">
        <v>1</v>
      </c>
      <c r="R37" s="524">
        <v>2</v>
      </c>
      <c r="S37" s="529">
        <v>1</v>
      </c>
      <c r="T37" s="528">
        <v>0.5</v>
      </c>
      <c r="U37" s="530">
        <v>1</v>
      </c>
    </row>
    <row r="38" spans="1:21" ht="14.4" customHeight="1" x14ac:dyDescent="0.3">
      <c r="A38" s="523">
        <v>35</v>
      </c>
      <c r="B38" s="524" t="s">
        <v>559</v>
      </c>
      <c r="C38" s="524" t="s">
        <v>565</v>
      </c>
      <c r="D38" s="525" t="s">
        <v>774</v>
      </c>
      <c r="E38" s="526" t="s">
        <v>573</v>
      </c>
      <c r="F38" s="524" t="s">
        <v>564</v>
      </c>
      <c r="G38" s="524" t="s">
        <v>602</v>
      </c>
      <c r="H38" s="524" t="s">
        <v>507</v>
      </c>
      <c r="I38" s="524" t="s">
        <v>603</v>
      </c>
      <c r="J38" s="524" t="s">
        <v>604</v>
      </c>
      <c r="K38" s="524" t="s">
        <v>605</v>
      </c>
      <c r="L38" s="527">
        <v>81.78</v>
      </c>
      <c r="M38" s="527">
        <v>163.56</v>
      </c>
      <c r="N38" s="524">
        <v>2</v>
      </c>
      <c r="O38" s="528">
        <v>1</v>
      </c>
      <c r="P38" s="527">
        <v>163.56</v>
      </c>
      <c r="Q38" s="529">
        <v>1</v>
      </c>
      <c r="R38" s="524">
        <v>2</v>
      </c>
      <c r="S38" s="529">
        <v>1</v>
      </c>
      <c r="T38" s="528">
        <v>1</v>
      </c>
      <c r="U38" s="530">
        <v>1</v>
      </c>
    </row>
    <row r="39" spans="1:21" ht="14.4" customHeight="1" x14ac:dyDescent="0.3">
      <c r="A39" s="523">
        <v>35</v>
      </c>
      <c r="B39" s="524" t="s">
        <v>559</v>
      </c>
      <c r="C39" s="524" t="s">
        <v>565</v>
      </c>
      <c r="D39" s="525" t="s">
        <v>774</v>
      </c>
      <c r="E39" s="526" t="s">
        <v>573</v>
      </c>
      <c r="F39" s="524" t="s">
        <v>564</v>
      </c>
      <c r="G39" s="524" t="s">
        <v>689</v>
      </c>
      <c r="H39" s="524" t="s">
        <v>507</v>
      </c>
      <c r="I39" s="524" t="s">
        <v>690</v>
      </c>
      <c r="J39" s="524" t="s">
        <v>691</v>
      </c>
      <c r="K39" s="524" t="s">
        <v>692</v>
      </c>
      <c r="L39" s="527">
        <v>43.36</v>
      </c>
      <c r="M39" s="527">
        <v>86.72</v>
      </c>
      <c r="N39" s="524">
        <v>2</v>
      </c>
      <c r="O39" s="528">
        <v>0.5</v>
      </c>
      <c r="P39" s="527">
        <v>86.72</v>
      </c>
      <c r="Q39" s="529">
        <v>1</v>
      </c>
      <c r="R39" s="524">
        <v>2</v>
      </c>
      <c r="S39" s="529">
        <v>1</v>
      </c>
      <c r="T39" s="528">
        <v>0.5</v>
      </c>
      <c r="U39" s="530">
        <v>1</v>
      </c>
    </row>
    <row r="40" spans="1:21" ht="14.4" customHeight="1" x14ac:dyDescent="0.3">
      <c r="A40" s="523">
        <v>35</v>
      </c>
      <c r="B40" s="524" t="s">
        <v>559</v>
      </c>
      <c r="C40" s="524" t="s">
        <v>565</v>
      </c>
      <c r="D40" s="525" t="s">
        <v>774</v>
      </c>
      <c r="E40" s="526" t="s">
        <v>573</v>
      </c>
      <c r="F40" s="524" t="s">
        <v>564</v>
      </c>
      <c r="G40" s="524" t="s">
        <v>693</v>
      </c>
      <c r="H40" s="524" t="s">
        <v>775</v>
      </c>
      <c r="I40" s="524" t="s">
        <v>694</v>
      </c>
      <c r="J40" s="524" t="s">
        <v>695</v>
      </c>
      <c r="K40" s="524" t="s">
        <v>696</v>
      </c>
      <c r="L40" s="527">
        <v>0</v>
      </c>
      <c r="M40" s="527">
        <v>0</v>
      </c>
      <c r="N40" s="524">
        <v>4</v>
      </c>
      <c r="O40" s="528">
        <v>1</v>
      </c>
      <c r="P40" s="527">
        <v>0</v>
      </c>
      <c r="Q40" s="529"/>
      <c r="R40" s="524">
        <v>4</v>
      </c>
      <c r="S40" s="529">
        <v>1</v>
      </c>
      <c r="T40" s="528">
        <v>1</v>
      </c>
      <c r="U40" s="530">
        <v>1</v>
      </c>
    </row>
    <row r="41" spans="1:21" ht="14.4" customHeight="1" x14ac:dyDescent="0.3">
      <c r="A41" s="523">
        <v>35</v>
      </c>
      <c r="B41" s="524" t="s">
        <v>559</v>
      </c>
      <c r="C41" s="524" t="s">
        <v>565</v>
      </c>
      <c r="D41" s="525" t="s">
        <v>774</v>
      </c>
      <c r="E41" s="526" t="s">
        <v>573</v>
      </c>
      <c r="F41" s="524" t="s">
        <v>564</v>
      </c>
      <c r="G41" s="524" t="s">
        <v>697</v>
      </c>
      <c r="H41" s="524" t="s">
        <v>507</v>
      </c>
      <c r="I41" s="524" t="s">
        <v>698</v>
      </c>
      <c r="J41" s="524" t="s">
        <v>699</v>
      </c>
      <c r="K41" s="524" t="s">
        <v>700</v>
      </c>
      <c r="L41" s="527">
        <v>0</v>
      </c>
      <c r="M41" s="527">
        <v>0</v>
      </c>
      <c r="N41" s="524">
        <v>1</v>
      </c>
      <c r="O41" s="528">
        <v>0.5</v>
      </c>
      <c r="P41" s="527">
        <v>0</v>
      </c>
      <c r="Q41" s="529"/>
      <c r="R41" s="524">
        <v>1</v>
      </c>
      <c r="S41" s="529">
        <v>1</v>
      </c>
      <c r="T41" s="528">
        <v>0.5</v>
      </c>
      <c r="U41" s="530">
        <v>1</v>
      </c>
    </row>
    <row r="42" spans="1:21" ht="14.4" customHeight="1" x14ac:dyDescent="0.3">
      <c r="A42" s="523">
        <v>35</v>
      </c>
      <c r="B42" s="524" t="s">
        <v>559</v>
      </c>
      <c r="C42" s="524" t="s">
        <v>565</v>
      </c>
      <c r="D42" s="525" t="s">
        <v>774</v>
      </c>
      <c r="E42" s="526" t="s">
        <v>573</v>
      </c>
      <c r="F42" s="524" t="s">
        <v>564</v>
      </c>
      <c r="G42" s="524" t="s">
        <v>701</v>
      </c>
      <c r="H42" s="524" t="s">
        <v>507</v>
      </c>
      <c r="I42" s="524" t="s">
        <v>702</v>
      </c>
      <c r="J42" s="524" t="s">
        <v>703</v>
      </c>
      <c r="K42" s="524" t="s">
        <v>704</v>
      </c>
      <c r="L42" s="527">
        <v>0</v>
      </c>
      <c r="M42" s="527">
        <v>0</v>
      </c>
      <c r="N42" s="524">
        <v>1</v>
      </c>
      <c r="O42" s="528">
        <v>1</v>
      </c>
      <c r="P42" s="527">
        <v>0</v>
      </c>
      <c r="Q42" s="529"/>
      <c r="R42" s="524">
        <v>1</v>
      </c>
      <c r="S42" s="529">
        <v>1</v>
      </c>
      <c r="T42" s="528">
        <v>1</v>
      </c>
      <c r="U42" s="530">
        <v>1</v>
      </c>
    </row>
    <row r="43" spans="1:21" ht="14.4" customHeight="1" x14ac:dyDescent="0.3">
      <c r="A43" s="523">
        <v>35</v>
      </c>
      <c r="B43" s="524" t="s">
        <v>559</v>
      </c>
      <c r="C43" s="524" t="s">
        <v>565</v>
      </c>
      <c r="D43" s="525" t="s">
        <v>774</v>
      </c>
      <c r="E43" s="526" t="s">
        <v>573</v>
      </c>
      <c r="F43" s="524" t="s">
        <v>564</v>
      </c>
      <c r="G43" s="524" t="s">
        <v>606</v>
      </c>
      <c r="H43" s="524" t="s">
        <v>775</v>
      </c>
      <c r="I43" s="524" t="s">
        <v>607</v>
      </c>
      <c r="J43" s="524" t="s">
        <v>608</v>
      </c>
      <c r="K43" s="524" t="s">
        <v>609</v>
      </c>
      <c r="L43" s="527">
        <v>133.94</v>
      </c>
      <c r="M43" s="527">
        <v>133.94</v>
      </c>
      <c r="N43" s="524">
        <v>1</v>
      </c>
      <c r="O43" s="528">
        <v>0.5</v>
      </c>
      <c r="P43" s="527">
        <v>133.94</v>
      </c>
      <c r="Q43" s="529">
        <v>1</v>
      </c>
      <c r="R43" s="524">
        <v>1</v>
      </c>
      <c r="S43" s="529">
        <v>1</v>
      </c>
      <c r="T43" s="528">
        <v>0.5</v>
      </c>
      <c r="U43" s="530">
        <v>1</v>
      </c>
    </row>
    <row r="44" spans="1:21" ht="14.4" customHeight="1" x14ac:dyDescent="0.3">
      <c r="A44" s="523">
        <v>35</v>
      </c>
      <c r="B44" s="524" t="s">
        <v>559</v>
      </c>
      <c r="C44" s="524" t="s">
        <v>565</v>
      </c>
      <c r="D44" s="525" t="s">
        <v>774</v>
      </c>
      <c r="E44" s="526" t="s">
        <v>574</v>
      </c>
      <c r="F44" s="524" t="s">
        <v>564</v>
      </c>
      <c r="G44" s="524" t="s">
        <v>705</v>
      </c>
      <c r="H44" s="524" t="s">
        <v>775</v>
      </c>
      <c r="I44" s="524" t="s">
        <v>706</v>
      </c>
      <c r="J44" s="524" t="s">
        <v>707</v>
      </c>
      <c r="K44" s="524" t="s">
        <v>708</v>
      </c>
      <c r="L44" s="527">
        <v>113.66</v>
      </c>
      <c r="M44" s="527">
        <v>113.66</v>
      </c>
      <c r="N44" s="524">
        <v>1</v>
      </c>
      <c r="O44" s="528">
        <v>1</v>
      </c>
      <c r="P44" s="527">
        <v>113.66</v>
      </c>
      <c r="Q44" s="529">
        <v>1</v>
      </c>
      <c r="R44" s="524">
        <v>1</v>
      </c>
      <c r="S44" s="529">
        <v>1</v>
      </c>
      <c r="T44" s="528">
        <v>1</v>
      </c>
      <c r="U44" s="530">
        <v>1</v>
      </c>
    </row>
    <row r="45" spans="1:21" ht="14.4" customHeight="1" x14ac:dyDescent="0.3">
      <c r="A45" s="523">
        <v>35</v>
      </c>
      <c r="B45" s="524" t="s">
        <v>559</v>
      </c>
      <c r="C45" s="524" t="s">
        <v>565</v>
      </c>
      <c r="D45" s="525" t="s">
        <v>774</v>
      </c>
      <c r="E45" s="526" t="s">
        <v>574</v>
      </c>
      <c r="F45" s="524" t="s">
        <v>564</v>
      </c>
      <c r="G45" s="524" t="s">
        <v>709</v>
      </c>
      <c r="H45" s="524" t="s">
        <v>507</v>
      </c>
      <c r="I45" s="524" t="s">
        <v>710</v>
      </c>
      <c r="J45" s="524" t="s">
        <v>711</v>
      </c>
      <c r="K45" s="524" t="s">
        <v>712</v>
      </c>
      <c r="L45" s="527">
        <v>0</v>
      </c>
      <c r="M45" s="527">
        <v>0</v>
      </c>
      <c r="N45" s="524">
        <v>1</v>
      </c>
      <c r="O45" s="528">
        <v>1</v>
      </c>
      <c r="P45" s="527"/>
      <c r="Q45" s="529"/>
      <c r="R45" s="524"/>
      <c r="S45" s="529">
        <v>0</v>
      </c>
      <c r="T45" s="528"/>
      <c r="U45" s="530">
        <v>0</v>
      </c>
    </row>
    <row r="46" spans="1:21" ht="14.4" customHeight="1" x14ac:dyDescent="0.3">
      <c r="A46" s="523">
        <v>35</v>
      </c>
      <c r="B46" s="524" t="s">
        <v>559</v>
      </c>
      <c r="C46" s="524" t="s">
        <v>565</v>
      </c>
      <c r="D46" s="525" t="s">
        <v>774</v>
      </c>
      <c r="E46" s="526" t="s">
        <v>574</v>
      </c>
      <c r="F46" s="524" t="s">
        <v>564</v>
      </c>
      <c r="G46" s="524" t="s">
        <v>713</v>
      </c>
      <c r="H46" s="524" t="s">
        <v>507</v>
      </c>
      <c r="I46" s="524" t="s">
        <v>714</v>
      </c>
      <c r="J46" s="524" t="s">
        <v>557</v>
      </c>
      <c r="K46" s="524" t="s">
        <v>715</v>
      </c>
      <c r="L46" s="527">
        <v>54.23</v>
      </c>
      <c r="M46" s="527">
        <v>54.23</v>
      </c>
      <c r="N46" s="524">
        <v>1</v>
      </c>
      <c r="O46" s="528">
        <v>1</v>
      </c>
      <c r="P46" s="527">
        <v>54.23</v>
      </c>
      <c r="Q46" s="529">
        <v>1</v>
      </c>
      <c r="R46" s="524">
        <v>1</v>
      </c>
      <c r="S46" s="529">
        <v>1</v>
      </c>
      <c r="T46" s="528">
        <v>1</v>
      </c>
      <c r="U46" s="530">
        <v>1</v>
      </c>
    </row>
    <row r="47" spans="1:21" ht="14.4" customHeight="1" x14ac:dyDescent="0.3">
      <c r="A47" s="523">
        <v>35</v>
      </c>
      <c r="B47" s="524" t="s">
        <v>559</v>
      </c>
      <c r="C47" s="524" t="s">
        <v>565</v>
      </c>
      <c r="D47" s="525" t="s">
        <v>774</v>
      </c>
      <c r="E47" s="526" t="s">
        <v>574</v>
      </c>
      <c r="F47" s="524" t="s">
        <v>564</v>
      </c>
      <c r="G47" s="524" t="s">
        <v>716</v>
      </c>
      <c r="H47" s="524" t="s">
        <v>507</v>
      </c>
      <c r="I47" s="524" t="s">
        <v>717</v>
      </c>
      <c r="J47" s="524" t="s">
        <v>718</v>
      </c>
      <c r="K47" s="524" t="s">
        <v>719</v>
      </c>
      <c r="L47" s="527">
        <v>87.86</v>
      </c>
      <c r="M47" s="527">
        <v>87.86</v>
      </c>
      <c r="N47" s="524">
        <v>1</v>
      </c>
      <c r="O47" s="528">
        <v>1</v>
      </c>
      <c r="P47" s="527"/>
      <c r="Q47" s="529">
        <v>0</v>
      </c>
      <c r="R47" s="524"/>
      <c r="S47" s="529">
        <v>0</v>
      </c>
      <c r="T47" s="528"/>
      <c r="U47" s="530">
        <v>0</v>
      </c>
    </row>
    <row r="48" spans="1:21" ht="14.4" customHeight="1" x14ac:dyDescent="0.3">
      <c r="A48" s="523">
        <v>35</v>
      </c>
      <c r="B48" s="524" t="s">
        <v>559</v>
      </c>
      <c r="C48" s="524" t="s">
        <v>565</v>
      </c>
      <c r="D48" s="525" t="s">
        <v>774</v>
      </c>
      <c r="E48" s="526" t="s">
        <v>575</v>
      </c>
      <c r="F48" s="524" t="s">
        <v>564</v>
      </c>
      <c r="G48" s="524" t="s">
        <v>720</v>
      </c>
      <c r="H48" s="524" t="s">
        <v>507</v>
      </c>
      <c r="I48" s="524" t="s">
        <v>721</v>
      </c>
      <c r="J48" s="524" t="s">
        <v>722</v>
      </c>
      <c r="K48" s="524" t="s">
        <v>723</v>
      </c>
      <c r="L48" s="527">
        <v>590.26</v>
      </c>
      <c r="M48" s="527">
        <v>590.26</v>
      </c>
      <c r="N48" s="524">
        <v>1</v>
      </c>
      <c r="O48" s="528">
        <v>0.5</v>
      </c>
      <c r="P48" s="527">
        <v>590.26</v>
      </c>
      <c r="Q48" s="529">
        <v>1</v>
      </c>
      <c r="R48" s="524">
        <v>1</v>
      </c>
      <c r="S48" s="529">
        <v>1</v>
      </c>
      <c r="T48" s="528">
        <v>0.5</v>
      </c>
      <c r="U48" s="530">
        <v>1</v>
      </c>
    </row>
    <row r="49" spans="1:21" ht="14.4" customHeight="1" x14ac:dyDescent="0.3">
      <c r="A49" s="523">
        <v>35</v>
      </c>
      <c r="B49" s="524" t="s">
        <v>559</v>
      </c>
      <c r="C49" s="524" t="s">
        <v>565</v>
      </c>
      <c r="D49" s="525" t="s">
        <v>774</v>
      </c>
      <c r="E49" s="526" t="s">
        <v>575</v>
      </c>
      <c r="F49" s="524" t="s">
        <v>564</v>
      </c>
      <c r="G49" s="524" t="s">
        <v>578</v>
      </c>
      <c r="H49" s="524" t="s">
        <v>507</v>
      </c>
      <c r="I49" s="524" t="s">
        <v>724</v>
      </c>
      <c r="J49" s="524" t="s">
        <v>580</v>
      </c>
      <c r="K49" s="524" t="s">
        <v>725</v>
      </c>
      <c r="L49" s="527">
        <v>0</v>
      </c>
      <c r="M49" s="527">
        <v>0</v>
      </c>
      <c r="N49" s="524">
        <v>1</v>
      </c>
      <c r="O49" s="528">
        <v>0.5</v>
      </c>
      <c r="P49" s="527">
        <v>0</v>
      </c>
      <c r="Q49" s="529"/>
      <c r="R49" s="524">
        <v>1</v>
      </c>
      <c r="S49" s="529">
        <v>1</v>
      </c>
      <c r="T49" s="528">
        <v>0.5</v>
      </c>
      <c r="U49" s="530">
        <v>1</v>
      </c>
    </row>
    <row r="50" spans="1:21" ht="14.4" customHeight="1" x14ac:dyDescent="0.3">
      <c r="A50" s="523">
        <v>35</v>
      </c>
      <c r="B50" s="524" t="s">
        <v>559</v>
      </c>
      <c r="C50" s="524" t="s">
        <v>565</v>
      </c>
      <c r="D50" s="525" t="s">
        <v>774</v>
      </c>
      <c r="E50" s="526" t="s">
        <v>575</v>
      </c>
      <c r="F50" s="524" t="s">
        <v>564</v>
      </c>
      <c r="G50" s="524" t="s">
        <v>726</v>
      </c>
      <c r="H50" s="524" t="s">
        <v>507</v>
      </c>
      <c r="I50" s="524" t="s">
        <v>727</v>
      </c>
      <c r="J50" s="524" t="s">
        <v>728</v>
      </c>
      <c r="K50" s="524" t="s">
        <v>729</v>
      </c>
      <c r="L50" s="527">
        <v>72.5</v>
      </c>
      <c r="M50" s="527">
        <v>217.5</v>
      </c>
      <c r="N50" s="524">
        <v>3</v>
      </c>
      <c r="O50" s="528">
        <v>1</v>
      </c>
      <c r="P50" s="527"/>
      <c r="Q50" s="529">
        <v>0</v>
      </c>
      <c r="R50" s="524"/>
      <c r="S50" s="529">
        <v>0</v>
      </c>
      <c r="T50" s="528"/>
      <c r="U50" s="530">
        <v>0</v>
      </c>
    </row>
    <row r="51" spans="1:21" ht="14.4" customHeight="1" x14ac:dyDescent="0.3">
      <c r="A51" s="523">
        <v>35</v>
      </c>
      <c r="B51" s="524" t="s">
        <v>559</v>
      </c>
      <c r="C51" s="524" t="s">
        <v>565</v>
      </c>
      <c r="D51" s="525" t="s">
        <v>774</v>
      </c>
      <c r="E51" s="526" t="s">
        <v>575</v>
      </c>
      <c r="F51" s="524" t="s">
        <v>564</v>
      </c>
      <c r="G51" s="524" t="s">
        <v>730</v>
      </c>
      <c r="H51" s="524" t="s">
        <v>507</v>
      </c>
      <c r="I51" s="524" t="s">
        <v>731</v>
      </c>
      <c r="J51" s="524" t="s">
        <v>732</v>
      </c>
      <c r="K51" s="524" t="s">
        <v>708</v>
      </c>
      <c r="L51" s="527">
        <v>0</v>
      </c>
      <c r="M51" s="527">
        <v>0</v>
      </c>
      <c r="N51" s="524">
        <v>1</v>
      </c>
      <c r="O51" s="528">
        <v>0.5</v>
      </c>
      <c r="P51" s="527">
        <v>0</v>
      </c>
      <c r="Q51" s="529"/>
      <c r="R51" s="524">
        <v>1</v>
      </c>
      <c r="S51" s="529">
        <v>1</v>
      </c>
      <c r="T51" s="528">
        <v>0.5</v>
      </c>
      <c r="U51" s="530">
        <v>1</v>
      </c>
    </row>
    <row r="52" spans="1:21" ht="14.4" customHeight="1" x14ac:dyDescent="0.3">
      <c r="A52" s="523">
        <v>35</v>
      </c>
      <c r="B52" s="524" t="s">
        <v>559</v>
      </c>
      <c r="C52" s="524" t="s">
        <v>565</v>
      </c>
      <c r="D52" s="525" t="s">
        <v>774</v>
      </c>
      <c r="E52" s="526" t="s">
        <v>575</v>
      </c>
      <c r="F52" s="524" t="s">
        <v>564</v>
      </c>
      <c r="G52" s="524" t="s">
        <v>733</v>
      </c>
      <c r="H52" s="524" t="s">
        <v>507</v>
      </c>
      <c r="I52" s="524" t="s">
        <v>734</v>
      </c>
      <c r="J52" s="524" t="s">
        <v>735</v>
      </c>
      <c r="K52" s="524" t="s">
        <v>736</v>
      </c>
      <c r="L52" s="527">
        <v>0</v>
      </c>
      <c r="M52" s="527">
        <v>0</v>
      </c>
      <c r="N52" s="524">
        <v>1</v>
      </c>
      <c r="O52" s="528">
        <v>1</v>
      </c>
      <c r="P52" s="527">
        <v>0</v>
      </c>
      <c r="Q52" s="529"/>
      <c r="R52" s="524">
        <v>1</v>
      </c>
      <c r="S52" s="529">
        <v>1</v>
      </c>
      <c r="T52" s="528">
        <v>1</v>
      </c>
      <c r="U52" s="530">
        <v>1</v>
      </c>
    </row>
    <row r="53" spans="1:21" ht="14.4" customHeight="1" x14ac:dyDescent="0.3">
      <c r="A53" s="523">
        <v>35</v>
      </c>
      <c r="B53" s="524" t="s">
        <v>559</v>
      </c>
      <c r="C53" s="524" t="s">
        <v>565</v>
      </c>
      <c r="D53" s="525" t="s">
        <v>774</v>
      </c>
      <c r="E53" s="526" t="s">
        <v>575</v>
      </c>
      <c r="F53" s="524" t="s">
        <v>564</v>
      </c>
      <c r="G53" s="524" t="s">
        <v>649</v>
      </c>
      <c r="H53" s="524" t="s">
        <v>507</v>
      </c>
      <c r="I53" s="524" t="s">
        <v>650</v>
      </c>
      <c r="J53" s="524" t="s">
        <v>651</v>
      </c>
      <c r="K53" s="524" t="s">
        <v>652</v>
      </c>
      <c r="L53" s="527">
        <v>0</v>
      </c>
      <c r="M53" s="527">
        <v>0</v>
      </c>
      <c r="N53" s="524">
        <v>1</v>
      </c>
      <c r="O53" s="528">
        <v>1</v>
      </c>
      <c r="P53" s="527"/>
      <c r="Q53" s="529"/>
      <c r="R53" s="524"/>
      <c r="S53" s="529">
        <v>0</v>
      </c>
      <c r="T53" s="528"/>
      <c r="U53" s="530">
        <v>0</v>
      </c>
    </row>
    <row r="54" spans="1:21" ht="14.4" customHeight="1" x14ac:dyDescent="0.3">
      <c r="A54" s="523">
        <v>35</v>
      </c>
      <c r="B54" s="524" t="s">
        <v>559</v>
      </c>
      <c r="C54" s="524" t="s">
        <v>565</v>
      </c>
      <c r="D54" s="525" t="s">
        <v>774</v>
      </c>
      <c r="E54" s="526" t="s">
        <v>575</v>
      </c>
      <c r="F54" s="524" t="s">
        <v>564</v>
      </c>
      <c r="G54" s="524" t="s">
        <v>737</v>
      </c>
      <c r="H54" s="524" t="s">
        <v>507</v>
      </c>
      <c r="I54" s="524" t="s">
        <v>738</v>
      </c>
      <c r="J54" s="524" t="s">
        <v>739</v>
      </c>
      <c r="K54" s="524" t="s">
        <v>740</v>
      </c>
      <c r="L54" s="527">
        <v>91.66</v>
      </c>
      <c r="M54" s="527">
        <v>91.66</v>
      </c>
      <c r="N54" s="524">
        <v>1</v>
      </c>
      <c r="O54" s="528">
        <v>0.5</v>
      </c>
      <c r="P54" s="527">
        <v>91.66</v>
      </c>
      <c r="Q54" s="529">
        <v>1</v>
      </c>
      <c r="R54" s="524">
        <v>1</v>
      </c>
      <c r="S54" s="529">
        <v>1</v>
      </c>
      <c r="T54" s="528">
        <v>0.5</v>
      </c>
      <c r="U54" s="530">
        <v>1</v>
      </c>
    </row>
    <row r="55" spans="1:21" ht="14.4" customHeight="1" x14ac:dyDescent="0.3">
      <c r="A55" s="523">
        <v>35</v>
      </c>
      <c r="B55" s="524" t="s">
        <v>559</v>
      </c>
      <c r="C55" s="524" t="s">
        <v>565</v>
      </c>
      <c r="D55" s="525" t="s">
        <v>774</v>
      </c>
      <c r="E55" s="526" t="s">
        <v>576</v>
      </c>
      <c r="F55" s="524" t="s">
        <v>564</v>
      </c>
      <c r="G55" s="524" t="s">
        <v>582</v>
      </c>
      <c r="H55" s="524" t="s">
        <v>507</v>
      </c>
      <c r="I55" s="524" t="s">
        <v>741</v>
      </c>
      <c r="J55" s="524" t="s">
        <v>742</v>
      </c>
      <c r="K55" s="524" t="s">
        <v>743</v>
      </c>
      <c r="L55" s="527">
        <v>0</v>
      </c>
      <c r="M55" s="527">
        <v>0</v>
      </c>
      <c r="N55" s="524">
        <v>1</v>
      </c>
      <c r="O55" s="528">
        <v>0.5</v>
      </c>
      <c r="P55" s="527">
        <v>0</v>
      </c>
      <c r="Q55" s="529"/>
      <c r="R55" s="524">
        <v>1</v>
      </c>
      <c r="S55" s="529">
        <v>1</v>
      </c>
      <c r="T55" s="528">
        <v>0.5</v>
      </c>
      <c r="U55" s="530">
        <v>1</v>
      </c>
    </row>
    <row r="56" spans="1:21" ht="14.4" customHeight="1" x14ac:dyDescent="0.3">
      <c r="A56" s="523">
        <v>35</v>
      </c>
      <c r="B56" s="524" t="s">
        <v>559</v>
      </c>
      <c r="C56" s="524" t="s">
        <v>565</v>
      </c>
      <c r="D56" s="525" t="s">
        <v>774</v>
      </c>
      <c r="E56" s="526" t="s">
        <v>576</v>
      </c>
      <c r="F56" s="524" t="s">
        <v>564</v>
      </c>
      <c r="G56" s="524" t="s">
        <v>610</v>
      </c>
      <c r="H56" s="524" t="s">
        <v>507</v>
      </c>
      <c r="I56" s="524" t="s">
        <v>744</v>
      </c>
      <c r="J56" s="524" t="s">
        <v>612</v>
      </c>
      <c r="K56" s="524" t="s">
        <v>745</v>
      </c>
      <c r="L56" s="527">
        <v>0</v>
      </c>
      <c r="M56" s="527">
        <v>0</v>
      </c>
      <c r="N56" s="524">
        <v>1</v>
      </c>
      <c r="O56" s="528">
        <v>1</v>
      </c>
      <c r="P56" s="527"/>
      <c r="Q56" s="529"/>
      <c r="R56" s="524"/>
      <c r="S56" s="529">
        <v>0</v>
      </c>
      <c r="T56" s="528"/>
      <c r="U56" s="530">
        <v>0</v>
      </c>
    </row>
    <row r="57" spans="1:21" ht="14.4" customHeight="1" x14ac:dyDescent="0.3">
      <c r="A57" s="523">
        <v>35</v>
      </c>
      <c r="B57" s="524" t="s">
        <v>559</v>
      </c>
      <c r="C57" s="524" t="s">
        <v>565</v>
      </c>
      <c r="D57" s="525" t="s">
        <v>774</v>
      </c>
      <c r="E57" s="526" t="s">
        <v>576</v>
      </c>
      <c r="F57" s="524" t="s">
        <v>564</v>
      </c>
      <c r="G57" s="524" t="s">
        <v>746</v>
      </c>
      <c r="H57" s="524" t="s">
        <v>507</v>
      </c>
      <c r="I57" s="524" t="s">
        <v>747</v>
      </c>
      <c r="J57" s="524" t="s">
        <v>748</v>
      </c>
      <c r="K57" s="524" t="s">
        <v>749</v>
      </c>
      <c r="L57" s="527">
        <v>0</v>
      </c>
      <c r="M57" s="527">
        <v>0</v>
      </c>
      <c r="N57" s="524">
        <v>1</v>
      </c>
      <c r="O57" s="528">
        <v>1</v>
      </c>
      <c r="P57" s="527">
        <v>0</v>
      </c>
      <c r="Q57" s="529"/>
      <c r="R57" s="524">
        <v>1</v>
      </c>
      <c r="S57" s="529">
        <v>1</v>
      </c>
      <c r="T57" s="528">
        <v>1</v>
      </c>
      <c r="U57" s="530">
        <v>1</v>
      </c>
    </row>
    <row r="58" spans="1:21" ht="14.4" customHeight="1" x14ac:dyDescent="0.3">
      <c r="A58" s="523">
        <v>35</v>
      </c>
      <c r="B58" s="524" t="s">
        <v>559</v>
      </c>
      <c r="C58" s="524" t="s">
        <v>565</v>
      </c>
      <c r="D58" s="525" t="s">
        <v>774</v>
      </c>
      <c r="E58" s="526" t="s">
        <v>576</v>
      </c>
      <c r="F58" s="524" t="s">
        <v>564</v>
      </c>
      <c r="G58" s="524" t="s">
        <v>750</v>
      </c>
      <c r="H58" s="524" t="s">
        <v>507</v>
      </c>
      <c r="I58" s="524" t="s">
        <v>751</v>
      </c>
      <c r="J58" s="524" t="s">
        <v>752</v>
      </c>
      <c r="K58" s="524" t="s">
        <v>753</v>
      </c>
      <c r="L58" s="527">
        <v>90</v>
      </c>
      <c r="M58" s="527">
        <v>90</v>
      </c>
      <c r="N58" s="524">
        <v>1</v>
      </c>
      <c r="O58" s="528">
        <v>1</v>
      </c>
      <c r="P58" s="527"/>
      <c r="Q58" s="529">
        <v>0</v>
      </c>
      <c r="R58" s="524"/>
      <c r="S58" s="529">
        <v>0</v>
      </c>
      <c r="T58" s="528"/>
      <c r="U58" s="530">
        <v>0</v>
      </c>
    </row>
    <row r="59" spans="1:21" ht="14.4" customHeight="1" x14ac:dyDescent="0.3">
      <c r="A59" s="523">
        <v>35</v>
      </c>
      <c r="B59" s="524" t="s">
        <v>559</v>
      </c>
      <c r="C59" s="524" t="s">
        <v>565</v>
      </c>
      <c r="D59" s="525" t="s">
        <v>774</v>
      </c>
      <c r="E59" s="526" t="s">
        <v>576</v>
      </c>
      <c r="F59" s="524" t="s">
        <v>564</v>
      </c>
      <c r="G59" s="524" t="s">
        <v>754</v>
      </c>
      <c r="H59" s="524" t="s">
        <v>507</v>
      </c>
      <c r="I59" s="524" t="s">
        <v>755</v>
      </c>
      <c r="J59" s="524" t="s">
        <v>756</v>
      </c>
      <c r="K59" s="524" t="s">
        <v>757</v>
      </c>
      <c r="L59" s="527">
        <v>156.77000000000001</v>
      </c>
      <c r="M59" s="527">
        <v>1724.4700000000003</v>
      </c>
      <c r="N59" s="524">
        <v>11</v>
      </c>
      <c r="O59" s="528">
        <v>4</v>
      </c>
      <c r="P59" s="527">
        <v>1254.1600000000003</v>
      </c>
      <c r="Q59" s="529">
        <v>0.72727272727272729</v>
      </c>
      <c r="R59" s="524">
        <v>8</v>
      </c>
      <c r="S59" s="529">
        <v>0.72727272727272729</v>
      </c>
      <c r="T59" s="528">
        <v>3</v>
      </c>
      <c r="U59" s="530">
        <v>0.75</v>
      </c>
    </row>
    <row r="60" spans="1:21" ht="14.4" customHeight="1" x14ac:dyDescent="0.3">
      <c r="A60" s="523">
        <v>35</v>
      </c>
      <c r="B60" s="524" t="s">
        <v>559</v>
      </c>
      <c r="C60" s="524" t="s">
        <v>565</v>
      </c>
      <c r="D60" s="525" t="s">
        <v>774</v>
      </c>
      <c r="E60" s="526" t="s">
        <v>576</v>
      </c>
      <c r="F60" s="524" t="s">
        <v>564</v>
      </c>
      <c r="G60" s="524" t="s">
        <v>758</v>
      </c>
      <c r="H60" s="524" t="s">
        <v>507</v>
      </c>
      <c r="I60" s="524" t="s">
        <v>759</v>
      </c>
      <c r="J60" s="524" t="s">
        <v>760</v>
      </c>
      <c r="K60" s="524" t="s">
        <v>761</v>
      </c>
      <c r="L60" s="527">
        <v>0</v>
      </c>
      <c r="M60" s="527">
        <v>0</v>
      </c>
      <c r="N60" s="524">
        <v>1</v>
      </c>
      <c r="O60" s="528">
        <v>1</v>
      </c>
      <c r="P60" s="527">
        <v>0</v>
      </c>
      <c r="Q60" s="529"/>
      <c r="R60" s="524">
        <v>1</v>
      </c>
      <c r="S60" s="529">
        <v>1</v>
      </c>
      <c r="T60" s="528">
        <v>1</v>
      </c>
      <c r="U60" s="530">
        <v>1</v>
      </c>
    </row>
    <row r="61" spans="1:21" ht="14.4" customHeight="1" x14ac:dyDescent="0.3">
      <c r="A61" s="523">
        <v>35</v>
      </c>
      <c r="B61" s="524" t="s">
        <v>559</v>
      </c>
      <c r="C61" s="524" t="s">
        <v>565</v>
      </c>
      <c r="D61" s="525" t="s">
        <v>774</v>
      </c>
      <c r="E61" s="526" t="s">
        <v>576</v>
      </c>
      <c r="F61" s="524" t="s">
        <v>564</v>
      </c>
      <c r="G61" s="524" t="s">
        <v>762</v>
      </c>
      <c r="H61" s="524" t="s">
        <v>507</v>
      </c>
      <c r="I61" s="524" t="s">
        <v>763</v>
      </c>
      <c r="J61" s="524" t="s">
        <v>764</v>
      </c>
      <c r="K61" s="524" t="s">
        <v>765</v>
      </c>
      <c r="L61" s="527">
        <v>0</v>
      </c>
      <c r="M61" s="527">
        <v>0</v>
      </c>
      <c r="N61" s="524">
        <v>1</v>
      </c>
      <c r="O61" s="528">
        <v>0.5</v>
      </c>
      <c r="P61" s="527">
        <v>0</v>
      </c>
      <c r="Q61" s="529"/>
      <c r="R61" s="524">
        <v>1</v>
      </c>
      <c r="S61" s="529">
        <v>1</v>
      </c>
      <c r="T61" s="528">
        <v>0.5</v>
      </c>
      <c r="U61" s="530">
        <v>1</v>
      </c>
    </row>
    <row r="62" spans="1:21" ht="14.4" customHeight="1" x14ac:dyDescent="0.3">
      <c r="A62" s="523">
        <v>35</v>
      </c>
      <c r="B62" s="524" t="s">
        <v>559</v>
      </c>
      <c r="C62" s="524" t="s">
        <v>565</v>
      </c>
      <c r="D62" s="525" t="s">
        <v>774</v>
      </c>
      <c r="E62" s="526" t="s">
        <v>577</v>
      </c>
      <c r="F62" s="524" t="s">
        <v>564</v>
      </c>
      <c r="G62" s="524" t="s">
        <v>766</v>
      </c>
      <c r="H62" s="524" t="s">
        <v>507</v>
      </c>
      <c r="I62" s="524" t="s">
        <v>767</v>
      </c>
      <c r="J62" s="524" t="s">
        <v>768</v>
      </c>
      <c r="K62" s="524" t="s">
        <v>769</v>
      </c>
      <c r="L62" s="527">
        <v>47.41</v>
      </c>
      <c r="M62" s="527">
        <v>47.41</v>
      </c>
      <c r="N62" s="524">
        <v>1</v>
      </c>
      <c r="O62" s="528">
        <v>0.5</v>
      </c>
      <c r="P62" s="527">
        <v>47.41</v>
      </c>
      <c r="Q62" s="529">
        <v>1</v>
      </c>
      <c r="R62" s="524">
        <v>1</v>
      </c>
      <c r="S62" s="529">
        <v>1</v>
      </c>
      <c r="T62" s="528">
        <v>0.5</v>
      </c>
      <c r="U62" s="530">
        <v>1</v>
      </c>
    </row>
    <row r="63" spans="1:21" ht="14.4" customHeight="1" thickBot="1" x14ac:dyDescent="0.35">
      <c r="A63" s="531">
        <v>35</v>
      </c>
      <c r="B63" s="532" t="s">
        <v>559</v>
      </c>
      <c r="C63" s="532" t="s">
        <v>565</v>
      </c>
      <c r="D63" s="533" t="s">
        <v>774</v>
      </c>
      <c r="E63" s="534" t="s">
        <v>577</v>
      </c>
      <c r="F63" s="532" t="s">
        <v>564</v>
      </c>
      <c r="G63" s="532" t="s">
        <v>770</v>
      </c>
      <c r="H63" s="532" t="s">
        <v>507</v>
      </c>
      <c r="I63" s="532" t="s">
        <v>771</v>
      </c>
      <c r="J63" s="532" t="s">
        <v>772</v>
      </c>
      <c r="K63" s="532" t="s">
        <v>773</v>
      </c>
      <c r="L63" s="535">
        <v>215.12</v>
      </c>
      <c r="M63" s="535">
        <v>215.12</v>
      </c>
      <c r="N63" s="532">
        <v>1</v>
      </c>
      <c r="O63" s="536">
        <v>0.5</v>
      </c>
      <c r="P63" s="535">
        <v>215.12</v>
      </c>
      <c r="Q63" s="537">
        <v>1</v>
      </c>
      <c r="R63" s="532">
        <v>1</v>
      </c>
      <c r="S63" s="537">
        <v>1</v>
      </c>
      <c r="T63" s="536">
        <v>0.5</v>
      </c>
      <c r="U63" s="53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777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278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39" t="s">
        <v>162</v>
      </c>
      <c r="B4" s="540" t="s">
        <v>14</v>
      </c>
      <c r="C4" s="541" t="s">
        <v>2</v>
      </c>
      <c r="D4" s="540" t="s">
        <v>14</v>
      </c>
      <c r="E4" s="541" t="s">
        <v>2</v>
      </c>
      <c r="F4" s="542" t="s">
        <v>14</v>
      </c>
    </row>
    <row r="5" spans="1:6" ht="14.4" customHeight="1" x14ac:dyDescent="0.3">
      <c r="A5" s="555" t="s">
        <v>575</v>
      </c>
      <c r="B5" s="116">
        <v>0</v>
      </c>
      <c r="C5" s="522"/>
      <c r="D5" s="116"/>
      <c r="E5" s="522"/>
      <c r="F5" s="543">
        <v>0</v>
      </c>
    </row>
    <row r="6" spans="1:6" ht="14.4" customHeight="1" x14ac:dyDescent="0.3">
      <c r="A6" s="556" t="s">
        <v>574</v>
      </c>
      <c r="B6" s="544"/>
      <c r="C6" s="529">
        <v>0</v>
      </c>
      <c r="D6" s="544">
        <v>113.66</v>
      </c>
      <c r="E6" s="529">
        <v>1</v>
      </c>
      <c r="F6" s="545">
        <v>113.66</v>
      </c>
    </row>
    <row r="7" spans="1:6" ht="14.4" customHeight="1" x14ac:dyDescent="0.3">
      <c r="A7" s="556" t="s">
        <v>571</v>
      </c>
      <c r="B7" s="544"/>
      <c r="C7" s="529">
        <v>0</v>
      </c>
      <c r="D7" s="544">
        <v>182.36</v>
      </c>
      <c r="E7" s="529">
        <v>1</v>
      </c>
      <c r="F7" s="545">
        <v>182.36</v>
      </c>
    </row>
    <row r="8" spans="1:6" ht="14.4" customHeight="1" thickBot="1" x14ac:dyDescent="0.35">
      <c r="A8" s="557" t="s">
        <v>573</v>
      </c>
      <c r="B8" s="548"/>
      <c r="C8" s="549">
        <v>0</v>
      </c>
      <c r="D8" s="548">
        <v>2367.52</v>
      </c>
      <c r="E8" s="549">
        <v>1</v>
      </c>
      <c r="F8" s="550">
        <v>2367.52</v>
      </c>
    </row>
    <row r="9" spans="1:6" ht="14.4" customHeight="1" thickBot="1" x14ac:dyDescent="0.35">
      <c r="A9" s="551" t="s">
        <v>3</v>
      </c>
      <c r="B9" s="552">
        <v>0</v>
      </c>
      <c r="C9" s="553">
        <v>0</v>
      </c>
      <c r="D9" s="552">
        <v>2663.54</v>
      </c>
      <c r="E9" s="553">
        <v>1</v>
      </c>
      <c r="F9" s="554">
        <v>2663.54</v>
      </c>
    </row>
    <row r="10" spans="1:6" ht="14.4" customHeight="1" thickBot="1" x14ac:dyDescent="0.35"/>
    <row r="11" spans="1:6" ht="14.4" customHeight="1" x14ac:dyDescent="0.3">
      <c r="A11" s="555" t="s">
        <v>778</v>
      </c>
      <c r="B11" s="116">
        <v>0</v>
      </c>
      <c r="C11" s="522"/>
      <c r="D11" s="116"/>
      <c r="E11" s="522"/>
      <c r="F11" s="543">
        <v>0</v>
      </c>
    </row>
    <row r="12" spans="1:6" ht="14.4" customHeight="1" x14ac:dyDescent="0.3">
      <c r="A12" s="556" t="s">
        <v>779</v>
      </c>
      <c r="B12" s="544"/>
      <c r="C12" s="529">
        <v>0</v>
      </c>
      <c r="D12" s="544">
        <v>267.88</v>
      </c>
      <c r="E12" s="529">
        <v>1</v>
      </c>
      <c r="F12" s="545">
        <v>267.88</v>
      </c>
    </row>
    <row r="13" spans="1:6" ht="14.4" customHeight="1" x14ac:dyDescent="0.3">
      <c r="A13" s="556" t="s">
        <v>780</v>
      </c>
      <c r="B13" s="544"/>
      <c r="C13" s="529">
        <v>0</v>
      </c>
      <c r="D13" s="544">
        <v>415.2</v>
      </c>
      <c r="E13" s="529">
        <v>1</v>
      </c>
      <c r="F13" s="545">
        <v>415.2</v>
      </c>
    </row>
    <row r="14" spans="1:6" ht="14.4" customHeight="1" x14ac:dyDescent="0.3">
      <c r="A14" s="556" t="s">
        <v>781</v>
      </c>
      <c r="B14" s="544"/>
      <c r="C14" s="529">
        <v>0</v>
      </c>
      <c r="D14" s="544">
        <v>35.11</v>
      </c>
      <c r="E14" s="529">
        <v>1</v>
      </c>
      <c r="F14" s="545">
        <v>35.11</v>
      </c>
    </row>
    <row r="15" spans="1:6" ht="14.4" customHeight="1" x14ac:dyDescent="0.3">
      <c r="A15" s="556" t="s">
        <v>782</v>
      </c>
      <c r="B15" s="544"/>
      <c r="C15" s="529">
        <v>0</v>
      </c>
      <c r="D15" s="544">
        <v>439.98</v>
      </c>
      <c r="E15" s="529">
        <v>1</v>
      </c>
      <c r="F15" s="545">
        <v>439.98</v>
      </c>
    </row>
    <row r="16" spans="1:6" ht="14.4" customHeight="1" x14ac:dyDescent="0.3">
      <c r="A16" s="556" t="s">
        <v>783</v>
      </c>
      <c r="B16" s="544"/>
      <c r="C16" s="529">
        <v>0</v>
      </c>
      <c r="D16" s="544">
        <v>460.85</v>
      </c>
      <c r="E16" s="529">
        <v>1</v>
      </c>
      <c r="F16" s="545">
        <v>460.85</v>
      </c>
    </row>
    <row r="17" spans="1:6" ht="14.4" customHeight="1" x14ac:dyDescent="0.3">
      <c r="A17" s="556" t="s">
        <v>784</v>
      </c>
      <c r="B17" s="544"/>
      <c r="C17" s="529"/>
      <c r="D17" s="544">
        <v>0</v>
      </c>
      <c r="E17" s="529"/>
      <c r="F17" s="545">
        <v>0</v>
      </c>
    </row>
    <row r="18" spans="1:6" ht="14.4" customHeight="1" x14ac:dyDescent="0.3">
      <c r="A18" s="556" t="s">
        <v>785</v>
      </c>
      <c r="B18" s="544"/>
      <c r="C18" s="529">
        <v>0</v>
      </c>
      <c r="D18" s="544">
        <v>416.37</v>
      </c>
      <c r="E18" s="529">
        <v>1</v>
      </c>
      <c r="F18" s="545">
        <v>416.37</v>
      </c>
    </row>
    <row r="19" spans="1:6" ht="14.4" customHeight="1" x14ac:dyDescent="0.3">
      <c r="A19" s="556" t="s">
        <v>786</v>
      </c>
      <c r="B19" s="544"/>
      <c r="C19" s="529">
        <v>0</v>
      </c>
      <c r="D19" s="544">
        <v>113.66</v>
      </c>
      <c r="E19" s="529">
        <v>1</v>
      </c>
      <c r="F19" s="545">
        <v>113.66</v>
      </c>
    </row>
    <row r="20" spans="1:6" ht="14.4" customHeight="1" x14ac:dyDescent="0.3">
      <c r="A20" s="556" t="s">
        <v>787</v>
      </c>
      <c r="B20" s="544"/>
      <c r="C20" s="529">
        <v>0</v>
      </c>
      <c r="D20" s="544">
        <v>82.99</v>
      </c>
      <c r="E20" s="529">
        <v>1</v>
      </c>
      <c r="F20" s="545">
        <v>82.99</v>
      </c>
    </row>
    <row r="21" spans="1:6" ht="14.4" customHeight="1" x14ac:dyDescent="0.3">
      <c r="A21" s="556" t="s">
        <v>788</v>
      </c>
      <c r="B21" s="544"/>
      <c r="C21" s="529">
        <v>0</v>
      </c>
      <c r="D21" s="544">
        <v>334.66</v>
      </c>
      <c r="E21" s="529">
        <v>1</v>
      </c>
      <c r="F21" s="545">
        <v>334.66</v>
      </c>
    </row>
    <row r="22" spans="1:6" ht="14.4" customHeight="1" thickBot="1" x14ac:dyDescent="0.35">
      <c r="A22" s="557" t="s">
        <v>789</v>
      </c>
      <c r="B22" s="548"/>
      <c r="C22" s="549">
        <v>0</v>
      </c>
      <c r="D22" s="548">
        <v>96.84</v>
      </c>
      <c r="E22" s="549">
        <v>1</v>
      </c>
      <c r="F22" s="550">
        <v>96.84</v>
      </c>
    </row>
    <row r="23" spans="1:6" ht="14.4" customHeight="1" thickBot="1" x14ac:dyDescent="0.35">
      <c r="A23" s="551" t="s">
        <v>3</v>
      </c>
      <c r="B23" s="552">
        <v>0</v>
      </c>
      <c r="C23" s="553">
        <v>0</v>
      </c>
      <c r="D23" s="552">
        <v>2663.54</v>
      </c>
      <c r="E23" s="553">
        <v>1</v>
      </c>
      <c r="F23" s="554">
        <v>2663.54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{368FBC60-1467-4EF3-B60F-F3A89A42B8C2}</x14:id>
        </ext>
      </extLst>
    </cfRule>
  </conditionalFormatting>
  <conditionalFormatting sqref="F11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{8AA7E1A3-D732-4D5C-BA52-8BB2DF2F24EB}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8FBC60-1467-4EF3-B60F-F3A89A42B8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8AA7E1A3-D732-4D5C-BA52-8BB2DF2F24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802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278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19</v>
      </c>
      <c r="J3" s="43">
        <f>SUBTOTAL(9,J6:J1048576)</f>
        <v>2663.5400000000004</v>
      </c>
      <c r="K3" s="44">
        <f>IF(M3=0,0,J3/M3)</f>
        <v>1</v>
      </c>
      <c r="L3" s="43">
        <f>SUBTOTAL(9,L6:L1048576)</f>
        <v>20</v>
      </c>
      <c r="M3" s="45">
        <f>SUBTOTAL(9,M6:M1048576)</f>
        <v>2663.5400000000004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39" t="s">
        <v>135</v>
      </c>
      <c r="B5" s="559" t="s">
        <v>131</v>
      </c>
      <c r="C5" s="559" t="s">
        <v>71</v>
      </c>
      <c r="D5" s="559" t="s">
        <v>132</v>
      </c>
      <c r="E5" s="559" t="s">
        <v>133</v>
      </c>
      <c r="F5" s="560" t="s">
        <v>28</v>
      </c>
      <c r="G5" s="560" t="s">
        <v>14</v>
      </c>
      <c r="H5" s="541" t="s">
        <v>134</v>
      </c>
      <c r="I5" s="540" t="s">
        <v>28</v>
      </c>
      <c r="J5" s="560" t="s">
        <v>14</v>
      </c>
      <c r="K5" s="541" t="s">
        <v>134</v>
      </c>
      <c r="L5" s="540" t="s">
        <v>28</v>
      </c>
      <c r="M5" s="561" t="s">
        <v>14</v>
      </c>
    </row>
    <row r="6" spans="1:13" ht="14.4" customHeight="1" x14ac:dyDescent="0.3">
      <c r="A6" s="516" t="s">
        <v>575</v>
      </c>
      <c r="B6" s="517" t="s">
        <v>790</v>
      </c>
      <c r="C6" s="517" t="s">
        <v>731</v>
      </c>
      <c r="D6" s="517" t="s">
        <v>732</v>
      </c>
      <c r="E6" s="517" t="s">
        <v>708</v>
      </c>
      <c r="F6" s="116">
        <v>1</v>
      </c>
      <c r="G6" s="116">
        <v>0</v>
      </c>
      <c r="H6" s="522"/>
      <c r="I6" s="116"/>
      <c r="J6" s="116"/>
      <c r="K6" s="522"/>
      <c r="L6" s="116">
        <v>1</v>
      </c>
      <c r="M6" s="543">
        <v>0</v>
      </c>
    </row>
    <row r="7" spans="1:13" ht="14.4" customHeight="1" x14ac:dyDescent="0.3">
      <c r="A7" s="523" t="s">
        <v>571</v>
      </c>
      <c r="B7" s="524" t="s">
        <v>791</v>
      </c>
      <c r="C7" s="524" t="s">
        <v>599</v>
      </c>
      <c r="D7" s="524" t="s">
        <v>600</v>
      </c>
      <c r="E7" s="524" t="s">
        <v>601</v>
      </c>
      <c r="F7" s="544"/>
      <c r="G7" s="544"/>
      <c r="H7" s="529">
        <v>0</v>
      </c>
      <c r="I7" s="544">
        <v>1</v>
      </c>
      <c r="J7" s="544">
        <v>48.42</v>
      </c>
      <c r="K7" s="529">
        <v>1</v>
      </c>
      <c r="L7" s="544">
        <v>1</v>
      </c>
      <c r="M7" s="545">
        <v>48.42</v>
      </c>
    </row>
    <row r="8" spans="1:13" ht="14.4" customHeight="1" x14ac:dyDescent="0.3">
      <c r="A8" s="523" t="s">
        <v>571</v>
      </c>
      <c r="B8" s="524" t="s">
        <v>792</v>
      </c>
      <c r="C8" s="524" t="s">
        <v>607</v>
      </c>
      <c r="D8" s="524" t="s">
        <v>608</v>
      </c>
      <c r="E8" s="524" t="s">
        <v>609</v>
      </c>
      <c r="F8" s="544"/>
      <c r="G8" s="544"/>
      <c r="H8" s="529">
        <v>0</v>
      </c>
      <c r="I8" s="544">
        <v>1</v>
      </c>
      <c r="J8" s="544">
        <v>133.94</v>
      </c>
      <c r="K8" s="529">
        <v>1</v>
      </c>
      <c r="L8" s="544">
        <v>1</v>
      </c>
      <c r="M8" s="545">
        <v>133.94</v>
      </c>
    </row>
    <row r="9" spans="1:13" ht="14.4" customHeight="1" x14ac:dyDescent="0.3">
      <c r="A9" s="523" t="s">
        <v>574</v>
      </c>
      <c r="B9" s="524" t="s">
        <v>793</v>
      </c>
      <c r="C9" s="524" t="s">
        <v>706</v>
      </c>
      <c r="D9" s="524" t="s">
        <v>707</v>
      </c>
      <c r="E9" s="524" t="s">
        <v>708</v>
      </c>
      <c r="F9" s="544"/>
      <c r="G9" s="544"/>
      <c r="H9" s="529">
        <v>0</v>
      </c>
      <c r="I9" s="544">
        <v>1</v>
      </c>
      <c r="J9" s="544">
        <v>113.66</v>
      </c>
      <c r="K9" s="529">
        <v>1</v>
      </c>
      <c r="L9" s="544">
        <v>1</v>
      </c>
      <c r="M9" s="545">
        <v>113.66</v>
      </c>
    </row>
    <row r="10" spans="1:13" ht="14.4" customHeight="1" x14ac:dyDescent="0.3">
      <c r="A10" s="523" t="s">
        <v>573</v>
      </c>
      <c r="B10" s="524" t="s">
        <v>794</v>
      </c>
      <c r="C10" s="524" t="s">
        <v>674</v>
      </c>
      <c r="D10" s="524" t="s">
        <v>675</v>
      </c>
      <c r="E10" s="524" t="s">
        <v>676</v>
      </c>
      <c r="F10" s="544"/>
      <c r="G10" s="544"/>
      <c r="H10" s="529">
        <v>0</v>
      </c>
      <c r="I10" s="544">
        <v>1</v>
      </c>
      <c r="J10" s="544">
        <v>334.66</v>
      </c>
      <c r="K10" s="529">
        <v>1</v>
      </c>
      <c r="L10" s="544">
        <v>1</v>
      </c>
      <c r="M10" s="545">
        <v>334.66</v>
      </c>
    </row>
    <row r="11" spans="1:13" ht="14.4" customHeight="1" x14ac:dyDescent="0.3">
      <c r="A11" s="523" t="s">
        <v>573</v>
      </c>
      <c r="B11" s="524" t="s">
        <v>795</v>
      </c>
      <c r="C11" s="524" t="s">
        <v>633</v>
      </c>
      <c r="D11" s="524" t="s">
        <v>634</v>
      </c>
      <c r="E11" s="524" t="s">
        <v>635</v>
      </c>
      <c r="F11" s="544"/>
      <c r="G11" s="544"/>
      <c r="H11" s="529">
        <v>0</v>
      </c>
      <c r="I11" s="544">
        <v>1</v>
      </c>
      <c r="J11" s="544">
        <v>35.11</v>
      </c>
      <c r="K11" s="529">
        <v>1</v>
      </c>
      <c r="L11" s="544">
        <v>1</v>
      </c>
      <c r="M11" s="545">
        <v>35.11</v>
      </c>
    </row>
    <row r="12" spans="1:13" ht="14.4" customHeight="1" x14ac:dyDescent="0.3">
      <c r="A12" s="523" t="s">
        <v>573</v>
      </c>
      <c r="B12" s="524" t="s">
        <v>796</v>
      </c>
      <c r="C12" s="524" t="s">
        <v>678</v>
      </c>
      <c r="D12" s="524" t="s">
        <v>679</v>
      </c>
      <c r="E12" s="524" t="s">
        <v>680</v>
      </c>
      <c r="F12" s="544"/>
      <c r="G12" s="544"/>
      <c r="H12" s="529">
        <v>0</v>
      </c>
      <c r="I12" s="544">
        <v>1</v>
      </c>
      <c r="J12" s="544">
        <v>460.85</v>
      </c>
      <c r="K12" s="529">
        <v>1</v>
      </c>
      <c r="L12" s="544">
        <v>1</v>
      </c>
      <c r="M12" s="545">
        <v>460.85</v>
      </c>
    </row>
    <row r="13" spans="1:13" ht="14.4" customHeight="1" x14ac:dyDescent="0.3">
      <c r="A13" s="523" t="s">
        <v>573</v>
      </c>
      <c r="B13" s="524" t="s">
        <v>797</v>
      </c>
      <c r="C13" s="524" t="s">
        <v>625</v>
      </c>
      <c r="D13" s="524" t="s">
        <v>626</v>
      </c>
      <c r="E13" s="524" t="s">
        <v>627</v>
      </c>
      <c r="F13" s="544"/>
      <c r="G13" s="544"/>
      <c r="H13" s="529">
        <v>0</v>
      </c>
      <c r="I13" s="544">
        <v>1</v>
      </c>
      <c r="J13" s="544">
        <v>416.37</v>
      </c>
      <c r="K13" s="529">
        <v>1</v>
      </c>
      <c r="L13" s="544">
        <v>1</v>
      </c>
      <c r="M13" s="545">
        <v>416.37</v>
      </c>
    </row>
    <row r="14" spans="1:13" ht="14.4" customHeight="1" x14ac:dyDescent="0.3">
      <c r="A14" s="523" t="s">
        <v>573</v>
      </c>
      <c r="B14" s="524" t="s">
        <v>798</v>
      </c>
      <c r="C14" s="524" t="s">
        <v>658</v>
      </c>
      <c r="D14" s="524" t="s">
        <v>659</v>
      </c>
      <c r="E14" s="524" t="s">
        <v>660</v>
      </c>
      <c r="F14" s="544"/>
      <c r="G14" s="544"/>
      <c r="H14" s="529">
        <v>0</v>
      </c>
      <c r="I14" s="544">
        <v>1</v>
      </c>
      <c r="J14" s="544">
        <v>82.99</v>
      </c>
      <c r="K14" s="529">
        <v>1</v>
      </c>
      <c r="L14" s="544">
        <v>1</v>
      </c>
      <c r="M14" s="545">
        <v>82.99</v>
      </c>
    </row>
    <row r="15" spans="1:13" ht="14.4" customHeight="1" x14ac:dyDescent="0.3">
      <c r="A15" s="523" t="s">
        <v>573</v>
      </c>
      <c r="B15" s="524" t="s">
        <v>791</v>
      </c>
      <c r="C15" s="524" t="s">
        <v>599</v>
      </c>
      <c r="D15" s="524" t="s">
        <v>600</v>
      </c>
      <c r="E15" s="524" t="s">
        <v>601</v>
      </c>
      <c r="F15" s="544"/>
      <c r="G15" s="544"/>
      <c r="H15" s="529">
        <v>0</v>
      </c>
      <c r="I15" s="544">
        <v>1</v>
      </c>
      <c r="J15" s="544">
        <v>48.42</v>
      </c>
      <c r="K15" s="529">
        <v>1</v>
      </c>
      <c r="L15" s="544">
        <v>1</v>
      </c>
      <c r="M15" s="545">
        <v>48.42</v>
      </c>
    </row>
    <row r="16" spans="1:13" ht="14.4" customHeight="1" x14ac:dyDescent="0.3">
      <c r="A16" s="523" t="s">
        <v>573</v>
      </c>
      <c r="B16" s="524" t="s">
        <v>799</v>
      </c>
      <c r="C16" s="524" t="s">
        <v>682</v>
      </c>
      <c r="D16" s="524" t="s">
        <v>683</v>
      </c>
      <c r="E16" s="524" t="s">
        <v>684</v>
      </c>
      <c r="F16" s="544"/>
      <c r="G16" s="544"/>
      <c r="H16" s="529">
        <v>0</v>
      </c>
      <c r="I16" s="544">
        <v>1</v>
      </c>
      <c r="J16" s="544">
        <v>439.98</v>
      </c>
      <c r="K16" s="529">
        <v>1</v>
      </c>
      <c r="L16" s="544">
        <v>1</v>
      </c>
      <c r="M16" s="545">
        <v>439.98</v>
      </c>
    </row>
    <row r="17" spans="1:13" ht="14.4" customHeight="1" x14ac:dyDescent="0.3">
      <c r="A17" s="523" t="s">
        <v>573</v>
      </c>
      <c r="B17" s="524" t="s">
        <v>800</v>
      </c>
      <c r="C17" s="524" t="s">
        <v>694</v>
      </c>
      <c r="D17" s="524" t="s">
        <v>695</v>
      </c>
      <c r="E17" s="524" t="s">
        <v>696</v>
      </c>
      <c r="F17" s="544"/>
      <c r="G17" s="544"/>
      <c r="H17" s="529"/>
      <c r="I17" s="544">
        <v>4</v>
      </c>
      <c r="J17" s="544">
        <v>0</v>
      </c>
      <c r="K17" s="529"/>
      <c r="L17" s="544">
        <v>4</v>
      </c>
      <c r="M17" s="545">
        <v>0</v>
      </c>
    </row>
    <row r="18" spans="1:13" ht="14.4" customHeight="1" x14ac:dyDescent="0.3">
      <c r="A18" s="523" t="s">
        <v>573</v>
      </c>
      <c r="B18" s="524" t="s">
        <v>801</v>
      </c>
      <c r="C18" s="524" t="s">
        <v>629</v>
      </c>
      <c r="D18" s="524" t="s">
        <v>630</v>
      </c>
      <c r="E18" s="524" t="s">
        <v>631</v>
      </c>
      <c r="F18" s="544"/>
      <c r="G18" s="544"/>
      <c r="H18" s="529">
        <v>0</v>
      </c>
      <c r="I18" s="544">
        <v>4</v>
      </c>
      <c r="J18" s="544">
        <v>415.2</v>
      </c>
      <c r="K18" s="529">
        <v>1</v>
      </c>
      <c r="L18" s="544">
        <v>4</v>
      </c>
      <c r="M18" s="545">
        <v>415.2</v>
      </c>
    </row>
    <row r="19" spans="1:13" ht="14.4" customHeight="1" thickBot="1" x14ac:dyDescent="0.35">
      <c r="A19" s="531" t="s">
        <v>573</v>
      </c>
      <c r="B19" s="532" t="s">
        <v>792</v>
      </c>
      <c r="C19" s="532" t="s">
        <v>607</v>
      </c>
      <c r="D19" s="532" t="s">
        <v>608</v>
      </c>
      <c r="E19" s="532" t="s">
        <v>609</v>
      </c>
      <c r="F19" s="546"/>
      <c r="G19" s="546"/>
      <c r="H19" s="537">
        <v>0</v>
      </c>
      <c r="I19" s="546">
        <v>1</v>
      </c>
      <c r="J19" s="546">
        <v>133.94</v>
      </c>
      <c r="K19" s="537">
        <v>1</v>
      </c>
      <c r="L19" s="546">
        <v>1</v>
      </c>
      <c r="M19" s="547">
        <v>133.94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240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505</v>
      </c>
      <c r="B5" s="447" t="s">
        <v>506</v>
      </c>
      <c r="C5" s="448" t="s">
        <v>507</v>
      </c>
      <c r="D5" s="448" t="s">
        <v>507</v>
      </c>
      <c r="E5" s="448"/>
      <c r="F5" s="448" t="s">
        <v>507</v>
      </c>
      <c r="G5" s="448" t="s">
        <v>507</v>
      </c>
      <c r="H5" s="448" t="s">
        <v>507</v>
      </c>
      <c r="I5" s="449" t="s">
        <v>507</v>
      </c>
      <c r="J5" s="450" t="s">
        <v>69</v>
      </c>
    </row>
    <row r="6" spans="1:10" ht="14.4" customHeight="1" x14ac:dyDescent="0.3">
      <c r="A6" s="446" t="s">
        <v>505</v>
      </c>
      <c r="B6" s="447" t="s">
        <v>292</v>
      </c>
      <c r="C6" s="448">
        <v>6588.231319999999</v>
      </c>
      <c r="D6" s="448">
        <v>5871.4975700000114</v>
      </c>
      <c r="E6" s="448"/>
      <c r="F6" s="448">
        <v>4248.1348000000007</v>
      </c>
      <c r="G6" s="448">
        <v>5744.3331524007372</v>
      </c>
      <c r="H6" s="448">
        <v>-1496.1983524007364</v>
      </c>
      <c r="I6" s="449">
        <v>0.7395348924399644</v>
      </c>
      <c r="J6" s="450" t="s">
        <v>1</v>
      </c>
    </row>
    <row r="7" spans="1:10" ht="14.4" customHeight="1" x14ac:dyDescent="0.3">
      <c r="A7" s="446" t="s">
        <v>505</v>
      </c>
      <c r="B7" s="447" t="s">
        <v>293</v>
      </c>
      <c r="C7" s="448">
        <v>82.908219999998991</v>
      </c>
      <c r="D7" s="448">
        <v>86.746760000000009</v>
      </c>
      <c r="E7" s="448"/>
      <c r="F7" s="448">
        <v>134.23586</v>
      </c>
      <c r="G7" s="448">
        <v>148.999995306861</v>
      </c>
      <c r="H7" s="448">
        <v>-14.764135306860993</v>
      </c>
      <c r="I7" s="449">
        <v>0.90091184045707717</v>
      </c>
      <c r="J7" s="450" t="s">
        <v>1</v>
      </c>
    </row>
    <row r="8" spans="1:10" ht="14.4" customHeight="1" x14ac:dyDescent="0.3">
      <c r="A8" s="446" t="s">
        <v>505</v>
      </c>
      <c r="B8" s="447" t="s">
        <v>294</v>
      </c>
      <c r="C8" s="448">
        <v>51.317309999999999</v>
      </c>
      <c r="D8" s="448">
        <v>83.685360000000017</v>
      </c>
      <c r="E8" s="448"/>
      <c r="F8" s="448">
        <v>28.025700000000001</v>
      </c>
      <c r="G8" s="448">
        <v>68.999997826666998</v>
      </c>
      <c r="H8" s="448">
        <v>-40.974297826666998</v>
      </c>
      <c r="I8" s="449">
        <v>0.40616957801074999</v>
      </c>
      <c r="J8" s="450" t="s">
        <v>1</v>
      </c>
    </row>
    <row r="9" spans="1:10" ht="14.4" customHeight="1" x14ac:dyDescent="0.3">
      <c r="A9" s="446" t="s">
        <v>505</v>
      </c>
      <c r="B9" s="447" t="s">
        <v>295</v>
      </c>
      <c r="C9" s="448">
        <v>125.01661999999899</v>
      </c>
      <c r="D9" s="448">
        <v>144.28910999999999</v>
      </c>
      <c r="E9" s="448"/>
      <c r="F9" s="448">
        <v>107.65808999999999</v>
      </c>
      <c r="G9" s="448">
        <v>140.33332891317332</v>
      </c>
      <c r="H9" s="448">
        <v>-32.675238913173331</v>
      </c>
      <c r="I9" s="449">
        <v>0.76715981038695324</v>
      </c>
      <c r="J9" s="450" t="s">
        <v>1</v>
      </c>
    </row>
    <row r="10" spans="1:10" ht="14.4" customHeight="1" x14ac:dyDescent="0.3">
      <c r="A10" s="446" t="s">
        <v>505</v>
      </c>
      <c r="B10" s="447" t="s">
        <v>296</v>
      </c>
      <c r="C10" s="448">
        <v>6240.9539999999997</v>
      </c>
      <c r="D10" s="448">
        <v>7326.1418900000099</v>
      </c>
      <c r="E10" s="448"/>
      <c r="F10" s="448">
        <v>7377.9780800000099</v>
      </c>
      <c r="G10" s="448">
        <v>7418.3330996738005</v>
      </c>
      <c r="H10" s="448">
        <v>-40.355019673790594</v>
      </c>
      <c r="I10" s="449">
        <v>0.99456009603079631</v>
      </c>
      <c r="J10" s="450" t="s">
        <v>1</v>
      </c>
    </row>
    <row r="11" spans="1:10" ht="14.4" customHeight="1" x14ac:dyDescent="0.3">
      <c r="A11" s="446" t="s">
        <v>505</v>
      </c>
      <c r="B11" s="447" t="s">
        <v>297</v>
      </c>
      <c r="C11" s="448">
        <v>0.32999999999999996</v>
      </c>
      <c r="D11" s="448">
        <v>4.5410000000000004</v>
      </c>
      <c r="E11" s="448"/>
      <c r="F11" s="448">
        <v>7.2789999999999999</v>
      </c>
      <c r="G11" s="448">
        <v>15.333332850370333</v>
      </c>
      <c r="H11" s="448">
        <v>-8.0543328503703329</v>
      </c>
      <c r="I11" s="449">
        <v>0.47471740625680064</v>
      </c>
      <c r="J11" s="450" t="s">
        <v>1</v>
      </c>
    </row>
    <row r="12" spans="1:10" ht="14.4" customHeight="1" x14ac:dyDescent="0.3">
      <c r="A12" s="446" t="s">
        <v>505</v>
      </c>
      <c r="B12" s="447" t="s">
        <v>298</v>
      </c>
      <c r="C12" s="448">
        <v>18.657999999997998</v>
      </c>
      <c r="D12" s="448">
        <v>26.274999999999999</v>
      </c>
      <c r="E12" s="448"/>
      <c r="F12" s="448">
        <v>15.904</v>
      </c>
      <c r="G12" s="448">
        <v>42.666665322770001</v>
      </c>
      <c r="H12" s="448">
        <v>-26.762665322770001</v>
      </c>
      <c r="I12" s="449">
        <v>0.37275001174072259</v>
      </c>
      <c r="J12" s="450" t="s">
        <v>1</v>
      </c>
    </row>
    <row r="13" spans="1:10" ht="14.4" customHeight="1" x14ac:dyDescent="0.3">
      <c r="A13" s="446" t="s">
        <v>505</v>
      </c>
      <c r="B13" s="447" t="s">
        <v>509</v>
      </c>
      <c r="C13" s="448">
        <v>13107.415469999996</v>
      </c>
      <c r="D13" s="448">
        <v>13543.17669000002</v>
      </c>
      <c r="E13" s="448"/>
      <c r="F13" s="448">
        <v>11919.215530000012</v>
      </c>
      <c r="G13" s="448">
        <v>13578.999572294379</v>
      </c>
      <c r="H13" s="448">
        <v>-1659.7840422943664</v>
      </c>
      <c r="I13" s="449">
        <v>0.87776831176275527</v>
      </c>
      <c r="J13" s="450" t="s">
        <v>510</v>
      </c>
    </row>
    <row r="15" spans="1:10" ht="14.4" customHeight="1" x14ac:dyDescent="0.3">
      <c r="A15" s="446" t="s">
        <v>505</v>
      </c>
      <c r="B15" s="447" t="s">
        <v>506</v>
      </c>
      <c r="C15" s="448" t="s">
        <v>507</v>
      </c>
      <c r="D15" s="448" t="s">
        <v>507</v>
      </c>
      <c r="E15" s="448"/>
      <c r="F15" s="448" t="s">
        <v>507</v>
      </c>
      <c r="G15" s="448" t="s">
        <v>507</v>
      </c>
      <c r="H15" s="448" t="s">
        <v>507</v>
      </c>
      <c r="I15" s="449" t="s">
        <v>507</v>
      </c>
      <c r="J15" s="450" t="s">
        <v>69</v>
      </c>
    </row>
    <row r="16" spans="1:10" ht="14.4" customHeight="1" x14ac:dyDescent="0.3">
      <c r="A16" s="446" t="s">
        <v>511</v>
      </c>
      <c r="B16" s="447" t="s">
        <v>512</v>
      </c>
      <c r="C16" s="448" t="s">
        <v>507</v>
      </c>
      <c r="D16" s="448" t="s">
        <v>507</v>
      </c>
      <c r="E16" s="448"/>
      <c r="F16" s="448" t="s">
        <v>507</v>
      </c>
      <c r="G16" s="448" t="s">
        <v>507</v>
      </c>
      <c r="H16" s="448" t="s">
        <v>507</v>
      </c>
      <c r="I16" s="449" t="s">
        <v>507</v>
      </c>
      <c r="J16" s="450" t="s">
        <v>0</v>
      </c>
    </row>
    <row r="17" spans="1:10" ht="14.4" customHeight="1" x14ac:dyDescent="0.3">
      <c r="A17" s="446" t="s">
        <v>511</v>
      </c>
      <c r="B17" s="447" t="s">
        <v>292</v>
      </c>
      <c r="C17" s="448">
        <v>382.383319999999</v>
      </c>
      <c r="D17" s="448">
        <v>491.63471000000101</v>
      </c>
      <c r="E17" s="448"/>
      <c r="F17" s="448">
        <v>219.67696999999998</v>
      </c>
      <c r="G17" s="448">
        <v>399.5090479195033</v>
      </c>
      <c r="H17" s="448">
        <v>-179.83207791950332</v>
      </c>
      <c r="I17" s="449">
        <v>0.54986732126342852</v>
      </c>
      <c r="J17" s="450" t="s">
        <v>1</v>
      </c>
    </row>
    <row r="18" spans="1:10" ht="14.4" customHeight="1" x14ac:dyDescent="0.3">
      <c r="A18" s="446" t="s">
        <v>511</v>
      </c>
      <c r="B18" s="447" t="s">
        <v>293</v>
      </c>
      <c r="C18" s="448">
        <v>6.1074699999990001</v>
      </c>
      <c r="D18" s="448">
        <v>5.4337600000000004</v>
      </c>
      <c r="E18" s="448"/>
      <c r="F18" s="448">
        <v>5.3330000000000002</v>
      </c>
      <c r="G18" s="448">
        <v>11.621858986431334</v>
      </c>
      <c r="H18" s="448">
        <v>-6.2888589864313342</v>
      </c>
      <c r="I18" s="449">
        <v>0.45887667422452333</v>
      </c>
      <c r="J18" s="450" t="s">
        <v>1</v>
      </c>
    </row>
    <row r="19" spans="1:10" ht="14.4" customHeight="1" x14ac:dyDescent="0.3">
      <c r="A19" s="446" t="s">
        <v>511</v>
      </c>
      <c r="B19" s="447" t="s">
        <v>294</v>
      </c>
      <c r="C19" s="448">
        <v>0.54094999999999993</v>
      </c>
      <c r="D19" s="448">
        <v>0.77424000000000004</v>
      </c>
      <c r="E19" s="448"/>
      <c r="F19" s="448">
        <v>0.74402000000000001</v>
      </c>
      <c r="G19" s="448">
        <v>0.8720101174603333</v>
      </c>
      <c r="H19" s="448">
        <v>-0.12799011746033329</v>
      </c>
      <c r="I19" s="449">
        <v>0.8532240453435388</v>
      </c>
      <c r="J19" s="450" t="s">
        <v>1</v>
      </c>
    </row>
    <row r="20" spans="1:10" ht="14.4" customHeight="1" x14ac:dyDescent="0.3">
      <c r="A20" s="446" t="s">
        <v>511</v>
      </c>
      <c r="B20" s="447" t="s">
        <v>295</v>
      </c>
      <c r="C20" s="448">
        <v>22.800799999999001</v>
      </c>
      <c r="D20" s="448">
        <v>21.60838</v>
      </c>
      <c r="E20" s="448"/>
      <c r="F20" s="448">
        <v>15.564129999999999</v>
      </c>
      <c r="G20" s="448">
        <v>21.185375205091333</v>
      </c>
      <c r="H20" s="448">
        <v>-5.6212452050913342</v>
      </c>
      <c r="I20" s="449">
        <v>0.73466388248151393</v>
      </c>
      <c r="J20" s="450" t="s">
        <v>1</v>
      </c>
    </row>
    <row r="21" spans="1:10" ht="14.4" customHeight="1" x14ac:dyDescent="0.3">
      <c r="A21" s="446" t="s">
        <v>511</v>
      </c>
      <c r="B21" s="447" t="s">
        <v>297</v>
      </c>
      <c r="C21" s="448">
        <v>0</v>
      </c>
      <c r="D21" s="448">
        <v>0</v>
      </c>
      <c r="E21" s="448"/>
      <c r="F21" s="448" t="s">
        <v>507</v>
      </c>
      <c r="G21" s="448" t="s">
        <v>507</v>
      </c>
      <c r="H21" s="448" t="s">
        <v>507</v>
      </c>
      <c r="I21" s="449" t="s">
        <v>507</v>
      </c>
      <c r="J21" s="450" t="s">
        <v>1</v>
      </c>
    </row>
    <row r="22" spans="1:10" ht="14.4" customHeight="1" x14ac:dyDescent="0.3">
      <c r="A22" s="446" t="s">
        <v>511</v>
      </c>
      <c r="B22" s="447" t="s">
        <v>298</v>
      </c>
      <c r="C22" s="448">
        <v>2.0579999999989997</v>
      </c>
      <c r="D22" s="448">
        <v>3.5579999999999998</v>
      </c>
      <c r="E22" s="448"/>
      <c r="F22" s="448">
        <v>4.5440000000000005</v>
      </c>
      <c r="G22" s="448">
        <v>6.3447974887793341</v>
      </c>
      <c r="H22" s="448">
        <v>-1.8007974887793337</v>
      </c>
      <c r="I22" s="449">
        <v>0.71617731031384169</v>
      </c>
      <c r="J22" s="450" t="s">
        <v>1</v>
      </c>
    </row>
    <row r="23" spans="1:10" ht="14.4" customHeight="1" x14ac:dyDescent="0.3">
      <c r="A23" s="446" t="s">
        <v>511</v>
      </c>
      <c r="B23" s="447" t="s">
        <v>513</v>
      </c>
      <c r="C23" s="448">
        <v>413.89053999999607</v>
      </c>
      <c r="D23" s="448">
        <v>523.00909000000104</v>
      </c>
      <c r="E23" s="448"/>
      <c r="F23" s="448">
        <v>245.86212</v>
      </c>
      <c r="G23" s="448">
        <v>439.53308971726557</v>
      </c>
      <c r="H23" s="448">
        <v>-193.67096971726556</v>
      </c>
      <c r="I23" s="449">
        <v>0.55937112757119944</v>
      </c>
      <c r="J23" s="450" t="s">
        <v>514</v>
      </c>
    </row>
    <row r="24" spans="1:10" ht="14.4" customHeight="1" x14ac:dyDescent="0.3">
      <c r="A24" s="446" t="s">
        <v>507</v>
      </c>
      <c r="B24" s="447" t="s">
        <v>507</v>
      </c>
      <c r="C24" s="448" t="s">
        <v>507</v>
      </c>
      <c r="D24" s="448" t="s">
        <v>507</v>
      </c>
      <c r="E24" s="448"/>
      <c r="F24" s="448" t="s">
        <v>507</v>
      </c>
      <c r="G24" s="448" t="s">
        <v>507</v>
      </c>
      <c r="H24" s="448" t="s">
        <v>507</v>
      </c>
      <c r="I24" s="449" t="s">
        <v>507</v>
      </c>
      <c r="J24" s="450" t="s">
        <v>515</v>
      </c>
    </row>
    <row r="25" spans="1:10" ht="14.4" customHeight="1" x14ac:dyDescent="0.3">
      <c r="A25" s="446" t="s">
        <v>516</v>
      </c>
      <c r="B25" s="447" t="s">
        <v>517</v>
      </c>
      <c r="C25" s="448" t="s">
        <v>507</v>
      </c>
      <c r="D25" s="448" t="s">
        <v>507</v>
      </c>
      <c r="E25" s="448"/>
      <c r="F25" s="448" t="s">
        <v>507</v>
      </c>
      <c r="G25" s="448" t="s">
        <v>507</v>
      </c>
      <c r="H25" s="448" t="s">
        <v>507</v>
      </c>
      <c r="I25" s="449" t="s">
        <v>507</v>
      </c>
      <c r="J25" s="450" t="s">
        <v>0</v>
      </c>
    </row>
    <row r="26" spans="1:10" ht="14.4" customHeight="1" x14ac:dyDescent="0.3">
      <c r="A26" s="446" t="s">
        <v>516</v>
      </c>
      <c r="B26" s="447" t="s">
        <v>292</v>
      </c>
      <c r="C26" s="448">
        <v>6205.848</v>
      </c>
      <c r="D26" s="448">
        <v>5379.8628600000102</v>
      </c>
      <c r="E26" s="448"/>
      <c r="F26" s="448">
        <v>4028.4578300000007</v>
      </c>
      <c r="G26" s="448">
        <v>5344.8241044812339</v>
      </c>
      <c r="H26" s="448">
        <v>-1316.3662744812332</v>
      </c>
      <c r="I26" s="449">
        <v>0.75371195595051321</v>
      </c>
      <c r="J26" s="450" t="s">
        <v>1</v>
      </c>
    </row>
    <row r="27" spans="1:10" ht="14.4" customHeight="1" x14ac:dyDescent="0.3">
      <c r="A27" s="446" t="s">
        <v>516</v>
      </c>
      <c r="B27" s="447" t="s">
        <v>293</v>
      </c>
      <c r="C27" s="448">
        <v>76.800749999999994</v>
      </c>
      <c r="D27" s="448">
        <v>81.313000000000002</v>
      </c>
      <c r="E27" s="448"/>
      <c r="F27" s="448">
        <v>128.90286</v>
      </c>
      <c r="G27" s="448">
        <v>137.37813632042966</v>
      </c>
      <c r="H27" s="448">
        <v>-8.4752763204296571</v>
      </c>
      <c r="I27" s="449">
        <v>0.93830694936302406</v>
      </c>
      <c r="J27" s="450" t="s">
        <v>1</v>
      </c>
    </row>
    <row r="28" spans="1:10" ht="14.4" customHeight="1" x14ac:dyDescent="0.3">
      <c r="A28" s="446" t="s">
        <v>516</v>
      </c>
      <c r="B28" s="447" t="s">
        <v>294</v>
      </c>
      <c r="C28" s="448">
        <v>50.776359999999997</v>
      </c>
      <c r="D28" s="448">
        <v>82.911120000000011</v>
      </c>
      <c r="E28" s="448"/>
      <c r="F28" s="448">
        <v>27.281680000000001</v>
      </c>
      <c r="G28" s="448">
        <v>68.127987709206664</v>
      </c>
      <c r="H28" s="448">
        <v>-40.846307709206663</v>
      </c>
      <c r="I28" s="449">
        <v>0.40044746538599463</v>
      </c>
      <c r="J28" s="450" t="s">
        <v>1</v>
      </c>
    </row>
    <row r="29" spans="1:10" ht="14.4" customHeight="1" x14ac:dyDescent="0.3">
      <c r="A29" s="446" t="s">
        <v>516</v>
      </c>
      <c r="B29" s="447" t="s">
        <v>295</v>
      </c>
      <c r="C29" s="448">
        <v>102.21581999999999</v>
      </c>
      <c r="D29" s="448">
        <v>122.68073</v>
      </c>
      <c r="E29" s="448"/>
      <c r="F29" s="448">
        <v>92.093959999999996</v>
      </c>
      <c r="G29" s="448">
        <v>119.147953708082</v>
      </c>
      <c r="H29" s="448">
        <v>-27.053993708082004</v>
      </c>
      <c r="I29" s="449">
        <v>0.77293782338582551</v>
      </c>
      <c r="J29" s="450" t="s">
        <v>1</v>
      </c>
    </row>
    <row r="30" spans="1:10" ht="14.4" customHeight="1" x14ac:dyDescent="0.3">
      <c r="A30" s="446" t="s">
        <v>516</v>
      </c>
      <c r="B30" s="447" t="s">
        <v>296</v>
      </c>
      <c r="C30" s="448">
        <v>6240.9539999999997</v>
      </c>
      <c r="D30" s="448">
        <v>7326.1418900000099</v>
      </c>
      <c r="E30" s="448"/>
      <c r="F30" s="448">
        <v>7377.9780800000099</v>
      </c>
      <c r="G30" s="448">
        <v>7418.3330996738005</v>
      </c>
      <c r="H30" s="448">
        <v>-40.355019673790594</v>
      </c>
      <c r="I30" s="449">
        <v>0.99456009603079631</v>
      </c>
      <c r="J30" s="450" t="s">
        <v>1</v>
      </c>
    </row>
    <row r="31" spans="1:10" ht="14.4" customHeight="1" x14ac:dyDescent="0.3">
      <c r="A31" s="446" t="s">
        <v>516</v>
      </c>
      <c r="B31" s="447" t="s">
        <v>297</v>
      </c>
      <c r="C31" s="448">
        <v>0.32999999999999996</v>
      </c>
      <c r="D31" s="448">
        <v>4.5410000000000004</v>
      </c>
      <c r="E31" s="448"/>
      <c r="F31" s="448">
        <v>7.2789999999999999</v>
      </c>
      <c r="G31" s="448">
        <v>15.333332850370333</v>
      </c>
      <c r="H31" s="448">
        <v>-8.0543328503703329</v>
      </c>
      <c r="I31" s="449">
        <v>0.47471740625680064</v>
      </c>
      <c r="J31" s="450" t="s">
        <v>1</v>
      </c>
    </row>
    <row r="32" spans="1:10" ht="14.4" customHeight="1" x14ac:dyDescent="0.3">
      <c r="A32" s="446" t="s">
        <v>516</v>
      </c>
      <c r="B32" s="447" t="s">
        <v>298</v>
      </c>
      <c r="C32" s="448">
        <v>16.599999999999</v>
      </c>
      <c r="D32" s="448">
        <v>22.716999999999999</v>
      </c>
      <c r="E32" s="448"/>
      <c r="F32" s="448">
        <v>11.36</v>
      </c>
      <c r="G32" s="448">
        <v>36.321867833990666</v>
      </c>
      <c r="H32" s="448">
        <v>-24.961867833990667</v>
      </c>
      <c r="I32" s="449">
        <v>0.31275924608065186</v>
      </c>
      <c r="J32" s="450" t="s">
        <v>1</v>
      </c>
    </row>
    <row r="33" spans="1:10" ht="14.4" customHeight="1" x14ac:dyDescent="0.3">
      <c r="A33" s="446" t="s">
        <v>516</v>
      </c>
      <c r="B33" s="447" t="s">
        <v>518</v>
      </c>
      <c r="C33" s="448">
        <v>12693.524929999998</v>
      </c>
      <c r="D33" s="448">
        <v>13020.167600000021</v>
      </c>
      <c r="E33" s="448"/>
      <c r="F33" s="448">
        <v>11673.353410000012</v>
      </c>
      <c r="G33" s="448">
        <v>13139.466482577114</v>
      </c>
      <c r="H33" s="448">
        <v>-1466.1130725771018</v>
      </c>
      <c r="I33" s="449">
        <v>0.88841913219831548</v>
      </c>
      <c r="J33" s="450" t="s">
        <v>514</v>
      </c>
    </row>
    <row r="34" spans="1:10" ht="14.4" customHeight="1" x14ac:dyDescent="0.3">
      <c r="A34" s="446" t="s">
        <v>507</v>
      </c>
      <c r="B34" s="447" t="s">
        <v>507</v>
      </c>
      <c r="C34" s="448" t="s">
        <v>507</v>
      </c>
      <c r="D34" s="448" t="s">
        <v>507</v>
      </c>
      <c r="E34" s="448"/>
      <c r="F34" s="448" t="s">
        <v>507</v>
      </c>
      <c r="G34" s="448" t="s">
        <v>507</v>
      </c>
      <c r="H34" s="448" t="s">
        <v>507</v>
      </c>
      <c r="I34" s="449" t="s">
        <v>507</v>
      </c>
      <c r="J34" s="450" t="s">
        <v>515</v>
      </c>
    </row>
    <row r="35" spans="1:10" ht="14.4" customHeight="1" x14ac:dyDescent="0.3">
      <c r="A35" s="446" t="s">
        <v>803</v>
      </c>
      <c r="B35" s="447" t="s">
        <v>804</v>
      </c>
      <c r="C35" s="448" t="s">
        <v>507</v>
      </c>
      <c r="D35" s="448" t="s">
        <v>507</v>
      </c>
      <c r="E35" s="448"/>
      <c r="F35" s="448" t="s">
        <v>507</v>
      </c>
      <c r="G35" s="448" t="s">
        <v>507</v>
      </c>
      <c r="H35" s="448" t="s">
        <v>507</v>
      </c>
      <c r="I35" s="449" t="s">
        <v>507</v>
      </c>
      <c r="J35" s="450" t="s">
        <v>0</v>
      </c>
    </row>
    <row r="36" spans="1:10" ht="14.4" customHeight="1" x14ac:dyDescent="0.3">
      <c r="A36" s="446" t="s">
        <v>803</v>
      </c>
      <c r="B36" s="447" t="s">
        <v>296</v>
      </c>
      <c r="C36" s="448" t="s">
        <v>507</v>
      </c>
      <c r="D36" s="448">
        <v>0</v>
      </c>
      <c r="E36" s="448"/>
      <c r="F36" s="448" t="s">
        <v>507</v>
      </c>
      <c r="G36" s="448" t="s">
        <v>507</v>
      </c>
      <c r="H36" s="448" t="s">
        <v>507</v>
      </c>
      <c r="I36" s="449" t="s">
        <v>507</v>
      </c>
      <c r="J36" s="450" t="s">
        <v>1</v>
      </c>
    </row>
    <row r="37" spans="1:10" ht="14.4" customHeight="1" x14ac:dyDescent="0.3">
      <c r="A37" s="446" t="s">
        <v>803</v>
      </c>
      <c r="B37" s="447" t="s">
        <v>805</v>
      </c>
      <c r="C37" s="448" t="s">
        <v>507</v>
      </c>
      <c r="D37" s="448">
        <v>0</v>
      </c>
      <c r="E37" s="448"/>
      <c r="F37" s="448" t="s">
        <v>507</v>
      </c>
      <c r="G37" s="448" t="s">
        <v>507</v>
      </c>
      <c r="H37" s="448" t="s">
        <v>507</v>
      </c>
      <c r="I37" s="449" t="s">
        <v>507</v>
      </c>
      <c r="J37" s="450" t="s">
        <v>514</v>
      </c>
    </row>
    <row r="38" spans="1:10" ht="14.4" customHeight="1" x14ac:dyDescent="0.3">
      <c r="A38" s="446" t="s">
        <v>507</v>
      </c>
      <c r="B38" s="447" t="s">
        <v>507</v>
      </c>
      <c r="C38" s="448" t="s">
        <v>507</v>
      </c>
      <c r="D38" s="448" t="s">
        <v>507</v>
      </c>
      <c r="E38" s="448"/>
      <c r="F38" s="448" t="s">
        <v>507</v>
      </c>
      <c r="G38" s="448" t="s">
        <v>507</v>
      </c>
      <c r="H38" s="448" t="s">
        <v>507</v>
      </c>
      <c r="I38" s="449" t="s">
        <v>507</v>
      </c>
      <c r="J38" s="450" t="s">
        <v>515</v>
      </c>
    </row>
    <row r="39" spans="1:10" ht="14.4" customHeight="1" x14ac:dyDescent="0.3">
      <c r="A39" s="446" t="s">
        <v>505</v>
      </c>
      <c r="B39" s="447" t="s">
        <v>509</v>
      </c>
      <c r="C39" s="448">
        <v>13107.415469999994</v>
      </c>
      <c r="D39" s="448">
        <v>13543.17669000002</v>
      </c>
      <c r="E39" s="448"/>
      <c r="F39" s="448">
        <v>11919.215530000012</v>
      </c>
      <c r="G39" s="448">
        <v>13578.99957229438</v>
      </c>
      <c r="H39" s="448">
        <v>-1659.7840422943682</v>
      </c>
      <c r="I39" s="449">
        <v>0.87776831176275516</v>
      </c>
      <c r="J39" s="450" t="s">
        <v>510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1202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278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48.63773948321866</v>
      </c>
      <c r="J3" s="98">
        <f>SUBTOTAL(9,J5:J1048576)</f>
        <v>244223.1</v>
      </c>
      <c r="K3" s="99">
        <f>SUBTOTAL(9,K5:K1048576)</f>
        <v>11878459.513584059</v>
      </c>
    </row>
    <row r="4" spans="1:11" s="209" customFormat="1" ht="14.4" customHeight="1" thickBot="1" x14ac:dyDescent="0.35">
      <c r="A4" s="562" t="s">
        <v>4</v>
      </c>
      <c r="B4" s="563" t="s">
        <v>5</v>
      </c>
      <c r="C4" s="563" t="s">
        <v>0</v>
      </c>
      <c r="D4" s="563" t="s">
        <v>6</v>
      </c>
      <c r="E4" s="563" t="s">
        <v>7</v>
      </c>
      <c r="F4" s="563" t="s">
        <v>1</v>
      </c>
      <c r="G4" s="563" t="s">
        <v>71</v>
      </c>
      <c r="H4" s="453" t="s">
        <v>11</v>
      </c>
      <c r="I4" s="454" t="s">
        <v>142</v>
      </c>
      <c r="J4" s="454" t="s">
        <v>13</v>
      </c>
      <c r="K4" s="455" t="s">
        <v>156</v>
      </c>
    </row>
    <row r="5" spans="1:11" ht="14.4" customHeight="1" x14ac:dyDescent="0.3">
      <c r="A5" s="516" t="s">
        <v>505</v>
      </c>
      <c r="B5" s="517" t="s">
        <v>559</v>
      </c>
      <c r="C5" s="520" t="s">
        <v>511</v>
      </c>
      <c r="D5" s="564" t="s">
        <v>1187</v>
      </c>
      <c r="E5" s="520" t="s">
        <v>1188</v>
      </c>
      <c r="F5" s="564" t="s">
        <v>1189</v>
      </c>
      <c r="G5" s="520" t="s">
        <v>806</v>
      </c>
      <c r="H5" s="520" t="s">
        <v>807</v>
      </c>
      <c r="I5" s="116">
        <v>8.52</v>
      </c>
      <c r="J5" s="116">
        <v>1</v>
      </c>
      <c r="K5" s="543">
        <v>8.52</v>
      </c>
    </row>
    <row r="6" spans="1:11" ht="14.4" customHeight="1" x14ac:dyDescent="0.3">
      <c r="A6" s="523" t="s">
        <v>505</v>
      </c>
      <c r="B6" s="524" t="s">
        <v>559</v>
      </c>
      <c r="C6" s="527" t="s">
        <v>511</v>
      </c>
      <c r="D6" s="565" t="s">
        <v>1187</v>
      </c>
      <c r="E6" s="527" t="s">
        <v>1188</v>
      </c>
      <c r="F6" s="565" t="s">
        <v>1189</v>
      </c>
      <c r="G6" s="527" t="s">
        <v>808</v>
      </c>
      <c r="H6" s="527" t="s">
        <v>809</v>
      </c>
      <c r="I6" s="544">
        <v>27.813333333333333</v>
      </c>
      <c r="J6" s="544">
        <v>26</v>
      </c>
      <c r="K6" s="545">
        <v>720.93000000000006</v>
      </c>
    </row>
    <row r="7" spans="1:11" ht="14.4" customHeight="1" x14ac:dyDescent="0.3">
      <c r="A7" s="523" t="s">
        <v>505</v>
      </c>
      <c r="B7" s="524" t="s">
        <v>559</v>
      </c>
      <c r="C7" s="527" t="s">
        <v>511</v>
      </c>
      <c r="D7" s="565" t="s">
        <v>1187</v>
      </c>
      <c r="E7" s="527" t="s">
        <v>1188</v>
      </c>
      <c r="F7" s="565" t="s">
        <v>1189</v>
      </c>
      <c r="G7" s="527" t="s">
        <v>810</v>
      </c>
      <c r="H7" s="527" t="s">
        <v>811</v>
      </c>
      <c r="I7" s="544">
        <v>0.31</v>
      </c>
      <c r="J7" s="544">
        <v>5</v>
      </c>
      <c r="K7" s="545">
        <v>1.55</v>
      </c>
    </row>
    <row r="8" spans="1:11" ht="14.4" customHeight="1" x14ac:dyDescent="0.3">
      <c r="A8" s="523" t="s">
        <v>505</v>
      </c>
      <c r="B8" s="524" t="s">
        <v>559</v>
      </c>
      <c r="C8" s="527" t="s">
        <v>511</v>
      </c>
      <c r="D8" s="565" t="s">
        <v>1187</v>
      </c>
      <c r="E8" s="527" t="s">
        <v>1188</v>
      </c>
      <c r="F8" s="565" t="s">
        <v>1189</v>
      </c>
      <c r="G8" s="527" t="s">
        <v>812</v>
      </c>
      <c r="H8" s="527" t="s">
        <v>813</v>
      </c>
      <c r="I8" s="544">
        <v>7.1</v>
      </c>
      <c r="J8" s="544">
        <v>1</v>
      </c>
      <c r="K8" s="545">
        <v>7.1</v>
      </c>
    </row>
    <row r="9" spans="1:11" ht="14.4" customHeight="1" x14ac:dyDescent="0.3">
      <c r="A9" s="523" t="s">
        <v>505</v>
      </c>
      <c r="B9" s="524" t="s">
        <v>559</v>
      </c>
      <c r="C9" s="527" t="s">
        <v>511</v>
      </c>
      <c r="D9" s="565" t="s">
        <v>1187</v>
      </c>
      <c r="E9" s="527" t="s">
        <v>1188</v>
      </c>
      <c r="F9" s="565" t="s">
        <v>1189</v>
      </c>
      <c r="G9" s="527" t="s">
        <v>814</v>
      </c>
      <c r="H9" s="527" t="s">
        <v>815</v>
      </c>
      <c r="I9" s="544">
        <v>5.92</v>
      </c>
      <c r="J9" s="544">
        <v>1</v>
      </c>
      <c r="K9" s="545">
        <v>5.92</v>
      </c>
    </row>
    <row r="10" spans="1:11" ht="14.4" customHeight="1" x14ac:dyDescent="0.3">
      <c r="A10" s="523" t="s">
        <v>505</v>
      </c>
      <c r="B10" s="524" t="s">
        <v>559</v>
      </c>
      <c r="C10" s="527" t="s">
        <v>511</v>
      </c>
      <c r="D10" s="565" t="s">
        <v>1187</v>
      </c>
      <c r="E10" s="527" t="s">
        <v>1190</v>
      </c>
      <c r="F10" s="565" t="s">
        <v>1191</v>
      </c>
      <c r="G10" s="527" t="s">
        <v>816</v>
      </c>
      <c r="H10" s="527" t="s">
        <v>817</v>
      </c>
      <c r="I10" s="544">
        <v>0.60599999999999998</v>
      </c>
      <c r="J10" s="544">
        <v>9200</v>
      </c>
      <c r="K10" s="545">
        <v>5578</v>
      </c>
    </row>
    <row r="11" spans="1:11" ht="14.4" customHeight="1" x14ac:dyDescent="0.3">
      <c r="A11" s="523" t="s">
        <v>505</v>
      </c>
      <c r="B11" s="524" t="s">
        <v>559</v>
      </c>
      <c r="C11" s="527" t="s">
        <v>511</v>
      </c>
      <c r="D11" s="565" t="s">
        <v>1187</v>
      </c>
      <c r="E11" s="527" t="s">
        <v>1190</v>
      </c>
      <c r="F11" s="565" t="s">
        <v>1191</v>
      </c>
      <c r="G11" s="527" t="s">
        <v>818</v>
      </c>
      <c r="H11" s="527" t="s">
        <v>819</v>
      </c>
      <c r="I11" s="544">
        <v>748.99</v>
      </c>
      <c r="J11" s="544">
        <v>5</v>
      </c>
      <c r="K11" s="545">
        <v>3744.95</v>
      </c>
    </row>
    <row r="12" spans="1:11" ht="14.4" customHeight="1" x14ac:dyDescent="0.3">
      <c r="A12" s="523" t="s">
        <v>505</v>
      </c>
      <c r="B12" s="524" t="s">
        <v>559</v>
      </c>
      <c r="C12" s="527" t="s">
        <v>511</v>
      </c>
      <c r="D12" s="565" t="s">
        <v>1187</v>
      </c>
      <c r="E12" s="527" t="s">
        <v>1190</v>
      </c>
      <c r="F12" s="565" t="s">
        <v>1191</v>
      </c>
      <c r="G12" s="527" t="s">
        <v>820</v>
      </c>
      <c r="H12" s="527" t="s">
        <v>821</v>
      </c>
      <c r="I12" s="544">
        <v>0.34999999999999992</v>
      </c>
      <c r="J12" s="544">
        <v>6000</v>
      </c>
      <c r="K12" s="545">
        <v>2119.92</v>
      </c>
    </row>
    <row r="13" spans="1:11" ht="14.4" customHeight="1" x14ac:dyDescent="0.3">
      <c r="A13" s="523" t="s">
        <v>505</v>
      </c>
      <c r="B13" s="524" t="s">
        <v>559</v>
      </c>
      <c r="C13" s="527" t="s">
        <v>511</v>
      </c>
      <c r="D13" s="565" t="s">
        <v>1187</v>
      </c>
      <c r="E13" s="527" t="s">
        <v>1190</v>
      </c>
      <c r="F13" s="565" t="s">
        <v>1191</v>
      </c>
      <c r="G13" s="527" t="s">
        <v>822</v>
      </c>
      <c r="H13" s="527" t="s">
        <v>823</v>
      </c>
      <c r="I13" s="544">
        <v>0.31</v>
      </c>
      <c r="J13" s="544">
        <v>7000</v>
      </c>
      <c r="K13" s="545">
        <v>2185.2600000000002</v>
      </c>
    </row>
    <row r="14" spans="1:11" ht="14.4" customHeight="1" x14ac:dyDescent="0.3">
      <c r="A14" s="523" t="s">
        <v>505</v>
      </c>
      <c r="B14" s="524" t="s">
        <v>559</v>
      </c>
      <c r="C14" s="527" t="s">
        <v>511</v>
      </c>
      <c r="D14" s="565" t="s">
        <v>1187</v>
      </c>
      <c r="E14" s="527" t="s">
        <v>1190</v>
      </c>
      <c r="F14" s="565" t="s">
        <v>1191</v>
      </c>
      <c r="G14" s="527" t="s">
        <v>824</v>
      </c>
      <c r="H14" s="527" t="s">
        <v>825</v>
      </c>
      <c r="I14" s="544">
        <v>0.48</v>
      </c>
      <c r="J14" s="544">
        <v>4000</v>
      </c>
      <c r="K14" s="545">
        <v>1936</v>
      </c>
    </row>
    <row r="15" spans="1:11" ht="14.4" customHeight="1" x14ac:dyDescent="0.3">
      <c r="A15" s="523" t="s">
        <v>505</v>
      </c>
      <c r="B15" s="524" t="s">
        <v>559</v>
      </c>
      <c r="C15" s="527" t="s">
        <v>511</v>
      </c>
      <c r="D15" s="565" t="s">
        <v>1187</v>
      </c>
      <c r="E15" s="527" t="s">
        <v>1192</v>
      </c>
      <c r="F15" s="565" t="s">
        <v>1193</v>
      </c>
      <c r="G15" s="527" t="s">
        <v>826</v>
      </c>
      <c r="H15" s="527" t="s">
        <v>827</v>
      </c>
      <c r="I15" s="544">
        <v>0.25</v>
      </c>
      <c r="J15" s="544">
        <v>1000</v>
      </c>
      <c r="K15" s="545">
        <v>254.1</v>
      </c>
    </row>
    <row r="16" spans="1:11" ht="14.4" customHeight="1" x14ac:dyDescent="0.3">
      <c r="A16" s="523" t="s">
        <v>505</v>
      </c>
      <c r="B16" s="524" t="s">
        <v>559</v>
      </c>
      <c r="C16" s="527" t="s">
        <v>511</v>
      </c>
      <c r="D16" s="565" t="s">
        <v>1187</v>
      </c>
      <c r="E16" s="527" t="s">
        <v>1192</v>
      </c>
      <c r="F16" s="565" t="s">
        <v>1193</v>
      </c>
      <c r="G16" s="527" t="s">
        <v>828</v>
      </c>
      <c r="H16" s="527" t="s">
        <v>829</v>
      </c>
      <c r="I16" s="544">
        <v>0.26600000000000001</v>
      </c>
      <c r="J16" s="544">
        <v>13000</v>
      </c>
      <c r="K16" s="545">
        <v>3445.3999999999996</v>
      </c>
    </row>
    <row r="17" spans="1:11" ht="14.4" customHeight="1" x14ac:dyDescent="0.3">
      <c r="A17" s="523" t="s">
        <v>505</v>
      </c>
      <c r="B17" s="524" t="s">
        <v>559</v>
      </c>
      <c r="C17" s="527" t="s">
        <v>511</v>
      </c>
      <c r="D17" s="565" t="s">
        <v>1187</v>
      </c>
      <c r="E17" s="527" t="s">
        <v>1192</v>
      </c>
      <c r="F17" s="565" t="s">
        <v>1193</v>
      </c>
      <c r="G17" s="527" t="s">
        <v>830</v>
      </c>
      <c r="H17" s="527" t="s">
        <v>831</v>
      </c>
      <c r="I17" s="544">
        <v>0.33</v>
      </c>
      <c r="J17" s="544">
        <v>5000</v>
      </c>
      <c r="K17" s="545">
        <v>1633.5</v>
      </c>
    </row>
    <row r="18" spans="1:11" ht="14.4" customHeight="1" x14ac:dyDescent="0.3">
      <c r="A18" s="523" t="s">
        <v>505</v>
      </c>
      <c r="B18" s="524" t="s">
        <v>559</v>
      </c>
      <c r="C18" s="527" t="s">
        <v>511</v>
      </c>
      <c r="D18" s="565" t="s">
        <v>1187</v>
      </c>
      <c r="E18" s="527" t="s">
        <v>1194</v>
      </c>
      <c r="F18" s="565" t="s">
        <v>1195</v>
      </c>
      <c r="G18" s="527" t="s">
        <v>832</v>
      </c>
      <c r="H18" s="527" t="s">
        <v>833</v>
      </c>
      <c r="I18" s="544">
        <v>0.71</v>
      </c>
      <c r="J18" s="544">
        <v>4200</v>
      </c>
      <c r="K18" s="545">
        <v>2982</v>
      </c>
    </row>
    <row r="19" spans="1:11" ht="14.4" customHeight="1" x14ac:dyDescent="0.3">
      <c r="A19" s="523" t="s">
        <v>505</v>
      </c>
      <c r="B19" s="524" t="s">
        <v>559</v>
      </c>
      <c r="C19" s="527" t="s">
        <v>511</v>
      </c>
      <c r="D19" s="565" t="s">
        <v>1187</v>
      </c>
      <c r="E19" s="527" t="s">
        <v>1194</v>
      </c>
      <c r="F19" s="565" t="s">
        <v>1195</v>
      </c>
      <c r="G19" s="527" t="s">
        <v>834</v>
      </c>
      <c r="H19" s="527" t="s">
        <v>835</v>
      </c>
      <c r="I19" s="544">
        <v>0.71</v>
      </c>
      <c r="J19" s="544">
        <v>1200</v>
      </c>
      <c r="K19" s="545">
        <v>852</v>
      </c>
    </row>
    <row r="20" spans="1:11" ht="14.4" customHeight="1" x14ac:dyDescent="0.3">
      <c r="A20" s="523" t="s">
        <v>505</v>
      </c>
      <c r="B20" s="524" t="s">
        <v>559</v>
      </c>
      <c r="C20" s="527" t="s">
        <v>511</v>
      </c>
      <c r="D20" s="565" t="s">
        <v>1187</v>
      </c>
      <c r="E20" s="527" t="s">
        <v>1194</v>
      </c>
      <c r="F20" s="565" t="s">
        <v>1195</v>
      </c>
      <c r="G20" s="527" t="s">
        <v>836</v>
      </c>
      <c r="H20" s="527" t="s">
        <v>837</v>
      </c>
      <c r="I20" s="544">
        <v>0.71</v>
      </c>
      <c r="J20" s="544">
        <v>1000</v>
      </c>
      <c r="K20" s="545">
        <v>710</v>
      </c>
    </row>
    <row r="21" spans="1:11" ht="14.4" customHeight="1" x14ac:dyDescent="0.3">
      <c r="A21" s="523" t="s">
        <v>505</v>
      </c>
      <c r="B21" s="524" t="s">
        <v>559</v>
      </c>
      <c r="C21" s="527" t="s">
        <v>511</v>
      </c>
      <c r="D21" s="565" t="s">
        <v>1187</v>
      </c>
      <c r="E21" s="527" t="s">
        <v>1196</v>
      </c>
      <c r="F21" s="565" t="s">
        <v>1197</v>
      </c>
      <c r="G21" s="527" t="s">
        <v>838</v>
      </c>
      <c r="H21" s="527" t="s">
        <v>839</v>
      </c>
      <c r="I21" s="544">
        <v>2359.5</v>
      </c>
      <c r="J21" s="544">
        <v>4</v>
      </c>
      <c r="K21" s="545">
        <v>9438</v>
      </c>
    </row>
    <row r="22" spans="1:11" ht="14.4" customHeight="1" x14ac:dyDescent="0.3">
      <c r="A22" s="523" t="s">
        <v>505</v>
      </c>
      <c r="B22" s="524" t="s">
        <v>559</v>
      </c>
      <c r="C22" s="527" t="s">
        <v>511</v>
      </c>
      <c r="D22" s="565" t="s">
        <v>1187</v>
      </c>
      <c r="E22" s="527" t="s">
        <v>1196</v>
      </c>
      <c r="F22" s="565" t="s">
        <v>1197</v>
      </c>
      <c r="G22" s="527" t="s">
        <v>840</v>
      </c>
      <c r="H22" s="527" t="s">
        <v>841</v>
      </c>
      <c r="I22" s="544">
        <v>295.25</v>
      </c>
      <c r="J22" s="544">
        <v>20</v>
      </c>
      <c r="K22" s="545">
        <v>5905</v>
      </c>
    </row>
    <row r="23" spans="1:11" ht="14.4" customHeight="1" x14ac:dyDescent="0.3">
      <c r="A23" s="523" t="s">
        <v>505</v>
      </c>
      <c r="B23" s="524" t="s">
        <v>559</v>
      </c>
      <c r="C23" s="527" t="s">
        <v>511</v>
      </c>
      <c r="D23" s="565" t="s">
        <v>1187</v>
      </c>
      <c r="E23" s="527" t="s">
        <v>1196</v>
      </c>
      <c r="F23" s="565" t="s">
        <v>1197</v>
      </c>
      <c r="G23" s="527" t="s">
        <v>842</v>
      </c>
      <c r="H23" s="527" t="s">
        <v>843</v>
      </c>
      <c r="I23" s="544">
        <v>295.25</v>
      </c>
      <c r="J23" s="544">
        <v>4</v>
      </c>
      <c r="K23" s="545">
        <v>1181</v>
      </c>
    </row>
    <row r="24" spans="1:11" ht="14.4" customHeight="1" x14ac:dyDescent="0.3">
      <c r="A24" s="523" t="s">
        <v>505</v>
      </c>
      <c r="B24" s="524" t="s">
        <v>559</v>
      </c>
      <c r="C24" s="527" t="s">
        <v>511</v>
      </c>
      <c r="D24" s="565" t="s">
        <v>1187</v>
      </c>
      <c r="E24" s="527" t="s">
        <v>1196</v>
      </c>
      <c r="F24" s="565" t="s">
        <v>1197</v>
      </c>
      <c r="G24" s="527" t="s">
        <v>844</v>
      </c>
      <c r="H24" s="527" t="s">
        <v>845</v>
      </c>
      <c r="I24" s="544">
        <v>3702.5</v>
      </c>
      <c r="J24" s="544">
        <v>2</v>
      </c>
      <c r="K24" s="545">
        <v>7405</v>
      </c>
    </row>
    <row r="25" spans="1:11" ht="14.4" customHeight="1" x14ac:dyDescent="0.3">
      <c r="A25" s="523" t="s">
        <v>505</v>
      </c>
      <c r="B25" s="524" t="s">
        <v>559</v>
      </c>
      <c r="C25" s="527" t="s">
        <v>511</v>
      </c>
      <c r="D25" s="565" t="s">
        <v>1187</v>
      </c>
      <c r="E25" s="527" t="s">
        <v>1196</v>
      </c>
      <c r="F25" s="565" t="s">
        <v>1197</v>
      </c>
      <c r="G25" s="527" t="s">
        <v>846</v>
      </c>
      <c r="H25" s="527" t="s">
        <v>847</v>
      </c>
      <c r="I25" s="544">
        <v>295.25</v>
      </c>
      <c r="J25" s="544">
        <v>4</v>
      </c>
      <c r="K25" s="545">
        <v>1181</v>
      </c>
    </row>
    <row r="26" spans="1:11" ht="14.4" customHeight="1" x14ac:dyDescent="0.3">
      <c r="A26" s="523" t="s">
        <v>505</v>
      </c>
      <c r="B26" s="524" t="s">
        <v>559</v>
      </c>
      <c r="C26" s="527" t="s">
        <v>511</v>
      </c>
      <c r="D26" s="565" t="s">
        <v>1187</v>
      </c>
      <c r="E26" s="527" t="s">
        <v>1196</v>
      </c>
      <c r="F26" s="565" t="s">
        <v>1197</v>
      </c>
      <c r="G26" s="527" t="s">
        <v>848</v>
      </c>
      <c r="H26" s="527" t="s">
        <v>849</v>
      </c>
      <c r="I26" s="544">
        <v>1400.39</v>
      </c>
      <c r="J26" s="544">
        <v>5</v>
      </c>
      <c r="K26" s="545">
        <v>7001.9500000000007</v>
      </c>
    </row>
    <row r="27" spans="1:11" ht="14.4" customHeight="1" x14ac:dyDescent="0.3">
      <c r="A27" s="523" t="s">
        <v>505</v>
      </c>
      <c r="B27" s="524" t="s">
        <v>559</v>
      </c>
      <c r="C27" s="527" t="s">
        <v>511</v>
      </c>
      <c r="D27" s="565" t="s">
        <v>1187</v>
      </c>
      <c r="E27" s="527" t="s">
        <v>1196</v>
      </c>
      <c r="F27" s="565" t="s">
        <v>1197</v>
      </c>
      <c r="G27" s="527" t="s">
        <v>850</v>
      </c>
      <c r="H27" s="527" t="s">
        <v>851</v>
      </c>
      <c r="I27" s="544">
        <v>2427.91</v>
      </c>
      <c r="J27" s="544">
        <v>5</v>
      </c>
      <c r="K27" s="545">
        <v>12139.55</v>
      </c>
    </row>
    <row r="28" spans="1:11" ht="14.4" customHeight="1" x14ac:dyDescent="0.3">
      <c r="A28" s="523" t="s">
        <v>505</v>
      </c>
      <c r="B28" s="524" t="s">
        <v>559</v>
      </c>
      <c r="C28" s="527" t="s">
        <v>511</v>
      </c>
      <c r="D28" s="565" t="s">
        <v>1187</v>
      </c>
      <c r="E28" s="527" t="s">
        <v>1196</v>
      </c>
      <c r="F28" s="565" t="s">
        <v>1197</v>
      </c>
      <c r="G28" s="527" t="s">
        <v>852</v>
      </c>
      <c r="H28" s="527" t="s">
        <v>853</v>
      </c>
      <c r="I28" s="544">
        <v>295.25</v>
      </c>
      <c r="J28" s="544">
        <v>20</v>
      </c>
      <c r="K28" s="545">
        <v>5905</v>
      </c>
    </row>
    <row r="29" spans="1:11" ht="14.4" customHeight="1" x14ac:dyDescent="0.3">
      <c r="A29" s="523" t="s">
        <v>505</v>
      </c>
      <c r="B29" s="524" t="s">
        <v>559</v>
      </c>
      <c r="C29" s="527" t="s">
        <v>511</v>
      </c>
      <c r="D29" s="565" t="s">
        <v>1187</v>
      </c>
      <c r="E29" s="527" t="s">
        <v>1196</v>
      </c>
      <c r="F29" s="565" t="s">
        <v>1197</v>
      </c>
      <c r="G29" s="527" t="s">
        <v>854</v>
      </c>
      <c r="H29" s="527" t="s">
        <v>855</v>
      </c>
      <c r="I29" s="544">
        <v>3088.15</v>
      </c>
      <c r="J29" s="544">
        <v>5</v>
      </c>
      <c r="K29" s="545">
        <v>15440.75</v>
      </c>
    </row>
    <row r="30" spans="1:11" ht="14.4" customHeight="1" x14ac:dyDescent="0.3">
      <c r="A30" s="523" t="s">
        <v>505</v>
      </c>
      <c r="B30" s="524" t="s">
        <v>559</v>
      </c>
      <c r="C30" s="527" t="s">
        <v>511</v>
      </c>
      <c r="D30" s="565" t="s">
        <v>1187</v>
      </c>
      <c r="E30" s="527" t="s">
        <v>1196</v>
      </c>
      <c r="F30" s="565" t="s">
        <v>1197</v>
      </c>
      <c r="G30" s="527" t="s">
        <v>856</v>
      </c>
      <c r="H30" s="527" t="s">
        <v>857</v>
      </c>
      <c r="I30" s="544">
        <v>1437.5</v>
      </c>
      <c r="J30" s="544">
        <v>8</v>
      </c>
      <c r="K30" s="545">
        <v>11500</v>
      </c>
    </row>
    <row r="31" spans="1:11" ht="14.4" customHeight="1" x14ac:dyDescent="0.3">
      <c r="A31" s="523" t="s">
        <v>505</v>
      </c>
      <c r="B31" s="524" t="s">
        <v>559</v>
      </c>
      <c r="C31" s="527" t="s">
        <v>511</v>
      </c>
      <c r="D31" s="565" t="s">
        <v>1187</v>
      </c>
      <c r="E31" s="527" t="s">
        <v>1196</v>
      </c>
      <c r="F31" s="565" t="s">
        <v>1197</v>
      </c>
      <c r="G31" s="527" t="s">
        <v>858</v>
      </c>
      <c r="H31" s="527" t="s">
        <v>859</v>
      </c>
      <c r="I31" s="544">
        <v>1582.35</v>
      </c>
      <c r="J31" s="544">
        <v>5</v>
      </c>
      <c r="K31" s="545">
        <v>7911.75</v>
      </c>
    </row>
    <row r="32" spans="1:11" ht="14.4" customHeight="1" x14ac:dyDescent="0.3">
      <c r="A32" s="523" t="s">
        <v>505</v>
      </c>
      <c r="B32" s="524" t="s">
        <v>559</v>
      </c>
      <c r="C32" s="527" t="s">
        <v>511</v>
      </c>
      <c r="D32" s="565" t="s">
        <v>1187</v>
      </c>
      <c r="E32" s="527" t="s">
        <v>1196</v>
      </c>
      <c r="F32" s="565" t="s">
        <v>1197</v>
      </c>
      <c r="G32" s="527" t="s">
        <v>860</v>
      </c>
      <c r="H32" s="527" t="s">
        <v>861</v>
      </c>
      <c r="I32" s="544">
        <v>379.5</v>
      </c>
      <c r="J32" s="544">
        <v>8</v>
      </c>
      <c r="K32" s="545">
        <v>3036</v>
      </c>
    </row>
    <row r="33" spans="1:11" ht="14.4" customHeight="1" x14ac:dyDescent="0.3">
      <c r="A33" s="523" t="s">
        <v>505</v>
      </c>
      <c r="B33" s="524" t="s">
        <v>559</v>
      </c>
      <c r="C33" s="527" t="s">
        <v>511</v>
      </c>
      <c r="D33" s="565" t="s">
        <v>1187</v>
      </c>
      <c r="E33" s="527" t="s">
        <v>1196</v>
      </c>
      <c r="F33" s="565" t="s">
        <v>1197</v>
      </c>
      <c r="G33" s="527" t="s">
        <v>862</v>
      </c>
      <c r="H33" s="527" t="s">
        <v>863</v>
      </c>
      <c r="I33" s="544">
        <v>3318.78</v>
      </c>
      <c r="J33" s="544">
        <v>2</v>
      </c>
      <c r="K33" s="545">
        <v>6637.57</v>
      </c>
    </row>
    <row r="34" spans="1:11" ht="14.4" customHeight="1" x14ac:dyDescent="0.3">
      <c r="A34" s="523" t="s">
        <v>505</v>
      </c>
      <c r="B34" s="524" t="s">
        <v>559</v>
      </c>
      <c r="C34" s="527" t="s">
        <v>511</v>
      </c>
      <c r="D34" s="565" t="s">
        <v>1187</v>
      </c>
      <c r="E34" s="527" t="s">
        <v>1196</v>
      </c>
      <c r="F34" s="565" t="s">
        <v>1197</v>
      </c>
      <c r="G34" s="527" t="s">
        <v>864</v>
      </c>
      <c r="H34" s="527" t="s">
        <v>865</v>
      </c>
      <c r="I34" s="544">
        <v>414</v>
      </c>
      <c r="J34" s="544">
        <v>8</v>
      </c>
      <c r="K34" s="545">
        <v>3312</v>
      </c>
    </row>
    <row r="35" spans="1:11" ht="14.4" customHeight="1" x14ac:dyDescent="0.3">
      <c r="A35" s="523" t="s">
        <v>505</v>
      </c>
      <c r="B35" s="524" t="s">
        <v>559</v>
      </c>
      <c r="C35" s="527" t="s">
        <v>511</v>
      </c>
      <c r="D35" s="565" t="s">
        <v>1187</v>
      </c>
      <c r="E35" s="527" t="s">
        <v>1196</v>
      </c>
      <c r="F35" s="565" t="s">
        <v>1197</v>
      </c>
      <c r="G35" s="527" t="s">
        <v>866</v>
      </c>
      <c r="H35" s="527" t="s">
        <v>867</v>
      </c>
      <c r="I35" s="544">
        <v>2334</v>
      </c>
      <c r="J35" s="544">
        <v>4</v>
      </c>
      <c r="K35" s="545">
        <v>9336</v>
      </c>
    </row>
    <row r="36" spans="1:11" ht="14.4" customHeight="1" x14ac:dyDescent="0.3">
      <c r="A36" s="523" t="s">
        <v>505</v>
      </c>
      <c r="B36" s="524" t="s">
        <v>559</v>
      </c>
      <c r="C36" s="527" t="s">
        <v>511</v>
      </c>
      <c r="D36" s="565" t="s">
        <v>1187</v>
      </c>
      <c r="E36" s="527" t="s">
        <v>1196</v>
      </c>
      <c r="F36" s="565" t="s">
        <v>1197</v>
      </c>
      <c r="G36" s="527" t="s">
        <v>868</v>
      </c>
      <c r="H36" s="527" t="s">
        <v>869</v>
      </c>
      <c r="I36" s="544">
        <v>1391.5</v>
      </c>
      <c r="J36" s="544">
        <v>1</v>
      </c>
      <c r="K36" s="545">
        <v>1391.5</v>
      </c>
    </row>
    <row r="37" spans="1:11" ht="14.4" customHeight="1" x14ac:dyDescent="0.3">
      <c r="A37" s="523" t="s">
        <v>505</v>
      </c>
      <c r="B37" s="524" t="s">
        <v>559</v>
      </c>
      <c r="C37" s="527" t="s">
        <v>511</v>
      </c>
      <c r="D37" s="565" t="s">
        <v>1187</v>
      </c>
      <c r="E37" s="527" t="s">
        <v>1196</v>
      </c>
      <c r="F37" s="565" t="s">
        <v>1197</v>
      </c>
      <c r="G37" s="527" t="s">
        <v>870</v>
      </c>
      <c r="H37" s="527" t="s">
        <v>871</v>
      </c>
      <c r="I37" s="544">
        <v>1083.48</v>
      </c>
      <c r="J37" s="544">
        <v>2</v>
      </c>
      <c r="K37" s="545">
        <v>2166.96</v>
      </c>
    </row>
    <row r="38" spans="1:11" ht="14.4" customHeight="1" x14ac:dyDescent="0.3">
      <c r="A38" s="523" t="s">
        <v>505</v>
      </c>
      <c r="B38" s="524" t="s">
        <v>559</v>
      </c>
      <c r="C38" s="527" t="s">
        <v>511</v>
      </c>
      <c r="D38" s="565" t="s">
        <v>1187</v>
      </c>
      <c r="E38" s="527" t="s">
        <v>1196</v>
      </c>
      <c r="F38" s="565" t="s">
        <v>1197</v>
      </c>
      <c r="G38" s="527" t="s">
        <v>872</v>
      </c>
      <c r="H38" s="527" t="s">
        <v>873</v>
      </c>
      <c r="I38" s="544">
        <v>5325.32</v>
      </c>
      <c r="J38" s="544">
        <v>5</v>
      </c>
      <c r="K38" s="545">
        <v>26761.98</v>
      </c>
    </row>
    <row r="39" spans="1:11" ht="14.4" customHeight="1" x14ac:dyDescent="0.3">
      <c r="A39" s="523" t="s">
        <v>505</v>
      </c>
      <c r="B39" s="524" t="s">
        <v>559</v>
      </c>
      <c r="C39" s="527" t="s">
        <v>511</v>
      </c>
      <c r="D39" s="565" t="s">
        <v>1187</v>
      </c>
      <c r="E39" s="527" t="s">
        <v>1196</v>
      </c>
      <c r="F39" s="565" t="s">
        <v>1197</v>
      </c>
      <c r="G39" s="527" t="s">
        <v>874</v>
      </c>
      <c r="H39" s="527" t="s">
        <v>875</v>
      </c>
      <c r="I39" s="544">
        <v>2917.32</v>
      </c>
      <c r="J39" s="544">
        <v>1</v>
      </c>
      <c r="K39" s="545">
        <v>2917.32</v>
      </c>
    </row>
    <row r="40" spans="1:11" ht="14.4" customHeight="1" x14ac:dyDescent="0.3">
      <c r="A40" s="523" t="s">
        <v>505</v>
      </c>
      <c r="B40" s="524" t="s">
        <v>559</v>
      </c>
      <c r="C40" s="527" t="s">
        <v>511</v>
      </c>
      <c r="D40" s="565" t="s">
        <v>1187</v>
      </c>
      <c r="E40" s="527" t="s">
        <v>1196</v>
      </c>
      <c r="F40" s="565" t="s">
        <v>1197</v>
      </c>
      <c r="G40" s="527" t="s">
        <v>876</v>
      </c>
      <c r="H40" s="527" t="s">
        <v>877</v>
      </c>
      <c r="I40" s="544">
        <v>284.39999999999998</v>
      </c>
      <c r="J40" s="544">
        <v>5</v>
      </c>
      <c r="K40" s="545">
        <v>1422</v>
      </c>
    </row>
    <row r="41" spans="1:11" ht="14.4" customHeight="1" x14ac:dyDescent="0.3">
      <c r="A41" s="523" t="s">
        <v>505</v>
      </c>
      <c r="B41" s="524" t="s">
        <v>559</v>
      </c>
      <c r="C41" s="527" t="s">
        <v>511</v>
      </c>
      <c r="D41" s="565" t="s">
        <v>1187</v>
      </c>
      <c r="E41" s="527" t="s">
        <v>1196</v>
      </c>
      <c r="F41" s="565" t="s">
        <v>1197</v>
      </c>
      <c r="G41" s="527" t="s">
        <v>878</v>
      </c>
      <c r="H41" s="527" t="s">
        <v>879</v>
      </c>
      <c r="I41" s="544">
        <v>195.63378822454717</v>
      </c>
      <c r="J41" s="544">
        <v>24</v>
      </c>
      <c r="K41" s="545">
        <v>4695.2109173891322</v>
      </c>
    </row>
    <row r="42" spans="1:11" ht="14.4" customHeight="1" x14ac:dyDescent="0.3">
      <c r="A42" s="523" t="s">
        <v>505</v>
      </c>
      <c r="B42" s="524" t="s">
        <v>559</v>
      </c>
      <c r="C42" s="527" t="s">
        <v>511</v>
      </c>
      <c r="D42" s="565" t="s">
        <v>1187</v>
      </c>
      <c r="E42" s="527" t="s">
        <v>1196</v>
      </c>
      <c r="F42" s="565" t="s">
        <v>1197</v>
      </c>
      <c r="G42" s="527" t="s">
        <v>880</v>
      </c>
      <c r="H42" s="527" t="s">
        <v>881</v>
      </c>
      <c r="I42" s="544">
        <v>2875</v>
      </c>
      <c r="J42" s="544">
        <v>1</v>
      </c>
      <c r="K42" s="545">
        <v>2875</v>
      </c>
    </row>
    <row r="43" spans="1:11" ht="14.4" customHeight="1" x14ac:dyDescent="0.3">
      <c r="A43" s="523" t="s">
        <v>505</v>
      </c>
      <c r="B43" s="524" t="s">
        <v>559</v>
      </c>
      <c r="C43" s="527" t="s">
        <v>511</v>
      </c>
      <c r="D43" s="565" t="s">
        <v>1187</v>
      </c>
      <c r="E43" s="527" t="s">
        <v>1196</v>
      </c>
      <c r="F43" s="565" t="s">
        <v>1197</v>
      </c>
      <c r="G43" s="527" t="s">
        <v>882</v>
      </c>
      <c r="H43" s="527" t="s">
        <v>883</v>
      </c>
      <c r="I43" s="544">
        <v>3565</v>
      </c>
      <c r="J43" s="544">
        <v>0.1</v>
      </c>
      <c r="K43" s="545">
        <v>356.5</v>
      </c>
    </row>
    <row r="44" spans="1:11" ht="14.4" customHeight="1" x14ac:dyDescent="0.3">
      <c r="A44" s="523" t="s">
        <v>505</v>
      </c>
      <c r="B44" s="524" t="s">
        <v>559</v>
      </c>
      <c r="C44" s="527" t="s">
        <v>511</v>
      </c>
      <c r="D44" s="565" t="s">
        <v>1187</v>
      </c>
      <c r="E44" s="527" t="s">
        <v>1196</v>
      </c>
      <c r="F44" s="565" t="s">
        <v>1197</v>
      </c>
      <c r="G44" s="527" t="s">
        <v>884</v>
      </c>
      <c r="H44" s="527" t="s">
        <v>885</v>
      </c>
      <c r="I44" s="544">
        <v>1322.5</v>
      </c>
      <c r="J44" s="544">
        <v>3</v>
      </c>
      <c r="K44" s="545">
        <v>3967.5</v>
      </c>
    </row>
    <row r="45" spans="1:11" ht="14.4" customHeight="1" x14ac:dyDescent="0.3">
      <c r="A45" s="523" t="s">
        <v>505</v>
      </c>
      <c r="B45" s="524" t="s">
        <v>559</v>
      </c>
      <c r="C45" s="527" t="s">
        <v>511</v>
      </c>
      <c r="D45" s="565" t="s">
        <v>1187</v>
      </c>
      <c r="E45" s="527" t="s">
        <v>1196</v>
      </c>
      <c r="F45" s="565" t="s">
        <v>1197</v>
      </c>
      <c r="G45" s="527" t="s">
        <v>886</v>
      </c>
      <c r="H45" s="527" t="s">
        <v>887</v>
      </c>
      <c r="I45" s="544">
        <v>4882.45</v>
      </c>
      <c r="J45" s="544">
        <v>5</v>
      </c>
      <c r="K45" s="545">
        <v>24412.26</v>
      </c>
    </row>
    <row r="46" spans="1:11" ht="14.4" customHeight="1" x14ac:dyDescent="0.3">
      <c r="A46" s="523" t="s">
        <v>505</v>
      </c>
      <c r="B46" s="524" t="s">
        <v>559</v>
      </c>
      <c r="C46" s="527" t="s">
        <v>511</v>
      </c>
      <c r="D46" s="565" t="s">
        <v>1187</v>
      </c>
      <c r="E46" s="527" t="s">
        <v>1196</v>
      </c>
      <c r="F46" s="565" t="s">
        <v>1197</v>
      </c>
      <c r="G46" s="527" t="s">
        <v>888</v>
      </c>
      <c r="H46" s="527" t="s">
        <v>889</v>
      </c>
      <c r="I46" s="544">
        <v>6253.33</v>
      </c>
      <c r="J46" s="544">
        <v>2</v>
      </c>
      <c r="K46" s="545">
        <v>12506.66</v>
      </c>
    </row>
    <row r="47" spans="1:11" ht="14.4" customHeight="1" x14ac:dyDescent="0.3">
      <c r="A47" s="523" t="s">
        <v>505</v>
      </c>
      <c r="B47" s="524" t="s">
        <v>559</v>
      </c>
      <c r="C47" s="527" t="s">
        <v>511</v>
      </c>
      <c r="D47" s="565" t="s">
        <v>1187</v>
      </c>
      <c r="E47" s="527" t="s">
        <v>1196</v>
      </c>
      <c r="F47" s="565" t="s">
        <v>1197</v>
      </c>
      <c r="G47" s="527" t="s">
        <v>890</v>
      </c>
      <c r="H47" s="527" t="s">
        <v>891</v>
      </c>
      <c r="I47" s="544">
        <v>8971.98</v>
      </c>
      <c r="J47" s="544">
        <v>3</v>
      </c>
      <c r="K47" s="545">
        <v>26915.93</v>
      </c>
    </row>
    <row r="48" spans="1:11" ht="14.4" customHeight="1" x14ac:dyDescent="0.3">
      <c r="A48" s="523" t="s">
        <v>505</v>
      </c>
      <c r="B48" s="524" t="s">
        <v>559</v>
      </c>
      <c r="C48" s="527" t="s">
        <v>511</v>
      </c>
      <c r="D48" s="565" t="s">
        <v>1187</v>
      </c>
      <c r="E48" s="527" t="s">
        <v>1196</v>
      </c>
      <c r="F48" s="565" t="s">
        <v>1197</v>
      </c>
      <c r="G48" s="527" t="s">
        <v>892</v>
      </c>
      <c r="H48" s="527" t="s">
        <v>893</v>
      </c>
      <c r="I48" s="544">
        <v>1876.8</v>
      </c>
      <c r="J48" s="544">
        <v>2</v>
      </c>
      <c r="K48" s="545">
        <v>3753.6</v>
      </c>
    </row>
    <row r="49" spans="1:11" ht="14.4" customHeight="1" x14ac:dyDescent="0.3">
      <c r="A49" s="523" t="s">
        <v>505</v>
      </c>
      <c r="B49" s="524" t="s">
        <v>559</v>
      </c>
      <c r="C49" s="527" t="s">
        <v>511</v>
      </c>
      <c r="D49" s="565" t="s">
        <v>1187</v>
      </c>
      <c r="E49" s="527" t="s">
        <v>1196</v>
      </c>
      <c r="F49" s="565" t="s">
        <v>1197</v>
      </c>
      <c r="G49" s="527" t="s">
        <v>894</v>
      </c>
      <c r="H49" s="527" t="s">
        <v>895</v>
      </c>
      <c r="I49" s="544">
        <v>229.90000000000003</v>
      </c>
      <c r="J49" s="544">
        <v>7</v>
      </c>
      <c r="K49" s="545">
        <v>1609.3000000000002</v>
      </c>
    </row>
    <row r="50" spans="1:11" ht="14.4" customHeight="1" x14ac:dyDescent="0.3">
      <c r="A50" s="523" t="s">
        <v>505</v>
      </c>
      <c r="B50" s="524" t="s">
        <v>559</v>
      </c>
      <c r="C50" s="527" t="s">
        <v>516</v>
      </c>
      <c r="D50" s="565" t="s">
        <v>560</v>
      </c>
      <c r="E50" s="527" t="s">
        <v>1188</v>
      </c>
      <c r="F50" s="565" t="s">
        <v>1189</v>
      </c>
      <c r="G50" s="527" t="s">
        <v>896</v>
      </c>
      <c r="H50" s="527" t="s">
        <v>897</v>
      </c>
      <c r="I50" s="544">
        <v>42.45</v>
      </c>
      <c r="J50" s="544">
        <v>400</v>
      </c>
      <c r="K50" s="545">
        <v>16980</v>
      </c>
    </row>
    <row r="51" spans="1:11" ht="14.4" customHeight="1" x14ac:dyDescent="0.3">
      <c r="A51" s="523" t="s">
        <v>505</v>
      </c>
      <c r="B51" s="524" t="s">
        <v>559</v>
      </c>
      <c r="C51" s="527" t="s">
        <v>516</v>
      </c>
      <c r="D51" s="565" t="s">
        <v>560</v>
      </c>
      <c r="E51" s="527" t="s">
        <v>1188</v>
      </c>
      <c r="F51" s="565" t="s">
        <v>1189</v>
      </c>
      <c r="G51" s="527" t="s">
        <v>898</v>
      </c>
      <c r="H51" s="527" t="s">
        <v>899</v>
      </c>
      <c r="I51" s="544">
        <v>4.3</v>
      </c>
      <c r="J51" s="544">
        <v>120</v>
      </c>
      <c r="K51" s="545">
        <v>516</v>
      </c>
    </row>
    <row r="52" spans="1:11" ht="14.4" customHeight="1" x14ac:dyDescent="0.3">
      <c r="A52" s="523" t="s">
        <v>505</v>
      </c>
      <c r="B52" s="524" t="s">
        <v>559</v>
      </c>
      <c r="C52" s="527" t="s">
        <v>516</v>
      </c>
      <c r="D52" s="565" t="s">
        <v>560</v>
      </c>
      <c r="E52" s="527" t="s">
        <v>1188</v>
      </c>
      <c r="F52" s="565" t="s">
        <v>1189</v>
      </c>
      <c r="G52" s="527" t="s">
        <v>900</v>
      </c>
      <c r="H52" s="527" t="s">
        <v>901</v>
      </c>
      <c r="I52" s="544">
        <v>1.84</v>
      </c>
      <c r="J52" s="544">
        <v>10</v>
      </c>
      <c r="K52" s="545">
        <v>18.399999999999999</v>
      </c>
    </row>
    <row r="53" spans="1:11" ht="14.4" customHeight="1" x14ac:dyDescent="0.3">
      <c r="A53" s="523" t="s">
        <v>505</v>
      </c>
      <c r="B53" s="524" t="s">
        <v>559</v>
      </c>
      <c r="C53" s="527" t="s">
        <v>516</v>
      </c>
      <c r="D53" s="565" t="s">
        <v>560</v>
      </c>
      <c r="E53" s="527" t="s">
        <v>1188</v>
      </c>
      <c r="F53" s="565" t="s">
        <v>1189</v>
      </c>
      <c r="G53" s="527" t="s">
        <v>902</v>
      </c>
      <c r="H53" s="527" t="s">
        <v>903</v>
      </c>
      <c r="I53" s="544">
        <v>2.39</v>
      </c>
      <c r="J53" s="544">
        <v>10</v>
      </c>
      <c r="K53" s="545">
        <v>23.9</v>
      </c>
    </row>
    <row r="54" spans="1:11" ht="14.4" customHeight="1" x14ac:dyDescent="0.3">
      <c r="A54" s="523" t="s">
        <v>505</v>
      </c>
      <c r="B54" s="524" t="s">
        <v>559</v>
      </c>
      <c r="C54" s="527" t="s">
        <v>516</v>
      </c>
      <c r="D54" s="565" t="s">
        <v>560</v>
      </c>
      <c r="E54" s="527" t="s">
        <v>1188</v>
      </c>
      <c r="F54" s="565" t="s">
        <v>1189</v>
      </c>
      <c r="G54" s="527" t="s">
        <v>904</v>
      </c>
      <c r="H54" s="527" t="s">
        <v>905</v>
      </c>
      <c r="I54" s="544">
        <v>67.760000000000005</v>
      </c>
      <c r="J54" s="544">
        <v>10</v>
      </c>
      <c r="K54" s="545">
        <v>677.6</v>
      </c>
    </row>
    <row r="55" spans="1:11" ht="14.4" customHeight="1" x14ac:dyDescent="0.3">
      <c r="A55" s="523" t="s">
        <v>505</v>
      </c>
      <c r="B55" s="524" t="s">
        <v>559</v>
      </c>
      <c r="C55" s="527" t="s">
        <v>516</v>
      </c>
      <c r="D55" s="565" t="s">
        <v>560</v>
      </c>
      <c r="E55" s="527" t="s">
        <v>1188</v>
      </c>
      <c r="F55" s="565" t="s">
        <v>1189</v>
      </c>
      <c r="G55" s="527" t="s">
        <v>906</v>
      </c>
      <c r="H55" s="527" t="s">
        <v>907</v>
      </c>
      <c r="I55" s="544">
        <v>2.96</v>
      </c>
      <c r="J55" s="544">
        <v>10</v>
      </c>
      <c r="K55" s="545">
        <v>29.6</v>
      </c>
    </row>
    <row r="56" spans="1:11" ht="14.4" customHeight="1" x14ac:dyDescent="0.3">
      <c r="A56" s="523" t="s">
        <v>505</v>
      </c>
      <c r="B56" s="524" t="s">
        <v>559</v>
      </c>
      <c r="C56" s="527" t="s">
        <v>516</v>
      </c>
      <c r="D56" s="565" t="s">
        <v>560</v>
      </c>
      <c r="E56" s="527" t="s">
        <v>1188</v>
      </c>
      <c r="F56" s="565" t="s">
        <v>1189</v>
      </c>
      <c r="G56" s="527" t="s">
        <v>908</v>
      </c>
      <c r="H56" s="527" t="s">
        <v>909</v>
      </c>
      <c r="I56" s="544">
        <v>0.4</v>
      </c>
      <c r="J56" s="544">
        <v>5000</v>
      </c>
      <c r="K56" s="545">
        <v>2000</v>
      </c>
    </row>
    <row r="57" spans="1:11" ht="14.4" customHeight="1" x14ac:dyDescent="0.3">
      <c r="A57" s="523" t="s">
        <v>505</v>
      </c>
      <c r="B57" s="524" t="s">
        <v>559</v>
      </c>
      <c r="C57" s="527" t="s">
        <v>516</v>
      </c>
      <c r="D57" s="565" t="s">
        <v>560</v>
      </c>
      <c r="E57" s="527" t="s">
        <v>1188</v>
      </c>
      <c r="F57" s="565" t="s">
        <v>1189</v>
      </c>
      <c r="G57" s="527" t="s">
        <v>910</v>
      </c>
      <c r="H57" s="527" t="s">
        <v>911</v>
      </c>
      <c r="I57" s="544">
        <v>3.01</v>
      </c>
      <c r="J57" s="544">
        <v>40</v>
      </c>
      <c r="K57" s="545">
        <v>120.4</v>
      </c>
    </row>
    <row r="58" spans="1:11" ht="14.4" customHeight="1" x14ac:dyDescent="0.3">
      <c r="A58" s="523" t="s">
        <v>505</v>
      </c>
      <c r="B58" s="524" t="s">
        <v>559</v>
      </c>
      <c r="C58" s="527" t="s">
        <v>516</v>
      </c>
      <c r="D58" s="565" t="s">
        <v>560</v>
      </c>
      <c r="E58" s="527" t="s">
        <v>1188</v>
      </c>
      <c r="F58" s="565" t="s">
        <v>1189</v>
      </c>
      <c r="G58" s="527" t="s">
        <v>912</v>
      </c>
      <c r="H58" s="527" t="s">
        <v>913</v>
      </c>
      <c r="I58" s="544">
        <v>1.1499999999999999</v>
      </c>
      <c r="J58" s="544">
        <v>6000</v>
      </c>
      <c r="K58" s="545">
        <v>6886.2</v>
      </c>
    </row>
    <row r="59" spans="1:11" ht="14.4" customHeight="1" x14ac:dyDescent="0.3">
      <c r="A59" s="523" t="s">
        <v>505</v>
      </c>
      <c r="B59" s="524" t="s">
        <v>559</v>
      </c>
      <c r="C59" s="527" t="s">
        <v>516</v>
      </c>
      <c r="D59" s="565" t="s">
        <v>560</v>
      </c>
      <c r="E59" s="527" t="s">
        <v>1188</v>
      </c>
      <c r="F59" s="565" t="s">
        <v>1189</v>
      </c>
      <c r="G59" s="527" t="s">
        <v>812</v>
      </c>
      <c r="H59" s="527" t="s">
        <v>813</v>
      </c>
      <c r="I59" s="544">
        <v>7.1</v>
      </c>
      <c r="J59" s="544">
        <v>1</v>
      </c>
      <c r="K59" s="545">
        <v>7.1</v>
      </c>
    </row>
    <row r="60" spans="1:11" ht="14.4" customHeight="1" x14ac:dyDescent="0.3">
      <c r="A60" s="523" t="s">
        <v>505</v>
      </c>
      <c r="B60" s="524" t="s">
        <v>559</v>
      </c>
      <c r="C60" s="527" t="s">
        <v>516</v>
      </c>
      <c r="D60" s="565" t="s">
        <v>560</v>
      </c>
      <c r="E60" s="527" t="s">
        <v>1188</v>
      </c>
      <c r="F60" s="565" t="s">
        <v>1189</v>
      </c>
      <c r="G60" s="527" t="s">
        <v>914</v>
      </c>
      <c r="H60" s="527" t="s">
        <v>915</v>
      </c>
      <c r="I60" s="544">
        <v>8.2799999999999994</v>
      </c>
      <c r="J60" s="544">
        <v>2</v>
      </c>
      <c r="K60" s="545">
        <v>16.559999999999999</v>
      </c>
    </row>
    <row r="61" spans="1:11" ht="14.4" customHeight="1" x14ac:dyDescent="0.3">
      <c r="A61" s="523" t="s">
        <v>505</v>
      </c>
      <c r="B61" s="524" t="s">
        <v>559</v>
      </c>
      <c r="C61" s="527" t="s">
        <v>516</v>
      </c>
      <c r="D61" s="565" t="s">
        <v>560</v>
      </c>
      <c r="E61" s="527" t="s">
        <v>1188</v>
      </c>
      <c r="F61" s="565" t="s">
        <v>1189</v>
      </c>
      <c r="G61" s="527" t="s">
        <v>814</v>
      </c>
      <c r="H61" s="527" t="s">
        <v>815</v>
      </c>
      <c r="I61" s="544">
        <v>5.92</v>
      </c>
      <c r="J61" s="544">
        <v>1</v>
      </c>
      <c r="K61" s="545">
        <v>5.92</v>
      </c>
    </row>
    <row r="62" spans="1:11" ht="14.4" customHeight="1" x14ac:dyDescent="0.3">
      <c r="A62" s="523" t="s">
        <v>505</v>
      </c>
      <c r="B62" s="524" t="s">
        <v>559</v>
      </c>
      <c r="C62" s="527" t="s">
        <v>516</v>
      </c>
      <c r="D62" s="565" t="s">
        <v>560</v>
      </c>
      <c r="E62" s="527" t="s">
        <v>1190</v>
      </c>
      <c r="F62" s="565" t="s">
        <v>1191</v>
      </c>
      <c r="G62" s="527" t="s">
        <v>916</v>
      </c>
      <c r="H62" s="527" t="s">
        <v>917</v>
      </c>
      <c r="I62" s="544">
        <v>0.25</v>
      </c>
      <c r="J62" s="544">
        <v>1000</v>
      </c>
      <c r="K62" s="545">
        <v>250</v>
      </c>
    </row>
    <row r="63" spans="1:11" ht="14.4" customHeight="1" x14ac:dyDescent="0.3">
      <c r="A63" s="523" t="s">
        <v>505</v>
      </c>
      <c r="B63" s="524" t="s">
        <v>559</v>
      </c>
      <c r="C63" s="527" t="s">
        <v>516</v>
      </c>
      <c r="D63" s="565" t="s">
        <v>560</v>
      </c>
      <c r="E63" s="527" t="s">
        <v>1190</v>
      </c>
      <c r="F63" s="565" t="s">
        <v>1191</v>
      </c>
      <c r="G63" s="527" t="s">
        <v>918</v>
      </c>
      <c r="H63" s="527" t="s">
        <v>919</v>
      </c>
      <c r="I63" s="544">
        <v>1.0900000000000001</v>
      </c>
      <c r="J63" s="544">
        <v>100</v>
      </c>
      <c r="K63" s="545">
        <v>109</v>
      </c>
    </row>
    <row r="64" spans="1:11" ht="14.4" customHeight="1" x14ac:dyDescent="0.3">
      <c r="A64" s="523" t="s">
        <v>505</v>
      </c>
      <c r="B64" s="524" t="s">
        <v>559</v>
      </c>
      <c r="C64" s="527" t="s">
        <v>516</v>
      </c>
      <c r="D64" s="565" t="s">
        <v>560</v>
      </c>
      <c r="E64" s="527" t="s">
        <v>1190</v>
      </c>
      <c r="F64" s="565" t="s">
        <v>1191</v>
      </c>
      <c r="G64" s="527" t="s">
        <v>920</v>
      </c>
      <c r="H64" s="527" t="s">
        <v>921</v>
      </c>
      <c r="I64" s="544">
        <v>0.67</v>
      </c>
      <c r="J64" s="544">
        <v>700</v>
      </c>
      <c r="K64" s="545">
        <v>469</v>
      </c>
    </row>
    <row r="65" spans="1:11" ht="14.4" customHeight="1" x14ac:dyDescent="0.3">
      <c r="A65" s="523" t="s">
        <v>505</v>
      </c>
      <c r="B65" s="524" t="s">
        <v>559</v>
      </c>
      <c r="C65" s="527" t="s">
        <v>516</v>
      </c>
      <c r="D65" s="565" t="s">
        <v>560</v>
      </c>
      <c r="E65" s="527" t="s">
        <v>1190</v>
      </c>
      <c r="F65" s="565" t="s">
        <v>1191</v>
      </c>
      <c r="G65" s="527" t="s">
        <v>816</v>
      </c>
      <c r="H65" s="527" t="s">
        <v>817</v>
      </c>
      <c r="I65" s="544">
        <v>0.6</v>
      </c>
      <c r="J65" s="544">
        <v>4000</v>
      </c>
      <c r="K65" s="545">
        <v>2400</v>
      </c>
    </row>
    <row r="66" spans="1:11" ht="14.4" customHeight="1" x14ac:dyDescent="0.3">
      <c r="A66" s="523" t="s">
        <v>505</v>
      </c>
      <c r="B66" s="524" t="s">
        <v>559</v>
      </c>
      <c r="C66" s="527" t="s">
        <v>516</v>
      </c>
      <c r="D66" s="565" t="s">
        <v>560</v>
      </c>
      <c r="E66" s="527" t="s">
        <v>1190</v>
      </c>
      <c r="F66" s="565" t="s">
        <v>1191</v>
      </c>
      <c r="G66" s="527" t="s">
        <v>922</v>
      </c>
      <c r="H66" s="527" t="s">
        <v>923</v>
      </c>
      <c r="I66" s="544">
        <v>1.98</v>
      </c>
      <c r="J66" s="544">
        <v>3600</v>
      </c>
      <c r="K66" s="545">
        <v>7128</v>
      </c>
    </row>
    <row r="67" spans="1:11" ht="14.4" customHeight="1" x14ac:dyDescent="0.3">
      <c r="A67" s="523" t="s">
        <v>505</v>
      </c>
      <c r="B67" s="524" t="s">
        <v>559</v>
      </c>
      <c r="C67" s="527" t="s">
        <v>516</v>
      </c>
      <c r="D67" s="565" t="s">
        <v>560</v>
      </c>
      <c r="E67" s="527" t="s">
        <v>1190</v>
      </c>
      <c r="F67" s="565" t="s">
        <v>1191</v>
      </c>
      <c r="G67" s="527" t="s">
        <v>924</v>
      </c>
      <c r="H67" s="527" t="s">
        <v>925</v>
      </c>
      <c r="I67" s="544">
        <v>1.9687500000000002</v>
      </c>
      <c r="J67" s="544">
        <v>21600</v>
      </c>
      <c r="K67" s="545">
        <v>42509</v>
      </c>
    </row>
    <row r="68" spans="1:11" ht="14.4" customHeight="1" x14ac:dyDescent="0.3">
      <c r="A68" s="523" t="s">
        <v>505</v>
      </c>
      <c r="B68" s="524" t="s">
        <v>559</v>
      </c>
      <c r="C68" s="527" t="s">
        <v>516</v>
      </c>
      <c r="D68" s="565" t="s">
        <v>560</v>
      </c>
      <c r="E68" s="527" t="s">
        <v>1190</v>
      </c>
      <c r="F68" s="565" t="s">
        <v>1191</v>
      </c>
      <c r="G68" s="527" t="s">
        <v>926</v>
      </c>
      <c r="H68" s="527" t="s">
        <v>927</v>
      </c>
      <c r="I68" s="544">
        <v>3.01</v>
      </c>
      <c r="J68" s="544">
        <v>50</v>
      </c>
      <c r="K68" s="545">
        <v>150.5</v>
      </c>
    </row>
    <row r="69" spans="1:11" ht="14.4" customHeight="1" x14ac:dyDescent="0.3">
      <c r="A69" s="523" t="s">
        <v>505</v>
      </c>
      <c r="B69" s="524" t="s">
        <v>559</v>
      </c>
      <c r="C69" s="527" t="s">
        <v>516</v>
      </c>
      <c r="D69" s="565" t="s">
        <v>560</v>
      </c>
      <c r="E69" s="527" t="s">
        <v>1190</v>
      </c>
      <c r="F69" s="565" t="s">
        <v>1191</v>
      </c>
      <c r="G69" s="527" t="s">
        <v>928</v>
      </c>
      <c r="H69" s="527" t="s">
        <v>929</v>
      </c>
      <c r="I69" s="544">
        <v>1.7700000000000002</v>
      </c>
      <c r="J69" s="544">
        <v>3600</v>
      </c>
      <c r="K69" s="545">
        <v>6372</v>
      </c>
    </row>
    <row r="70" spans="1:11" ht="14.4" customHeight="1" x14ac:dyDescent="0.3">
      <c r="A70" s="523" t="s">
        <v>505</v>
      </c>
      <c r="B70" s="524" t="s">
        <v>559</v>
      </c>
      <c r="C70" s="527" t="s">
        <v>516</v>
      </c>
      <c r="D70" s="565" t="s">
        <v>560</v>
      </c>
      <c r="E70" s="527" t="s">
        <v>1190</v>
      </c>
      <c r="F70" s="565" t="s">
        <v>1191</v>
      </c>
      <c r="G70" s="527" t="s">
        <v>930</v>
      </c>
      <c r="H70" s="527" t="s">
        <v>931</v>
      </c>
      <c r="I70" s="544">
        <v>0.01</v>
      </c>
      <c r="J70" s="544">
        <v>6000</v>
      </c>
      <c r="K70" s="545">
        <v>60</v>
      </c>
    </row>
    <row r="71" spans="1:11" ht="14.4" customHeight="1" x14ac:dyDescent="0.3">
      <c r="A71" s="523" t="s">
        <v>505</v>
      </c>
      <c r="B71" s="524" t="s">
        <v>559</v>
      </c>
      <c r="C71" s="527" t="s">
        <v>516</v>
      </c>
      <c r="D71" s="565" t="s">
        <v>560</v>
      </c>
      <c r="E71" s="527" t="s">
        <v>1190</v>
      </c>
      <c r="F71" s="565" t="s">
        <v>1191</v>
      </c>
      <c r="G71" s="527" t="s">
        <v>932</v>
      </c>
      <c r="H71" s="527" t="s">
        <v>933</v>
      </c>
      <c r="I71" s="544">
        <v>46.03</v>
      </c>
      <c r="J71" s="544">
        <v>400</v>
      </c>
      <c r="K71" s="545">
        <v>18411.36</v>
      </c>
    </row>
    <row r="72" spans="1:11" ht="14.4" customHeight="1" x14ac:dyDescent="0.3">
      <c r="A72" s="523" t="s">
        <v>505</v>
      </c>
      <c r="B72" s="524" t="s">
        <v>559</v>
      </c>
      <c r="C72" s="527" t="s">
        <v>516</v>
      </c>
      <c r="D72" s="565" t="s">
        <v>560</v>
      </c>
      <c r="E72" s="527" t="s">
        <v>1190</v>
      </c>
      <c r="F72" s="565" t="s">
        <v>1191</v>
      </c>
      <c r="G72" s="527" t="s">
        <v>934</v>
      </c>
      <c r="H72" s="527" t="s">
        <v>935</v>
      </c>
      <c r="I72" s="544">
        <v>127.05</v>
      </c>
      <c r="J72" s="544">
        <v>4</v>
      </c>
      <c r="K72" s="545">
        <v>508.2</v>
      </c>
    </row>
    <row r="73" spans="1:11" ht="14.4" customHeight="1" x14ac:dyDescent="0.3">
      <c r="A73" s="523" t="s">
        <v>505</v>
      </c>
      <c r="B73" s="524" t="s">
        <v>559</v>
      </c>
      <c r="C73" s="527" t="s">
        <v>516</v>
      </c>
      <c r="D73" s="565" t="s">
        <v>560</v>
      </c>
      <c r="E73" s="527" t="s">
        <v>1190</v>
      </c>
      <c r="F73" s="565" t="s">
        <v>1191</v>
      </c>
      <c r="G73" s="527" t="s">
        <v>936</v>
      </c>
      <c r="H73" s="527" t="s">
        <v>937</v>
      </c>
      <c r="I73" s="544">
        <v>25.532</v>
      </c>
      <c r="J73" s="544">
        <v>220</v>
      </c>
      <c r="K73" s="545">
        <v>5617.3</v>
      </c>
    </row>
    <row r="74" spans="1:11" ht="14.4" customHeight="1" x14ac:dyDescent="0.3">
      <c r="A74" s="523" t="s">
        <v>505</v>
      </c>
      <c r="B74" s="524" t="s">
        <v>559</v>
      </c>
      <c r="C74" s="527" t="s">
        <v>516</v>
      </c>
      <c r="D74" s="565" t="s">
        <v>560</v>
      </c>
      <c r="E74" s="527" t="s">
        <v>1190</v>
      </c>
      <c r="F74" s="565" t="s">
        <v>1191</v>
      </c>
      <c r="G74" s="527" t="s">
        <v>938</v>
      </c>
      <c r="H74" s="527" t="s">
        <v>939</v>
      </c>
      <c r="I74" s="544">
        <v>21.24</v>
      </c>
      <c r="J74" s="544">
        <v>150</v>
      </c>
      <c r="K74" s="545">
        <v>3186</v>
      </c>
    </row>
    <row r="75" spans="1:11" ht="14.4" customHeight="1" x14ac:dyDescent="0.3">
      <c r="A75" s="523" t="s">
        <v>505</v>
      </c>
      <c r="B75" s="524" t="s">
        <v>559</v>
      </c>
      <c r="C75" s="527" t="s">
        <v>516</v>
      </c>
      <c r="D75" s="565" t="s">
        <v>560</v>
      </c>
      <c r="E75" s="527" t="s">
        <v>1190</v>
      </c>
      <c r="F75" s="565" t="s">
        <v>1191</v>
      </c>
      <c r="G75" s="527" t="s">
        <v>940</v>
      </c>
      <c r="H75" s="527" t="s">
        <v>941</v>
      </c>
      <c r="I75" s="544">
        <v>486.75</v>
      </c>
      <c r="J75" s="544">
        <v>4</v>
      </c>
      <c r="K75" s="545">
        <v>1947</v>
      </c>
    </row>
    <row r="76" spans="1:11" ht="14.4" customHeight="1" x14ac:dyDescent="0.3">
      <c r="A76" s="523" t="s">
        <v>505</v>
      </c>
      <c r="B76" s="524" t="s">
        <v>559</v>
      </c>
      <c r="C76" s="527" t="s">
        <v>516</v>
      </c>
      <c r="D76" s="565" t="s">
        <v>560</v>
      </c>
      <c r="E76" s="527" t="s">
        <v>1190</v>
      </c>
      <c r="F76" s="565" t="s">
        <v>1191</v>
      </c>
      <c r="G76" s="527" t="s">
        <v>942</v>
      </c>
      <c r="H76" s="527" t="s">
        <v>943</v>
      </c>
      <c r="I76" s="544">
        <v>0.63</v>
      </c>
      <c r="J76" s="544">
        <v>4000</v>
      </c>
      <c r="K76" s="545">
        <v>2516.8000000000002</v>
      </c>
    </row>
    <row r="77" spans="1:11" ht="14.4" customHeight="1" x14ac:dyDescent="0.3">
      <c r="A77" s="523" t="s">
        <v>505</v>
      </c>
      <c r="B77" s="524" t="s">
        <v>559</v>
      </c>
      <c r="C77" s="527" t="s">
        <v>516</v>
      </c>
      <c r="D77" s="565" t="s">
        <v>560</v>
      </c>
      <c r="E77" s="527" t="s">
        <v>1190</v>
      </c>
      <c r="F77" s="565" t="s">
        <v>1191</v>
      </c>
      <c r="G77" s="527" t="s">
        <v>944</v>
      </c>
      <c r="H77" s="527" t="s">
        <v>945</v>
      </c>
      <c r="I77" s="544">
        <v>45.98</v>
      </c>
      <c r="J77" s="544">
        <v>10</v>
      </c>
      <c r="K77" s="545">
        <v>459.8</v>
      </c>
    </row>
    <row r="78" spans="1:11" ht="14.4" customHeight="1" x14ac:dyDescent="0.3">
      <c r="A78" s="523" t="s">
        <v>505</v>
      </c>
      <c r="B78" s="524" t="s">
        <v>559</v>
      </c>
      <c r="C78" s="527" t="s">
        <v>516</v>
      </c>
      <c r="D78" s="565" t="s">
        <v>560</v>
      </c>
      <c r="E78" s="527" t="s">
        <v>1192</v>
      </c>
      <c r="F78" s="565" t="s">
        <v>1193</v>
      </c>
      <c r="G78" s="527" t="s">
        <v>946</v>
      </c>
      <c r="H78" s="527" t="s">
        <v>947</v>
      </c>
      <c r="I78" s="544">
        <v>1.27</v>
      </c>
      <c r="J78" s="544">
        <v>68000</v>
      </c>
      <c r="K78" s="545">
        <v>86188.3</v>
      </c>
    </row>
    <row r="79" spans="1:11" ht="14.4" customHeight="1" x14ac:dyDescent="0.3">
      <c r="A79" s="523" t="s">
        <v>505</v>
      </c>
      <c r="B79" s="524" t="s">
        <v>559</v>
      </c>
      <c r="C79" s="527" t="s">
        <v>516</v>
      </c>
      <c r="D79" s="565" t="s">
        <v>560</v>
      </c>
      <c r="E79" s="527" t="s">
        <v>1192</v>
      </c>
      <c r="F79" s="565" t="s">
        <v>1193</v>
      </c>
      <c r="G79" s="527" t="s">
        <v>948</v>
      </c>
      <c r="H79" s="527" t="s">
        <v>949</v>
      </c>
      <c r="I79" s="544">
        <v>3.38</v>
      </c>
      <c r="J79" s="544">
        <v>5000</v>
      </c>
      <c r="K79" s="545">
        <v>16898</v>
      </c>
    </row>
    <row r="80" spans="1:11" ht="14.4" customHeight="1" x14ac:dyDescent="0.3">
      <c r="A80" s="523" t="s">
        <v>505</v>
      </c>
      <c r="B80" s="524" t="s">
        <v>559</v>
      </c>
      <c r="C80" s="527" t="s">
        <v>516</v>
      </c>
      <c r="D80" s="565" t="s">
        <v>560</v>
      </c>
      <c r="E80" s="527" t="s">
        <v>1192</v>
      </c>
      <c r="F80" s="565" t="s">
        <v>1193</v>
      </c>
      <c r="G80" s="527" t="s">
        <v>950</v>
      </c>
      <c r="H80" s="527" t="s">
        <v>951</v>
      </c>
      <c r="I80" s="544">
        <v>10.76</v>
      </c>
      <c r="J80" s="544">
        <v>2400</v>
      </c>
      <c r="K80" s="545">
        <v>25816.560000000001</v>
      </c>
    </row>
    <row r="81" spans="1:11" ht="14.4" customHeight="1" x14ac:dyDescent="0.3">
      <c r="A81" s="523" t="s">
        <v>505</v>
      </c>
      <c r="B81" s="524" t="s">
        <v>559</v>
      </c>
      <c r="C81" s="527" t="s">
        <v>516</v>
      </c>
      <c r="D81" s="565" t="s">
        <v>560</v>
      </c>
      <c r="E81" s="527" t="s">
        <v>1198</v>
      </c>
      <c r="F81" s="565" t="s">
        <v>1199</v>
      </c>
      <c r="G81" s="527" t="s">
        <v>952</v>
      </c>
      <c r="H81" s="527" t="s">
        <v>953</v>
      </c>
      <c r="I81" s="544">
        <v>598.95000000000005</v>
      </c>
      <c r="J81" s="544">
        <v>900</v>
      </c>
      <c r="K81" s="545">
        <v>539055</v>
      </c>
    </row>
    <row r="82" spans="1:11" ht="14.4" customHeight="1" x14ac:dyDescent="0.3">
      <c r="A82" s="523" t="s">
        <v>505</v>
      </c>
      <c r="B82" s="524" t="s">
        <v>559</v>
      </c>
      <c r="C82" s="527" t="s">
        <v>516</v>
      </c>
      <c r="D82" s="565" t="s">
        <v>560</v>
      </c>
      <c r="E82" s="527" t="s">
        <v>1198</v>
      </c>
      <c r="F82" s="565" t="s">
        <v>1199</v>
      </c>
      <c r="G82" s="527" t="s">
        <v>954</v>
      </c>
      <c r="H82" s="527" t="s">
        <v>955</v>
      </c>
      <c r="I82" s="544">
        <v>116.8</v>
      </c>
      <c r="J82" s="544">
        <v>648</v>
      </c>
      <c r="K82" s="545">
        <v>75888</v>
      </c>
    </row>
    <row r="83" spans="1:11" ht="14.4" customHeight="1" x14ac:dyDescent="0.3">
      <c r="A83" s="523" t="s">
        <v>505</v>
      </c>
      <c r="B83" s="524" t="s">
        <v>559</v>
      </c>
      <c r="C83" s="527" t="s">
        <v>516</v>
      </c>
      <c r="D83" s="565" t="s">
        <v>560</v>
      </c>
      <c r="E83" s="527" t="s">
        <v>1198</v>
      </c>
      <c r="F83" s="565" t="s">
        <v>1199</v>
      </c>
      <c r="G83" s="527" t="s">
        <v>956</v>
      </c>
      <c r="H83" s="527" t="s">
        <v>957</v>
      </c>
      <c r="I83" s="544">
        <v>60.5</v>
      </c>
      <c r="J83" s="544">
        <v>4050</v>
      </c>
      <c r="K83" s="545">
        <v>245025</v>
      </c>
    </row>
    <row r="84" spans="1:11" ht="14.4" customHeight="1" x14ac:dyDescent="0.3">
      <c r="A84" s="523" t="s">
        <v>505</v>
      </c>
      <c r="B84" s="524" t="s">
        <v>559</v>
      </c>
      <c r="C84" s="527" t="s">
        <v>516</v>
      </c>
      <c r="D84" s="565" t="s">
        <v>560</v>
      </c>
      <c r="E84" s="527" t="s">
        <v>1198</v>
      </c>
      <c r="F84" s="565" t="s">
        <v>1199</v>
      </c>
      <c r="G84" s="527" t="s">
        <v>958</v>
      </c>
      <c r="H84" s="527" t="s">
        <v>959</v>
      </c>
      <c r="I84" s="544">
        <v>5445</v>
      </c>
      <c r="J84" s="544">
        <v>12</v>
      </c>
      <c r="K84" s="545">
        <v>65340</v>
      </c>
    </row>
    <row r="85" spans="1:11" ht="14.4" customHeight="1" x14ac:dyDescent="0.3">
      <c r="A85" s="523" t="s">
        <v>505</v>
      </c>
      <c r="B85" s="524" t="s">
        <v>559</v>
      </c>
      <c r="C85" s="527" t="s">
        <v>516</v>
      </c>
      <c r="D85" s="565" t="s">
        <v>560</v>
      </c>
      <c r="E85" s="527" t="s">
        <v>1198</v>
      </c>
      <c r="F85" s="565" t="s">
        <v>1199</v>
      </c>
      <c r="G85" s="527" t="s">
        <v>960</v>
      </c>
      <c r="H85" s="527" t="s">
        <v>961</v>
      </c>
      <c r="I85" s="544">
        <v>26.92</v>
      </c>
      <c r="J85" s="544">
        <v>4000</v>
      </c>
      <c r="K85" s="545">
        <v>107690</v>
      </c>
    </row>
    <row r="86" spans="1:11" ht="14.4" customHeight="1" x14ac:dyDescent="0.3">
      <c r="A86" s="523" t="s">
        <v>505</v>
      </c>
      <c r="B86" s="524" t="s">
        <v>559</v>
      </c>
      <c r="C86" s="527" t="s">
        <v>516</v>
      </c>
      <c r="D86" s="565" t="s">
        <v>560</v>
      </c>
      <c r="E86" s="527" t="s">
        <v>1198</v>
      </c>
      <c r="F86" s="565" t="s">
        <v>1199</v>
      </c>
      <c r="G86" s="527" t="s">
        <v>962</v>
      </c>
      <c r="H86" s="527" t="s">
        <v>963</v>
      </c>
      <c r="I86" s="544">
        <v>102.85000000000001</v>
      </c>
      <c r="J86" s="544">
        <v>4100</v>
      </c>
      <c r="K86" s="545">
        <v>421685</v>
      </c>
    </row>
    <row r="87" spans="1:11" ht="14.4" customHeight="1" x14ac:dyDescent="0.3">
      <c r="A87" s="523" t="s">
        <v>505</v>
      </c>
      <c r="B87" s="524" t="s">
        <v>559</v>
      </c>
      <c r="C87" s="527" t="s">
        <v>516</v>
      </c>
      <c r="D87" s="565" t="s">
        <v>560</v>
      </c>
      <c r="E87" s="527" t="s">
        <v>1198</v>
      </c>
      <c r="F87" s="565" t="s">
        <v>1199</v>
      </c>
      <c r="G87" s="527" t="s">
        <v>964</v>
      </c>
      <c r="H87" s="527" t="s">
        <v>965</v>
      </c>
      <c r="I87" s="544">
        <v>272.25</v>
      </c>
      <c r="J87" s="544">
        <v>4080</v>
      </c>
      <c r="K87" s="545">
        <v>1110780</v>
      </c>
    </row>
    <row r="88" spans="1:11" ht="14.4" customHeight="1" x14ac:dyDescent="0.3">
      <c r="A88" s="523" t="s">
        <v>505</v>
      </c>
      <c r="B88" s="524" t="s">
        <v>559</v>
      </c>
      <c r="C88" s="527" t="s">
        <v>516</v>
      </c>
      <c r="D88" s="565" t="s">
        <v>560</v>
      </c>
      <c r="E88" s="527" t="s">
        <v>1198</v>
      </c>
      <c r="F88" s="565" t="s">
        <v>1199</v>
      </c>
      <c r="G88" s="527" t="s">
        <v>966</v>
      </c>
      <c r="H88" s="527" t="s">
        <v>967</v>
      </c>
      <c r="I88" s="544">
        <v>5372.8</v>
      </c>
      <c r="J88" s="544">
        <v>264</v>
      </c>
      <c r="K88" s="545">
        <v>1440444</v>
      </c>
    </row>
    <row r="89" spans="1:11" ht="14.4" customHeight="1" x14ac:dyDescent="0.3">
      <c r="A89" s="523" t="s">
        <v>505</v>
      </c>
      <c r="B89" s="524" t="s">
        <v>559</v>
      </c>
      <c r="C89" s="527" t="s">
        <v>516</v>
      </c>
      <c r="D89" s="565" t="s">
        <v>560</v>
      </c>
      <c r="E89" s="527" t="s">
        <v>1198</v>
      </c>
      <c r="F89" s="565" t="s">
        <v>1199</v>
      </c>
      <c r="G89" s="527" t="s">
        <v>968</v>
      </c>
      <c r="H89" s="527" t="s">
        <v>969</v>
      </c>
      <c r="I89" s="544">
        <v>290.39999999999998</v>
      </c>
      <c r="J89" s="544">
        <v>48</v>
      </c>
      <c r="K89" s="545">
        <v>13939.2</v>
      </c>
    </row>
    <row r="90" spans="1:11" ht="14.4" customHeight="1" x14ac:dyDescent="0.3">
      <c r="A90" s="523" t="s">
        <v>505</v>
      </c>
      <c r="B90" s="524" t="s">
        <v>559</v>
      </c>
      <c r="C90" s="527" t="s">
        <v>516</v>
      </c>
      <c r="D90" s="565" t="s">
        <v>560</v>
      </c>
      <c r="E90" s="527" t="s">
        <v>1198</v>
      </c>
      <c r="F90" s="565" t="s">
        <v>1199</v>
      </c>
      <c r="G90" s="527" t="s">
        <v>970</v>
      </c>
      <c r="H90" s="527" t="s">
        <v>971</v>
      </c>
      <c r="I90" s="544">
        <v>139.15</v>
      </c>
      <c r="J90" s="544">
        <v>4128</v>
      </c>
      <c r="K90" s="545">
        <v>574411.19999999995</v>
      </c>
    </row>
    <row r="91" spans="1:11" ht="14.4" customHeight="1" x14ac:dyDescent="0.3">
      <c r="A91" s="523" t="s">
        <v>505</v>
      </c>
      <c r="B91" s="524" t="s">
        <v>559</v>
      </c>
      <c r="C91" s="527" t="s">
        <v>516</v>
      </c>
      <c r="D91" s="565" t="s">
        <v>560</v>
      </c>
      <c r="E91" s="527" t="s">
        <v>1198</v>
      </c>
      <c r="F91" s="565" t="s">
        <v>1199</v>
      </c>
      <c r="G91" s="527" t="s">
        <v>972</v>
      </c>
      <c r="H91" s="527" t="s">
        <v>973</v>
      </c>
      <c r="I91" s="544">
        <v>1754.5</v>
      </c>
      <c r="J91" s="544">
        <v>32</v>
      </c>
      <c r="K91" s="545">
        <v>56144</v>
      </c>
    </row>
    <row r="92" spans="1:11" ht="14.4" customHeight="1" x14ac:dyDescent="0.3">
      <c r="A92" s="523" t="s">
        <v>505</v>
      </c>
      <c r="B92" s="524" t="s">
        <v>559</v>
      </c>
      <c r="C92" s="527" t="s">
        <v>516</v>
      </c>
      <c r="D92" s="565" t="s">
        <v>560</v>
      </c>
      <c r="E92" s="527" t="s">
        <v>1198</v>
      </c>
      <c r="F92" s="565" t="s">
        <v>1199</v>
      </c>
      <c r="G92" s="527" t="s">
        <v>974</v>
      </c>
      <c r="H92" s="527" t="s">
        <v>975</v>
      </c>
      <c r="I92" s="544">
        <v>145.19999999999999</v>
      </c>
      <c r="J92" s="544">
        <v>80</v>
      </c>
      <c r="K92" s="545">
        <v>11616</v>
      </c>
    </row>
    <row r="93" spans="1:11" ht="14.4" customHeight="1" x14ac:dyDescent="0.3">
      <c r="A93" s="523" t="s">
        <v>505</v>
      </c>
      <c r="B93" s="524" t="s">
        <v>559</v>
      </c>
      <c r="C93" s="527" t="s">
        <v>516</v>
      </c>
      <c r="D93" s="565" t="s">
        <v>560</v>
      </c>
      <c r="E93" s="527" t="s">
        <v>1198</v>
      </c>
      <c r="F93" s="565" t="s">
        <v>1199</v>
      </c>
      <c r="G93" s="527" t="s">
        <v>976</v>
      </c>
      <c r="H93" s="527" t="s">
        <v>977</v>
      </c>
      <c r="I93" s="544">
        <v>689.7</v>
      </c>
      <c r="J93" s="544">
        <v>200</v>
      </c>
      <c r="K93" s="545">
        <v>137940</v>
      </c>
    </row>
    <row r="94" spans="1:11" ht="14.4" customHeight="1" x14ac:dyDescent="0.3">
      <c r="A94" s="523" t="s">
        <v>505</v>
      </c>
      <c r="B94" s="524" t="s">
        <v>559</v>
      </c>
      <c r="C94" s="527" t="s">
        <v>516</v>
      </c>
      <c r="D94" s="565" t="s">
        <v>560</v>
      </c>
      <c r="E94" s="527" t="s">
        <v>1198</v>
      </c>
      <c r="F94" s="565" t="s">
        <v>1199</v>
      </c>
      <c r="G94" s="527" t="s">
        <v>978</v>
      </c>
      <c r="H94" s="527" t="s">
        <v>979</v>
      </c>
      <c r="I94" s="544">
        <v>84.7</v>
      </c>
      <c r="J94" s="544">
        <v>200</v>
      </c>
      <c r="K94" s="545">
        <v>16940</v>
      </c>
    </row>
    <row r="95" spans="1:11" ht="14.4" customHeight="1" x14ac:dyDescent="0.3">
      <c r="A95" s="523" t="s">
        <v>505</v>
      </c>
      <c r="B95" s="524" t="s">
        <v>559</v>
      </c>
      <c r="C95" s="527" t="s">
        <v>516</v>
      </c>
      <c r="D95" s="565" t="s">
        <v>560</v>
      </c>
      <c r="E95" s="527" t="s">
        <v>1198</v>
      </c>
      <c r="F95" s="565" t="s">
        <v>1199</v>
      </c>
      <c r="G95" s="527" t="s">
        <v>980</v>
      </c>
      <c r="H95" s="527" t="s">
        <v>981</v>
      </c>
      <c r="I95" s="544">
        <v>136.72999999999999</v>
      </c>
      <c r="J95" s="544">
        <v>7000</v>
      </c>
      <c r="K95" s="545">
        <v>957110</v>
      </c>
    </row>
    <row r="96" spans="1:11" ht="14.4" customHeight="1" x14ac:dyDescent="0.3">
      <c r="A96" s="523" t="s">
        <v>505</v>
      </c>
      <c r="B96" s="524" t="s">
        <v>559</v>
      </c>
      <c r="C96" s="527" t="s">
        <v>516</v>
      </c>
      <c r="D96" s="565" t="s">
        <v>560</v>
      </c>
      <c r="E96" s="527" t="s">
        <v>1198</v>
      </c>
      <c r="F96" s="565" t="s">
        <v>1199</v>
      </c>
      <c r="G96" s="527" t="s">
        <v>982</v>
      </c>
      <c r="H96" s="527" t="s">
        <v>983</v>
      </c>
      <c r="I96" s="544">
        <v>726</v>
      </c>
      <c r="J96" s="544">
        <v>160</v>
      </c>
      <c r="K96" s="545">
        <v>116160</v>
      </c>
    </row>
    <row r="97" spans="1:11" ht="14.4" customHeight="1" x14ac:dyDescent="0.3">
      <c r="A97" s="523" t="s">
        <v>505</v>
      </c>
      <c r="B97" s="524" t="s">
        <v>559</v>
      </c>
      <c r="C97" s="527" t="s">
        <v>516</v>
      </c>
      <c r="D97" s="565" t="s">
        <v>560</v>
      </c>
      <c r="E97" s="527" t="s">
        <v>1198</v>
      </c>
      <c r="F97" s="565" t="s">
        <v>1199</v>
      </c>
      <c r="G97" s="527" t="s">
        <v>984</v>
      </c>
      <c r="H97" s="527" t="s">
        <v>985</v>
      </c>
      <c r="I97" s="544">
        <v>20.9</v>
      </c>
      <c r="J97" s="544">
        <v>3500</v>
      </c>
      <c r="K97" s="545">
        <v>73150</v>
      </c>
    </row>
    <row r="98" spans="1:11" ht="14.4" customHeight="1" x14ac:dyDescent="0.3">
      <c r="A98" s="523" t="s">
        <v>505</v>
      </c>
      <c r="B98" s="524" t="s">
        <v>559</v>
      </c>
      <c r="C98" s="527" t="s">
        <v>516</v>
      </c>
      <c r="D98" s="565" t="s">
        <v>560</v>
      </c>
      <c r="E98" s="527" t="s">
        <v>1198</v>
      </c>
      <c r="F98" s="565" t="s">
        <v>1199</v>
      </c>
      <c r="G98" s="527" t="s">
        <v>986</v>
      </c>
      <c r="H98" s="527" t="s">
        <v>987</v>
      </c>
      <c r="I98" s="544">
        <v>4235</v>
      </c>
      <c r="J98" s="544">
        <v>64</v>
      </c>
      <c r="K98" s="545">
        <v>271040</v>
      </c>
    </row>
    <row r="99" spans="1:11" ht="14.4" customHeight="1" x14ac:dyDescent="0.3">
      <c r="A99" s="523" t="s">
        <v>505</v>
      </c>
      <c r="B99" s="524" t="s">
        <v>559</v>
      </c>
      <c r="C99" s="527" t="s">
        <v>516</v>
      </c>
      <c r="D99" s="565" t="s">
        <v>560</v>
      </c>
      <c r="E99" s="527" t="s">
        <v>1198</v>
      </c>
      <c r="F99" s="565" t="s">
        <v>1199</v>
      </c>
      <c r="G99" s="527" t="s">
        <v>988</v>
      </c>
      <c r="H99" s="527" t="s">
        <v>989</v>
      </c>
      <c r="I99" s="544">
        <v>3872</v>
      </c>
      <c r="J99" s="544">
        <v>48</v>
      </c>
      <c r="K99" s="545">
        <v>185856</v>
      </c>
    </row>
    <row r="100" spans="1:11" ht="14.4" customHeight="1" x14ac:dyDescent="0.3">
      <c r="A100" s="523" t="s">
        <v>505</v>
      </c>
      <c r="B100" s="524" t="s">
        <v>559</v>
      </c>
      <c r="C100" s="527" t="s">
        <v>516</v>
      </c>
      <c r="D100" s="565" t="s">
        <v>560</v>
      </c>
      <c r="E100" s="527" t="s">
        <v>1198</v>
      </c>
      <c r="F100" s="565" t="s">
        <v>1199</v>
      </c>
      <c r="G100" s="527" t="s">
        <v>990</v>
      </c>
      <c r="H100" s="527" t="s">
        <v>991</v>
      </c>
      <c r="I100" s="544">
        <v>219.41333333333333</v>
      </c>
      <c r="J100" s="544">
        <v>380</v>
      </c>
      <c r="K100" s="545">
        <v>83925.6</v>
      </c>
    </row>
    <row r="101" spans="1:11" ht="14.4" customHeight="1" x14ac:dyDescent="0.3">
      <c r="A101" s="523" t="s">
        <v>505</v>
      </c>
      <c r="B101" s="524" t="s">
        <v>559</v>
      </c>
      <c r="C101" s="527" t="s">
        <v>516</v>
      </c>
      <c r="D101" s="565" t="s">
        <v>560</v>
      </c>
      <c r="E101" s="527" t="s">
        <v>1198</v>
      </c>
      <c r="F101" s="565" t="s">
        <v>1199</v>
      </c>
      <c r="G101" s="527" t="s">
        <v>992</v>
      </c>
      <c r="H101" s="527" t="s">
        <v>993</v>
      </c>
      <c r="I101" s="544">
        <v>221.1275</v>
      </c>
      <c r="J101" s="544">
        <v>240</v>
      </c>
      <c r="K101" s="545">
        <v>53482</v>
      </c>
    </row>
    <row r="102" spans="1:11" ht="14.4" customHeight="1" x14ac:dyDescent="0.3">
      <c r="A102" s="523" t="s">
        <v>505</v>
      </c>
      <c r="B102" s="524" t="s">
        <v>559</v>
      </c>
      <c r="C102" s="527" t="s">
        <v>516</v>
      </c>
      <c r="D102" s="565" t="s">
        <v>560</v>
      </c>
      <c r="E102" s="527" t="s">
        <v>1198</v>
      </c>
      <c r="F102" s="565" t="s">
        <v>1199</v>
      </c>
      <c r="G102" s="527" t="s">
        <v>994</v>
      </c>
      <c r="H102" s="527" t="s">
        <v>995</v>
      </c>
      <c r="I102" s="544">
        <v>866.4</v>
      </c>
      <c r="J102" s="544">
        <v>270</v>
      </c>
      <c r="K102" s="545">
        <v>233928</v>
      </c>
    </row>
    <row r="103" spans="1:11" ht="14.4" customHeight="1" x14ac:dyDescent="0.3">
      <c r="A103" s="523" t="s">
        <v>505</v>
      </c>
      <c r="B103" s="524" t="s">
        <v>559</v>
      </c>
      <c r="C103" s="527" t="s">
        <v>516</v>
      </c>
      <c r="D103" s="565" t="s">
        <v>560</v>
      </c>
      <c r="E103" s="527" t="s">
        <v>1198</v>
      </c>
      <c r="F103" s="565" t="s">
        <v>1199</v>
      </c>
      <c r="G103" s="527" t="s">
        <v>996</v>
      </c>
      <c r="H103" s="527" t="s">
        <v>997</v>
      </c>
      <c r="I103" s="544">
        <v>3388</v>
      </c>
      <c r="J103" s="544">
        <v>24</v>
      </c>
      <c r="K103" s="545">
        <v>81312</v>
      </c>
    </row>
    <row r="104" spans="1:11" ht="14.4" customHeight="1" x14ac:dyDescent="0.3">
      <c r="A104" s="523" t="s">
        <v>505</v>
      </c>
      <c r="B104" s="524" t="s">
        <v>559</v>
      </c>
      <c r="C104" s="527" t="s">
        <v>516</v>
      </c>
      <c r="D104" s="565" t="s">
        <v>560</v>
      </c>
      <c r="E104" s="527" t="s">
        <v>1198</v>
      </c>
      <c r="F104" s="565" t="s">
        <v>1199</v>
      </c>
      <c r="G104" s="527" t="s">
        <v>998</v>
      </c>
      <c r="H104" s="527" t="s">
        <v>999</v>
      </c>
      <c r="I104" s="544">
        <v>217.8</v>
      </c>
      <c r="J104" s="544">
        <v>40</v>
      </c>
      <c r="K104" s="545">
        <v>8712</v>
      </c>
    </row>
    <row r="105" spans="1:11" ht="14.4" customHeight="1" x14ac:dyDescent="0.3">
      <c r="A105" s="523" t="s">
        <v>505</v>
      </c>
      <c r="B105" s="524" t="s">
        <v>559</v>
      </c>
      <c r="C105" s="527" t="s">
        <v>516</v>
      </c>
      <c r="D105" s="565" t="s">
        <v>560</v>
      </c>
      <c r="E105" s="527" t="s">
        <v>1198</v>
      </c>
      <c r="F105" s="565" t="s">
        <v>1199</v>
      </c>
      <c r="G105" s="527" t="s">
        <v>1000</v>
      </c>
      <c r="H105" s="527" t="s">
        <v>1001</v>
      </c>
      <c r="I105" s="544">
        <v>598.95000000000005</v>
      </c>
      <c r="J105" s="544">
        <v>300</v>
      </c>
      <c r="K105" s="545">
        <v>179685</v>
      </c>
    </row>
    <row r="106" spans="1:11" ht="14.4" customHeight="1" x14ac:dyDescent="0.3">
      <c r="A106" s="523" t="s">
        <v>505</v>
      </c>
      <c r="B106" s="524" t="s">
        <v>559</v>
      </c>
      <c r="C106" s="527" t="s">
        <v>516</v>
      </c>
      <c r="D106" s="565" t="s">
        <v>560</v>
      </c>
      <c r="E106" s="527" t="s">
        <v>1198</v>
      </c>
      <c r="F106" s="565" t="s">
        <v>1199</v>
      </c>
      <c r="G106" s="527" t="s">
        <v>1002</v>
      </c>
      <c r="H106" s="527" t="s">
        <v>1003</v>
      </c>
      <c r="I106" s="544">
        <v>6050</v>
      </c>
      <c r="J106" s="544">
        <v>18</v>
      </c>
      <c r="K106" s="545">
        <v>108900</v>
      </c>
    </row>
    <row r="107" spans="1:11" ht="14.4" customHeight="1" x14ac:dyDescent="0.3">
      <c r="A107" s="523" t="s">
        <v>505</v>
      </c>
      <c r="B107" s="524" t="s">
        <v>559</v>
      </c>
      <c r="C107" s="527" t="s">
        <v>516</v>
      </c>
      <c r="D107" s="565" t="s">
        <v>560</v>
      </c>
      <c r="E107" s="527" t="s">
        <v>1198</v>
      </c>
      <c r="F107" s="565" t="s">
        <v>1199</v>
      </c>
      <c r="G107" s="527" t="s">
        <v>1004</v>
      </c>
      <c r="H107" s="527" t="s">
        <v>1005</v>
      </c>
      <c r="I107" s="544">
        <v>56.87</v>
      </c>
      <c r="J107" s="544">
        <v>200</v>
      </c>
      <c r="K107" s="545">
        <v>11374</v>
      </c>
    </row>
    <row r="108" spans="1:11" ht="14.4" customHeight="1" x14ac:dyDescent="0.3">
      <c r="A108" s="523" t="s">
        <v>505</v>
      </c>
      <c r="B108" s="524" t="s">
        <v>559</v>
      </c>
      <c r="C108" s="527" t="s">
        <v>516</v>
      </c>
      <c r="D108" s="565" t="s">
        <v>560</v>
      </c>
      <c r="E108" s="527" t="s">
        <v>1198</v>
      </c>
      <c r="F108" s="565" t="s">
        <v>1199</v>
      </c>
      <c r="G108" s="527" t="s">
        <v>1006</v>
      </c>
      <c r="H108" s="527" t="s">
        <v>1007</v>
      </c>
      <c r="I108" s="544">
        <v>722.04</v>
      </c>
      <c r="J108" s="544">
        <v>100</v>
      </c>
      <c r="K108" s="545">
        <v>72204.33</v>
      </c>
    </row>
    <row r="109" spans="1:11" ht="14.4" customHeight="1" x14ac:dyDescent="0.3">
      <c r="A109" s="523" t="s">
        <v>505</v>
      </c>
      <c r="B109" s="524" t="s">
        <v>559</v>
      </c>
      <c r="C109" s="527" t="s">
        <v>516</v>
      </c>
      <c r="D109" s="565" t="s">
        <v>560</v>
      </c>
      <c r="E109" s="527" t="s">
        <v>1198</v>
      </c>
      <c r="F109" s="565" t="s">
        <v>1199</v>
      </c>
      <c r="G109" s="527" t="s">
        <v>1008</v>
      </c>
      <c r="H109" s="527" t="s">
        <v>1009</v>
      </c>
      <c r="I109" s="544">
        <v>68.97</v>
      </c>
      <c r="J109" s="544">
        <v>990</v>
      </c>
      <c r="K109" s="545">
        <v>68280.3</v>
      </c>
    </row>
    <row r="110" spans="1:11" ht="14.4" customHeight="1" x14ac:dyDescent="0.3">
      <c r="A110" s="523" t="s">
        <v>505</v>
      </c>
      <c r="B110" s="524" t="s">
        <v>559</v>
      </c>
      <c r="C110" s="527" t="s">
        <v>516</v>
      </c>
      <c r="D110" s="565" t="s">
        <v>560</v>
      </c>
      <c r="E110" s="527" t="s">
        <v>1198</v>
      </c>
      <c r="F110" s="565" t="s">
        <v>1199</v>
      </c>
      <c r="G110" s="527" t="s">
        <v>1010</v>
      </c>
      <c r="H110" s="527" t="s">
        <v>1011</v>
      </c>
      <c r="I110" s="544">
        <v>336.58</v>
      </c>
      <c r="J110" s="544">
        <v>30</v>
      </c>
      <c r="K110" s="545">
        <v>10097.450000000001</v>
      </c>
    </row>
    <row r="111" spans="1:11" ht="14.4" customHeight="1" x14ac:dyDescent="0.3">
      <c r="A111" s="523" t="s">
        <v>505</v>
      </c>
      <c r="B111" s="524" t="s">
        <v>559</v>
      </c>
      <c r="C111" s="527" t="s">
        <v>516</v>
      </c>
      <c r="D111" s="565" t="s">
        <v>560</v>
      </c>
      <c r="E111" s="527" t="s">
        <v>1200</v>
      </c>
      <c r="F111" s="565" t="s">
        <v>1201</v>
      </c>
      <c r="G111" s="527" t="s">
        <v>1012</v>
      </c>
      <c r="H111" s="527" t="s">
        <v>1013</v>
      </c>
      <c r="I111" s="544">
        <v>0.31</v>
      </c>
      <c r="J111" s="544">
        <v>100</v>
      </c>
      <c r="K111" s="545">
        <v>31</v>
      </c>
    </row>
    <row r="112" spans="1:11" ht="14.4" customHeight="1" x14ac:dyDescent="0.3">
      <c r="A112" s="523" t="s">
        <v>505</v>
      </c>
      <c r="B112" s="524" t="s">
        <v>559</v>
      </c>
      <c r="C112" s="527" t="s">
        <v>516</v>
      </c>
      <c r="D112" s="565" t="s">
        <v>560</v>
      </c>
      <c r="E112" s="527" t="s">
        <v>1200</v>
      </c>
      <c r="F112" s="565" t="s">
        <v>1201</v>
      </c>
      <c r="G112" s="527" t="s">
        <v>1014</v>
      </c>
      <c r="H112" s="527" t="s">
        <v>1015</v>
      </c>
      <c r="I112" s="544">
        <v>0.48</v>
      </c>
      <c r="J112" s="544">
        <v>100</v>
      </c>
      <c r="K112" s="545">
        <v>48</v>
      </c>
    </row>
    <row r="113" spans="1:11" ht="14.4" customHeight="1" x14ac:dyDescent="0.3">
      <c r="A113" s="523" t="s">
        <v>505</v>
      </c>
      <c r="B113" s="524" t="s">
        <v>559</v>
      </c>
      <c r="C113" s="527" t="s">
        <v>516</v>
      </c>
      <c r="D113" s="565" t="s">
        <v>560</v>
      </c>
      <c r="E113" s="527" t="s">
        <v>1200</v>
      </c>
      <c r="F113" s="565" t="s">
        <v>1201</v>
      </c>
      <c r="G113" s="527" t="s">
        <v>1016</v>
      </c>
      <c r="H113" s="527" t="s">
        <v>1017</v>
      </c>
      <c r="I113" s="544">
        <v>1.8</v>
      </c>
      <c r="J113" s="544">
        <v>4000</v>
      </c>
      <c r="K113" s="545">
        <v>7200</v>
      </c>
    </row>
    <row r="114" spans="1:11" ht="14.4" customHeight="1" x14ac:dyDescent="0.3">
      <c r="A114" s="523" t="s">
        <v>505</v>
      </c>
      <c r="B114" s="524" t="s">
        <v>559</v>
      </c>
      <c r="C114" s="527" t="s">
        <v>516</v>
      </c>
      <c r="D114" s="565" t="s">
        <v>560</v>
      </c>
      <c r="E114" s="527" t="s">
        <v>1194</v>
      </c>
      <c r="F114" s="565" t="s">
        <v>1195</v>
      </c>
      <c r="G114" s="527" t="s">
        <v>832</v>
      </c>
      <c r="H114" s="527" t="s">
        <v>833</v>
      </c>
      <c r="I114" s="544">
        <v>0.71</v>
      </c>
      <c r="J114" s="544">
        <v>10000</v>
      </c>
      <c r="K114" s="545">
        <v>7100</v>
      </c>
    </row>
    <row r="115" spans="1:11" ht="14.4" customHeight="1" x14ac:dyDescent="0.3">
      <c r="A115" s="523" t="s">
        <v>505</v>
      </c>
      <c r="B115" s="524" t="s">
        <v>559</v>
      </c>
      <c r="C115" s="527" t="s">
        <v>516</v>
      </c>
      <c r="D115" s="565" t="s">
        <v>560</v>
      </c>
      <c r="E115" s="527" t="s">
        <v>1194</v>
      </c>
      <c r="F115" s="565" t="s">
        <v>1195</v>
      </c>
      <c r="G115" s="527" t="s">
        <v>834</v>
      </c>
      <c r="H115" s="527" t="s">
        <v>835</v>
      </c>
      <c r="I115" s="544">
        <v>0.71</v>
      </c>
      <c r="J115" s="544">
        <v>6000</v>
      </c>
      <c r="K115" s="545">
        <v>4260</v>
      </c>
    </row>
    <row r="116" spans="1:11" ht="14.4" customHeight="1" x14ac:dyDescent="0.3">
      <c r="A116" s="523" t="s">
        <v>505</v>
      </c>
      <c r="B116" s="524" t="s">
        <v>559</v>
      </c>
      <c r="C116" s="527" t="s">
        <v>516</v>
      </c>
      <c r="D116" s="565" t="s">
        <v>560</v>
      </c>
      <c r="E116" s="527" t="s">
        <v>1196</v>
      </c>
      <c r="F116" s="565" t="s">
        <v>1197</v>
      </c>
      <c r="G116" s="527" t="s">
        <v>1018</v>
      </c>
      <c r="H116" s="527" t="s">
        <v>1019</v>
      </c>
      <c r="I116" s="544">
        <v>12.31</v>
      </c>
      <c r="J116" s="544">
        <v>120</v>
      </c>
      <c r="K116" s="545">
        <v>1476.68</v>
      </c>
    </row>
    <row r="117" spans="1:11" ht="14.4" customHeight="1" x14ac:dyDescent="0.3">
      <c r="A117" s="523" t="s">
        <v>505</v>
      </c>
      <c r="B117" s="524" t="s">
        <v>559</v>
      </c>
      <c r="C117" s="527" t="s">
        <v>516</v>
      </c>
      <c r="D117" s="565" t="s">
        <v>560</v>
      </c>
      <c r="E117" s="527" t="s">
        <v>1196</v>
      </c>
      <c r="F117" s="565" t="s">
        <v>1197</v>
      </c>
      <c r="G117" s="527" t="s">
        <v>1020</v>
      </c>
      <c r="H117" s="527" t="s">
        <v>1021</v>
      </c>
      <c r="I117" s="544">
        <v>192.39</v>
      </c>
      <c r="J117" s="544">
        <v>1</v>
      </c>
      <c r="K117" s="545">
        <v>192.39</v>
      </c>
    </row>
    <row r="118" spans="1:11" ht="14.4" customHeight="1" x14ac:dyDescent="0.3">
      <c r="A118" s="523" t="s">
        <v>505</v>
      </c>
      <c r="B118" s="524" t="s">
        <v>559</v>
      </c>
      <c r="C118" s="527" t="s">
        <v>516</v>
      </c>
      <c r="D118" s="565" t="s">
        <v>560</v>
      </c>
      <c r="E118" s="527" t="s">
        <v>1196</v>
      </c>
      <c r="F118" s="565" t="s">
        <v>1197</v>
      </c>
      <c r="G118" s="527" t="s">
        <v>1022</v>
      </c>
      <c r="H118" s="527" t="s">
        <v>1023</v>
      </c>
      <c r="I118" s="544">
        <v>17.54</v>
      </c>
      <c r="J118" s="544">
        <v>160</v>
      </c>
      <c r="K118" s="545">
        <v>2807.2</v>
      </c>
    </row>
    <row r="119" spans="1:11" ht="14.4" customHeight="1" x14ac:dyDescent="0.3">
      <c r="A119" s="523" t="s">
        <v>505</v>
      </c>
      <c r="B119" s="524" t="s">
        <v>559</v>
      </c>
      <c r="C119" s="527" t="s">
        <v>516</v>
      </c>
      <c r="D119" s="565" t="s">
        <v>560</v>
      </c>
      <c r="E119" s="527" t="s">
        <v>1196</v>
      </c>
      <c r="F119" s="565" t="s">
        <v>1197</v>
      </c>
      <c r="G119" s="527" t="s">
        <v>1024</v>
      </c>
      <c r="H119" s="527" t="s">
        <v>1025</v>
      </c>
      <c r="I119" s="544">
        <v>73471.199999999997</v>
      </c>
      <c r="J119" s="544">
        <v>6</v>
      </c>
      <c r="K119" s="545">
        <v>440827.2</v>
      </c>
    </row>
    <row r="120" spans="1:11" ht="14.4" customHeight="1" x14ac:dyDescent="0.3">
      <c r="A120" s="523" t="s">
        <v>505</v>
      </c>
      <c r="B120" s="524" t="s">
        <v>559</v>
      </c>
      <c r="C120" s="527" t="s">
        <v>516</v>
      </c>
      <c r="D120" s="565" t="s">
        <v>560</v>
      </c>
      <c r="E120" s="527" t="s">
        <v>1196</v>
      </c>
      <c r="F120" s="565" t="s">
        <v>1197</v>
      </c>
      <c r="G120" s="527" t="s">
        <v>1026</v>
      </c>
      <c r="H120" s="527" t="s">
        <v>1027</v>
      </c>
      <c r="I120" s="544">
        <v>1988.03</v>
      </c>
      <c r="J120" s="544">
        <v>5</v>
      </c>
      <c r="K120" s="545">
        <v>9940.15</v>
      </c>
    </row>
    <row r="121" spans="1:11" ht="14.4" customHeight="1" x14ac:dyDescent="0.3">
      <c r="A121" s="523" t="s">
        <v>505</v>
      </c>
      <c r="B121" s="524" t="s">
        <v>559</v>
      </c>
      <c r="C121" s="527" t="s">
        <v>516</v>
      </c>
      <c r="D121" s="565" t="s">
        <v>560</v>
      </c>
      <c r="E121" s="527" t="s">
        <v>1196</v>
      </c>
      <c r="F121" s="565" t="s">
        <v>1197</v>
      </c>
      <c r="G121" s="527" t="s">
        <v>1028</v>
      </c>
      <c r="H121" s="527" t="s">
        <v>1029</v>
      </c>
      <c r="I121" s="544">
        <v>4247.1000000000004</v>
      </c>
      <c r="J121" s="544">
        <v>1</v>
      </c>
      <c r="K121" s="545">
        <v>4247.1000000000004</v>
      </c>
    </row>
    <row r="122" spans="1:11" ht="14.4" customHeight="1" x14ac:dyDescent="0.3">
      <c r="A122" s="523" t="s">
        <v>505</v>
      </c>
      <c r="B122" s="524" t="s">
        <v>559</v>
      </c>
      <c r="C122" s="527" t="s">
        <v>516</v>
      </c>
      <c r="D122" s="565" t="s">
        <v>560</v>
      </c>
      <c r="E122" s="527" t="s">
        <v>1196</v>
      </c>
      <c r="F122" s="565" t="s">
        <v>1197</v>
      </c>
      <c r="G122" s="527" t="s">
        <v>1030</v>
      </c>
      <c r="H122" s="527" t="s">
        <v>1031</v>
      </c>
      <c r="I122" s="544">
        <v>54038.6</v>
      </c>
      <c r="J122" s="544">
        <v>6</v>
      </c>
      <c r="K122" s="545">
        <v>324231.59999999998</v>
      </c>
    </row>
    <row r="123" spans="1:11" ht="14.4" customHeight="1" x14ac:dyDescent="0.3">
      <c r="A123" s="523" t="s">
        <v>505</v>
      </c>
      <c r="B123" s="524" t="s">
        <v>559</v>
      </c>
      <c r="C123" s="527" t="s">
        <v>516</v>
      </c>
      <c r="D123" s="565" t="s">
        <v>560</v>
      </c>
      <c r="E123" s="527" t="s">
        <v>1196</v>
      </c>
      <c r="F123" s="565" t="s">
        <v>1197</v>
      </c>
      <c r="G123" s="527" t="s">
        <v>1032</v>
      </c>
      <c r="H123" s="527" t="s">
        <v>1033</v>
      </c>
      <c r="I123" s="544">
        <v>12.58</v>
      </c>
      <c r="J123" s="544">
        <v>200</v>
      </c>
      <c r="K123" s="545">
        <v>2516.8000000000002</v>
      </c>
    </row>
    <row r="124" spans="1:11" ht="14.4" customHeight="1" x14ac:dyDescent="0.3">
      <c r="A124" s="523" t="s">
        <v>505</v>
      </c>
      <c r="B124" s="524" t="s">
        <v>559</v>
      </c>
      <c r="C124" s="527" t="s">
        <v>516</v>
      </c>
      <c r="D124" s="565" t="s">
        <v>560</v>
      </c>
      <c r="E124" s="527" t="s">
        <v>1196</v>
      </c>
      <c r="F124" s="565" t="s">
        <v>1197</v>
      </c>
      <c r="G124" s="527" t="s">
        <v>1034</v>
      </c>
      <c r="H124" s="527" t="s">
        <v>1035</v>
      </c>
      <c r="I124" s="544">
        <v>10.89</v>
      </c>
      <c r="J124" s="544">
        <v>600</v>
      </c>
      <c r="K124" s="545">
        <v>6534</v>
      </c>
    </row>
    <row r="125" spans="1:11" ht="14.4" customHeight="1" x14ac:dyDescent="0.3">
      <c r="A125" s="523" t="s">
        <v>505</v>
      </c>
      <c r="B125" s="524" t="s">
        <v>559</v>
      </c>
      <c r="C125" s="527" t="s">
        <v>516</v>
      </c>
      <c r="D125" s="565" t="s">
        <v>560</v>
      </c>
      <c r="E125" s="527" t="s">
        <v>1196</v>
      </c>
      <c r="F125" s="565" t="s">
        <v>1197</v>
      </c>
      <c r="G125" s="527" t="s">
        <v>1036</v>
      </c>
      <c r="H125" s="527" t="s">
        <v>1037</v>
      </c>
      <c r="I125" s="544">
        <v>410.17</v>
      </c>
      <c r="J125" s="544">
        <v>1</v>
      </c>
      <c r="K125" s="545">
        <v>410.17</v>
      </c>
    </row>
    <row r="126" spans="1:11" ht="14.4" customHeight="1" x14ac:dyDescent="0.3">
      <c r="A126" s="523" t="s">
        <v>505</v>
      </c>
      <c r="B126" s="524" t="s">
        <v>559</v>
      </c>
      <c r="C126" s="527" t="s">
        <v>516</v>
      </c>
      <c r="D126" s="565" t="s">
        <v>560</v>
      </c>
      <c r="E126" s="527" t="s">
        <v>1196</v>
      </c>
      <c r="F126" s="565" t="s">
        <v>1197</v>
      </c>
      <c r="G126" s="527" t="s">
        <v>1038</v>
      </c>
      <c r="H126" s="527" t="s">
        <v>1039</v>
      </c>
      <c r="I126" s="544">
        <v>21552.5</v>
      </c>
      <c r="J126" s="544">
        <v>2</v>
      </c>
      <c r="K126" s="545">
        <v>43105</v>
      </c>
    </row>
    <row r="127" spans="1:11" ht="14.4" customHeight="1" x14ac:dyDescent="0.3">
      <c r="A127" s="523" t="s">
        <v>505</v>
      </c>
      <c r="B127" s="524" t="s">
        <v>559</v>
      </c>
      <c r="C127" s="527" t="s">
        <v>516</v>
      </c>
      <c r="D127" s="565" t="s">
        <v>560</v>
      </c>
      <c r="E127" s="527" t="s">
        <v>1196</v>
      </c>
      <c r="F127" s="565" t="s">
        <v>1197</v>
      </c>
      <c r="G127" s="527" t="s">
        <v>1040</v>
      </c>
      <c r="H127" s="527" t="s">
        <v>1041</v>
      </c>
      <c r="I127" s="544">
        <v>7887.9900000000007</v>
      </c>
      <c r="J127" s="544">
        <v>9</v>
      </c>
      <c r="K127" s="545">
        <v>70991.91</v>
      </c>
    </row>
    <row r="128" spans="1:11" ht="14.4" customHeight="1" x14ac:dyDescent="0.3">
      <c r="A128" s="523" t="s">
        <v>505</v>
      </c>
      <c r="B128" s="524" t="s">
        <v>559</v>
      </c>
      <c r="C128" s="527" t="s">
        <v>516</v>
      </c>
      <c r="D128" s="565" t="s">
        <v>560</v>
      </c>
      <c r="E128" s="527" t="s">
        <v>1196</v>
      </c>
      <c r="F128" s="565" t="s">
        <v>1197</v>
      </c>
      <c r="G128" s="527" t="s">
        <v>1042</v>
      </c>
      <c r="H128" s="527" t="s">
        <v>1043</v>
      </c>
      <c r="I128" s="544">
        <v>224745.4</v>
      </c>
      <c r="J128" s="544">
        <v>3</v>
      </c>
      <c r="K128" s="545">
        <v>674236.2</v>
      </c>
    </row>
    <row r="129" spans="1:11" ht="14.4" customHeight="1" x14ac:dyDescent="0.3">
      <c r="A129" s="523" t="s">
        <v>505</v>
      </c>
      <c r="B129" s="524" t="s">
        <v>559</v>
      </c>
      <c r="C129" s="527" t="s">
        <v>516</v>
      </c>
      <c r="D129" s="565" t="s">
        <v>560</v>
      </c>
      <c r="E129" s="527" t="s">
        <v>1196</v>
      </c>
      <c r="F129" s="565" t="s">
        <v>1197</v>
      </c>
      <c r="G129" s="527" t="s">
        <v>1044</v>
      </c>
      <c r="H129" s="527" t="s">
        <v>1045</v>
      </c>
      <c r="I129" s="544">
        <v>5115.88</v>
      </c>
      <c r="J129" s="544">
        <v>2</v>
      </c>
      <c r="K129" s="545">
        <v>10231.76</v>
      </c>
    </row>
    <row r="130" spans="1:11" ht="14.4" customHeight="1" x14ac:dyDescent="0.3">
      <c r="A130" s="523" t="s">
        <v>505</v>
      </c>
      <c r="B130" s="524" t="s">
        <v>559</v>
      </c>
      <c r="C130" s="527" t="s">
        <v>516</v>
      </c>
      <c r="D130" s="565" t="s">
        <v>560</v>
      </c>
      <c r="E130" s="527" t="s">
        <v>1196</v>
      </c>
      <c r="F130" s="565" t="s">
        <v>1197</v>
      </c>
      <c r="G130" s="527" t="s">
        <v>1046</v>
      </c>
      <c r="H130" s="527" t="s">
        <v>1047</v>
      </c>
      <c r="I130" s="544">
        <v>9.07</v>
      </c>
      <c r="J130" s="544">
        <v>1000</v>
      </c>
      <c r="K130" s="545">
        <v>9075</v>
      </c>
    </row>
    <row r="131" spans="1:11" ht="14.4" customHeight="1" x14ac:dyDescent="0.3">
      <c r="A131" s="523" t="s">
        <v>505</v>
      </c>
      <c r="B131" s="524" t="s">
        <v>559</v>
      </c>
      <c r="C131" s="527" t="s">
        <v>516</v>
      </c>
      <c r="D131" s="565" t="s">
        <v>560</v>
      </c>
      <c r="E131" s="527" t="s">
        <v>1196</v>
      </c>
      <c r="F131" s="565" t="s">
        <v>1197</v>
      </c>
      <c r="G131" s="527" t="s">
        <v>1048</v>
      </c>
      <c r="H131" s="527" t="s">
        <v>1049</v>
      </c>
      <c r="I131" s="544">
        <v>14217.5</v>
      </c>
      <c r="J131" s="544">
        <v>24</v>
      </c>
      <c r="K131" s="545">
        <v>341220</v>
      </c>
    </row>
    <row r="132" spans="1:11" ht="14.4" customHeight="1" x14ac:dyDescent="0.3">
      <c r="A132" s="523" t="s">
        <v>505</v>
      </c>
      <c r="B132" s="524" t="s">
        <v>559</v>
      </c>
      <c r="C132" s="527" t="s">
        <v>516</v>
      </c>
      <c r="D132" s="565" t="s">
        <v>560</v>
      </c>
      <c r="E132" s="527" t="s">
        <v>1196</v>
      </c>
      <c r="F132" s="565" t="s">
        <v>1197</v>
      </c>
      <c r="G132" s="527" t="s">
        <v>1050</v>
      </c>
      <c r="H132" s="527" t="s">
        <v>1051</v>
      </c>
      <c r="I132" s="544">
        <v>5754.76</v>
      </c>
      <c r="J132" s="544">
        <v>1</v>
      </c>
      <c r="K132" s="545">
        <v>5754.76</v>
      </c>
    </row>
    <row r="133" spans="1:11" ht="14.4" customHeight="1" x14ac:dyDescent="0.3">
      <c r="A133" s="523" t="s">
        <v>505</v>
      </c>
      <c r="B133" s="524" t="s">
        <v>559</v>
      </c>
      <c r="C133" s="527" t="s">
        <v>516</v>
      </c>
      <c r="D133" s="565" t="s">
        <v>560</v>
      </c>
      <c r="E133" s="527" t="s">
        <v>1196</v>
      </c>
      <c r="F133" s="565" t="s">
        <v>1197</v>
      </c>
      <c r="G133" s="527" t="s">
        <v>1052</v>
      </c>
      <c r="H133" s="527" t="s">
        <v>1053</v>
      </c>
      <c r="I133" s="544">
        <v>1161.5999999999999</v>
      </c>
      <c r="J133" s="544">
        <v>60</v>
      </c>
      <c r="K133" s="545">
        <v>69696</v>
      </c>
    </row>
    <row r="134" spans="1:11" ht="14.4" customHeight="1" x14ac:dyDescent="0.3">
      <c r="A134" s="523" t="s">
        <v>505</v>
      </c>
      <c r="B134" s="524" t="s">
        <v>559</v>
      </c>
      <c r="C134" s="527" t="s">
        <v>516</v>
      </c>
      <c r="D134" s="565" t="s">
        <v>560</v>
      </c>
      <c r="E134" s="527" t="s">
        <v>1196</v>
      </c>
      <c r="F134" s="565" t="s">
        <v>1197</v>
      </c>
      <c r="G134" s="527" t="s">
        <v>1054</v>
      </c>
      <c r="H134" s="527" t="s">
        <v>1055</v>
      </c>
      <c r="I134" s="544">
        <v>6877.92</v>
      </c>
      <c r="J134" s="544">
        <v>6</v>
      </c>
      <c r="K134" s="545">
        <v>41267.519999999997</v>
      </c>
    </row>
    <row r="135" spans="1:11" ht="14.4" customHeight="1" x14ac:dyDescent="0.3">
      <c r="A135" s="523" t="s">
        <v>505</v>
      </c>
      <c r="B135" s="524" t="s">
        <v>559</v>
      </c>
      <c r="C135" s="527" t="s">
        <v>516</v>
      </c>
      <c r="D135" s="565" t="s">
        <v>560</v>
      </c>
      <c r="E135" s="527" t="s">
        <v>1196</v>
      </c>
      <c r="F135" s="565" t="s">
        <v>1197</v>
      </c>
      <c r="G135" s="527" t="s">
        <v>1056</v>
      </c>
      <c r="H135" s="527" t="s">
        <v>1057</v>
      </c>
      <c r="I135" s="544">
        <v>1896.31</v>
      </c>
      <c r="J135" s="544">
        <v>10</v>
      </c>
      <c r="K135" s="545">
        <v>18963.12</v>
      </c>
    </row>
    <row r="136" spans="1:11" ht="14.4" customHeight="1" x14ac:dyDescent="0.3">
      <c r="A136" s="523" t="s">
        <v>505</v>
      </c>
      <c r="B136" s="524" t="s">
        <v>559</v>
      </c>
      <c r="C136" s="527" t="s">
        <v>516</v>
      </c>
      <c r="D136" s="565" t="s">
        <v>560</v>
      </c>
      <c r="E136" s="527" t="s">
        <v>1196</v>
      </c>
      <c r="F136" s="565" t="s">
        <v>1197</v>
      </c>
      <c r="G136" s="527" t="s">
        <v>1058</v>
      </c>
      <c r="H136" s="527" t="s">
        <v>1059</v>
      </c>
      <c r="I136" s="544">
        <v>3462.54</v>
      </c>
      <c r="J136" s="544">
        <v>10</v>
      </c>
      <c r="K136" s="545">
        <v>34625.360000000001</v>
      </c>
    </row>
    <row r="137" spans="1:11" ht="14.4" customHeight="1" x14ac:dyDescent="0.3">
      <c r="A137" s="523" t="s">
        <v>505</v>
      </c>
      <c r="B137" s="524" t="s">
        <v>559</v>
      </c>
      <c r="C137" s="527" t="s">
        <v>516</v>
      </c>
      <c r="D137" s="565" t="s">
        <v>560</v>
      </c>
      <c r="E137" s="527" t="s">
        <v>1196</v>
      </c>
      <c r="F137" s="565" t="s">
        <v>1197</v>
      </c>
      <c r="G137" s="527" t="s">
        <v>1060</v>
      </c>
      <c r="H137" s="527" t="s">
        <v>1061</v>
      </c>
      <c r="I137" s="544">
        <v>1374.1899999999998</v>
      </c>
      <c r="J137" s="544">
        <v>6</v>
      </c>
      <c r="K137" s="545">
        <v>8245.17</v>
      </c>
    </row>
    <row r="138" spans="1:11" ht="14.4" customHeight="1" x14ac:dyDescent="0.3">
      <c r="A138" s="523" t="s">
        <v>505</v>
      </c>
      <c r="B138" s="524" t="s">
        <v>559</v>
      </c>
      <c r="C138" s="527" t="s">
        <v>516</v>
      </c>
      <c r="D138" s="565" t="s">
        <v>560</v>
      </c>
      <c r="E138" s="527" t="s">
        <v>1196</v>
      </c>
      <c r="F138" s="565" t="s">
        <v>1197</v>
      </c>
      <c r="G138" s="527" t="s">
        <v>1062</v>
      </c>
      <c r="H138" s="527" t="s">
        <v>1063</v>
      </c>
      <c r="I138" s="544">
        <v>1724.25</v>
      </c>
      <c r="J138" s="544">
        <v>30</v>
      </c>
      <c r="K138" s="545">
        <v>51727.5</v>
      </c>
    </row>
    <row r="139" spans="1:11" ht="14.4" customHeight="1" x14ac:dyDescent="0.3">
      <c r="A139" s="523" t="s">
        <v>505</v>
      </c>
      <c r="B139" s="524" t="s">
        <v>559</v>
      </c>
      <c r="C139" s="527" t="s">
        <v>516</v>
      </c>
      <c r="D139" s="565" t="s">
        <v>560</v>
      </c>
      <c r="E139" s="527" t="s">
        <v>1196</v>
      </c>
      <c r="F139" s="565" t="s">
        <v>1197</v>
      </c>
      <c r="G139" s="527" t="s">
        <v>1064</v>
      </c>
      <c r="H139" s="527" t="s">
        <v>1065</v>
      </c>
      <c r="I139" s="544">
        <v>1815</v>
      </c>
      <c r="J139" s="544">
        <v>3</v>
      </c>
      <c r="K139" s="545">
        <v>5445</v>
      </c>
    </row>
    <row r="140" spans="1:11" ht="14.4" customHeight="1" x14ac:dyDescent="0.3">
      <c r="A140" s="523" t="s">
        <v>505</v>
      </c>
      <c r="B140" s="524" t="s">
        <v>559</v>
      </c>
      <c r="C140" s="527" t="s">
        <v>516</v>
      </c>
      <c r="D140" s="565" t="s">
        <v>560</v>
      </c>
      <c r="E140" s="527" t="s">
        <v>1196</v>
      </c>
      <c r="F140" s="565" t="s">
        <v>1197</v>
      </c>
      <c r="G140" s="527" t="s">
        <v>1066</v>
      </c>
      <c r="H140" s="527" t="s">
        <v>1067</v>
      </c>
      <c r="I140" s="544">
        <v>1576.54</v>
      </c>
      <c r="J140" s="544">
        <v>1</v>
      </c>
      <c r="K140" s="545">
        <v>1576.54</v>
      </c>
    </row>
    <row r="141" spans="1:11" ht="14.4" customHeight="1" x14ac:dyDescent="0.3">
      <c r="A141" s="523" t="s">
        <v>505</v>
      </c>
      <c r="B141" s="524" t="s">
        <v>559</v>
      </c>
      <c r="C141" s="527" t="s">
        <v>516</v>
      </c>
      <c r="D141" s="565" t="s">
        <v>560</v>
      </c>
      <c r="E141" s="527" t="s">
        <v>1196</v>
      </c>
      <c r="F141" s="565" t="s">
        <v>1197</v>
      </c>
      <c r="G141" s="527" t="s">
        <v>1068</v>
      </c>
      <c r="H141" s="527" t="s">
        <v>1069</v>
      </c>
      <c r="I141" s="544">
        <v>1528.18</v>
      </c>
      <c r="J141" s="544">
        <v>1</v>
      </c>
      <c r="K141" s="545">
        <v>1528.18</v>
      </c>
    </row>
    <row r="142" spans="1:11" ht="14.4" customHeight="1" x14ac:dyDescent="0.3">
      <c r="A142" s="523" t="s">
        <v>505</v>
      </c>
      <c r="B142" s="524" t="s">
        <v>559</v>
      </c>
      <c r="C142" s="527" t="s">
        <v>516</v>
      </c>
      <c r="D142" s="565" t="s">
        <v>560</v>
      </c>
      <c r="E142" s="527" t="s">
        <v>1196</v>
      </c>
      <c r="F142" s="565" t="s">
        <v>1197</v>
      </c>
      <c r="G142" s="527" t="s">
        <v>1070</v>
      </c>
      <c r="H142" s="527" t="s">
        <v>1071</v>
      </c>
      <c r="I142" s="544">
        <v>2288.96</v>
      </c>
      <c r="J142" s="544">
        <v>4</v>
      </c>
      <c r="K142" s="545">
        <v>9155.84</v>
      </c>
    </row>
    <row r="143" spans="1:11" ht="14.4" customHeight="1" x14ac:dyDescent="0.3">
      <c r="A143" s="523" t="s">
        <v>505</v>
      </c>
      <c r="B143" s="524" t="s">
        <v>559</v>
      </c>
      <c r="C143" s="527" t="s">
        <v>516</v>
      </c>
      <c r="D143" s="565" t="s">
        <v>560</v>
      </c>
      <c r="E143" s="527" t="s">
        <v>1196</v>
      </c>
      <c r="F143" s="565" t="s">
        <v>1197</v>
      </c>
      <c r="G143" s="527" t="s">
        <v>1072</v>
      </c>
      <c r="H143" s="527" t="s">
        <v>1073</v>
      </c>
      <c r="I143" s="544">
        <v>472.75</v>
      </c>
      <c r="J143" s="544">
        <v>8</v>
      </c>
      <c r="K143" s="545">
        <v>3781.98</v>
      </c>
    </row>
    <row r="144" spans="1:11" ht="14.4" customHeight="1" x14ac:dyDescent="0.3">
      <c r="A144" s="523" t="s">
        <v>505</v>
      </c>
      <c r="B144" s="524" t="s">
        <v>559</v>
      </c>
      <c r="C144" s="527" t="s">
        <v>516</v>
      </c>
      <c r="D144" s="565" t="s">
        <v>560</v>
      </c>
      <c r="E144" s="527" t="s">
        <v>1196</v>
      </c>
      <c r="F144" s="565" t="s">
        <v>1197</v>
      </c>
      <c r="G144" s="527" t="s">
        <v>1074</v>
      </c>
      <c r="H144" s="527" t="s">
        <v>1075</v>
      </c>
      <c r="I144" s="544">
        <v>4719</v>
      </c>
      <c r="J144" s="544">
        <v>2</v>
      </c>
      <c r="K144" s="545">
        <v>9438</v>
      </c>
    </row>
    <row r="145" spans="1:11" ht="14.4" customHeight="1" x14ac:dyDescent="0.3">
      <c r="A145" s="523" t="s">
        <v>505</v>
      </c>
      <c r="B145" s="524" t="s">
        <v>559</v>
      </c>
      <c r="C145" s="527" t="s">
        <v>516</v>
      </c>
      <c r="D145" s="565" t="s">
        <v>560</v>
      </c>
      <c r="E145" s="527" t="s">
        <v>1196</v>
      </c>
      <c r="F145" s="565" t="s">
        <v>1197</v>
      </c>
      <c r="G145" s="527" t="s">
        <v>1076</v>
      </c>
      <c r="H145" s="527" t="s">
        <v>1077</v>
      </c>
      <c r="I145" s="544">
        <v>6823.19</v>
      </c>
      <c r="J145" s="544">
        <v>9</v>
      </c>
      <c r="K145" s="545">
        <v>61408.71</v>
      </c>
    </row>
    <row r="146" spans="1:11" ht="14.4" customHeight="1" x14ac:dyDescent="0.3">
      <c r="A146" s="523" t="s">
        <v>505</v>
      </c>
      <c r="B146" s="524" t="s">
        <v>559</v>
      </c>
      <c r="C146" s="527" t="s">
        <v>516</v>
      </c>
      <c r="D146" s="565" t="s">
        <v>560</v>
      </c>
      <c r="E146" s="527" t="s">
        <v>1196</v>
      </c>
      <c r="F146" s="565" t="s">
        <v>1197</v>
      </c>
      <c r="G146" s="527" t="s">
        <v>1078</v>
      </c>
      <c r="H146" s="527" t="s">
        <v>1079</v>
      </c>
      <c r="I146" s="544">
        <v>3579.605</v>
      </c>
      <c r="J146" s="544">
        <v>9</v>
      </c>
      <c r="K146" s="545">
        <v>32216.440000000002</v>
      </c>
    </row>
    <row r="147" spans="1:11" ht="14.4" customHeight="1" x14ac:dyDescent="0.3">
      <c r="A147" s="523" t="s">
        <v>505</v>
      </c>
      <c r="B147" s="524" t="s">
        <v>559</v>
      </c>
      <c r="C147" s="527" t="s">
        <v>516</v>
      </c>
      <c r="D147" s="565" t="s">
        <v>560</v>
      </c>
      <c r="E147" s="527" t="s">
        <v>1196</v>
      </c>
      <c r="F147" s="565" t="s">
        <v>1197</v>
      </c>
      <c r="G147" s="527" t="s">
        <v>1080</v>
      </c>
      <c r="H147" s="527" t="s">
        <v>1081</v>
      </c>
      <c r="I147" s="544">
        <v>82026.28</v>
      </c>
      <c r="J147" s="544">
        <v>2</v>
      </c>
      <c r="K147" s="545">
        <v>164052.56</v>
      </c>
    </row>
    <row r="148" spans="1:11" ht="14.4" customHeight="1" x14ac:dyDescent="0.3">
      <c r="A148" s="523" t="s">
        <v>505</v>
      </c>
      <c r="B148" s="524" t="s">
        <v>559</v>
      </c>
      <c r="C148" s="527" t="s">
        <v>516</v>
      </c>
      <c r="D148" s="565" t="s">
        <v>560</v>
      </c>
      <c r="E148" s="527" t="s">
        <v>1196</v>
      </c>
      <c r="F148" s="565" t="s">
        <v>1197</v>
      </c>
      <c r="G148" s="527" t="s">
        <v>1082</v>
      </c>
      <c r="H148" s="527" t="s">
        <v>1083</v>
      </c>
      <c r="I148" s="544">
        <v>1181.8599999999999</v>
      </c>
      <c r="J148" s="544">
        <v>41</v>
      </c>
      <c r="K148" s="545">
        <v>48456.07</v>
      </c>
    </row>
    <row r="149" spans="1:11" ht="14.4" customHeight="1" x14ac:dyDescent="0.3">
      <c r="A149" s="523" t="s">
        <v>505</v>
      </c>
      <c r="B149" s="524" t="s">
        <v>559</v>
      </c>
      <c r="C149" s="527" t="s">
        <v>516</v>
      </c>
      <c r="D149" s="565" t="s">
        <v>560</v>
      </c>
      <c r="E149" s="527" t="s">
        <v>1196</v>
      </c>
      <c r="F149" s="565" t="s">
        <v>1197</v>
      </c>
      <c r="G149" s="527" t="s">
        <v>1084</v>
      </c>
      <c r="H149" s="527" t="s">
        <v>1085</v>
      </c>
      <c r="I149" s="544">
        <v>2288.96</v>
      </c>
      <c r="J149" s="544">
        <v>4</v>
      </c>
      <c r="K149" s="545">
        <v>9155.84</v>
      </c>
    </row>
    <row r="150" spans="1:11" ht="14.4" customHeight="1" x14ac:dyDescent="0.3">
      <c r="A150" s="523" t="s">
        <v>505</v>
      </c>
      <c r="B150" s="524" t="s">
        <v>559</v>
      </c>
      <c r="C150" s="527" t="s">
        <v>516</v>
      </c>
      <c r="D150" s="565" t="s">
        <v>560</v>
      </c>
      <c r="E150" s="527" t="s">
        <v>1196</v>
      </c>
      <c r="F150" s="565" t="s">
        <v>1197</v>
      </c>
      <c r="G150" s="527" t="s">
        <v>1086</v>
      </c>
      <c r="H150" s="527" t="s">
        <v>1087</v>
      </c>
      <c r="I150" s="544">
        <v>0.45</v>
      </c>
      <c r="J150" s="544">
        <v>1000</v>
      </c>
      <c r="K150" s="545">
        <v>452.49</v>
      </c>
    </row>
    <row r="151" spans="1:11" ht="14.4" customHeight="1" x14ac:dyDescent="0.3">
      <c r="A151" s="523" t="s">
        <v>505</v>
      </c>
      <c r="B151" s="524" t="s">
        <v>559</v>
      </c>
      <c r="C151" s="527" t="s">
        <v>516</v>
      </c>
      <c r="D151" s="565" t="s">
        <v>560</v>
      </c>
      <c r="E151" s="527" t="s">
        <v>1196</v>
      </c>
      <c r="F151" s="565" t="s">
        <v>1197</v>
      </c>
      <c r="G151" s="527" t="s">
        <v>1088</v>
      </c>
      <c r="H151" s="527" t="s">
        <v>1089</v>
      </c>
      <c r="I151" s="544">
        <v>1202.44</v>
      </c>
      <c r="J151" s="544">
        <v>41</v>
      </c>
      <c r="K151" s="545">
        <v>49300.04</v>
      </c>
    </row>
    <row r="152" spans="1:11" ht="14.4" customHeight="1" x14ac:dyDescent="0.3">
      <c r="A152" s="523" t="s">
        <v>505</v>
      </c>
      <c r="B152" s="524" t="s">
        <v>559</v>
      </c>
      <c r="C152" s="527" t="s">
        <v>516</v>
      </c>
      <c r="D152" s="565" t="s">
        <v>560</v>
      </c>
      <c r="E152" s="527" t="s">
        <v>1196</v>
      </c>
      <c r="F152" s="565" t="s">
        <v>1197</v>
      </c>
      <c r="G152" s="527" t="s">
        <v>1090</v>
      </c>
      <c r="H152" s="527" t="s">
        <v>1091</v>
      </c>
      <c r="I152" s="544">
        <v>1391.5</v>
      </c>
      <c r="J152" s="544">
        <v>1</v>
      </c>
      <c r="K152" s="545">
        <v>1391.5</v>
      </c>
    </row>
    <row r="153" spans="1:11" ht="14.4" customHeight="1" x14ac:dyDescent="0.3">
      <c r="A153" s="523" t="s">
        <v>505</v>
      </c>
      <c r="B153" s="524" t="s">
        <v>559</v>
      </c>
      <c r="C153" s="527" t="s">
        <v>516</v>
      </c>
      <c r="D153" s="565" t="s">
        <v>560</v>
      </c>
      <c r="E153" s="527" t="s">
        <v>1196</v>
      </c>
      <c r="F153" s="565" t="s">
        <v>1197</v>
      </c>
      <c r="G153" s="527" t="s">
        <v>1092</v>
      </c>
      <c r="H153" s="527" t="s">
        <v>1093</v>
      </c>
      <c r="I153" s="544">
        <v>1144.48</v>
      </c>
      <c r="J153" s="544">
        <v>14</v>
      </c>
      <c r="K153" s="545">
        <v>16022.72</v>
      </c>
    </row>
    <row r="154" spans="1:11" ht="14.4" customHeight="1" x14ac:dyDescent="0.3">
      <c r="A154" s="523" t="s">
        <v>505</v>
      </c>
      <c r="B154" s="524" t="s">
        <v>559</v>
      </c>
      <c r="C154" s="527" t="s">
        <v>516</v>
      </c>
      <c r="D154" s="565" t="s">
        <v>560</v>
      </c>
      <c r="E154" s="527" t="s">
        <v>1196</v>
      </c>
      <c r="F154" s="565" t="s">
        <v>1197</v>
      </c>
      <c r="G154" s="527" t="s">
        <v>1094</v>
      </c>
      <c r="H154" s="527" t="s">
        <v>1095</v>
      </c>
      <c r="I154" s="544">
        <v>344.08</v>
      </c>
      <c r="J154" s="544">
        <v>34</v>
      </c>
      <c r="K154" s="545">
        <v>11698.72</v>
      </c>
    </row>
    <row r="155" spans="1:11" ht="14.4" customHeight="1" x14ac:dyDescent="0.3">
      <c r="A155" s="523" t="s">
        <v>505</v>
      </c>
      <c r="B155" s="524" t="s">
        <v>559</v>
      </c>
      <c r="C155" s="527" t="s">
        <v>516</v>
      </c>
      <c r="D155" s="565" t="s">
        <v>560</v>
      </c>
      <c r="E155" s="527" t="s">
        <v>1196</v>
      </c>
      <c r="F155" s="565" t="s">
        <v>1197</v>
      </c>
      <c r="G155" s="527" t="s">
        <v>1096</v>
      </c>
      <c r="H155" s="527" t="s">
        <v>1097</v>
      </c>
      <c r="I155" s="544">
        <v>2475.66</v>
      </c>
      <c r="J155" s="544">
        <v>1</v>
      </c>
      <c r="K155" s="545">
        <v>2475.66</v>
      </c>
    </row>
    <row r="156" spans="1:11" ht="14.4" customHeight="1" x14ac:dyDescent="0.3">
      <c r="A156" s="523" t="s">
        <v>505</v>
      </c>
      <c r="B156" s="524" t="s">
        <v>559</v>
      </c>
      <c r="C156" s="527" t="s">
        <v>516</v>
      </c>
      <c r="D156" s="565" t="s">
        <v>560</v>
      </c>
      <c r="E156" s="527" t="s">
        <v>1196</v>
      </c>
      <c r="F156" s="565" t="s">
        <v>1197</v>
      </c>
      <c r="G156" s="527" t="s">
        <v>870</v>
      </c>
      <c r="H156" s="527" t="s">
        <v>871</v>
      </c>
      <c r="I156" s="544">
        <v>1083.48</v>
      </c>
      <c r="J156" s="544">
        <v>2</v>
      </c>
      <c r="K156" s="545">
        <v>2166.9699999999998</v>
      </c>
    </row>
    <row r="157" spans="1:11" ht="14.4" customHeight="1" x14ac:dyDescent="0.3">
      <c r="A157" s="523" t="s">
        <v>505</v>
      </c>
      <c r="B157" s="524" t="s">
        <v>559</v>
      </c>
      <c r="C157" s="527" t="s">
        <v>516</v>
      </c>
      <c r="D157" s="565" t="s">
        <v>560</v>
      </c>
      <c r="E157" s="527" t="s">
        <v>1196</v>
      </c>
      <c r="F157" s="565" t="s">
        <v>1197</v>
      </c>
      <c r="G157" s="527" t="s">
        <v>1098</v>
      </c>
      <c r="H157" s="527" t="s">
        <v>1099</v>
      </c>
      <c r="I157" s="544">
        <v>4643.9799999999996</v>
      </c>
      <c r="J157" s="544">
        <v>1</v>
      </c>
      <c r="K157" s="545">
        <v>4643.9799999999996</v>
      </c>
    </row>
    <row r="158" spans="1:11" ht="14.4" customHeight="1" x14ac:dyDescent="0.3">
      <c r="A158" s="523" t="s">
        <v>505</v>
      </c>
      <c r="B158" s="524" t="s">
        <v>559</v>
      </c>
      <c r="C158" s="527" t="s">
        <v>516</v>
      </c>
      <c r="D158" s="565" t="s">
        <v>560</v>
      </c>
      <c r="E158" s="527" t="s">
        <v>1196</v>
      </c>
      <c r="F158" s="565" t="s">
        <v>1197</v>
      </c>
      <c r="G158" s="527" t="s">
        <v>1100</v>
      </c>
      <c r="H158" s="527" t="s">
        <v>1101</v>
      </c>
      <c r="I158" s="544">
        <v>2035.5</v>
      </c>
      <c r="J158" s="544">
        <v>1</v>
      </c>
      <c r="K158" s="545">
        <v>2035.5</v>
      </c>
    </row>
    <row r="159" spans="1:11" ht="14.4" customHeight="1" x14ac:dyDescent="0.3">
      <c r="A159" s="523" t="s">
        <v>505</v>
      </c>
      <c r="B159" s="524" t="s">
        <v>559</v>
      </c>
      <c r="C159" s="527" t="s">
        <v>516</v>
      </c>
      <c r="D159" s="565" t="s">
        <v>560</v>
      </c>
      <c r="E159" s="527" t="s">
        <v>1196</v>
      </c>
      <c r="F159" s="565" t="s">
        <v>1197</v>
      </c>
      <c r="G159" s="527" t="s">
        <v>1102</v>
      </c>
      <c r="H159" s="527" t="s">
        <v>1103</v>
      </c>
      <c r="I159" s="544">
        <v>2227.61</v>
      </c>
      <c r="J159" s="544">
        <v>1</v>
      </c>
      <c r="K159" s="545">
        <v>2227.61</v>
      </c>
    </row>
    <row r="160" spans="1:11" ht="14.4" customHeight="1" x14ac:dyDescent="0.3">
      <c r="A160" s="523" t="s">
        <v>505</v>
      </c>
      <c r="B160" s="524" t="s">
        <v>559</v>
      </c>
      <c r="C160" s="527" t="s">
        <v>516</v>
      </c>
      <c r="D160" s="565" t="s">
        <v>560</v>
      </c>
      <c r="E160" s="527" t="s">
        <v>1196</v>
      </c>
      <c r="F160" s="565" t="s">
        <v>1197</v>
      </c>
      <c r="G160" s="527" t="s">
        <v>1104</v>
      </c>
      <c r="H160" s="527" t="s">
        <v>1105</v>
      </c>
      <c r="I160" s="544">
        <v>1876.8</v>
      </c>
      <c r="J160" s="544">
        <v>1</v>
      </c>
      <c r="K160" s="545">
        <v>1876.8</v>
      </c>
    </row>
    <row r="161" spans="1:11" ht="14.4" customHeight="1" x14ac:dyDescent="0.3">
      <c r="A161" s="523" t="s">
        <v>505</v>
      </c>
      <c r="B161" s="524" t="s">
        <v>559</v>
      </c>
      <c r="C161" s="527" t="s">
        <v>516</v>
      </c>
      <c r="D161" s="565" t="s">
        <v>560</v>
      </c>
      <c r="E161" s="527" t="s">
        <v>1196</v>
      </c>
      <c r="F161" s="565" t="s">
        <v>1197</v>
      </c>
      <c r="G161" s="527" t="s">
        <v>872</v>
      </c>
      <c r="H161" s="527" t="s">
        <v>873</v>
      </c>
      <c r="I161" s="544">
        <v>5460.71</v>
      </c>
      <c r="J161" s="544">
        <v>1</v>
      </c>
      <c r="K161" s="545">
        <v>5460.71</v>
      </c>
    </row>
    <row r="162" spans="1:11" ht="14.4" customHeight="1" x14ac:dyDescent="0.3">
      <c r="A162" s="523" t="s">
        <v>505</v>
      </c>
      <c r="B162" s="524" t="s">
        <v>559</v>
      </c>
      <c r="C162" s="527" t="s">
        <v>516</v>
      </c>
      <c r="D162" s="565" t="s">
        <v>560</v>
      </c>
      <c r="E162" s="527" t="s">
        <v>1196</v>
      </c>
      <c r="F162" s="565" t="s">
        <v>1197</v>
      </c>
      <c r="G162" s="527" t="s">
        <v>1106</v>
      </c>
      <c r="H162" s="527" t="s">
        <v>1107</v>
      </c>
      <c r="I162" s="544">
        <v>3712.28</v>
      </c>
      <c r="J162" s="544">
        <v>2</v>
      </c>
      <c r="K162" s="545">
        <v>7424.56</v>
      </c>
    </row>
    <row r="163" spans="1:11" ht="14.4" customHeight="1" x14ac:dyDescent="0.3">
      <c r="A163" s="523" t="s">
        <v>505</v>
      </c>
      <c r="B163" s="524" t="s">
        <v>559</v>
      </c>
      <c r="C163" s="527" t="s">
        <v>516</v>
      </c>
      <c r="D163" s="565" t="s">
        <v>560</v>
      </c>
      <c r="E163" s="527" t="s">
        <v>1196</v>
      </c>
      <c r="F163" s="565" t="s">
        <v>1197</v>
      </c>
      <c r="G163" s="527" t="s">
        <v>1108</v>
      </c>
      <c r="H163" s="527" t="s">
        <v>1109</v>
      </c>
      <c r="I163" s="544">
        <v>2480.5</v>
      </c>
      <c r="J163" s="544">
        <v>1</v>
      </c>
      <c r="K163" s="545">
        <v>2480.5</v>
      </c>
    </row>
    <row r="164" spans="1:11" ht="14.4" customHeight="1" x14ac:dyDescent="0.3">
      <c r="A164" s="523" t="s">
        <v>505</v>
      </c>
      <c r="B164" s="524" t="s">
        <v>559</v>
      </c>
      <c r="C164" s="527" t="s">
        <v>516</v>
      </c>
      <c r="D164" s="565" t="s">
        <v>560</v>
      </c>
      <c r="E164" s="527" t="s">
        <v>1196</v>
      </c>
      <c r="F164" s="565" t="s">
        <v>1197</v>
      </c>
      <c r="G164" s="527" t="s">
        <v>1110</v>
      </c>
      <c r="H164" s="527" t="s">
        <v>1111</v>
      </c>
      <c r="I164" s="544">
        <v>7659.3</v>
      </c>
      <c r="J164" s="544">
        <v>1</v>
      </c>
      <c r="K164" s="545">
        <v>7659.3</v>
      </c>
    </row>
    <row r="165" spans="1:11" ht="14.4" customHeight="1" x14ac:dyDescent="0.3">
      <c r="A165" s="523" t="s">
        <v>505</v>
      </c>
      <c r="B165" s="524" t="s">
        <v>559</v>
      </c>
      <c r="C165" s="527" t="s">
        <v>516</v>
      </c>
      <c r="D165" s="565" t="s">
        <v>560</v>
      </c>
      <c r="E165" s="527" t="s">
        <v>1196</v>
      </c>
      <c r="F165" s="565" t="s">
        <v>1197</v>
      </c>
      <c r="G165" s="527" t="s">
        <v>1112</v>
      </c>
      <c r="H165" s="527" t="s">
        <v>1113</v>
      </c>
      <c r="I165" s="544">
        <v>3285.15</v>
      </c>
      <c r="J165" s="544">
        <v>1</v>
      </c>
      <c r="K165" s="545">
        <v>3285.15</v>
      </c>
    </row>
    <row r="166" spans="1:11" ht="14.4" customHeight="1" x14ac:dyDescent="0.3">
      <c r="A166" s="523" t="s">
        <v>505</v>
      </c>
      <c r="B166" s="524" t="s">
        <v>559</v>
      </c>
      <c r="C166" s="527" t="s">
        <v>516</v>
      </c>
      <c r="D166" s="565" t="s">
        <v>560</v>
      </c>
      <c r="E166" s="527" t="s">
        <v>1196</v>
      </c>
      <c r="F166" s="565" t="s">
        <v>1197</v>
      </c>
      <c r="G166" s="527" t="s">
        <v>1114</v>
      </c>
      <c r="H166" s="527" t="s">
        <v>1115</v>
      </c>
      <c r="I166" s="544">
        <v>347.28</v>
      </c>
      <c r="J166" s="544">
        <v>1</v>
      </c>
      <c r="K166" s="545">
        <v>347.28</v>
      </c>
    </row>
    <row r="167" spans="1:11" ht="14.4" customHeight="1" x14ac:dyDescent="0.3">
      <c r="A167" s="523" t="s">
        <v>505</v>
      </c>
      <c r="B167" s="524" t="s">
        <v>559</v>
      </c>
      <c r="C167" s="527" t="s">
        <v>516</v>
      </c>
      <c r="D167" s="565" t="s">
        <v>560</v>
      </c>
      <c r="E167" s="527" t="s">
        <v>1196</v>
      </c>
      <c r="F167" s="565" t="s">
        <v>1197</v>
      </c>
      <c r="G167" s="527" t="s">
        <v>876</v>
      </c>
      <c r="H167" s="527" t="s">
        <v>877</v>
      </c>
      <c r="I167" s="544">
        <v>284.5</v>
      </c>
      <c r="J167" s="544">
        <v>2</v>
      </c>
      <c r="K167" s="545">
        <v>569</v>
      </c>
    </row>
    <row r="168" spans="1:11" ht="14.4" customHeight="1" x14ac:dyDescent="0.3">
      <c r="A168" s="523" t="s">
        <v>505</v>
      </c>
      <c r="B168" s="524" t="s">
        <v>559</v>
      </c>
      <c r="C168" s="527" t="s">
        <v>516</v>
      </c>
      <c r="D168" s="565" t="s">
        <v>560</v>
      </c>
      <c r="E168" s="527" t="s">
        <v>1196</v>
      </c>
      <c r="F168" s="565" t="s">
        <v>1197</v>
      </c>
      <c r="G168" s="527" t="s">
        <v>1116</v>
      </c>
      <c r="H168" s="527" t="s">
        <v>1117</v>
      </c>
      <c r="I168" s="544">
        <v>2994.75</v>
      </c>
      <c r="J168" s="544">
        <v>1</v>
      </c>
      <c r="K168" s="545">
        <v>2994.75</v>
      </c>
    </row>
    <row r="169" spans="1:11" ht="14.4" customHeight="1" x14ac:dyDescent="0.3">
      <c r="A169" s="523" t="s">
        <v>505</v>
      </c>
      <c r="B169" s="524" t="s">
        <v>559</v>
      </c>
      <c r="C169" s="527" t="s">
        <v>516</v>
      </c>
      <c r="D169" s="565" t="s">
        <v>560</v>
      </c>
      <c r="E169" s="527" t="s">
        <v>1196</v>
      </c>
      <c r="F169" s="565" t="s">
        <v>1197</v>
      </c>
      <c r="G169" s="527" t="s">
        <v>1118</v>
      </c>
      <c r="H169" s="527" t="s">
        <v>1119</v>
      </c>
      <c r="I169" s="544">
        <v>23159.400000000005</v>
      </c>
      <c r="J169" s="544">
        <v>12</v>
      </c>
      <c r="K169" s="545">
        <v>277912.80000000005</v>
      </c>
    </row>
    <row r="170" spans="1:11" ht="14.4" customHeight="1" x14ac:dyDescent="0.3">
      <c r="A170" s="523" t="s">
        <v>505</v>
      </c>
      <c r="B170" s="524" t="s">
        <v>559</v>
      </c>
      <c r="C170" s="527" t="s">
        <v>516</v>
      </c>
      <c r="D170" s="565" t="s">
        <v>560</v>
      </c>
      <c r="E170" s="527" t="s">
        <v>1196</v>
      </c>
      <c r="F170" s="565" t="s">
        <v>1197</v>
      </c>
      <c r="G170" s="527" t="s">
        <v>878</v>
      </c>
      <c r="H170" s="527" t="s">
        <v>879</v>
      </c>
      <c r="I170" s="544">
        <v>193.76188888888888</v>
      </c>
      <c r="J170" s="544">
        <v>12</v>
      </c>
      <c r="K170" s="545">
        <v>2325.1426666666666</v>
      </c>
    </row>
    <row r="171" spans="1:11" ht="14.4" customHeight="1" x14ac:dyDescent="0.3">
      <c r="A171" s="523" t="s">
        <v>505</v>
      </c>
      <c r="B171" s="524" t="s">
        <v>559</v>
      </c>
      <c r="C171" s="527" t="s">
        <v>516</v>
      </c>
      <c r="D171" s="565" t="s">
        <v>560</v>
      </c>
      <c r="E171" s="527" t="s">
        <v>1196</v>
      </c>
      <c r="F171" s="565" t="s">
        <v>1197</v>
      </c>
      <c r="G171" s="527" t="s">
        <v>1120</v>
      </c>
      <c r="H171" s="527" t="s">
        <v>1121</v>
      </c>
      <c r="I171" s="544">
        <v>3964</v>
      </c>
      <c r="J171" s="544">
        <v>1</v>
      </c>
      <c r="K171" s="545">
        <v>3964</v>
      </c>
    </row>
    <row r="172" spans="1:11" ht="14.4" customHeight="1" x14ac:dyDescent="0.3">
      <c r="A172" s="523" t="s">
        <v>505</v>
      </c>
      <c r="B172" s="524" t="s">
        <v>559</v>
      </c>
      <c r="C172" s="527" t="s">
        <v>516</v>
      </c>
      <c r="D172" s="565" t="s">
        <v>560</v>
      </c>
      <c r="E172" s="527" t="s">
        <v>1196</v>
      </c>
      <c r="F172" s="565" t="s">
        <v>1197</v>
      </c>
      <c r="G172" s="527" t="s">
        <v>1122</v>
      </c>
      <c r="H172" s="527" t="s">
        <v>1123</v>
      </c>
      <c r="I172" s="544">
        <v>1254.53</v>
      </c>
      <c r="J172" s="544">
        <v>6</v>
      </c>
      <c r="K172" s="545">
        <v>7527.17</v>
      </c>
    </row>
    <row r="173" spans="1:11" ht="14.4" customHeight="1" x14ac:dyDescent="0.3">
      <c r="A173" s="523" t="s">
        <v>505</v>
      </c>
      <c r="B173" s="524" t="s">
        <v>559</v>
      </c>
      <c r="C173" s="527" t="s">
        <v>516</v>
      </c>
      <c r="D173" s="565" t="s">
        <v>560</v>
      </c>
      <c r="E173" s="527" t="s">
        <v>1196</v>
      </c>
      <c r="F173" s="565" t="s">
        <v>1197</v>
      </c>
      <c r="G173" s="527" t="s">
        <v>1124</v>
      </c>
      <c r="H173" s="527" t="s">
        <v>1125</v>
      </c>
      <c r="I173" s="544">
        <v>1731.51</v>
      </c>
      <c r="J173" s="544">
        <v>3</v>
      </c>
      <c r="K173" s="545">
        <v>5194.53</v>
      </c>
    </row>
    <row r="174" spans="1:11" ht="14.4" customHeight="1" x14ac:dyDescent="0.3">
      <c r="A174" s="523" t="s">
        <v>505</v>
      </c>
      <c r="B174" s="524" t="s">
        <v>559</v>
      </c>
      <c r="C174" s="527" t="s">
        <v>516</v>
      </c>
      <c r="D174" s="565" t="s">
        <v>560</v>
      </c>
      <c r="E174" s="527" t="s">
        <v>1196</v>
      </c>
      <c r="F174" s="565" t="s">
        <v>1197</v>
      </c>
      <c r="G174" s="527" t="s">
        <v>1126</v>
      </c>
      <c r="H174" s="527" t="s">
        <v>1127</v>
      </c>
      <c r="I174" s="544">
        <v>2278.36</v>
      </c>
      <c r="J174" s="544">
        <v>1</v>
      </c>
      <c r="K174" s="545">
        <v>2278.36</v>
      </c>
    </row>
    <row r="175" spans="1:11" ht="14.4" customHeight="1" x14ac:dyDescent="0.3">
      <c r="A175" s="523" t="s">
        <v>505</v>
      </c>
      <c r="B175" s="524" t="s">
        <v>559</v>
      </c>
      <c r="C175" s="527" t="s">
        <v>516</v>
      </c>
      <c r="D175" s="565" t="s">
        <v>560</v>
      </c>
      <c r="E175" s="527" t="s">
        <v>1196</v>
      </c>
      <c r="F175" s="565" t="s">
        <v>1197</v>
      </c>
      <c r="G175" s="527" t="s">
        <v>1128</v>
      </c>
      <c r="H175" s="527" t="s">
        <v>1129</v>
      </c>
      <c r="I175" s="544">
        <v>765.93</v>
      </c>
      <c r="J175" s="544">
        <v>1</v>
      </c>
      <c r="K175" s="545">
        <v>765.93</v>
      </c>
    </row>
    <row r="176" spans="1:11" ht="14.4" customHeight="1" x14ac:dyDescent="0.3">
      <c r="A176" s="523" t="s">
        <v>505</v>
      </c>
      <c r="B176" s="524" t="s">
        <v>559</v>
      </c>
      <c r="C176" s="527" t="s">
        <v>516</v>
      </c>
      <c r="D176" s="565" t="s">
        <v>560</v>
      </c>
      <c r="E176" s="527" t="s">
        <v>1196</v>
      </c>
      <c r="F176" s="565" t="s">
        <v>1197</v>
      </c>
      <c r="G176" s="527" t="s">
        <v>1130</v>
      </c>
      <c r="H176" s="527" t="s">
        <v>1131</v>
      </c>
      <c r="I176" s="544">
        <v>1979.4650000000001</v>
      </c>
      <c r="J176" s="544">
        <v>2</v>
      </c>
      <c r="K176" s="545">
        <v>3958.9300000000003</v>
      </c>
    </row>
    <row r="177" spans="1:11" ht="14.4" customHeight="1" x14ac:dyDescent="0.3">
      <c r="A177" s="523" t="s">
        <v>505</v>
      </c>
      <c r="B177" s="524" t="s">
        <v>559</v>
      </c>
      <c r="C177" s="527" t="s">
        <v>516</v>
      </c>
      <c r="D177" s="565" t="s">
        <v>560</v>
      </c>
      <c r="E177" s="527" t="s">
        <v>1196</v>
      </c>
      <c r="F177" s="565" t="s">
        <v>1197</v>
      </c>
      <c r="G177" s="527" t="s">
        <v>1132</v>
      </c>
      <c r="H177" s="527" t="s">
        <v>1133</v>
      </c>
      <c r="I177" s="544">
        <v>3550.64</v>
      </c>
      <c r="J177" s="544">
        <v>1</v>
      </c>
      <c r="K177" s="545">
        <v>3550.64</v>
      </c>
    </row>
    <row r="178" spans="1:11" ht="14.4" customHeight="1" x14ac:dyDescent="0.3">
      <c r="A178" s="523" t="s">
        <v>505</v>
      </c>
      <c r="B178" s="524" t="s">
        <v>559</v>
      </c>
      <c r="C178" s="527" t="s">
        <v>516</v>
      </c>
      <c r="D178" s="565" t="s">
        <v>560</v>
      </c>
      <c r="E178" s="527" t="s">
        <v>1196</v>
      </c>
      <c r="F178" s="565" t="s">
        <v>1197</v>
      </c>
      <c r="G178" s="527" t="s">
        <v>1134</v>
      </c>
      <c r="H178" s="527" t="s">
        <v>1135</v>
      </c>
      <c r="I178" s="544">
        <v>2415</v>
      </c>
      <c r="J178" s="544">
        <v>1</v>
      </c>
      <c r="K178" s="545">
        <v>2415</v>
      </c>
    </row>
    <row r="179" spans="1:11" ht="14.4" customHeight="1" x14ac:dyDescent="0.3">
      <c r="A179" s="523" t="s">
        <v>505</v>
      </c>
      <c r="B179" s="524" t="s">
        <v>559</v>
      </c>
      <c r="C179" s="527" t="s">
        <v>516</v>
      </c>
      <c r="D179" s="565" t="s">
        <v>560</v>
      </c>
      <c r="E179" s="527" t="s">
        <v>1196</v>
      </c>
      <c r="F179" s="565" t="s">
        <v>1197</v>
      </c>
      <c r="G179" s="527" t="s">
        <v>1136</v>
      </c>
      <c r="H179" s="527" t="s">
        <v>1137</v>
      </c>
      <c r="I179" s="544">
        <v>2002.55</v>
      </c>
      <c r="J179" s="544">
        <v>1</v>
      </c>
      <c r="K179" s="545">
        <v>2002.55</v>
      </c>
    </row>
    <row r="180" spans="1:11" ht="14.4" customHeight="1" x14ac:dyDescent="0.3">
      <c r="A180" s="523" t="s">
        <v>505</v>
      </c>
      <c r="B180" s="524" t="s">
        <v>559</v>
      </c>
      <c r="C180" s="527" t="s">
        <v>516</v>
      </c>
      <c r="D180" s="565" t="s">
        <v>560</v>
      </c>
      <c r="E180" s="527" t="s">
        <v>1196</v>
      </c>
      <c r="F180" s="565" t="s">
        <v>1197</v>
      </c>
      <c r="G180" s="527" t="s">
        <v>880</v>
      </c>
      <c r="H180" s="527" t="s">
        <v>881</v>
      </c>
      <c r="I180" s="544">
        <v>2472.5</v>
      </c>
      <c r="J180" s="544">
        <v>2</v>
      </c>
      <c r="K180" s="545">
        <v>4945</v>
      </c>
    </row>
    <row r="181" spans="1:11" ht="14.4" customHeight="1" x14ac:dyDescent="0.3">
      <c r="A181" s="523" t="s">
        <v>505</v>
      </c>
      <c r="B181" s="524" t="s">
        <v>559</v>
      </c>
      <c r="C181" s="527" t="s">
        <v>516</v>
      </c>
      <c r="D181" s="565" t="s">
        <v>560</v>
      </c>
      <c r="E181" s="527" t="s">
        <v>1196</v>
      </c>
      <c r="F181" s="565" t="s">
        <v>1197</v>
      </c>
      <c r="G181" s="527" t="s">
        <v>1138</v>
      </c>
      <c r="H181" s="527" t="s">
        <v>1131</v>
      </c>
      <c r="I181" s="544">
        <v>1888.93</v>
      </c>
      <c r="J181" s="544">
        <v>2</v>
      </c>
      <c r="K181" s="545">
        <v>3777.86</v>
      </c>
    </row>
    <row r="182" spans="1:11" ht="14.4" customHeight="1" x14ac:dyDescent="0.3">
      <c r="A182" s="523" t="s">
        <v>505</v>
      </c>
      <c r="B182" s="524" t="s">
        <v>559</v>
      </c>
      <c r="C182" s="527" t="s">
        <v>516</v>
      </c>
      <c r="D182" s="565" t="s">
        <v>560</v>
      </c>
      <c r="E182" s="527" t="s">
        <v>1196</v>
      </c>
      <c r="F182" s="565" t="s">
        <v>1197</v>
      </c>
      <c r="G182" s="527" t="s">
        <v>1139</v>
      </c>
      <c r="H182" s="527" t="s">
        <v>1140</v>
      </c>
      <c r="I182" s="544">
        <v>2209.4650000000001</v>
      </c>
      <c r="J182" s="544">
        <v>2</v>
      </c>
      <c r="K182" s="545">
        <v>4418.93</v>
      </c>
    </row>
    <row r="183" spans="1:11" ht="14.4" customHeight="1" x14ac:dyDescent="0.3">
      <c r="A183" s="523" t="s">
        <v>505</v>
      </c>
      <c r="B183" s="524" t="s">
        <v>559</v>
      </c>
      <c r="C183" s="527" t="s">
        <v>516</v>
      </c>
      <c r="D183" s="565" t="s">
        <v>560</v>
      </c>
      <c r="E183" s="527" t="s">
        <v>1196</v>
      </c>
      <c r="F183" s="565" t="s">
        <v>1197</v>
      </c>
      <c r="G183" s="527" t="s">
        <v>1141</v>
      </c>
      <c r="H183" s="527" t="s">
        <v>1142</v>
      </c>
      <c r="I183" s="544">
        <v>3550.63</v>
      </c>
      <c r="J183" s="544">
        <v>1</v>
      </c>
      <c r="K183" s="545">
        <v>3550.63</v>
      </c>
    </row>
    <row r="184" spans="1:11" ht="14.4" customHeight="1" x14ac:dyDescent="0.3">
      <c r="A184" s="523" t="s">
        <v>505</v>
      </c>
      <c r="B184" s="524" t="s">
        <v>559</v>
      </c>
      <c r="C184" s="527" t="s">
        <v>516</v>
      </c>
      <c r="D184" s="565" t="s">
        <v>560</v>
      </c>
      <c r="E184" s="527" t="s">
        <v>1196</v>
      </c>
      <c r="F184" s="565" t="s">
        <v>1197</v>
      </c>
      <c r="G184" s="527" t="s">
        <v>1143</v>
      </c>
      <c r="H184" s="527" t="s">
        <v>1144</v>
      </c>
      <c r="I184" s="544">
        <v>2472.5</v>
      </c>
      <c r="J184" s="544">
        <v>2</v>
      </c>
      <c r="K184" s="545">
        <v>4945</v>
      </c>
    </row>
    <row r="185" spans="1:11" ht="14.4" customHeight="1" x14ac:dyDescent="0.3">
      <c r="A185" s="523" t="s">
        <v>505</v>
      </c>
      <c r="B185" s="524" t="s">
        <v>559</v>
      </c>
      <c r="C185" s="527" t="s">
        <v>516</v>
      </c>
      <c r="D185" s="565" t="s">
        <v>560</v>
      </c>
      <c r="E185" s="527" t="s">
        <v>1196</v>
      </c>
      <c r="F185" s="565" t="s">
        <v>1197</v>
      </c>
      <c r="G185" s="527" t="s">
        <v>1145</v>
      </c>
      <c r="H185" s="527" t="s">
        <v>1146</v>
      </c>
      <c r="I185" s="544">
        <v>224745.4</v>
      </c>
      <c r="J185" s="544">
        <v>3</v>
      </c>
      <c r="K185" s="545">
        <v>674236.2</v>
      </c>
    </row>
    <row r="186" spans="1:11" ht="14.4" customHeight="1" x14ac:dyDescent="0.3">
      <c r="A186" s="523" t="s">
        <v>505</v>
      </c>
      <c r="B186" s="524" t="s">
        <v>559</v>
      </c>
      <c r="C186" s="527" t="s">
        <v>516</v>
      </c>
      <c r="D186" s="565" t="s">
        <v>560</v>
      </c>
      <c r="E186" s="527" t="s">
        <v>1196</v>
      </c>
      <c r="F186" s="565" t="s">
        <v>1197</v>
      </c>
      <c r="G186" s="527" t="s">
        <v>1147</v>
      </c>
      <c r="H186" s="527" t="s">
        <v>1148</v>
      </c>
      <c r="I186" s="544">
        <v>3052</v>
      </c>
      <c r="J186" s="544">
        <v>1</v>
      </c>
      <c r="K186" s="545">
        <v>3052</v>
      </c>
    </row>
    <row r="187" spans="1:11" ht="14.4" customHeight="1" x14ac:dyDescent="0.3">
      <c r="A187" s="523" t="s">
        <v>505</v>
      </c>
      <c r="B187" s="524" t="s">
        <v>559</v>
      </c>
      <c r="C187" s="527" t="s">
        <v>516</v>
      </c>
      <c r="D187" s="565" t="s">
        <v>560</v>
      </c>
      <c r="E187" s="527" t="s">
        <v>1196</v>
      </c>
      <c r="F187" s="565" t="s">
        <v>1197</v>
      </c>
      <c r="G187" s="527" t="s">
        <v>1149</v>
      </c>
      <c r="H187" s="527" t="s">
        <v>1150</v>
      </c>
      <c r="I187" s="544">
        <v>1149.5</v>
      </c>
      <c r="J187" s="544">
        <v>1</v>
      </c>
      <c r="K187" s="545">
        <v>1149.5</v>
      </c>
    </row>
    <row r="188" spans="1:11" ht="14.4" customHeight="1" x14ac:dyDescent="0.3">
      <c r="A188" s="523" t="s">
        <v>505</v>
      </c>
      <c r="B188" s="524" t="s">
        <v>559</v>
      </c>
      <c r="C188" s="527" t="s">
        <v>516</v>
      </c>
      <c r="D188" s="565" t="s">
        <v>560</v>
      </c>
      <c r="E188" s="527" t="s">
        <v>1196</v>
      </c>
      <c r="F188" s="565" t="s">
        <v>1197</v>
      </c>
      <c r="G188" s="527" t="s">
        <v>1151</v>
      </c>
      <c r="H188" s="527" t="s">
        <v>1152</v>
      </c>
      <c r="I188" s="544">
        <v>325.51</v>
      </c>
      <c r="J188" s="544">
        <v>1</v>
      </c>
      <c r="K188" s="545">
        <v>325.51</v>
      </c>
    </row>
    <row r="189" spans="1:11" ht="14.4" customHeight="1" x14ac:dyDescent="0.3">
      <c r="A189" s="523" t="s">
        <v>505</v>
      </c>
      <c r="B189" s="524" t="s">
        <v>559</v>
      </c>
      <c r="C189" s="527" t="s">
        <v>516</v>
      </c>
      <c r="D189" s="565" t="s">
        <v>560</v>
      </c>
      <c r="E189" s="527" t="s">
        <v>1196</v>
      </c>
      <c r="F189" s="565" t="s">
        <v>1197</v>
      </c>
      <c r="G189" s="527" t="s">
        <v>1153</v>
      </c>
      <c r="H189" s="527" t="s">
        <v>1154</v>
      </c>
      <c r="I189" s="544">
        <v>3010.9300000000003</v>
      </c>
      <c r="J189" s="544">
        <v>2</v>
      </c>
      <c r="K189" s="545">
        <v>6021.8600000000006</v>
      </c>
    </row>
    <row r="190" spans="1:11" ht="14.4" customHeight="1" x14ac:dyDescent="0.3">
      <c r="A190" s="523" t="s">
        <v>505</v>
      </c>
      <c r="B190" s="524" t="s">
        <v>559</v>
      </c>
      <c r="C190" s="527" t="s">
        <v>516</v>
      </c>
      <c r="D190" s="565" t="s">
        <v>560</v>
      </c>
      <c r="E190" s="527" t="s">
        <v>1196</v>
      </c>
      <c r="F190" s="565" t="s">
        <v>1197</v>
      </c>
      <c r="G190" s="527" t="s">
        <v>884</v>
      </c>
      <c r="H190" s="527" t="s">
        <v>885</v>
      </c>
      <c r="I190" s="544">
        <v>1322.5</v>
      </c>
      <c r="J190" s="544">
        <v>1</v>
      </c>
      <c r="K190" s="545">
        <v>1322.5</v>
      </c>
    </row>
    <row r="191" spans="1:11" ht="14.4" customHeight="1" x14ac:dyDescent="0.3">
      <c r="A191" s="523" t="s">
        <v>505</v>
      </c>
      <c r="B191" s="524" t="s">
        <v>559</v>
      </c>
      <c r="C191" s="527" t="s">
        <v>516</v>
      </c>
      <c r="D191" s="565" t="s">
        <v>560</v>
      </c>
      <c r="E191" s="527" t="s">
        <v>1196</v>
      </c>
      <c r="F191" s="565" t="s">
        <v>1197</v>
      </c>
      <c r="G191" s="527" t="s">
        <v>888</v>
      </c>
      <c r="H191" s="527" t="s">
        <v>889</v>
      </c>
      <c r="I191" s="544">
        <v>6253.33</v>
      </c>
      <c r="J191" s="544">
        <v>3</v>
      </c>
      <c r="K191" s="545">
        <v>18759.989999999998</v>
      </c>
    </row>
    <row r="192" spans="1:11" ht="14.4" customHeight="1" x14ac:dyDescent="0.3">
      <c r="A192" s="523" t="s">
        <v>505</v>
      </c>
      <c r="B192" s="524" t="s">
        <v>559</v>
      </c>
      <c r="C192" s="527" t="s">
        <v>516</v>
      </c>
      <c r="D192" s="565" t="s">
        <v>560</v>
      </c>
      <c r="E192" s="527" t="s">
        <v>1196</v>
      </c>
      <c r="F192" s="565" t="s">
        <v>1197</v>
      </c>
      <c r="G192" s="527" t="s">
        <v>890</v>
      </c>
      <c r="H192" s="527" t="s">
        <v>891</v>
      </c>
      <c r="I192" s="544">
        <v>8971.98</v>
      </c>
      <c r="J192" s="544">
        <v>3</v>
      </c>
      <c r="K192" s="545">
        <v>26915.93</v>
      </c>
    </row>
    <row r="193" spans="1:11" ht="14.4" customHeight="1" x14ac:dyDescent="0.3">
      <c r="A193" s="523" t="s">
        <v>505</v>
      </c>
      <c r="B193" s="524" t="s">
        <v>559</v>
      </c>
      <c r="C193" s="527" t="s">
        <v>516</v>
      </c>
      <c r="D193" s="565" t="s">
        <v>560</v>
      </c>
      <c r="E193" s="527" t="s">
        <v>1196</v>
      </c>
      <c r="F193" s="565" t="s">
        <v>1197</v>
      </c>
      <c r="G193" s="527" t="s">
        <v>1155</v>
      </c>
      <c r="H193" s="527" t="s">
        <v>1156</v>
      </c>
      <c r="I193" s="544">
        <v>264.39999999999998</v>
      </c>
      <c r="J193" s="544">
        <v>20</v>
      </c>
      <c r="K193" s="545">
        <v>5288</v>
      </c>
    </row>
    <row r="194" spans="1:11" ht="14.4" customHeight="1" x14ac:dyDescent="0.3">
      <c r="A194" s="523" t="s">
        <v>505</v>
      </c>
      <c r="B194" s="524" t="s">
        <v>559</v>
      </c>
      <c r="C194" s="527" t="s">
        <v>516</v>
      </c>
      <c r="D194" s="565" t="s">
        <v>560</v>
      </c>
      <c r="E194" s="527" t="s">
        <v>1196</v>
      </c>
      <c r="F194" s="565" t="s">
        <v>1197</v>
      </c>
      <c r="G194" s="527" t="s">
        <v>1157</v>
      </c>
      <c r="H194" s="527" t="s">
        <v>1158</v>
      </c>
      <c r="I194" s="544">
        <v>2133.27</v>
      </c>
      <c r="J194" s="544">
        <v>10</v>
      </c>
      <c r="K194" s="545">
        <v>21332.720000000001</v>
      </c>
    </row>
    <row r="195" spans="1:11" ht="14.4" customHeight="1" x14ac:dyDescent="0.3">
      <c r="A195" s="523" t="s">
        <v>505</v>
      </c>
      <c r="B195" s="524" t="s">
        <v>559</v>
      </c>
      <c r="C195" s="527" t="s">
        <v>516</v>
      </c>
      <c r="D195" s="565" t="s">
        <v>560</v>
      </c>
      <c r="E195" s="527" t="s">
        <v>1196</v>
      </c>
      <c r="F195" s="565" t="s">
        <v>1197</v>
      </c>
      <c r="G195" s="527" t="s">
        <v>1159</v>
      </c>
      <c r="H195" s="527" t="s">
        <v>1160</v>
      </c>
      <c r="I195" s="544">
        <v>1708.46</v>
      </c>
      <c r="J195" s="544">
        <v>1</v>
      </c>
      <c r="K195" s="545">
        <v>1708.46</v>
      </c>
    </row>
    <row r="196" spans="1:11" ht="14.4" customHeight="1" x14ac:dyDescent="0.3">
      <c r="A196" s="523" t="s">
        <v>505</v>
      </c>
      <c r="B196" s="524" t="s">
        <v>559</v>
      </c>
      <c r="C196" s="527" t="s">
        <v>516</v>
      </c>
      <c r="D196" s="565" t="s">
        <v>560</v>
      </c>
      <c r="E196" s="527" t="s">
        <v>1196</v>
      </c>
      <c r="F196" s="565" t="s">
        <v>1197</v>
      </c>
      <c r="G196" s="527" t="s">
        <v>1161</v>
      </c>
      <c r="H196" s="527" t="s">
        <v>1162</v>
      </c>
      <c r="I196" s="544">
        <v>901.6</v>
      </c>
      <c r="J196" s="544">
        <v>6</v>
      </c>
      <c r="K196" s="545">
        <v>5409.6</v>
      </c>
    </row>
    <row r="197" spans="1:11" ht="14.4" customHeight="1" x14ac:dyDescent="0.3">
      <c r="A197" s="523" t="s">
        <v>505</v>
      </c>
      <c r="B197" s="524" t="s">
        <v>559</v>
      </c>
      <c r="C197" s="527" t="s">
        <v>516</v>
      </c>
      <c r="D197" s="565" t="s">
        <v>560</v>
      </c>
      <c r="E197" s="527" t="s">
        <v>1196</v>
      </c>
      <c r="F197" s="565" t="s">
        <v>1197</v>
      </c>
      <c r="G197" s="527" t="s">
        <v>1163</v>
      </c>
      <c r="H197" s="527" t="s">
        <v>1164</v>
      </c>
      <c r="I197" s="544">
        <v>2323.91</v>
      </c>
      <c r="J197" s="544">
        <v>1</v>
      </c>
      <c r="K197" s="545">
        <v>2323.91</v>
      </c>
    </row>
    <row r="198" spans="1:11" ht="14.4" customHeight="1" x14ac:dyDescent="0.3">
      <c r="A198" s="523" t="s">
        <v>505</v>
      </c>
      <c r="B198" s="524" t="s">
        <v>559</v>
      </c>
      <c r="C198" s="527" t="s">
        <v>516</v>
      </c>
      <c r="D198" s="565" t="s">
        <v>560</v>
      </c>
      <c r="E198" s="527" t="s">
        <v>1196</v>
      </c>
      <c r="F198" s="565" t="s">
        <v>1197</v>
      </c>
      <c r="G198" s="527" t="s">
        <v>1165</v>
      </c>
      <c r="H198" s="527" t="s">
        <v>1166</v>
      </c>
      <c r="I198" s="544">
        <v>1454.52</v>
      </c>
      <c r="J198" s="544">
        <v>20</v>
      </c>
      <c r="K198" s="545">
        <v>29090.400000000001</v>
      </c>
    </row>
    <row r="199" spans="1:11" ht="14.4" customHeight="1" x14ac:dyDescent="0.3">
      <c r="A199" s="523" t="s">
        <v>505</v>
      </c>
      <c r="B199" s="524" t="s">
        <v>559</v>
      </c>
      <c r="C199" s="527" t="s">
        <v>516</v>
      </c>
      <c r="D199" s="565" t="s">
        <v>560</v>
      </c>
      <c r="E199" s="527" t="s">
        <v>1196</v>
      </c>
      <c r="F199" s="565" t="s">
        <v>1197</v>
      </c>
      <c r="G199" s="527" t="s">
        <v>1167</v>
      </c>
      <c r="H199" s="527" t="s">
        <v>1168</v>
      </c>
      <c r="I199" s="544">
        <v>1254.53</v>
      </c>
      <c r="J199" s="544">
        <v>50</v>
      </c>
      <c r="K199" s="545">
        <v>62726.400000000001</v>
      </c>
    </row>
    <row r="200" spans="1:11" ht="14.4" customHeight="1" x14ac:dyDescent="0.3">
      <c r="A200" s="523" t="s">
        <v>505</v>
      </c>
      <c r="B200" s="524" t="s">
        <v>559</v>
      </c>
      <c r="C200" s="527" t="s">
        <v>516</v>
      </c>
      <c r="D200" s="565" t="s">
        <v>560</v>
      </c>
      <c r="E200" s="527" t="s">
        <v>1196</v>
      </c>
      <c r="F200" s="565" t="s">
        <v>1197</v>
      </c>
      <c r="G200" s="527" t="s">
        <v>1169</v>
      </c>
      <c r="H200" s="527" t="s">
        <v>1170</v>
      </c>
      <c r="I200" s="544">
        <v>1352.4</v>
      </c>
      <c r="J200" s="544">
        <v>20</v>
      </c>
      <c r="K200" s="545">
        <v>27048</v>
      </c>
    </row>
    <row r="201" spans="1:11" ht="14.4" customHeight="1" x14ac:dyDescent="0.3">
      <c r="A201" s="523" t="s">
        <v>505</v>
      </c>
      <c r="B201" s="524" t="s">
        <v>559</v>
      </c>
      <c r="C201" s="527" t="s">
        <v>516</v>
      </c>
      <c r="D201" s="565" t="s">
        <v>560</v>
      </c>
      <c r="E201" s="527" t="s">
        <v>1196</v>
      </c>
      <c r="F201" s="565" t="s">
        <v>1197</v>
      </c>
      <c r="G201" s="527" t="s">
        <v>1171</v>
      </c>
      <c r="H201" s="527" t="s">
        <v>1172</v>
      </c>
      <c r="I201" s="544">
        <v>126428.82</v>
      </c>
      <c r="J201" s="544">
        <v>1</v>
      </c>
      <c r="K201" s="545">
        <v>126428.82</v>
      </c>
    </row>
    <row r="202" spans="1:11" ht="14.4" customHeight="1" x14ac:dyDescent="0.3">
      <c r="A202" s="523" t="s">
        <v>505</v>
      </c>
      <c r="B202" s="524" t="s">
        <v>559</v>
      </c>
      <c r="C202" s="527" t="s">
        <v>516</v>
      </c>
      <c r="D202" s="565" t="s">
        <v>560</v>
      </c>
      <c r="E202" s="527" t="s">
        <v>1196</v>
      </c>
      <c r="F202" s="565" t="s">
        <v>1197</v>
      </c>
      <c r="G202" s="527" t="s">
        <v>1173</v>
      </c>
      <c r="H202" s="527" t="s">
        <v>1174</v>
      </c>
      <c r="I202" s="544">
        <v>1876.8</v>
      </c>
      <c r="J202" s="544">
        <v>1</v>
      </c>
      <c r="K202" s="545">
        <v>1876.8</v>
      </c>
    </row>
    <row r="203" spans="1:11" ht="14.4" customHeight="1" x14ac:dyDescent="0.3">
      <c r="A203" s="523" t="s">
        <v>505</v>
      </c>
      <c r="B203" s="524" t="s">
        <v>559</v>
      </c>
      <c r="C203" s="527" t="s">
        <v>516</v>
      </c>
      <c r="D203" s="565" t="s">
        <v>560</v>
      </c>
      <c r="E203" s="527" t="s">
        <v>1196</v>
      </c>
      <c r="F203" s="565" t="s">
        <v>1197</v>
      </c>
      <c r="G203" s="527" t="s">
        <v>1175</v>
      </c>
      <c r="H203" s="527" t="s">
        <v>1176</v>
      </c>
      <c r="I203" s="544">
        <v>2123.5500000000002</v>
      </c>
      <c r="J203" s="544">
        <v>4</v>
      </c>
      <c r="K203" s="545">
        <v>8494.2000000000007</v>
      </c>
    </row>
    <row r="204" spans="1:11" ht="14.4" customHeight="1" x14ac:dyDescent="0.3">
      <c r="A204" s="523" t="s">
        <v>505</v>
      </c>
      <c r="B204" s="524" t="s">
        <v>559</v>
      </c>
      <c r="C204" s="527" t="s">
        <v>516</v>
      </c>
      <c r="D204" s="565" t="s">
        <v>560</v>
      </c>
      <c r="E204" s="527" t="s">
        <v>1196</v>
      </c>
      <c r="F204" s="565" t="s">
        <v>1197</v>
      </c>
      <c r="G204" s="527" t="s">
        <v>1177</v>
      </c>
      <c r="H204" s="527" t="s">
        <v>1178</v>
      </c>
      <c r="I204" s="544">
        <v>9997.02</v>
      </c>
      <c r="J204" s="544">
        <v>1</v>
      </c>
      <c r="K204" s="545">
        <v>9997.02</v>
      </c>
    </row>
    <row r="205" spans="1:11" ht="14.4" customHeight="1" x14ac:dyDescent="0.3">
      <c r="A205" s="523" t="s">
        <v>505</v>
      </c>
      <c r="B205" s="524" t="s">
        <v>559</v>
      </c>
      <c r="C205" s="527" t="s">
        <v>516</v>
      </c>
      <c r="D205" s="565" t="s">
        <v>560</v>
      </c>
      <c r="E205" s="527" t="s">
        <v>1196</v>
      </c>
      <c r="F205" s="565" t="s">
        <v>1197</v>
      </c>
      <c r="G205" s="527" t="s">
        <v>1179</v>
      </c>
      <c r="H205" s="527" t="s">
        <v>1180</v>
      </c>
      <c r="I205" s="544">
        <v>1138.5700000000002</v>
      </c>
      <c r="J205" s="544">
        <v>10</v>
      </c>
      <c r="K205" s="545">
        <v>11386.15</v>
      </c>
    </row>
    <row r="206" spans="1:11" ht="14.4" customHeight="1" x14ac:dyDescent="0.3">
      <c r="A206" s="523" t="s">
        <v>505</v>
      </c>
      <c r="B206" s="524" t="s">
        <v>559</v>
      </c>
      <c r="C206" s="527" t="s">
        <v>516</v>
      </c>
      <c r="D206" s="565" t="s">
        <v>560</v>
      </c>
      <c r="E206" s="527" t="s">
        <v>1196</v>
      </c>
      <c r="F206" s="565" t="s">
        <v>1197</v>
      </c>
      <c r="G206" s="527" t="s">
        <v>1181</v>
      </c>
      <c r="H206" s="527" t="s">
        <v>1182</v>
      </c>
      <c r="I206" s="544">
        <v>4278.5600000000004</v>
      </c>
      <c r="J206" s="544">
        <v>1</v>
      </c>
      <c r="K206" s="545">
        <v>4278.5600000000004</v>
      </c>
    </row>
    <row r="207" spans="1:11" ht="14.4" customHeight="1" x14ac:dyDescent="0.3">
      <c r="A207" s="523" t="s">
        <v>505</v>
      </c>
      <c r="B207" s="524" t="s">
        <v>559</v>
      </c>
      <c r="C207" s="527" t="s">
        <v>516</v>
      </c>
      <c r="D207" s="565" t="s">
        <v>560</v>
      </c>
      <c r="E207" s="527" t="s">
        <v>1196</v>
      </c>
      <c r="F207" s="565" t="s">
        <v>1197</v>
      </c>
      <c r="G207" s="527" t="s">
        <v>1183</v>
      </c>
      <c r="H207" s="527" t="s">
        <v>1184</v>
      </c>
      <c r="I207" s="544">
        <v>2794.5</v>
      </c>
      <c r="J207" s="544">
        <v>1</v>
      </c>
      <c r="K207" s="545">
        <v>2794.5</v>
      </c>
    </row>
    <row r="208" spans="1:11" ht="14.4" customHeight="1" thickBot="1" x14ac:dyDescent="0.35">
      <c r="A208" s="531" t="s">
        <v>505</v>
      </c>
      <c r="B208" s="532" t="s">
        <v>559</v>
      </c>
      <c r="C208" s="535" t="s">
        <v>516</v>
      </c>
      <c r="D208" s="566" t="s">
        <v>560</v>
      </c>
      <c r="E208" s="535" t="s">
        <v>1196</v>
      </c>
      <c r="F208" s="566" t="s">
        <v>1197</v>
      </c>
      <c r="G208" s="535" t="s">
        <v>1185</v>
      </c>
      <c r="H208" s="535" t="s">
        <v>1186</v>
      </c>
      <c r="I208" s="546">
        <v>322</v>
      </c>
      <c r="J208" s="546">
        <v>5</v>
      </c>
      <c r="K208" s="547">
        <v>1610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6" ht="15" thickBot="1" x14ac:dyDescent="0.35">
      <c r="A2" s="235" t="s">
        <v>278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</row>
    <row r="3" spans="1:36" x14ac:dyDescent="0.3">
      <c r="A3" s="254" t="s">
        <v>201</v>
      </c>
      <c r="B3" s="395" t="s">
        <v>181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238">
        <v>930</v>
      </c>
      <c r="AI3" s="576">
        <v>940</v>
      </c>
      <c r="AJ3" s="593"/>
    </row>
    <row r="4" spans="1:36" ht="36.6" outlineLevel="1" thickBot="1" x14ac:dyDescent="0.35">
      <c r="A4" s="255">
        <v>2015</v>
      </c>
      <c r="B4" s="396"/>
      <c r="C4" s="239" t="s">
        <v>182</v>
      </c>
      <c r="D4" s="240" t="s">
        <v>183</v>
      </c>
      <c r="E4" s="240" t="s">
        <v>184</v>
      </c>
      <c r="F4" s="258" t="s">
        <v>213</v>
      </c>
      <c r="G4" s="258" t="s">
        <v>214</v>
      </c>
      <c r="H4" s="258" t="s">
        <v>276</v>
      </c>
      <c r="I4" s="258" t="s">
        <v>215</v>
      </c>
      <c r="J4" s="258" t="s">
        <v>216</v>
      </c>
      <c r="K4" s="258" t="s">
        <v>217</v>
      </c>
      <c r="L4" s="258" t="s">
        <v>218</v>
      </c>
      <c r="M4" s="258" t="s">
        <v>219</v>
      </c>
      <c r="N4" s="258" t="s">
        <v>220</v>
      </c>
      <c r="O4" s="258" t="s">
        <v>221</v>
      </c>
      <c r="P4" s="258" t="s">
        <v>222</v>
      </c>
      <c r="Q4" s="258" t="s">
        <v>223</v>
      </c>
      <c r="R4" s="258" t="s">
        <v>224</v>
      </c>
      <c r="S4" s="258" t="s">
        <v>225</v>
      </c>
      <c r="T4" s="258" t="s">
        <v>226</v>
      </c>
      <c r="U4" s="258" t="s">
        <v>227</v>
      </c>
      <c r="V4" s="258" t="s">
        <v>228</v>
      </c>
      <c r="W4" s="258" t="s">
        <v>229</v>
      </c>
      <c r="X4" s="258" t="s">
        <v>238</v>
      </c>
      <c r="Y4" s="258" t="s">
        <v>230</v>
      </c>
      <c r="Z4" s="258" t="s">
        <v>239</v>
      </c>
      <c r="AA4" s="258" t="s">
        <v>231</v>
      </c>
      <c r="AB4" s="258" t="s">
        <v>232</v>
      </c>
      <c r="AC4" s="258" t="s">
        <v>233</v>
      </c>
      <c r="AD4" s="258" t="s">
        <v>234</v>
      </c>
      <c r="AE4" s="258" t="s">
        <v>235</v>
      </c>
      <c r="AF4" s="240" t="s">
        <v>236</v>
      </c>
      <c r="AG4" s="240" t="s">
        <v>237</v>
      </c>
      <c r="AH4" s="240" t="s">
        <v>203</v>
      </c>
      <c r="AI4" s="577" t="s">
        <v>185</v>
      </c>
      <c r="AJ4" s="593"/>
    </row>
    <row r="5" spans="1:36" x14ac:dyDescent="0.3">
      <c r="A5" s="241" t="s">
        <v>186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578"/>
      <c r="AJ5" s="593"/>
    </row>
    <row r="6" spans="1:36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73.8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6.9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23.9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22.2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3.2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1.7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1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6.7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282">
        <f xml:space="preserve">
TRUNC(IF($A$4&lt;=12,SUMIFS('ON Data'!AN:AN,'ON Data'!$D:$D,$A$4,'ON Data'!$E:$E,1),SUMIFS('ON Data'!AN:AN,'ON Data'!$E:$E,1)/'ON Data'!$D$3),1)</f>
        <v>5</v>
      </c>
      <c r="AI6" s="579">
        <f xml:space="preserve">
TRUNC(IF($A$4&lt;=12,SUMIFS('ON Data'!AO:AO,'ON Data'!$D:$D,$A$4,'ON Data'!$E:$E,1),SUMIFS('ON Data'!AO:AO,'ON Data'!$E:$E,1)/'ON Data'!$D$3),1)</f>
        <v>3</v>
      </c>
      <c r="AJ6" s="593"/>
    </row>
    <row r="7" spans="1:36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579"/>
      <c r="AJ7" s="593"/>
    </row>
    <row r="8" spans="1:36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579"/>
      <c r="AJ8" s="593"/>
    </row>
    <row r="9" spans="1:36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580"/>
      <c r="AJ9" s="593"/>
    </row>
    <row r="10" spans="1:36" x14ac:dyDescent="0.3">
      <c r="A10" s="244" t="s">
        <v>187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581"/>
      <c r="AJ10" s="593"/>
    </row>
    <row r="11" spans="1:36" x14ac:dyDescent="0.3">
      <c r="A11" s="245" t="s">
        <v>188</v>
      </c>
      <c r="B11" s="262">
        <f xml:space="preserve">
IF($A$4&lt;=12,SUMIFS('ON Data'!F:F,'ON Data'!$D:$D,$A$4,'ON Data'!$E:$E,2),SUMIFS('ON Data'!F:F,'ON Data'!$E:$E,2))</f>
        <v>44570.299999999996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4295.6000000000004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14184.8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13042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1953.9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978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668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4560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264">
        <f xml:space="preserve">
IF($A$4&lt;=12,SUMIFS('ON Data'!AN:AN,'ON Data'!$D:$D,$A$4,'ON Data'!$E:$E,2),SUMIFS('ON Data'!AN:AN,'ON Data'!$E:$E,2))</f>
        <v>3248</v>
      </c>
      <c r="AI11" s="582">
        <f xml:space="preserve">
IF($A$4&lt;=12,SUMIFS('ON Data'!AO:AO,'ON Data'!$D:$D,$A$4,'ON Data'!$E:$E,2),SUMIFS('ON Data'!AO:AO,'ON Data'!$E:$E,2))</f>
        <v>1640</v>
      </c>
      <c r="AJ11" s="593"/>
    </row>
    <row r="12" spans="1:36" x14ac:dyDescent="0.3">
      <c r="A12" s="245" t="s">
        <v>189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264">
        <f xml:space="preserve">
IF($A$4&lt;=12,SUMIFS('ON Data'!AN:AN,'ON Data'!$D:$D,$A$4,'ON Data'!$E:$E,3),SUMIFS('ON Data'!AN:AN,'ON Data'!$E:$E,3))</f>
        <v>0</v>
      </c>
      <c r="AI12" s="582">
        <f xml:space="preserve">
IF($A$4&lt;=12,SUMIFS('ON Data'!AO:AO,'ON Data'!$D:$D,$A$4,'ON Data'!$E:$E,3),SUMIFS('ON Data'!AO:AO,'ON Data'!$E:$E,3))</f>
        <v>0</v>
      </c>
      <c r="AJ12" s="593"/>
    </row>
    <row r="13" spans="1:36" x14ac:dyDescent="0.3">
      <c r="A13" s="245" t="s">
        <v>196</v>
      </c>
      <c r="B13" s="262">
        <f xml:space="preserve">
IF($A$4&lt;=12,SUMIFS('ON Data'!F:F,'ON Data'!$D:$D,$A$4,'ON Data'!$E:$E,4),SUMIFS('ON Data'!F:F,'ON Data'!$E:$E,4))</f>
        <v>1620.5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244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138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1238.5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264">
        <f xml:space="preserve">
IF($A$4&lt;=12,SUMIFS('ON Data'!AN:AN,'ON Data'!$D:$D,$A$4,'ON Data'!$E:$E,4),SUMIFS('ON Data'!AN:AN,'ON Data'!$E:$E,4))</f>
        <v>0</v>
      </c>
      <c r="AI13" s="582">
        <f xml:space="preserve">
IF($A$4&lt;=12,SUMIFS('ON Data'!AO:AO,'ON Data'!$D:$D,$A$4,'ON Data'!$E:$E,4),SUMIFS('ON Data'!AO:AO,'ON Data'!$E:$E,4))</f>
        <v>0</v>
      </c>
      <c r="AJ13" s="593"/>
    </row>
    <row r="14" spans="1:36" ht="15" thickBot="1" x14ac:dyDescent="0.35">
      <c r="A14" s="246" t="s">
        <v>190</v>
      </c>
      <c r="B14" s="265">
        <f xml:space="preserve">
IF($A$4&lt;=12,SUMIFS('ON Data'!F:F,'ON Data'!$D:$D,$A$4,'ON Data'!$E:$E,5),SUMIFS('ON Data'!F:F,'ON Data'!$E:$E,5))</f>
        <v>253</v>
      </c>
      <c r="C14" s="266">
        <f xml:space="preserve">
IF($A$4&lt;=12,SUMIFS('ON Data'!G:G,'ON Data'!$D:$D,$A$4,'ON Data'!$E:$E,5),SUMIFS('ON Data'!G:G,'ON Data'!$E:$E,5))</f>
        <v>253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267">
        <f xml:space="preserve">
IF($A$4&lt;=12,SUMIFS('ON Data'!AN:AN,'ON Data'!$D:$D,$A$4,'ON Data'!$E:$E,5),SUMIFS('ON Data'!AN:AN,'ON Data'!$E:$E,5))</f>
        <v>0</v>
      </c>
      <c r="AI14" s="583">
        <f xml:space="preserve">
IF($A$4&lt;=12,SUMIFS('ON Data'!AO:AO,'ON Data'!$D:$D,$A$4,'ON Data'!$E:$E,5),SUMIFS('ON Data'!AO:AO,'ON Data'!$E:$E,5))</f>
        <v>0</v>
      </c>
      <c r="AJ14" s="593"/>
    </row>
    <row r="15" spans="1:36" x14ac:dyDescent="0.3">
      <c r="A15" s="163" t="s">
        <v>200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584"/>
      <c r="AJ15" s="593"/>
    </row>
    <row r="16" spans="1:36" x14ac:dyDescent="0.3">
      <c r="A16" s="247" t="s">
        <v>191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264">
        <f xml:space="preserve">
IF($A$4&lt;=12,SUMIFS('ON Data'!AN:AN,'ON Data'!$D:$D,$A$4,'ON Data'!$E:$E,7),SUMIFS('ON Data'!AN:AN,'ON Data'!$E:$E,7))</f>
        <v>0</v>
      </c>
      <c r="AI16" s="582">
        <f xml:space="preserve">
IF($A$4&lt;=12,SUMIFS('ON Data'!AO:AO,'ON Data'!$D:$D,$A$4,'ON Data'!$E:$E,7),SUMIFS('ON Data'!AO:AO,'ON Data'!$E:$E,7))</f>
        <v>0</v>
      </c>
      <c r="AJ16" s="593"/>
    </row>
    <row r="17" spans="1:36" x14ac:dyDescent="0.3">
      <c r="A17" s="247" t="s">
        <v>192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264">
        <f xml:space="preserve">
IF($A$4&lt;=12,SUMIFS('ON Data'!AN:AN,'ON Data'!$D:$D,$A$4,'ON Data'!$E:$E,8),SUMIFS('ON Data'!AN:AN,'ON Data'!$E:$E,8))</f>
        <v>0</v>
      </c>
      <c r="AI17" s="582">
        <f xml:space="preserve">
IF($A$4&lt;=12,SUMIFS('ON Data'!AO:AO,'ON Data'!$D:$D,$A$4,'ON Data'!$E:$E,8),SUMIFS('ON Data'!AO:AO,'ON Data'!$E:$E,8))</f>
        <v>0</v>
      </c>
      <c r="AJ17" s="593"/>
    </row>
    <row r="18" spans="1:36" x14ac:dyDescent="0.3">
      <c r="A18" s="247" t="s">
        <v>193</v>
      </c>
      <c r="B18" s="262">
        <f xml:space="preserve">
B19-B16-B17</f>
        <v>72011</v>
      </c>
      <c r="C18" s="263">
        <f t="shared" ref="C18:G18" si="0" xml:space="preserve">
C19-C16-C17</f>
        <v>0</v>
      </c>
      <c r="D18" s="264">
        <f t="shared" si="0"/>
        <v>1661</v>
      </c>
      <c r="E18" s="264">
        <f t="shared" si="0"/>
        <v>0</v>
      </c>
      <c r="F18" s="264">
        <f t="shared" si="0"/>
        <v>25110</v>
      </c>
      <c r="G18" s="264">
        <f t="shared" si="0"/>
        <v>0</v>
      </c>
      <c r="H18" s="264">
        <f t="shared" ref="H18:AI18" si="1" xml:space="preserve">
H19-H16-H17</f>
        <v>0</v>
      </c>
      <c r="I18" s="264">
        <f t="shared" si="1"/>
        <v>0</v>
      </c>
      <c r="J18" s="264">
        <f t="shared" si="1"/>
        <v>23296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600</v>
      </c>
      <c r="W18" s="264">
        <f t="shared" si="1"/>
        <v>0</v>
      </c>
      <c r="X18" s="264">
        <f t="shared" si="1"/>
        <v>0</v>
      </c>
      <c r="Y18" s="264">
        <f t="shared" si="1"/>
        <v>2500</v>
      </c>
      <c r="Z18" s="264">
        <f t="shared" si="1"/>
        <v>0</v>
      </c>
      <c r="AA18" s="264">
        <f t="shared" si="1"/>
        <v>1500</v>
      </c>
      <c r="AB18" s="264">
        <f t="shared" si="1"/>
        <v>0</v>
      </c>
      <c r="AC18" s="264">
        <f t="shared" si="1"/>
        <v>0</v>
      </c>
      <c r="AD18" s="264">
        <f t="shared" si="1"/>
        <v>9144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264">
        <f t="shared" si="1"/>
        <v>0</v>
      </c>
      <c r="AI18" s="582">
        <f t="shared" si="1"/>
        <v>8200</v>
      </c>
      <c r="AJ18" s="593"/>
    </row>
    <row r="19" spans="1:36" ht="15" thickBot="1" x14ac:dyDescent="0.35">
      <c r="A19" s="248" t="s">
        <v>194</v>
      </c>
      <c r="B19" s="271">
        <f xml:space="preserve">
IF($A$4&lt;=12,SUMIFS('ON Data'!F:F,'ON Data'!$D:$D,$A$4,'ON Data'!$E:$E,9),SUMIFS('ON Data'!F:F,'ON Data'!$E:$E,9))</f>
        <v>72011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1661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25110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23296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600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2500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1500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9144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273">
        <f xml:space="preserve">
IF($A$4&lt;=12,SUMIFS('ON Data'!AN:AN,'ON Data'!$D:$D,$A$4,'ON Data'!$E:$E,9),SUMIFS('ON Data'!AN:AN,'ON Data'!$E:$E,9))</f>
        <v>0</v>
      </c>
      <c r="AI19" s="585">
        <f xml:space="preserve">
IF($A$4&lt;=12,SUMIFS('ON Data'!AO:AO,'ON Data'!$D:$D,$A$4,'ON Data'!$E:$E,9),SUMIFS('ON Data'!AO:AO,'ON Data'!$E:$E,9))</f>
        <v>8200</v>
      </c>
      <c r="AJ19" s="593"/>
    </row>
    <row r="20" spans="1:36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7960942</v>
      </c>
      <c r="C20" s="275">
        <f xml:space="preserve">
IF($A$4&lt;=12,SUMIFS('ON Data'!G:G,'ON Data'!$D:$D,$A$4,'ON Data'!$E:$E,6),SUMIFS('ON Data'!G:G,'ON Data'!$E:$E,6))</f>
        <v>20000</v>
      </c>
      <c r="D20" s="276">
        <f xml:space="preserve">
IF($A$4&lt;=12,SUMIFS('ON Data'!H:H,'ON Data'!$D:$D,$A$4,'ON Data'!$E:$E,6),SUMIFS('ON Data'!H:H,'ON Data'!$E:$E,6))</f>
        <v>1677282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2347684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2350698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359845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105962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82912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455065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276">
        <f xml:space="preserve">
IF($A$4&lt;=12,SUMIFS('ON Data'!AN:AN,'ON Data'!$D:$D,$A$4,'ON Data'!$E:$E,6),SUMIFS('ON Data'!AN:AN,'ON Data'!$E:$E,6))</f>
        <v>424091</v>
      </c>
      <c r="AI20" s="586">
        <f xml:space="preserve">
IF($A$4&lt;=12,SUMIFS('ON Data'!AO:AO,'ON Data'!$D:$D,$A$4,'ON Data'!$E:$E,6),SUMIFS('ON Data'!AO:AO,'ON Data'!$E:$E,6))</f>
        <v>137403</v>
      </c>
      <c r="AJ20" s="593"/>
    </row>
    <row r="21" spans="1:36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264">
        <f xml:space="preserve">
IF($A$4&lt;=12,SUMIFS('ON Data'!AN:AN,'ON Data'!$D:$D,$A$4,'ON Data'!$E:$E,12),SUMIFS('ON Data'!AN:AN,'ON Data'!$E:$E,12))</f>
        <v>0</v>
      </c>
      <c r="AI21" s="582">
        <f xml:space="preserve">
IF($A$4&lt;=12,SUMIFS('ON Data'!AO:AO,'ON Data'!$D:$D,$A$4,'ON Data'!$E:$E,12),SUMIFS('ON Data'!AO:AO,'ON Data'!$E:$E,12))</f>
        <v>0</v>
      </c>
      <c r="AJ21" s="593"/>
    </row>
    <row r="22" spans="1:36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I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320" t="str">
        <f t="shared" si="3"/>
        <v/>
      </c>
      <c r="AI22" s="587" t="str">
        <f t="shared" si="3"/>
        <v/>
      </c>
      <c r="AJ22" s="593"/>
    </row>
    <row r="23" spans="1:36" ht="15" hidden="1" outlineLevel="1" thickBot="1" x14ac:dyDescent="0.35">
      <c r="A23" s="250" t="s">
        <v>68</v>
      </c>
      <c r="B23" s="265">
        <f xml:space="preserve">
IF(B21="","",B20-B21)</f>
        <v>7960942</v>
      </c>
      <c r="C23" s="266">
        <f t="shared" ref="C23:G23" si="4" xml:space="preserve">
IF(C21="","",C20-C21)</f>
        <v>20000</v>
      </c>
      <c r="D23" s="267">
        <f t="shared" si="4"/>
        <v>1677282</v>
      </c>
      <c r="E23" s="267">
        <f t="shared" si="4"/>
        <v>0</v>
      </c>
      <c r="F23" s="267">
        <f t="shared" si="4"/>
        <v>2347684</v>
      </c>
      <c r="G23" s="267">
        <f t="shared" si="4"/>
        <v>0</v>
      </c>
      <c r="H23" s="267">
        <f t="shared" ref="H23:AI23" si="5" xml:space="preserve">
IF(H21="","",H20-H21)</f>
        <v>0</v>
      </c>
      <c r="I23" s="267">
        <f t="shared" si="5"/>
        <v>0</v>
      </c>
      <c r="J23" s="267">
        <f t="shared" si="5"/>
        <v>2350698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359845</v>
      </c>
      <c r="W23" s="267">
        <f t="shared" si="5"/>
        <v>0</v>
      </c>
      <c r="X23" s="267">
        <f t="shared" si="5"/>
        <v>0</v>
      </c>
      <c r="Y23" s="267">
        <f t="shared" si="5"/>
        <v>105962</v>
      </c>
      <c r="Z23" s="267">
        <f t="shared" si="5"/>
        <v>0</v>
      </c>
      <c r="AA23" s="267">
        <f t="shared" si="5"/>
        <v>82912</v>
      </c>
      <c r="AB23" s="267">
        <f t="shared" si="5"/>
        <v>0</v>
      </c>
      <c r="AC23" s="267">
        <f t="shared" si="5"/>
        <v>0</v>
      </c>
      <c r="AD23" s="267">
        <f t="shared" si="5"/>
        <v>455065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267">
        <f t="shared" si="5"/>
        <v>424091</v>
      </c>
      <c r="AI23" s="583">
        <f t="shared" si="5"/>
        <v>137403</v>
      </c>
      <c r="AJ23" s="593"/>
    </row>
    <row r="24" spans="1:36" x14ac:dyDescent="0.3">
      <c r="A24" s="244" t="s">
        <v>195</v>
      </c>
      <c r="B24" s="291" t="s">
        <v>3</v>
      </c>
      <c r="C24" s="594" t="s">
        <v>206</v>
      </c>
      <c r="D24" s="567"/>
      <c r="E24" s="568"/>
      <c r="F24" s="568" t="s">
        <v>207</v>
      </c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 t="s">
        <v>208</v>
      </c>
      <c r="AI24" s="588"/>
      <c r="AJ24" s="593"/>
    </row>
    <row r="25" spans="1:36" x14ac:dyDescent="0.3">
      <c r="A25" s="245" t="s">
        <v>73</v>
      </c>
      <c r="B25" s="262">
        <f xml:space="preserve">
SUM(C25:AI25)</f>
        <v>5955</v>
      </c>
      <c r="C25" s="595">
        <f xml:space="preserve">
IF($A$4&lt;=12,SUMIFS('ON Data'!H:H,'ON Data'!$D:$D,$A$4,'ON Data'!$E:$E,10),SUMIFS('ON Data'!H:H,'ON Data'!$E:$E,10))</f>
        <v>400</v>
      </c>
      <c r="D25" s="569"/>
      <c r="E25" s="570"/>
      <c r="F25" s="570">
        <f xml:space="preserve">
IF($A$4&lt;=12,SUMIFS('ON Data'!K:K,'ON Data'!$D:$D,$A$4,'ON Data'!$E:$E,10),SUMIFS('ON Data'!K:K,'ON Data'!$E:$E,10))</f>
        <v>5555</v>
      </c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70">
        <f xml:space="preserve">
IF($A$4&lt;=12,SUMIFS('ON Data'!AN:AN,'ON Data'!$D:$D,$A$4,'ON Data'!$E:$E,10),SUMIFS('ON Data'!AN:AN,'ON Data'!$E:$E,10))</f>
        <v>0</v>
      </c>
      <c r="AI25" s="589"/>
      <c r="AJ25" s="593"/>
    </row>
    <row r="26" spans="1:36" x14ac:dyDescent="0.3">
      <c r="A26" s="251" t="s">
        <v>205</v>
      </c>
      <c r="B26" s="271">
        <f xml:space="preserve">
SUM(C26:AI26)</f>
        <v>24031.50901873676</v>
      </c>
      <c r="C26" s="595">
        <f xml:space="preserve">
IF($A$4&lt;=12,SUMIFS('ON Data'!H:H,'ON Data'!$D:$D,$A$4,'ON Data'!$E:$E,11),SUMIFS('ON Data'!H:H,'ON Data'!$E:$E,11))</f>
        <v>8031.5090187367596</v>
      </c>
      <c r="D26" s="569"/>
      <c r="E26" s="570"/>
      <c r="F26" s="571">
        <f xml:space="preserve">
IF($A$4&lt;=12,SUMIFS('ON Data'!K:K,'ON Data'!$D:$D,$A$4,'ON Data'!$E:$E,11),SUMIFS('ON Data'!K:K,'ON Data'!$E:$E,11))</f>
        <v>16000</v>
      </c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70">
        <f xml:space="preserve">
IF($A$4&lt;=12,SUMIFS('ON Data'!AN:AN,'ON Data'!$D:$D,$A$4,'ON Data'!$E:$E,11),SUMIFS('ON Data'!AN:AN,'ON Data'!$E:$E,11))</f>
        <v>0</v>
      </c>
      <c r="AI26" s="590"/>
      <c r="AJ26" s="593"/>
    </row>
    <row r="27" spans="1:36" x14ac:dyDescent="0.3">
      <c r="A27" s="251" t="s">
        <v>75</v>
      </c>
      <c r="B27" s="292">
        <f xml:space="preserve">
IF(B26=0,0,B25/B26)</f>
        <v>0.24779966981503479</v>
      </c>
      <c r="C27" s="596">
        <f xml:space="preserve">
IF(C26=0,0,C25/C26)</f>
        <v>4.9803841229193346E-2</v>
      </c>
      <c r="D27" s="572"/>
      <c r="E27" s="573"/>
      <c r="F27" s="573">
        <f xml:space="preserve">
IF(F26=0,0,F25/F26)</f>
        <v>0.34718749999999998</v>
      </c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73">
        <f xml:space="preserve">
IF(AH26=0,0,AH25/AH26)</f>
        <v>0</v>
      </c>
      <c r="AI27" s="591"/>
      <c r="AJ27" s="593"/>
    </row>
    <row r="28" spans="1:36" ht="15" thickBot="1" x14ac:dyDescent="0.35">
      <c r="A28" s="251" t="s">
        <v>204</v>
      </c>
      <c r="B28" s="271">
        <f xml:space="preserve">
SUM(C28:AI28)</f>
        <v>18076.50901873676</v>
      </c>
      <c r="C28" s="597">
        <f xml:space="preserve">
C26-C25</f>
        <v>7631.5090187367596</v>
      </c>
      <c r="D28" s="574"/>
      <c r="E28" s="575"/>
      <c r="F28" s="575">
        <f xml:space="preserve">
F26-F25</f>
        <v>10445</v>
      </c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75">
        <f xml:space="preserve">
AH26-AH25</f>
        <v>0</v>
      </c>
      <c r="AI28" s="592"/>
      <c r="AJ28" s="593"/>
    </row>
    <row r="29" spans="1:36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  <c r="AI29" s="252"/>
    </row>
    <row r="30" spans="1:36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  <c r="AI30" s="151"/>
    </row>
    <row r="31" spans="1:36" x14ac:dyDescent="0.3">
      <c r="A31" s="114" t="s">
        <v>202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  <c r="AI31" s="151"/>
    </row>
    <row r="32" spans="1:36" ht="14.4" customHeight="1" x14ac:dyDescent="0.3">
      <c r="A32" s="288" t="s">
        <v>199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209</v>
      </c>
    </row>
    <row r="34" spans="1:1" x14ac:dyDescent="0.3">
      <c r="A34" s="290" t="s">
        <v>210</v>
      </c>
    </row>
    <row r="35" spans="1:1" x14ac:dyDescent="0.3">
      <c r="A35" s="290" t="s">
        <v>211</v>
      </c>
    </row>
    <row r="36" spans="1:1" x14ac:dyDescent="0.3">
      <c r="A36" s="290" t="s">
        <v>212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5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1203</v>
      </c>
    </row>
    <row r="2" spans="1:41" x14ac:dyDescent="0.3">
      <c r="A2" s="235" t="s">
        <v>278</v>
      </c>
    </row>
    <row r="3" spans="1:41" x14ac:dyDescent="0.3">
      <c r="A3" s="231" t="s">
        <v>168</v>
      </c>
      <c r="B3" s="256">
        <v>2015</v>
      </c>
      <c r="D3" s="232">
        <f>MAX(D5:D1048576)</f>
        <v>4</v>
      </c>
      <c r="F3" s="232">
        <f>SUMIF($E5:$E1048576,"&lt;10",F5:F1048576)</f>
        <v>8079692.2999999998</v>
      </c>
      <c r="G3" s="232">
        <f t="shared" ref="G3:AO3" si="0">SUMIF($E5:$E1048576,"&lt;10",G5:G1048576)</f>
        <v>20253</v>
      </c>
      <c r="H3" s="232">
        <f t="shared" si="0"/>
        <v>1683510.4000000001</v>
      </c>
      <c r="I3" s="232">
        <f t="shared" si="0"/>
        <v>0</v>
      </c>
      <c r="J3" s="232">
        <f t="shared" si="0"/>
        <v>0</v>
      </c>
      <c r="K3" s="232">
        <f t="shared" si="0"/>
        <v>2387212.3999999994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2388363.5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362412</v>
      </c>
      <c r="AB3" s="232">
        <f t="shared" si="0"/>
        <v>0</v>
      </c>
      <c r="AC3" s="232">
        <f t="shared" si="0"/>
        <v>0</v>
      </c>
      <c r="AD3" s="232">
        <f t="shared" si="0"/>
        <v>109447</v>
      </c>
      <c r="AE3" s="232">
        <f t="shared" si="0"/>
        <v>0</v>
      </c>
      <c r="AF3" s="232">
        <f t="shared" si="0"/>
        <v>85084</v>
      </c>
      <c r="AG3" s="232">
        <f t="shared" si="0"/>
        <v>0</v>
      </c>
      <c r="AH3" s="232">
        <f t="shared" si="0"/>
        <v>0</v>
      </c>
      <c r="AI3" s="232">
        <f t="shared" si="0"/>
        <v>468796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427359</v>
      </c>
      <c r="AO3" s="232">
        <f t="shared" si="0"/>
        <v>147255</v>
      </c>
    </row>
    <row r="4" spans="1:41" x14ac:dyDescent="0.3">
      <c r="A4" s="231" t="s">
        <v>169</v>
      </c>
      <c r="B4" s="256">
        <v>1</v>
      </c>
      <c r="C4" s="233" t="s">
        <v>5</v>
      </c>
      <c r="D4" s="234" t="s">
        <v>67</v>
      </c>
      <c r="E4" s="234" t="s">
        <v>163</v>
      </c>
      <c r="F4" s="234" t="s">
        <v>3</v>
      </c>
      <c r="G4" s="234" t="s">
        <v>164</v>
      </c>
      <c r="H4" s="234" t="s">
        <v>165</v>
      </c>
      <c r="I4" s="234" t="s">
        <v>166</v>
      </c>
      <c r="J4" s="234" t="s">
        <v>167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170</v>
      </c>
      <c r="B5" s="256">
        <v>2</v>
      </c>
      <c r="C5" s="231">
        <v>35</v>
      </c>
      <c r="D5" s="231">
        <v>1</v>
      </c>
      <c r="E5" s="231">
        <v>1</v>
      </c>
      <c r="F5" s="231">
        <v>73.55</v>
      </c>
      <c r="G5" s="231">
        <v>0</v>
      </c>
      <c r="H5" s="231">
        <v>6.7</v>
      </c>
      <c r="I5" s="231">
        <v>0</v>
      </c>
      <c r="J5" s="231">
        <v>0</v>
      </c>
      <c r="K5" s="231">
        <v>23.9</v>
      </c>
      <c r="L5" s="231">
        <v>0</v>
      </c>
      <c r="M5" s="231">
        <v>0</v>
      </c>
      <c r="N5" s="231">
        <v>0</v>
      </c>
      <c r="O5" s="231">
        <v>23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3.2</v>
      </c>
      <c r="AB5" s="231">
        <v>0</v>
      </c>
      <c r="AC5" s="231">
        <v>0</v>
      </c>
      <c r="AD5" s="231">
        <v>1.75</v>
      </c>
      <c r="AE5" s="231">
        <v>0</v>
      </c>
      <c r="AF5" s="231">
        <v>1</v>
      </c>
      <c r="AG5" s="231">
        <v>0</v>
      </c>
      <c r="AH5" s="231">
        <v>0</v>
      </c>
      <c r="AI5" s="231">
        <v>6</v>
      </c>
      <c r="AJ5" s="231">
        <v>0</v>
      </c>
      <c r="AK5" s="231">
        <v>0</v>
      </c>
      <c r="AL5" s="231">
        <v>0</v>
      </c>
      <c r="AM5" s="231">
        <v>0</v>
      </c>
      <c r="AN5" s="231">
        <v>5</v>
      </c>
      <c r="AO5" s="231">
        <v>3</v>
      </c>
    </row>
    <row r="6" spans="1:41" x14ac:dyDescent="0.3">
      <c r="A6" s="231" t="s">
        <v>171</v>
      </c>
      <c r="B6" s="256">
        <v>3</v>
      </c>
      <c r="C6" s="231">
        <v>35</v>
      </c>
      <c r="D6" s="231">
        <v>1</v>
      </c>
      <c r="E6" s="231">
        <v>2</v>
      </c>
      <c r="F6" s="231">
        <v>11552.4</v>
      </c>
      <c r="G6" s="231">
        <v>0</v>
      </c>
      <c r="H6" s="231">
        <v>1109.2</v>
      </c>
      <c r="I6" s="231">
        <v>0</v>
      </c>
      <c r="J6" s="231">
        <v>0</v>
      </c>
      <c r="K6" s="231">
        <v>3716</v>
      </c>
      <c r="L6" s="231">
        <v>0</v>
      </c>
      <c r="M6" s="231">
        <v>0</v>
      </c>
      <c r="N6" s="231">
        <v>0</v>
      </c>
      <c r="O6" s="231">
        <v>3372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479.2</v>
      </c>
      <c r="AB6" s="231">
        <v>0</v>
      </c>
      <c r="AC6" s="231">
        <v>0</v>
      </c>
      <c r="AD6" s="231">
        <v>236</v>
      </c>
      <c r="AE6" s="231">
        <v>0</v>
      </c>
      <c r="AF6" s="231">
        <v>176</v>
      </c>
      <c r="AG6" s="231">
        <v>0</v>
      </c>
      <c r="AH6" s="231">
        <v>0</v>
      </c>
      <c r="AI6" s="231">
        <v>1180</v>
      </c>
      <c r="AJ6" s="231">
        <v>0</v>
      </c>
      <c r="AK6" s="231">
        <v>0</v>
      </c>
      <c r="AL6" s="231">
        <v>0</v>
      </c>
      <c r="AM6" s="231">
        <v>0</v>
      </c>
      <c r="AN6" s="231">
        <v>812</v>
      </c>
      <c r="AO6" s="231">
        <v>472</v>
      </c>
    </row>
    <row r="7" spans="1:41" x14ac:dyDescent="0.3">
      <c r="A7" s="231" t="s">
        <v>172</v>
      </c>
      <c r="B7" s="256">
        <v>4</v>
      </c>
      <c r="C7" s="231">
        <v>35</v>
      </c>
      <c r="D7" s="231">
        <v>1</v>
      </c>
      <c r="E7" s="231">
        <v>4</v>
      </c>
      <c r="F7" s="231">
        <v>437</v>
      </c>
      <c r="G7" s="231">
        <v>0</v>
      </c>
      <c r="H7" s="231">
        <v>61</v>
      </c>
      <c r="I7" s="231">
        <v>0</v>
      </c>
      <c r="J7" s="231">
        <v>0</v>
      </c>
      <c r="K7" s="231">
        <v>34.5</v>
      </c>
      <c r="L7" s="231">
        <v>0</v>
      </c>
      <c r="M7" s="231">
        <v>0</v>
      </c>
      <c r="N7" s="231">
        <v>0</v>
      </c>
      <c r="O7" s="231">
        <v>341.5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173</v>
      </c>
      <c r="B8" s="256">
        <v>5</v>
      </c>
      <c r="C8" s="231">
        <v>35</v>
      </c>
      <c r="D8" s="231">
        <v>1</v>
      </c>
      <c r="E8" s="231">
        <v>5</v>
      </c>
      <c r="F8" s="231">
        <v>50</v>
      </c>
      <c r="G8" s="231">
        <v>50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  <c r="AO8" s="231">
        <v>0</v>
      </c>
    </row>
    <row r="9" spans="1:41" x14ac:dyDescent="0.3">
      <c r="A9" s="231" t="s">
        <v>174</v>
      </c>
      <c r="B9" s="256">
        <v>6</v>
      </c>
      <c r="C9" s="231">
        <v>35</v>
      </c>
      <c r="D9" s="231">
        <v>1</v>
      </c>
      <c r="E9" s="231">
        <v>6</v>
      </c>
      <c r="F9" s="231">
        <v>2022914</v>
      </c>
      <c r="G9" s="231">
        <v>5000</v>
      </c>
      <c r="H9" s="231">
        <v>421757</v>
      </c>
      <c r="I9" s="231">
        <v>0</v>
      </c>
      <c r="J9" s="231">
        <v>0</v>
      </c>
      <c r="K9" s="231">
        <v>593730</v>
      </c>
      <c r="L9" s="231">
        <v>0</v>
      </c>
      <c r="M9" s="231">
        <v>0</v>
      </c>
      <c r="N9" s="231">
        <v>0</v>
      </c>
      <c r="O9" s="231">
        <v>607426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92444</v>
      </c>
      <c r="AB9" s="231">
        <v>0</v>
      </c>
      <c r="AC9" s="231">
        <v>0</v>
      </c>
      <c r="AD9" s="231">
        <v>21946</v>
      </c>
      <c r="AE9" s="231">
        <v>0</v>
      </c>
      <c r="AF9" s="231">
        <v>21770</v>
      </c>
      <c r="AG9" s="231">
        <v>0</v>
      </c>
      <c r="AH9" s="231">
        <v>0</v>
      </c>
      <c r="AI9" s="231">
        <v>115397</v>
      </c>
      <c r="AJ9" s="231">
        <v>0</v>
      </c>
      <c r="AK9" s="231">
        <v>0</v>
      </c>
      <c r="AL9" s="231">
        <v>0</v>
      </c>
      <c r="AM9" s="231">
        <v>0</v>
      </c>
      <c r="AN9" s="231">
        <v>106531</v>
      </c>
      <c r="AO9" s="231">
        <v>36913</v>
      </c>
    </row>
    <row r="10" spans="1:41" x14ac:dyDescent="0.3">
      <c r="A10" s="231" t="s">
        <v>175</v>
      </c>
      <c r="B10" s="256">
        <v>7</v>
      </c>
      <c r="C10" s="231">
        <v>35</v>
      </c>
      <c r="D10" s="231">
        <v>1</v>
      </c>
      <c r="E10" s="231">
        <v>9</v>
      </c>
      <c r="F10" s="231">
        <v>12380</v>
      </c>
      <c r="G10" s="231">
        <v>0</v>
      </c>
      <c r="H10" s="231">
        <v>0</v>
      </c>
      <c r="I10" s="231">
        <v>0</v>
      </c>
      <c r="J10" s="231">
        <v>0</v>
      </c>
      <c r="K10" s="231">
        <v>5200</v>
      </c>
      <c r="L10" s="231">
        <v>0</v>
      </c>
      <c r="M10" s="231">
        <v>0</v>
      </c>
      <c r="N10" s="231">
        <v>0</v>
      </c>
      <c r="O10" s="231">
        <v>1000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1500</v>
      </c>
      <c r="AG10" s="231">
        <v>0</v>
      </c>
      <c r="AH10" s="231">
        <v>0</v>
      </c>
      <c r="AI10" s="231">
        <v>3080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1600</v>
      </c>
    </row>
    <row r="11" spans="1:41" x14ac:dyDescent="0.3">
      <c r="A11" s="231" t="s">
        <v>176</v>
      </c>
      <c r="B11" s="256">
        <v>8</v>
      </c>
      <c r="C11" s="231">
        <v>35</v>
      </c>
      <c r="D11" s="231">
        <v>1</v>
      </c>
      <c r="E11" s="231">
        <v>10</v>
      </c>
      <c r="F11" s="231">
        <v>400</v>
      </c>
      <c r="G11" s="231">
        <v>0</v>
      </c>
      <c r="H11" s="231">
        <v>0</v>
      </c>
      <c r="I11" s="231">
        <v>0</v>
      </c>
      <c r="J11" s="231">
        <v>0</v>
      </c>
      <c r="K11" s="231">
        <v>400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177</v>
      </c>
      <c r="B12" s="256">
        <v>9</v>
      </c>
      <c r="C12" s="231">
        <v>35</v>
      </c>
      <c r="D12" s="231">
        <v>1</v>
      </c>
      <c r="E12" s="231">
        <v>11</v>
      </c>
      <c r="F12" s="231">
        <v>6007.8772546841901</v>
      </c>
      <c r="G12" s="231">
        <v>0</v>
      </c>
      <c r="H12" s="231">
        <v>2007.8772546841899</v>
      </c>
      <c r="I12" s="231">
        <v>0</v>
      </c>
      <c r="J12" s="231">
        <v>0</v>
      </c>
      <c r="K12" s="231">
        <v>4000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  <c r="AO12" s="231">
        <v>0</v>
      </c>
    </row>
    <row r="13" spans="1:41" x14ac:dyDescent="0.3">
      <c r="A13" s="231" t="s">
        <v>178</v>
      </c>
      <c r="B13" s="256">
        <v>10</v>
      </c>
      <c r="C13" s="231">
        <v>35</v>
      </c>
      <c r="D13" s="231">
        <v>2</v>
      </c>
      <c r="E13" s="231">
        <v>1</v>
      </c>
      <c r="F13" s="231">
        <v>73.75</v>
      </c>
      <c r="G13" s="231">
        <v>0</v>
      </c>
      <c r="H13" s="231">
        <v>6.9</v>
      </c>
      <c r="I13" s="231">
        <v>0</v>
      </c>
      <c r="J13" s="231">
        <v>0</v>
      </c>
      <c r="K13" s="231">
        <v>23.9</v>
      </c>
      <c r="L13" s="231">
        <v>0</v>
      </c>
      <c r="M13" s="231">
        <v>0</v>
      </c>
      <c r="N13" s="231">
        <v>0</v>
      </c>
      <c r="O13" s="231">
        <v>22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3.2</v>
      </c>
      <c r="AB13" s="231">
        <v>0</v>
      </c>
      <c r="AC13" s="231">
        <v>0</v>
      </c>
      <c r="AD13" s="231">
        <v>1.75</v>
      </c>
      <c r="AE13" s="231">
        <v>0</v>
      </c>
      <c r="AF13" s="231">
        <v>1</v>
      </c>
      <c r="AG13" s="231">
        <v>0</v>
      </c>
      <c r="AH13" s="231">
        <v>0</v>
      </c>
      <c r="AI13" s="231">
        <v>7</v>
      </c>
      <c r="AJ13" s="231">
        <v>0</v>
      </c>
      <c r="AK13" s="231">
        <v>0</v>
      </c>
      <c r="AL13" s="231">
        <v>0</v>
      </c>
      <c r="AM13" s="231">
        <v>0</v>
      </c>
      <c r="AN13" s="231">
        <v>5</v>
      </c>
      <c r="AO13" s="231">
        <v>3</v>
      </c>
    </row>
    <row r="14" spans="1:41" x14ac:dyDescent="0.3">
      <c r="A14" s="231" t="s">
        <v>179</v>
      </c>
      <c r="B14" s="256">
        <v>11</v>
      </c>
      <c r="C14" s="231">
        <v>35</v>
      </c>
      <c r="D14" s="231">
        <v>2</v>
      </c>
      <c r="E14" s="231">
        <v>2</v>
      </c>
      <c r="F14" s="231">
        <v>10012.799999999999</v>
      </c>
      <c r="G14" s="231">
        <v>0</v>
      </c>
      <c r="H14" s="231">
        <v>992.8</v>
      </c>
      <c r="I14" s="231">
        <v>0</v>
      </c>
      <c r="J14" s="231">
        <v>0</v>
      </c>
      <c r="K14" s="231">
        <v>3204</v>
      </c>
      <c r="L14" s="231">
        <v>0</v>
      </c>
      <c r="M14" s="231">
        <v>0</v>
      </c>
      <c r="N14" s="231">
        <v>0</v>
      </c>
      <c r="O14" s="231">
        <v>2842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456</v>
      </c>
      <c r="AB14" s="231">
        <v>0</v>
      </c>
      <c r="AC14" s="231">
        <v>0</v>
      </c>
      <c r="AD14" s="231">
        <v>230</v>
      </c>
      <c r="AE14" s="231">
        <v>0</v>
      </c>
      <c r="AF14" s="231">
        <v>160</v>
      </c>
      <c r="AG14" s="231">
        <v>0</v>
      </c>
      <c r="AH14" s="231">
        <v>0</v>
      </c>
      <c r="AI14" s="231">
        <v>1080</v>
      </c>
      <c r="AJ14" s="231">
        <v>0</v>
      </c>
      <c r="AK14" s="231">
        <v>0</v>
      </c>
      <c r="AL14" s="231">
        <v>0</v>
      </c>
      <c r="AM14" s="231">
        <v>0</v>
      </c>
      <c r="AN14" s="231">
        <v>728</v>
      </c>
      <c r="AO14" s="231">
        <v>320</v>
      </c>
    </row>
    <row r="15" spans="1:41" x14ac:dyDescent="0.3">
      <c r="A15" s="231" t="s">
        <v>180</v>
      </c>
      <c r="B15" s="256">
        <v>12</v>
      </c>
      <c r="C15" s="231">
        <v>35</v>
      </c>
      <c r="D15" s="231">
        <v>2</v>
      </c>
      <c r="E15" s="231">
        <v>4</v>
      </c>
      <c r="F15" s="231">
        <v>366.5</v>
      </c>
      <c r="G15" s="231">
        <v>0</v>
      </c>
      <c r="H15" s="231">
        <v>64</v>
      </c>
      <c r="I15" s="231">
        <v>0</v>
      </c>
      <c r="J15" s="231">
        <v>0</v>
      </c>
      <c r="K15" s="231">
        <v>30.5</v>
      </c>
      <c r="L15" s="231">
        <v>0</v>
      </c>
      <c r="M15" s="231">
        <v>0</v>
      </c>
      <c r="N15" s="231">
        <v>0</v>
      </c>
      <c r="O15" s="231">
        <v>272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168</v>
      </c>
      <c r="B16" s="256">
        <v>2015</v>
      </c>
      <c r="C16" s="231">
        <v>35</v>
      </c>
      <c r="D16" s="231">
        <v>2</v>
      </c>
      <c r="E16" s="231">
        <v>5</v>
      </c>
      <c r="F16" s="231">
        <v>50</v>
      </c>
      <c r="G16" s="231">
        <v>50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  <c r="AO16" s="231">
        <v>0</v>
      </c>
    </row>
    <row r="17" spans="3:41" x14ac:dyDescent="0.3">
      <c r="C17" s="231">
        <v>35</v>
      </c>
      <c r="D17" s="231">
        <v>2</v>
      </c>
      <c r="E17" s="231">
        <v>6</v>
      </c>
      <c r="F17" s="231">
        <v>1992868</v>
      </c>
      <c r="G17" s="231">
        <v>5000</v>
      </c>
      <c r="H17" s="231">
        <v>423186</v>
      </c>
      <c r="I17" s="231">
        <v>0</v>
      </c>
      <c r="J17" s="231">
        <v>0</v>
      </c>
      <c r="K17" s="231">
        <v>575154</v>
      </c>
      <c r="L17" s="231">
        <v>0</v>
      </c>
      <c r="M17" s="231">
        <v>0</v>
      </c>
      <c r="N17" s="231">
        <v>0</v>
      </c>
      <c r="O17" s="231">
        <v>599461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91195</v>
      </c>
      <c r="AB17" s="231">
        <v>0</v>
      </c>
      <c r="AC17" s="231">
        <v>0</v>
      </c>
      <c r="AD17" s="231">
        <v>28555</v>
      </c>
      <c r="AE17" s="231">
        <v>0</v>
      </c>
      <c r="AF17" s="231">
        <v>20270</v>
      </c>
      <c r="AG17" s="231">
        <v>0</v>
      </c>
      <c r="AH17" s="231">
        <v>0</v>
      </c>
      <c r="AI17" s="231">
        <v>113433</v>
      </c>
      <c r="AJ17" s="231">
        <v>0</v>
      </c>
      <c r="AK17" s="231">
        <v>0</v>
      </c>
      <c r="AL17" s="231">
        <v>0</v>
      </c>
      <c r="AM17" s="231">
        <v>0</v>
      </c>
      <c r="AN17" s="231">
        <v>105918</v>
      </c>
      <c r="AO17" s="231">
        <v>30696</v>
      </c>
    </row>
    <row r="18" spans="3:41" x14ac:dyDescent="0.3">
      <c r="C18" s="231">
        <v>35</v>
      </c>
      <c r="D18" s="231">
        <v>2</v>
      </c>
      <c r="E18" s="231">
        <v>9</v>
      </c>
      <c r="F18" s="231">
        <v>20525</v>
      </c>
      <c r="G18" s="231">
        <v>0</v>
      </c>
      <c r="H18" s="231">
        <v>1661</v>
      </c>
      <c r="I18" s="231">
        <v>0</v>
      </c>
      <c r="J18" s="231">
        <v>0</v>
      </c>
      <c r="K18" s="231">
        <v>6000</v>
      </c>
      <c r="L18" s="231">
        <v>0</v>
      </c>
      <c r="M18" s="231">
        <v>0</v>
      </c>
      <c r="N18" s="231">
        <v>0</v>
      </c>
      <c r="O18" s="231">
        <v>4900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600</v>
      </c>
      <c r="AB18" s="231">
        <v>0</v>
      </c>
      <c r="AC18" s="231">
        <v>0</v>
      </c>
      <c r="AD18" s="231">
        <v>1500</v>
      </c>
      <c r="AE18" s="231">
        <v>0</v>
      </c>
      <c r="AF18" s="231">
        <v>0</v>
      </c>
      <c r="AG18" s="231">
        <v>0</v>
      </c>
      <c r="AH18" s="231">
        <v>0</v>
      </c>
      <c r="AI18" s="231">
        <v>1864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4000</v>
      </c>
    </row>
    <row r="19" spans="3:41" x14ac:dyDescent="0.3">
      <c r="C19" s="231">
        <v>35</v>
      </c>
      <c r="D19" s="231">
        <v>2</v>
      </c>
      <c r="E19" s="231">
        <v>11</v>
      </c>
      <c r="F19" s="231">
        <v>6007.8772546841901</v>
      </c>
      <c r="G19" s="231">
        <v>0</v>
      </c>
      <c r="H19" s="231">
        <v>2007.8772546841899</v>
      </c>
      <c r="I19" s="231">
        <v>0</v>
      </c>
      <c r="J19" s="231">
        <v>0</v>
      </c>
      <c r="K19" s="231">
        <v>4000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  <c r="AO19" s="231">
        <v>0</v>
      </c>
    </row>
    <row r="20" spans="3:41" x14ac:dyDescent="0.3">
      <c r="C20" s="231">
        <v>35</v>
      </c>
      <c r="D20" s="231">
        <v>3</v>
      </c>
      <c r="E20" s="231">
        <v>1</v>
      </c>
      <c r="F20" s="231">
        <v>73.75</v>
      </c>
      <c r="G20" s="231">
        <v>0</v>
      </c>
      <c r="H20" s="231">
        <v>7.1</v>
      </c>
      <c r="I20" s="231">
        <v>0</v>
      </c>
      <c r="J20" s="231">
        <v>0</v>
      </c>
      <c r="K20" s="231">
        <v>23.9</v>
      </c>
      <c r="L20" s="231">
        <v>0</v>
      </c>
      <c r="M20" s="231">
        <v>0</v>
      </c>
      <c r="N20" s="231">
        <v>0</v>
      </c>
      <c r="O20" s="231">
        <v>22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3</v>
      </c>
      <c r="AB20" s="231">
        <v>0</v>
      </c>
      <c r="AC20" s="231">
        <v>0</v>
      </c>
      <c r="AD20" s="231">
        <v>1.75</v>
      </c>
      <c r="AE20" s="231">
        <v>0</v>
      </c>
      <c r="AF20" s="231">
        <v>1</v>
      </c>
      <c r="AG20" s="231">
        <v>0</v>
      </c>
      <c r="AH20" s="231">
        <v>0</v>
      </c>
      <c r="AI20" s="231">
        <v>7</v>
      </c>
      <c r="AJ20" s="231">
        <v>0</v>
      </c>
      <c r="AK20" s="231">
        <v>0</v>
      </c>
      <c r="AL20" s="231">
        <v>0</v>
      </c>
      <c r="AM20" s="231">
        <v>0</v>
      </c>
      <c r="AN20" s="231">
        <v>5</v>
      </c>
      <c r="AO20" s="231">
        <v>3</v>
      </c>
    </row>
    <row r="21" spans="3:41" x14ac:dyDescent="0.3">
      <c r="C21" s="231">
        <v>35</v>
      </c>
      <c r="D21" s="231">
        <v>3</v>
      </c>
      <c r="E21" s="231">
        <v>2</v>
      </c>
      <c r="F21" s="231">
        <v>11534</v>
      </c>
      <c r="G21" s="231">
        <v>0</v>
      </c>
      <c r="H21" s="231">
        <v>1143.5999999999999</v>
      </c>
      <c r="I21" s="231">
        <v>0</v>
      </c>
      <c r="J21" s="231">
        <v>0</v>
      </c>
      <c r="K21" s="231">
        <v>3656.4</v>
      </c>
      <c r="L21" s="231">
        <v>0</v>
      </c>
      <c r="M21" s="231">
        <v>0</v>
      </c>
      <c r="N21" s="231">
        <v>0</v>
      </c>
      <c r="O21" s="231">
        <v>3488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432</v>
      </c>
      <c r="AB21" s="231">
        <v>0</v>
      </c>
      <c r="AC21" s="231">
        <v>0</v>
      </c>
      <c r="AD21" s="231">
        <v>266</v>
      </c>
      <c r="AE21" s="231">
        <v>0</v>
      </c>
      <c r="AF21" s="231">
        <v>168</v>
      </c>
      <c r="AG21" s="231">
        <v>0</v>
      </c>
      <c r="AH21" s="231">
        <v>0</v>
      </c>
      <c r="AI21" s="231">
        <v>1160</v>
      </c>
      <c r="AJ21" s="231">
        <v>0</v>
      </c>
      <c r="AK21" s="231">
        <v>0</v>
      </c>
      <c r="AL21" s="231">
        <v>0</v>
      </c>
      <c r="AM21" s="231">
        <v>0</v>
      </c>
      <c r="AN21" s="231">
        <v>844</v>
      </c>
      <c r="AO21" s="231">
        <v>376</v>
      </c>
    </row>
    <row r="22" spans="3:41" x14ac:dyDescent="0.3">
      <c r="C22" s="231">
        <v>35</v>
      </c>
      <c r="D22" s="231">
        <v>3</v>
      </c>
      <c r="E22" s="231">
        <v>4</v>
      </c>
      <c r="F22" s="231">
        <v>420</v>
      </c>
      <c r="G22" s="231">
        <v>0</v>
      </c>
      <c r="H22" s="231">
        <v>60</v>
      </c>
      <c r="I22" s="231">
        <v>0</v>
      </c>
      <c r="J22" s="231">
        <v>0</v>
      </c>
      <c r="K22" s="231">
        <v>35</v>
      </c>
      <c r="L22" s="231">
        <v>0</v>
      </c>
      <c r="M22" s="231">
        <v>0</v>
      </c>
      <c r="N22" s="231">
        <v>0</v>
      </c>
      <c r="O22" s="231">
        <v>325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  <c r="AO22" s="231">
        <v>0</v>
      </c>
    </row>
    <row r="23" spans="3:41" x14ac:dyDescent="0.3">
      <c r="C23" s="231">
        <v>35</v>
      </c>
      <c r="D23" s="231">
        <v>3</v>
      </c>
      <c r="E23" s="231">
        <v>5</v>
      </c>
      <c r="F23" s="231">
        <v>76</v>
      </c>
      <c r="G23" s="231">
        <v>76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35</v>
      </c>
      <c r="D24" s="231">
        <v>3</v>
      </c>
      <c r="E24" s="231">
        <v>6</v>
      </c>
      <c r="F24" s="231">
        <v>1972866</v>
      </c>
      <c r="G24" s="231">
        <v>5000</v>
      </c>
      <c r="H24" s="231">
        <v>427729</v>
      </c>
      <c r="I24" s="231">
        <v>0</v>
      </c>
      <c r="J24" s="231">
        <v>0</v>
      </c>
      <c r="K24" s="231">
        <v>585180</v>
      </c>
      <c r="L24" s="231">
        <v>0</v>
      </c>
      <c r="M24" s="231">
        <v>0</v>
      </c>
      <c r="N24" s="231">
        <v>0</v>
      </c>
      <c r="O24" s="231">
        <v>578007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79079</v>
      </c>
      <c r="AB24" s="231">
        <v>0</v>
      </c>
      <c r="AC24" s="231">
        <v>0</v>
      </c>
      <c r="AD24" s="231">
        <v>30095</v>
      </c>
      <c r="AE24" s="231">
        <v>0</v>
      </c>
      <c r="AF24" s="231">
        <v>20418</v>
      </c>
      <c r="AG24" s="231">
        <v>0</v>
      </c>
      <c r="AH24" s="231">
        <v>0</v>
      </c>
      <c r="AI24" s="231">
        <v>112291</v>
      </c>
      <c r="AJ24" s="231">
        <v>0</v>
      </c>
      <c r="AK24" s="231">
        <v>0</v>
      </c>
      <c r="AL24" s="231">
        <v>0</v>
      </c>
      <c r="AM24" s="231">
        <v>0</v>
      </c>
      <c r="AN24" s="231">
        <v>105999</v>
      </c>
      <c r="AO24" s="231">
        <v>29068</v>
      </c>
    </row>
    <row r="25" spans="3:41" x14ac:dyDescent="0.3">
      <c r="C25" s="231">
        <v>35</v>
      </c>
      <c r="D25" s="231">
        <v>3</v>
      </c>
      <c r="E25" s="231">
        <v>9</v>
      </c>
      <c r="F25" s="231">
        <v>10860</v>
      </c>
      <c r="G25" s="231">
        <v>0</v>
      </c>
      <c r="H25" s="231">
        <v>0</v>
      </c>
      <c r="I25" s="231">
        <v>0</v>
      </c>
      <c r="J25" s="231">
        <v>0</v>
      </c>
      <c r="K25" s="231">
        <v>6460</v>
      </c>
      <c r="L25" s="231">
        <v>0</v>
      </c>
      <c r="M25" s="231">
        <v>0</v>
      </c>
      <c r="N25" s="231">
        <v>0</v>
      </c>
      <c r="O25" s="231">
        <v>1200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0</v>
      </c>
      <c r="AB25" s="231">
        <v>0</v>
      </c>
      <c r="AC25" s="231">
        <v>0</v>
      </c>
      <c r="AD25" s="231">
        <v>1000</v>
      </c>
      <c r="AE25" s="231">
        <v>0</v>
      </c>
      <c r="AF25" s="231">
        <v>0</v>
      </c>
      <c r="AG25" s="231">
        <v>0</v>
      </c>
      <c r="AH25" s="231">
        <v>0</v>
      </c>
      <c r="AI25" s="231">
        <v>2200</v>
      </c>
      <c r="AJ25" s="231">
        <v>0</v>
      </c>
      <c r="AK25" s="231">
        <v>0</v>
      </c>
      <c r="AL25" s="231">
        <v>0</v>
      </c>
      <c r="AM25" s="231">
        <v>0</v>
      </c>
      <c r="AN25" s="231">
        <v>0</v>
      </c>
      <c r="AO25" s="231">
        <v>0</v>
      </c>
    </row>
    <row r="26" spans="3:41" x14ac:dyDescent="0.3">
      <c r="C26" s="231">
        <v>35</v>
      </c>
      <c r="D26" s="231">
        <v>3</v>
      </c>
      <c r="E26" s="231">
        <v>10</v>
      </c>
      <c r="F26" s="231">
        <v>400</v>
      </c>
      <c r="G26" s="231">
        <v>0</v>
      </c>
      <c r="H26" s="231">
        <v>400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</row>
    <row r="27" spans="3:41" x14ac:dyDescent="0.3">
      <c r="C27" s="231">
        <v>35</v>
      </c>
      <c r="D27" s="231">
        <v>3</v>
      </c>
      <c r="E27" s="231">
        <v>11</v>
      </c>
      <c r="F27" s="231">
        <v>6007.8772546841901</v>
      </c>
      <c r="G27" s="231">
        <v>0</v>
      </c>
      <c r="H27" s="231">
        <v>2007.8772546841899</v>
      </c>
      <c r="I27" s="231">
        <v>0</v>
      </c>
      <c r="J27" s="231">
        <v>0</v>
      </c>
      <c r="K27" s="231">
        <v>4000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35</v>
      </c>
      <c r="D28" s="231">
        <v>4</v>
      </c>
      <c r="E28" s="231">
        <v>1</v>
      </c>
      <c r="F28" s="231">
        <v>74.45</v>
      </c>
      <c r="G28" s="231">
        <v>0</v>
      </c>
      <c r="H28" s="231">
        <v>7.1</v>
      </c>
      <c r="I28" s="231">
        <v>0</v>
      </c>
      <c r="J28" s="231">
        <v>0</v>
      </c>
      <c r="K28" s="231">
        <v>23.9</v>
      </c>
      <c r="L28" s="231">
        <v>0</v>
      </c>
      <c r="M28" s="231">
        <v>0</v>
      </c>
      <c r="N28" s="231">
        <v>0</v>
      </c>
      <c r="O28" s="231">
        <v>22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3.7</v>
      </c>
      <c r="AB28" s="231">
        <v>0</v>
      </c>
      <c r="AC28" s="231">
        <v>0</v>
      </c>
      <c r="AD28" s="231">
        <v>1.75</v>
      </c>
      <c r="AE28" s="231">
        <v>0</v>
      </c>
      <c r="AF28" s="231">
        <v>1</v>
      </c>
      <c r="AG28" s="231">
        <v>0</v>
      </c>
      <c r="AH28" s="231">
        <v>0</v>
      </c>
      <c r="AI28" s="231">
        <v>7</v>
      </c>
      <c r="AJ28" s="231">
        <v>0</v>
      </c>
      <c r="AK28" s="231">
        <v>0</v>
      </c>
      <c r="AL28" s="231">
        <v>0</v>
      </c>
      <c r="AM28" s="231">
        <v>0</v>
      </c>
      <c r="AN28" s="231">
        <v>5</v>
      </c>
      <c r="AO28" s="231">
        <v>3</v>
      </c>
    </row>
    <row r="29" spans="3:41" x14ac:dyDescent="0.3">
      <c r="C29" s="231">
        <v>35</v>
      </c>
      <c r="D29" s="231">
        <v>4</v>
      </c>
      <c r="E29" s="231">
        <v>2</v>
      </c>
      <c r="F29" s="231">
        <v>11471.1</v>
      </c>
      <c r="G29" s="231">
        <v>0</v>
      </c>
      <c r="H29" s="231">
        <v>1050</v>
      </c>
      <c r="I29" s="231">
        <v>0</v>
      </c>
      <c r="J29" s="231">
        <v>0</v>
      </c>
      <c r="K29" s="231">
        <v>3608.4</v>
      </c>
      <c r="L29" s="231">
        <v>0</v>
      </c>
      <c r="M29" s="231">
        <v>0</v>
      </c>
      <c r="N29" s="231">
        <v>0</v>
      </c>
      <c r="O29" s="231">
        <v>3340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586.70000000000005</v>
      </c>
      <c r="AB29" s="231">
        <v>0</v>
      </c>
      <c r="AC29" s="231">
        <v>0</v>
      </c>
      <c r="AD29" s="231">
        <v>246</v>
      </c>
      <c r="AE29" s="231">
        <v>0</v>
      </c>
      <c r="AF29" s="231">
        <v>164</v>
      </c>
      <c r="AG29" s="231">
        <v>0</v>
      </c>
      <c r="AH29" s="231">
        <v>0</v>
      </c>
      <c r="AI29" s="231">
        <v>1140</v>
      </c>
      <c r="AJ29" s="231">
        <v>0</v>
      </c>
      <c r="AK29" s="231">
        <v>0</v>
      </c>
      <c r="AL29" s="231">
        <v>0</v>
      </c>
      <c r="AM29" s="231">
        <v>0</v>
      </c>
      <c r="AN29" s="231">
        <v>864</v>
      </c>
      <c r="AO29" s="231">
        <v>472</v>
      </c>
    </row>
    <row r="30" spans="3:41" x14ac:dyDescent="0.3">
      <c r="C30" s="231">
        <v>35</v>
      </c>
      <c r="D30" s="231">
        <v>4</v>
      </c>
      <c r="E30" s="231">
        <v>4</v>
      </c>
      <c r="F30" s="231">
        <v>397</v>
      </c>
      <c r="G30" s="231">
        <v>0</v>
      </c>
      <c r="H30" s="231">
        <v>59</v>
      </c>
      <c r="I30" s="231">
        <v>0</v>
      </c>
      <c r="J30" s="231">
        <v>0</v>
      </c>
      <c r="K30" s="231">
        <v>38</v>
      </c>
      <c r="L30" s="231">
        <v>0</v>
      </c>
      <c r="M30" s="231">
        <v>0</v>
      </c>
      <c r="N30" s="231">
        <v>0</v>
      </c>
      <c r="O30" s="231">
        <v>300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35</v>
      </c>
      <c r="D31" s="231">
        <v>4</v>
      </c>
      <c r="E31" s="231">
        <v>5</v>
      </c>
      <c r="F31" s="231">
        <v>77</v>
      </c>
      <c r="G31" s="231">
        <v>77</v>
      </c>
      <c r="H31" s="231">
        <v>0</v>
      </c>
      <c r="I31" s="231">
        <v>0</v>
      </c>
      <c r="J31" s="231">
        <v>0</v>
      </c>
      <c r="K31" s="231">
        <v>0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35</v>
      </c>
      <c r="D32" s="231">
        <v>4</v>
      </c>
      <c r="E32" s="231">
        <v>6</v>
      </c>
      <c r="F32" s="231">
        <v>1972294</v>
      </c>
      <c r="G32" s="231">
        <v>5000</v>
      </c>
      <c r="H32" s="231">
        <v>404610</v>
      </c>
      <c r="I32" s="231">
        <v>0</v>
      </c>
      <c r="J32" s="231">
        <v>0</v>
      </c>
      <c r="K32" s="231">
        <v>593620</v>
      </c>
      <c r="L32" s="231">
        <v>0</v>
      </c>
      <c r="M32" s="231">
        <v>0</v>
      </c>
      <c r="N32" s="231">
        <v>0</v>
      </c>
      <c r="O32" s="231">
        <v>565804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97127</v>
      </c>
      <c r="AB32" s="231">
        <v>0</v>
      </c>
      <c r="AC32" s="231">
        <v>0</v>
      </c>
      <c r="AD32" s="231">
        <v>25366</v>
      </c>
      <c r="AE32" s="231">
        <v>0</v>
      </c>
      <c r="AF32" s="231">
        <v>20454</v>
      </c>
      <c r="AG32" s="231">
        <v>0</v>
      </c>
      <c r="AH32" s="231">
        <v>0</v>
      </c>
      <c r="AI32" s="231">
        <v>113944</v>
      </c>
      <c r="AJ32" s="231">
        <v>0</v>
      </c>
      <c r="AK32" s="231">
        <v>0</v>
      </c>
      <c r="AL32" s="231">
        <v>0</v>
      </c>
      <c r="AM32" s="231">
        <v>0</v>
      </c>
      <c r="AN32" s="231">
        <v>105643</v>
      </c>
      <c r="AO32" s="231">
        <v>40726</v>
      </c>
    </row>
    <row r="33" spans="3:41" x14ac:dyDescent="0.3">
      <c r="C33" s="231">
        <v>35</v>
      </c>
      <c r="D33" s="231">
        <v>4</v>
      </c>
      <c r="E33" s="231">
        <v>9</v>
      </c>
      <c r="F33" s="231">
        <v>28246</v>
      </c>
      <c r="G33" s="231">
        <v>0</v>
      </c>
      <c r="H33" s="231">
        <v>0</v>
      </c>
      <c r="I33" s="231">
        <v>0</v>
      </c>
      <c r="J33" s="231">
        <v>0</v>
      </c>
      <c r="K33" s="231">
        <v>7450</v>
      </c>
      <c r="L33" s="231">
        <v>0</v>
      </c>
      <c r="M33" s="231">
        <v>0</v>
      </c>
      <c r="N33" s="231">
        <v>0</v>
      </c>
      <c r="O33" s="231">
        <v>16196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2000</v>
      </c>
      <c r="AJ33" s="231">
        <v>0</v>
      </c>
      <c r="AK33" s="231">
        <v>0</v>
      </c>
      <c r="AL33" s="231">
        <v>0</v>
      </c>
      <c r="AM33" s="231">
        <v>0</v>
      </c>
      <c r="AN33" s="231">
        <v>0</v>
      </c>
      <c r="AO33" s="231">
        <v>2600</v>
      </c>
    </row>
    <row r="34" spans="3:41" x14ac:dyDescent="0.3">
      <c r="C34" s="231">
        <v>35</v>
      </c>
      <c r="D34" s="231">
        <v>4</v>
      </c>
      <c r="E34" s="231">
        <v>10</v>
      </c>
      <c r="F34" s="231">
        <v>5155</v>
      </c>
      <c r="G34" s="231">
        <v>0</v>
      </c>
      <c r="H34" s="231">
        <v>0</v>
      </c>
      <c r="I34" s="231">
        <v>0</v>
      </c>
      <c r="J34" s="231">
        <v>0</v>
      </c>
      <c r="K34" s="231">
        <v>5155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</row>
    <row r="35" spans="3:41" x14ac:dyDescent="0.3">
      <c r="C35" s="231">
        <v>35</v>
      </c>
      <c r="D35" s="231">
        <v>4</v>
      </c>
      <c r="E35" s="231">
        <v>11</v>
      </c>
      <c r="F35" s="231">
        <v>6007.8772546841901</v>
      </c>
      <c r="G35" s="231">
        <v>0</v>
      </c>
      <c r="H35" s="231">
        <v>2007.8772546841899</v>
      </c>
      <c r="I35" s="231">
        <v>0</v>
      </c>
      <c r="J35" s="231">
        <v>0</v>
      </c>
      <c r="K35" s="231">
        <v>4000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  <c r="AO35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1206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5247353</v>
      </c>
      <c r="C3" s="223">
        <f t="shared" ref="C3:R3" si="0">SUBTOTAL(9,C6:C1048576)</f>
        <v>4</v>
      </c>
      <c r="D3" s="223">
        <f>SUBTOTAL(9,D6:D1048576)/2</f>
        <v>5213048</v>
      </c>
      <c r="E3" s="223">
        <f t="shared" si="0"/>
        <v>3.5456191219978646</v>
      </c>
      <c r="F3" s="223">
        <f>SUBTOTAL(9,F6:F1048576)/2</f>
        <v>5318473.66</v>
      </c>
      <c r="G3" s="224">
        <f>IF(B3&lt;&gt;0,F3/B3,"")</f>
        <v>1.0135536259900944</v>
      </c>
      <c r="H3" s="225">
        <f t="shared" si="0"/>
        <v>229522.79</v>
      </c>
      <c r="I3" s="223">
        <f t="shared" si="0"/>
        <v>1</v>
      </c>
      <c r="J3" s="223">
        <f t="shared" si="0"/>
        <v>132704</v>
      </c>
      <c r="K3" s="223">
        <f t="shared" si="0"/>
        <v>0.5781735225508543</v>
      </c>
      <c r="L3" s="223">
        <f t="shared" si="0"/>
        <v>138736</v>
      </c>
      <c r="M3" s="226">
        <f>IF(H3&lt;&gt;0,L3/H3,"")</f>
        <v>0.60445413721225671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277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5" t="s">
        <v>1204</v>
      </c>
      <c r="B6" s="602">
        <v>439986</v>
      </c>
      <c r="C6" s="517">
        <v>1</v>
      </c>
      <c r="D6" s="602">
        <v>333411</v>
      </c>
      <c r="E6" s="517">
        <v>0.75777638379402978</v>
      </c>
      <c r="F6" s="602">
        <v>344989.66</v>
      </c>
      <c r="G6" s="522">
        <v>0.78409235748410167</v>
      </c>
      <c r="H6" s="602"/>
      <c r="I6" s="517"/>
      <c r="J6" s="602"/>
      <c r="K6" s="517"/>
      <c r="L6" s="602"/>
      <c r="M6" s="522"/>
      <c r="N6" s="602"/>
      <c r="O6" s="517"/>
      <c r="P6" s="602"/>
      <c r="Q6" s="517"/>
      <c r="R6" s="602"/>
      <c r="S6" s="122"/>
    </row>
    <row r="7" spans="1:19" ht="14.4" customHeight="1" thickBot="1" x14ac:dyDescent="0.35">
      <c r="A7" s="604" t="s">
        <v>1205</v>
      </c>
      <c r="B7" s="603">
        <v>4807367</v>
      </c>
      <c r="C7" s="532">
        <v>1</v>
      </c>
      <c r="D7" s="603">
        <v>4879637</v>
      </c>
      <c r="E7" s="532">
        <v>1.0150331772049024</v>
      </c>
      <c r="F7" s="603">
        <v>4973484</v>
      </c>
      <c r="G7" s="537">
        <v>1.0345546741074687</v>
      </c>
      <c r="H7" s="603">
        <v>229522.79</v>
      </c>
      <c r="I7" s="532">
        <v>1</v>
      </c>
      <c r="J7" s="603">
        <v>132704</v>
      </c>
      <c r="K7" s="532">
        <v>0.5781735225508543</v>
      </c>
      <c r="L7" s="603">
        <v>138736</v>
      </c>
      <c r="M7" s="537">
        <v>0.60445413721225671</v>
      </c>
      <c r="N7" s="603"/>
      <c r="O7" s="532"/>
      <c r="P7" s="603"/>
      <c r="Q7" s="532"/>
      <c r="R7" s="603"/>
      <c r="S7" s="538"/>
    </row>
    <row r="8" spans="1:19" ht="14.4" customHeight="1" thickBot="1" x14ac:dyDescent="0.35"/>
    <row r="9" spans="1:19" ht="14.4" customHeight="1" x14ac:dyDescent="0.3">
      <c r="A9" s="555" t="s">
        <v>1207</v>
      </c>
      <c r="B9" s="602">
        <v>439986</v>
      </c>
      <c r="C9" s="517">
        <v>1</v>
      </c>
      <c r="D9" s="602">
        <v>333411</v>
      </c>
      <c r="E9" s="517">
        <v>0.75777638379402978</v>
      </c>
      <c r="F9" s="602">
        <v>344989.66</v>
      </c>
      <c r="G9" s="522">
        <v>0.78409235748410167</v>
      </c>
      <c r="H9" s="602"/>
      <c r="I9" s="517"/>
      <c r="J9" s="602"/>
      <c r="K9" s="517"/>
      <c r="L9" s="602"/>
      <c r="M9" s="522"/>
      <c r="N9" s="602"/>
      <c r="O9" s="517"/>
      <c r="P9" s="602"/>
      <c r="Q9" s="517"/>
      <c r="R9" s="602"/>
      <c r="S9" s="122"/>
    </row>
    <row r="10" spans="1:19" ht="14.4" customHeight="1" thickBot="1" x14ac:dyDescent="0.35">
      <c r="A10" s="604" t="s">
        <v>511</v>
      </c>
      <c r="B10" s="603">
        <v>4807367</v>
      </c>
      <c r="C10" s="532">
        <v>1</v>
      </c>
      <c r="D10" s="603">
        <v>4879637</v>
      </c>
      <c r="E10" s="532">
        <v>1.0150331772049024</v>
      </c>
      <c r="F10" s="603">
        <v>4973484</v>
      </c>
      <c r="G10" s="537">
        <v>1.0345546741074687</v>
      </c>
      <c r="H10" s="603"/>
      <c r="I10" s="532"/>
      <c r="J10" s="603"/>
      <c r="K10" s="532"/>
      <c r="L10" s="603"/>
      <c r="M10" s="537"/>
      <c r="N10" s="603"/>
      <c r="O10" s="532"/>
      <c r="P10" s="603"/>
      <c r="Q10" s="532"/>
      <c r="R10" s="603"/>
      <c r="S10" s="538"/>
    </row>
    <row r="11" spans="1:19" ht="14.4" customHeight="1" x14ac:dyDescent="0.3">
      <c r="A11" s="493" t="s">
        <v>568</v>
      </c>
    </row>
    <row r="12" spans="1:19" ht="14.4" customHeight="1" x14ac:dyDescent="0.3">
      <c r="A12" s="494" t="s">
        <v>569</v>
      </c>
    </row>
    <row r="13" spans="1:19" ht="14.4" customHeight="1" x14ac:dyDescent="0.3">
      <c r="A13" s="493" t="s">
        <v>1208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278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9916.3811705231437</v>
      </c>
      <c r="D4" s="161">
        <f ca="1">IF(ISERROR(VLOOKUP("Náklady celkem",INDIRECT("HI!$A:$G"),5,0)),0,VLOOKUP("Náklady celkem",INDIRECT("HI!$A:$G"),5,0))</f>
        <v>3660.3525500000032</v>
      </c>
      <c r="E4" s="162">
        <f ca="1">IF(C4=0,0,D4/C4)</f>
        <v>0.36912180835490205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63.449417392934663</v>
      </c>
      <c r="D7" s="169">
        <f>IF(ISERROR(HI!E5),"",HI!E5)</f>
        <v>19.793430000000001</v>
      </c>
      <c r="E7" s="166">
        <f t="shared" ref="E7:E14" si="0">IF(C7=0,0,D7/C7)</f>
        <v>0.31195605591492909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251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150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116</v>
      </c>
      <c r="C10" s="171">
        <v>0.6</v>
      </c>
      <c r="D10" s="171">
        <f>IF(ISERROR(VLOOKUP("Celkem",'Léky Recepty'!B:H,5,0)),0,VLOOKUP("Celkem",'Léky Recepty'!B:H,5,0))</f>
        <v>0.84474354882021818</v>
      </c>
      <c r="E10" s="166">
        <f t="shared" si="0"/>
        <v>1.4079059147003636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143</v>
      </c>
      <c r="C11" s="171">
        <v>0.8</v>
      </c>
      <c r="D11" s="171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2" t="s">
        <v>151</v>
      </c>
      <c r="B12" s="168"/>
      <c r="C12" s="169"/>
      <c r="D12" s="169"/>
      <c r="E12" s="166"/>
    </row>
    <row r="13" spans="1:5" ht="14.4" customHeight="1" x14ac:dyDescent="0.3">
      <c r="A13" s="173" t="s">
        <v>155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13578.999572294399</v>
      </c>
      <c r="D14" s="169">
        <f>IF(ISERROR(HI!E6),"",HI!E6)</f>
        <v>11919.21553000001</v>
      </c>
      <c r="E14" s="166">
        <f t="shared" si="0"/>
        <v>0.87776831176275383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10919.999656046473</v>
      </c>
      <c r="D15" s="165">
        <f ca="1">IF(ISERROR(VLOOKUP("Osobní náklady (Kč) *",INDIRECT("HI!$A:$G"),5,0)),0,VLOOKUP("Osobní náklady (Kč) *",INDIRECT("HI!$A:$G"),5,0))</f>
        <v>10735.316250000002</v>
      </c>
      <c r="E15" s="166">
        <f ca="1">IF(C15=0,0,D15/C15)</f>
        <v>0.98308759964619497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5247.3530000000001</v>
      </c>
      <c r="D17" s="185">
        <f ca="1">IF(ISERROR(VLOOKUP("Výnosy celkem",INDIRECT("HI!$A:$G"),5,0)),0,VLOOKUP("Výnosy celkem",INDIRECT("HI!$A:$G"),5,0))</f>
        <v>5318.4736600000006</v>
      </c>
      <c r="E17" s="186">
        <f t="shared" ref="E17:E20" ca="1" si="1">IF(C17=0,0,D17/C17)</f>
        <v>1.0135536259900946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5247.3530000000001</v>
      </c>
      <c r="D18" s="165">
        <f ca="1">IF(ISERROR(VLOOKUP("Ambulance *",INDIRECT("HI!$A:$G"),5,0)),0,VLOOKUP("Ambulance *",INDIRECT("HI!$A:$G"),5,0))</f>
        <v>5318.4736600000006</v>
      </c>
      <c r="E18" s="166">
        <f t="shared" ca="1" si="1"/>
        <v>1.0135536259900946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1">
        <v>1</v>
      </c>
      <c r="D19" s="171">
        <f>IF(ISERROR(VLOOKUP("Celkem:",'ZV Vykáz.-A'!$A:$S,7,0)),"",VLOOKUP("Celkem:",'ZV Vykáz.-A'!$A:$S,7,0))</f>
        <v>1.0135536259900944</v>
      </c>
      <c r="E19" s="166">
        <f t="shared" si="1"/>
        <v>1.0135536259900944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1">
        <v>0.85</v>
      </c>
      <c r="D20" s="171">
        <f>IF(ISERROR(VLOOKUP("Celkem:",'ZV Vykáz.-H'!$A:$S,7,0)),"",VLOOKUP("Celkem:",'ZV Vykáz.-H'!$A:$S,7,0))</f>
        <v>1.090194813055916</v>
      </c>
      <c r="E20" s="166">
        <f t="shared" si="1"/>
        <v>1.28258213300696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152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153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1213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278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22551</v>
      </c>
      <c r="C3" s="316">
        <f t="shared" si="0"/>
        <v>22410</v>
      </c>
      <c r="D3" s="316">
        <f t="shared" si="0"/>
        <v>22432</v>
      </c>
      <c r="E3" s="225">
        <f t="shared" si="0"/>
        <v>5247353</v>
      </c>
      <c r="F3" s="223">
        <f t="shared" si="0"/>
        <v>5213048</v>
      </c>
      <c r="G3" s="317">
        <f t="shared" si="0"/>
        <v>5318473.66</v>
      </c>
    </row>
    <row r="4" spans="1:7" ht="14.4" customHeight="1" x14ac:dyDescent="0.3">
      <c r="A4" s="398" t="s">
        <v>135</v>
      </c>
      <c r="B4" s="399" t="s">
        <v>253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8"/>
      <c r="B5" s="599">
        <v>2013</v>
      </c>
      <c r="C5" s="600">
        <v>2014</v>
      </c>
      <c r="D5" s="600">
        <v>2015</v>
      </c>
      <c r="E5" s="599">
        <v>2013</v>
      </c>
      <c r="F5" s="600">
        <v>2014</v>
      </c>
      <c r="G5" s="605">
        <v>2015</v>
      </c>
    </row>
    <row r="6" spans="1:7" ht="14.4" customHeight="1" x14ac:dyDescent="0.3">
      <c r="A6" s="555" t="s">
        <v>1209</v>
      </c>
      <c r="B6" s="116">
        <v>22421</v>
      </c>
      <c r="C6" s="116">
        <v>22272</v>
      </c>
      <c r="D6" s="116">
        <v>22317</v>
      </c>
      <c r="E6" s="602">
        <v>4811782</v>
      </c>
      <c r="F6" s="602">
        <v>4884637</v>
      </c>
      <c r="G6" s="606">
        <v>4979905.66</v>
      </c>
    </row>
    <row r="7" spans="1:7" ht="14.4" customHeight="1" x14ac:dyDescent="0.3">
      <c r="A7" s="556" t="s">
        <v>575</v>
      </c>
      <c r="B7" s="544"/>
      <c r="C7" s="544"/>
      <c r="D7" s="544">
        <v>4</v>
      </c>
      <c r="E7" s="607"/>
      <c r="F7" s="607"/>
      <c r="G7" s="608">
        <v>140</v>
      </c>
    </row>
    <row r="8" spans="1:7" ht="14.4" customHeight="1" x14ac:dyDescent="0.3">
      <c r="A8" s="556" t="s">
        <v>571</v>
      </c>
      <c r="B8" s="544">
        <v>18</v>
      </c>
      <c r="C8" s="544">
        <v>10</v>
      </c>
      <c r="D8" s="544">
        <v>14</v>
      </c>
      <c r="E8" s="607">
        <v>612</v>
      </c>
      <c r="F8" s="607">
        <v>27171</v>
      </c>
      <c r="G8" s="608">
        <v>45781</v>
      </c>
    </row>
    <row r="9" spans="1:7" ht="14.4" customHeight="1" x14ac:dyDescent="0.3">
      <c r="A9" s="556" t="s">
        <v>572</v>
      </c>
      <c r="B9" s="544">
        <v>3</v>
      </c>
      <c r="C9" s="544">
        <v>10</v>
      </c>
      <c r="D9" s="544">
        <v>4</v>
      </c>
      <c r="E9" s="607">
        <v>102</v>
      </c>
      <c r="F9" s="607">
        <v>341</v>
      </c>
      <c r="G9" s="608">
        <v>140</v>
      </c>
    </row>
    <row r="10" spans="1:7" ht="14.4" customHeight="1" x14ac:dyDescent="0.3">
      <c r="A10" s="556" t="s">
        <v>1210</v>
      </c>
      <c r="B10" s="544">
        <v>20</v>
      </c>
      <c r="C10" s="544"/>
      <c r="D10" s="544"/>
      <c r="E10" s="607">
        <v>45619</v>
      </c>
      <c r="F10" s="607"/>
      <c r="G10" s="608"/>
    </row>
    <row r="11" spans="1:7" ht="14.4" customHeight="1" x14ac:dyDescent="0.3">
      <c r="A11" s="556" t="s">
        <v>1211</v>
      </c>
      <c r="B11" s="544"/>
      <c r="C11" s="544">
        <v>1</v>
      </c>
      <c r="D11" s="544">
        <v>10</v>
      </c>
      <c r="E11" s="607"/>
      <c r="F11" s="607">
        <v>35</v>
      </c>
      <c r="G11" s="608">
        <v>350</v>
      </c>
    </row>
    <row r="12" spans="1:7" ht="14.4" customHeight="1" x14ac:dyDescent="0.3">
      <c r="A12" s="556" t="s">
        <v>574</v>
      </c>
      <c r="B12" s="544"/>
      <c r="C12" s="544"/>
      <c r="D12" s="544">
        <v>7</v>
      </c>
      <c r="E12" s="607"/>
      <c r="F12" s="607"/>
      <c r="G12" s="608">
        <v>245</v>
      </c>
    </row>
    <row r="13" spans="1:7" ht="14.4" customHeight="1" x14ac:dyDescent="0.3">
      <c r="A13" s="556" t="s">
        <v>573</v>
      </c>
      <c r="B13" s="544">
        <v>89</v>
      </c>
      <c r="C13" s="544">
        <v>117</v>
      </c>
      <c r="D13" s="544">
        <v>70</v>
      </c>
      <c r="E13" s="607">
        <v>389238</v>
      </c>
      <c r="F13" s="607">
        <v>300864</v>
      </c>
      <c r="G13" s="608">
        <v>273200</v>
      </c>
    </row>
    <row r="14" spans="1:7" ht="14.4" customHeight="1" thickBot="1" x14ac:dyDescent="0.35">
      <c r="A14" s="604" t="s">
        <v>1212</v>
      </c>
      <c r="B14" s="546"/>
      <c r="C14" s="546"/>
      <c r="D14" s="546">
        <v>6</v>
      </c>
      <c r="E14" s="603"/>
      <c r="F14" s="603"/>
      <c r="G14" s="609">
        <v>18712</v>
      </c>
    </row>
    <row r="15" spans="1:7" ht="14.4" customHeight="1" x14ac:dyDescent="0.3">
      <c r="A15" s="493" t="s">
        <v>568</v>
      </c>
    </row>
    <row r="16" spans="1:7" ht="14.4" customHeight="1" x14ac:dyDescent="0.3">
      <c r="A16" s="494" t="s">
        <v>569</v>
      </c>
    </row>
    <row r="17" spans="1:1" ht="14.4" customHeight="1" x14ac:dyDescent="0.3">
      <c r="A17" s="493" t="s">
        <v>1208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1292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278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22789</v>
      </c>
      <c r="F3" s="103">
        <f t="shared" si="0"/>
        <v>5476875.79</v>
      </c>
      <c r="G3" s="74"/>
      <c r="H3" s="74"/>
      <c r="I3" s="103">
        <f t="shared" si="0"/>
        <v>22586</v>
      </c>
      <c r="J3" s="103">
        <f t="shared" si="0"/>
        <v>5345752</v>
      </c>
      <c r="K3" s="74"/>
      <c r="L3" s="74"/>
      <c r="M3" s="103">
        <f t="shared" si="0"/>
        <v>22616</v>
      </c>
      <c r="N3" s="103">
        <f t="shared" si="0"/>
        <v>5457209.6600000001</v>
      </c>
      <c r="O3" s="75">
        <f>IF(F3=0,0,N3/F3)</f>
        <v>0.99640924301480283</v>
      </c>
      <c r="P3" s="104">
        <f>IF(M3=0,0,N3/M3)</f>
        <v>241.29862309869119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0"/>
      <c r="B5" s="611"/>
      <c r="C5" s="612"/>
      <c r="D5" s="613"/>
      <c r="E5" s="614" t="s">
        <v>72</v>
      </c>
      <c r="F5" s="615" t="s">
        <v>14</v>
      </c>
      <c r="G5" s="616"/>
      <c r="H5" s="616"/>
      <c r="I5" s="614" t="s">
        <v>72</v>
      </c>
      <c r="J5" s="615" t="s">
        <v>14</v>
      </c>
      <c r="K5" s="616"/>
      <c r="L5" s="616"/>
      <c r="M5" s="614" t="s">
        <v>72</v>
      </c>
      <c r="N5" s="615" t="s">
        <v>14</v>
      </c>
      <c r="O5" s="617"/>
      <c r="P5" s="618"/>
    </row>
    <row r="6" spans="1:16" ht="14.4" customHeight="1" x14ac:dyDescent="0.3">
      <c r="A6" s="516" t="s">
        <v>1214</v>
      </c>
      <c r="B6" s="517" t="s">
        <v>1215</v>
      </c>
      <c r="C6" s="517" t="s">
        <v>1216</v>
      </c>
      <c r="D6" s="517" t="s">
        <v>1217</v>
      </c>
      <c r="E6" s="116">
        <v>56</v>
      </c>
      <c r="F6" s="116">
        <v>1904</v>
      </c>
      <c r="G6" s="517">
        <v>1</v>
      </c>
      <c r="H6" s="517">
        <v>34</v>
      </c>
      <c r="I6" s="116">
        <v>76</v>
      </c>
      <c r="J6" s="116">
        <v>2598</v>
      </c>
      <c r="K6" s="517">
        <v>1.3644957983193278</v>
      </c>
      <c r="L6" s="517">
        <v>34.184210526315788</v>
      </c>
      <c r="M6" s="116">
        <v>61</v>
      </c>
      <c r="N6" s="116">
        <v>2135</v>
      </c>
      <c r="O6" s="522">
        <v>1.1213235294117647</v>
      </c>
      <c r="P6" s="543">
        <v>35</v>
      </c>
    </row>
    <row r="7" spans="1:16" ht="14.4" customHeight="1" x14ac:dyDescent="0.3">
      <c r="A7" s="523" t="s">
        <v>1214</v>
      </c>
      <c r="B7" s="524" t="s">
        <v>1215</v>
      </c>
      <c r="C7" s="524" t="s">
        <v>1218</v>
      </c>
      <c r="D7" s="524" t="s">
        <v>1219</v>
      </c>
      <c r="E7" s="544">
        <v>9</v>
      </c>
      <c r="F7" s="544">
        <v>0</v>
      </c>
      <c r="G7" s="524"/>
      <c r="H7" s="524">
        <v>0</v>
      </c>
      <c r="I7" s="544">
        <v>11</v>
      </c>
      <c r="J7" s="544">
        <v>0</v>
      </c>
      <c r="K7" s="524"/>
      <c r="L7" s="524">
        <v>0</v>
      </c>
      <c r="M7" s="544">
        <v>17</v>
      </c>
      <c r="N7" s="544">
        <v>166.66000000000003</v>
      </c>
      <c r="O7" s="529"/>
      <c r="P7" s="545">
        <v>9.8035294117647069</v>
      </c>
    </row>
    <row r="8" spans="1:16" ht="14.4" customHeight="1" x14ac:dyDescent="0.3">
      <c r="A8" s="523" t="s">
        <v>1214</v>
      </c>
      <c r="B8" s="524" t="s">
        <v>1215</v>
      </c>
      <c r="C8" s="524" t="s">
        <v>1220</v>
      </c>
      <c r="D8" s="524" t="s">
        <v>1221</v>
      </c>
      <c r="E8" s="544">
        <v>40</v>
      </c>
      <c r="F8" s="544">
        <v>1400</v>
      </c>
      <c r="G8" s="524">
        <v>1</v>
      </c>
      <c r="H8" s="524">
        <v>35</v>
      </c>
      <c r="I8" s="544">
        <v>46</v>
      </c>
      <c r="J8" s="544">
        <v>1625</v>
      </c>
      <c r="K8" s="524">
        <v>1.1607142857142858</v>
      </c>
      <c r="L8" s="524">
        <v>35.326086956521742</v>
      </c>
      <c r="M8" s="544">
        <v>60</v>
      </c>
      <c r="N8" s="544">
        <v>2160</v>
      </c>
      <c r="O8" s="529">
        <v>1.5428571428571429</v>
      </c>
      <c r="P8" s="545">
        <v>36</v>
      </c>
    </row>
    <row r="9" spans="1:16" ht="14.4" customHeight="1" x14ac:dyDescent="0.3">
      <c r="A9" s="523" t="s">
        <v>1214</v>
      </c>
      <c r="B9" s="524" t="s">
        <v>1215</v>
      </c>
      <c r="C9" s="524" t="s">
        <v>1222</v>
      </c>
      <c r="D9" s="524" t="s">
        <v>1223</v>
      </c>
      <c r="E9" s="544">
        <v>67</v>
      </c>
      <c r="F9" s="544">
        <v>3015</v>
      </c>
      <c r="G9" s="524">
        <v>1</v>
      </c>
      <c r="H9" s="524">
        <v>45</v>
      </c>
      <c r="I9" s="544">
        <v>75</v>
      </c>
      <c r="J9" s="544">
        <v>3375</v>
      </c>
      <c r="K9" s="524">
        <v>1.1194029850746268</v>
      </c>
      <c r="L9" s="524">
        <v>45</v>
      </c>
      <c r="M9" s="544">
        <v>91</v>
      </c>
      <c r="N9" s="544">
        <v>4095</v>
      </c>
      <c r="O9" s="529">
        <v>1.3582089552238805</v>
      </c>
      <c r="P9" s="545">
        <v>45</v>
      </c>
    </row>
    <row r="10" spans="1:16" ht="14.4" customHeight="1" x14ac:dyDescent="0.3">
      <c r="A10" s="523" t="s">
        <v>1214</v>
      </c>
      <c r="B10" s="524" t="s">
        <v>1215</v>
      </c>
      <c r="C10" s="524" t="s">
        <v>1224</v>
      </c>
      <c r="D10" s="524" t="s">
        <v>1225</v>
      </c>
      <c r="E10" s="544">
        <v>48</v>
      </c>
      <c r="F10" s="544">
        <v>430896</v>
      </c>
      <c r="G10" s="524">
        <v>1</v>
      </c>
      <c r="H10" s="524">
        <v>8977</v>
      </c>
      <c r="I10" s="544">
        <v>36</v>
      </c>
      <c r="J10" s="544">
        <v>323361</v>
      </c>
      <c r="K10" s="524">
        <v>0.75043862092012925</v>
      </c>
      <c r="L10" s="524">
        <v>8982.25</v>
      </c>
      <c r="M10" s="544">
        <v>37</v>
      </c>
      <c r="N10" s="544">
        <v>333296</v>
      </c>
      <c r="O10" s="529">
        <v>0.77349522854702757</v>
      </c>
      <c r="P10" s="545">
        <v>9008</v>
      </c>
    </row>
    <row r="11" spans="1:16" ht="14.4" customHeight="1" x14ac:dyDescent="0.3">
      <c r="A11" s="523" t="s">
        <v>1214</v>
      </c>
      <c r="B11" s="524" t="s">
        <v>1215</v>
      </c>
      <c r="C11" s="524" t="s">
        <v>1226</v>
      </c>
      <c r="D11" s="524" t="s">
        <v>1227</v>
      </c>
      <c r="E11" s="544"/>
      <c r="F11" s="544"/>
      <c r="G11" s="524"/>
      <c r="H11" s="524"/>
      <c r="I11" s="544"/>
      <c r="J11" s="544"/>
      <c r="K11" s="524"/>
      <c r="L11" s="524"/>
      <c r="M11" s="544">
        <v>2</v>
      </c>
      <c r="N11" s="544">
        <v>662</v>
      </c>
      <c r="O11" s="529"/>
      <c r="P11" s="545">
        <v>331</v>
      </c>
    </row>
    <row r="12" spans="1:16" ht="14.4" customHeight="1" x14ac:dyDescent="0.3">
      <c r="A12" s="523" t="s">
        <v>1214</v>
      </c>
      <c r="B12" s="524" t="s">
        <v>1215</v>
      </c>
      <c r="C12" s="524" t="s">
        <v>1228</v>
      </c>
      <c r="D12" s="524" t="s">
        <v>1229</v>
      </c>
      <c r="E12" s="544">
        <v>17</v>
      </c>
      <c r="F12" s="544">
        <v>2771</v>
      </c>
      <c r="G12" s="524">
        <v>1</v>
      </c>
      <c r="H12" s="524">
        <v>163</v>
      </c>
      <c r="I12" s="544">
        <v>15</v>
      </c>
      <c r="J12" s="544">
        <v>2452</v>
      </c>
      <c r="K12" s="524">
        <v>0.88487910501623968</v>
      </c>
      <c r="L12" s="524">
        <v>163.46666666666667</v>
      </c>
      <c r="M12" s="544">
        <v>15</v>
      </c>
      <c r="N12" s="544">
        <v>2475</v>
      </c>
      <c r="O12" s="529">
        <v>0.89317935763262357</v>
      </c>
      <c r="P12" s="545">
        <v>165</v>
      </c>
    </row>
    <row r="13" spans="1:16" ht="14.4" customHeight="1" x14ac:dyDescent="0.3">
      <c r="A13" s="523" t="s">
        <v>1230</v>
      </c>
      <c r="B13" s="524" t="s">
        <v>1231</v>
      </c>
      <c r="C13" s="524" t="s">
        <v>1232</v>
      </c>
      <c r="D13" s="524" t="s">
        <v>1233</v>
      </c>
      <c r="E13" s="544">
        <v>238</v>
      </c>
      <c r="F13" s="544">
        <v>229522.79</v>
      </c>
      <c r="G13" s="524">
        <v>1</v>
      </c>
      <c r="H13" s="524">
        <v>964.38147058823529</v>
      </c>
      <c r="I13" s="544">
        <v>176</v>
      </c>
      <c r="J13" s="544">
        <v>132704</v>
      </c>
      <c r="K13" s="524">
        <v>0.5781735225508543</v>
      </c>
      <c r="L13" s="524">
        <v>754</v>
      </c>
      <c r="M13" s="544">
        <v>184</v>
      </c>
      <c r="N13" s="544">
        <v>138736</v>
      </c>
      <c r="O13" s="529">
        <v>0.60445413721225671</v>
      </c>
      <c r="P13" s="545">
        <v>754</v>
      </c>
    </row>
    <row r="14" spans="1:16" ht="14.4" customHeight="1" x14ac:dyDescent="0.3">
      <c r="A14" s="523" t="s">
        <v>1230</v>
      </c>
      <c r="B14" s="524" t="s">
        <v>1215</v>
      </c>
      <c r="C14" s="524" t="s">
        <v>1234</v>
      </c>
      <c r="D14" s="524" t="s">
        <v>1235</v>
      </c>
      <c r="E14" s="544">
        <v>688</v>
      </c>
      <c r="F14" s="544">
        <v>139664</v>
      </c>
      <c r="G14" s="524">
        <v>1</v>
      </c>
      <c r="H14" s="524">
        <v>203</v>
      </c>
      <c r="I14" s="544">
        <v>880</v>
      </c>
      <c r="J14" s="544">
        <v>179094</v>
      </c>
      <c r="K14" s="524">
        <v>1.2823204261656547</v>
      </c>
      <c r="L14" s="524">
        <v>203.5159090909091</v>
      </c>
      <c r="M14" s="544">
        <v>797</v>
      </c>
      <c r="N14" s="544">
        <v>164182</v>
      </c>
      <c r="O14" s="529">
        <v>1.1755498911673732</v>
      </c>
      <c r="P14" s="545">
        <v>206</v>
      </c>
    </row>
    <row r="15" spans="1:16" ht="14.4" customHeight="1" x14ac:dyDescent="0.3">
      <c r="A15" s="523" t="s">
        <v>1230</v>
      </c>
      <c r="B15" s="524" t="s">
        <v>1215</v>
      </c>
      <c r="C15" s="524" t="s">
        <v>1236</v>
      </c>
      <c r="D15" s="524" t="s">
        <v>1235</v>
      </c>
      <c r="E15" s="544">
        <v>6</v>
      </c>
      <c r="F15" s="544">
        <v>504</v>
      </c>
      <c r="G15" s="524">
        <v>1</v>
      </c>
      <c r="H15" s="524">
        <v>84</v>
      </c>
      <c r="I15" s="544">
        <v>108</v>
      </c>
      <c r="J15" s="544">
        <v>9095</v>
      </c>
      <c r="K15" s="524">
        <v>18.045634920634921</v>
      </c>
      <c r="L15" s="524">
        <v>84.212962962962962</v>
      </c>
      <c r="M15" s="544">
        <v>107</v>
      </c>
      <c r="N15" s="544">
        <v>9095</v>
      </c>
      <c r="O15" s="529">
        <v>18.045634920634921</v>
      </c>
      <c r="P15" s="545">
        <v>85</v>
      </c>
    </row>
    <row r="16" spans="1:16" ht="14.4" customHeight="1" x14ac:dyDescent="0.3">
      <c r="A16" s="523" t="s">
        <v>1230</v>
      </c>
      <c r="B16" s="524" t="s">
        <v>1215</v>
      </c>
      <c r="C16" s="524" t="s">
        <v>1237</v>
      </c>
      <c r="D16" s="524" t="s">
        <v>1238</v>
      </c>
      <c r="E16" s="544">
        <v>4165</v>
      </c>
      <c r="F16" s="544">
        <v>1216180</v>
      </c>
      <c r="G16" s="524">
        <v>1</v>
      </c>
      <c r="H16" s="524">
        <v>292</v>
      </c>
      <c r="I16" s="544">
        <v>4721</v>
      </c>
      <c r="J16" s="544">
        <v>1381016</v>
      </c>
      <c r="K16" s="524">
        <v>1.1355358581788879</v>
      </c>
      <c r="L16" s="524">
        <v>292.52615971192546</v>
      </c>
      <c r="M16" s="544">
        <v>5090</v>
      </c>
      <c r="N16" s="544">
        <v>1501550</v>
      </c>
      <c r="O16" s="529">
        <v>1.2346445427486064</v>
      </c>
      <c r="P16" s="545">
        <v>295</v>
      </c>
    </row>
    <row r="17" spans="1:16" ht="14.4" customHeight="1" x14ac:dyDescent="0.3">
      <c r="A17" s="523" t="s">
        <v>1230</v>
      </c>
      <c r="B17" s="524" t="s">
        <v>1215</v>
      </c>
      <c r="C17" s="524" t="s">
        <v>1239</v>
      </c>
      <c r="D17" s="524" t="s">
        <v>1240</v>
      </c>
      <c r="E17" s="544">
        <v>128</v>
      </c>
      <c r="F17" s="544">
        <v>11904</v>
      </c>
      <c r="G17" s="524">
        <v>1</v>
      </c>
      <c r="H17" s="524">
        <v>93</v>
      </c>
      <c r="I17" s="544">
        <v>125</v>
      </c>
      <c r="J17" s="544">
        <v>11650</v>
      </c>
      <c r="K17" s="524">
        <v>0.97866263440860213</v>
      </c>
      <c r="L17" s="524">
        <v>93.2</v>
      </c>
      <c r="M17" s="544">
        <v>86</v>
      </c>
      <c r="N17" s="544">
        <v>8170</v>
      </c>
      <c r="O17" s="529">
        <v>0.68632392473118276</v>
      </c>
      <c r="P17" s="545">
        <v>95</v>
      </c>
    </row>
    <row r="18" spans="1:16" ht="14.4" customHeight="1" x14ac:dyDescent="0.3">
      <c r="A18" s="523" t="s">
        <v>1230</v>
      </c>
      <c r="B18" s="524" t="s">
        <v>1215</v>
      </c>
      <c r="C18" s="524" t="s">
        <v>1241</v>
      </c>
      <c r="D18" s="524" t="s">
        <v>1242</v>
      </c>
      <c r="E18" s="544">
        <v>19</v>
      </c>
      <c r="F18" s="544">
        <v>4180</v>
      </c>
      <c r="G18" s="524">
        <v>1</v>
      </c>
      <c r="H18" s="524">
        <v>220</v>
      </c>
      <c r="I18" s="544">
        <v>12</v>
      </c>
      <c r="J18" s="544">
        <v>2646</v>
      </c>
      <c r="K18" s="524">
        <v>0.6330143540669857</v>
      </c>
      <c r="L18" s="524">
        <v>220.5</v>
      </c>
      <c r="M18" s="544">
        <v>7</v>
      </c>
      <c r="N18" s="544">
        <v>1568</v>
      </c>
      <c r="O18" s="529">
        <v>0.37511961722488041</v>
      </c>
      <c r="P18" s="545">
        <v>224</v>
      </c>
    </row>
    <row r="19" spans="1:16" ht="14.4" customHeight="1" x14ac:dyDescent="0.3">
      <c r="A19" s="523" t="s">
        <v>1230</v>
      </c>
      <c r="B19" s="524" t="s">
        <v>1215</v>
      </c>
      <c r="C19" s="524" t="s">
        <v>1243</v>
      </c>
      <c r="D19" s="524" t="s">
        <v>1244</v>
      </c>
      <c r="E19" s="544">
        <v>1273</v>
      </c>
      <c r="F19" s="544">
        <v>170582</v>
      </c>
      <c r="G19" s="524">
        <v>1</v>
      </c>
      <c r="H19" s="524">
        <v>134</v>
      </c>
      <c r="I19" s="544">
        <v>1193</v>
      </c>
      <c r="J19" s="544">
        <v>160129</v>
      </c>
      <c r="K19" s="524">
        <v>0.93872155327056783</v>
      </c>
      <c r="L19" s="524">
        <v>134.2238055322716</v>
      </c>
      <c r="M19" s="544">
        <v>1124</v>
      </c>
      <c r="N19" s="544">
        <v>151740</v>
      </c>
      <c r="O19" s="529">
        <v>0.88954285915278286</v>
      </c>
      <c r="P19" s="545">
        <v>135</v>
      </c>
    </row>
    <row r="20" spans="1:16" ht="14.4" customHeight="1" x14ac:dyDescent="0.3">
      <c r="A20" s="523" t="s">
        <v>1230</v>
      </c>
      <c r="B20" s="524" t="s">
        <v>1215</v>
      </c>
      <c r="C20" s="524" t="s">
        <v>1245</v>
      </c>
      <c r="D20" s="524" t="s">
        <v>1244</v>
      </c>
      <c r="E20" s="544">
        <v>74</v>
      </c>
      <c r="F20" s="544">
        <v>12950</v>
      </c>
      <c r="G20" s="524">
        <v>1</v>
      </c>
      <c r="H20" s="524">
        <v>175</v>
      </c>
      <c r="I20" s="544">
        <v>88</v>
      </c>
      <c r="J20" s="544">
        <v>15444</v>
      </c>
      <c r="K20" s="524">
        <v>1.1925868725868727</v>
      </c>
      <c r="L20" s="524">
        <v>175.5</v>
      </c>
      <c r="M20" s="544">
        <v>88</v>
      </c>
      <c r="N20" s="544">
        <v>15664</v>
      </c>
      <c r="O20" s="529">
        <v>1.2095752895752896</v>
      </c>
      <c r="P20" s="545">
        <v>178</v>
      </c>
    </row>
    <row r="21" spans="1:16" ht="14.4" customHeight="1" x14ac:dyDescent="0.3">
      <c r="A21" s="523" t="s">
        <v>1230</v>
      </c>
      <c r="B21" s="524" t="s">
        <v>1215</v>
      </c>
      <c r="C21" s="524" t="s">
        <v>1246</v>
      </c>
      <c r="D21" s="524" t="s">
        <v>1247</v>
      </c>
      <c r="E21" s="544">
        <v>45</v>
      </c>
      <c r="F21" s="544">
        <v>27540</v>
      </c>
      <c r="G21" s="524">
        <v>1</v>
      </c>
      <c r="H21" s="524">
        <v>612</v>
      </c>
      <c r="I21" s="544">
        <v>31</v>
      </c>
      <c r="J21" s="544">
        <v>19002</v>
      </c>
      <c r="K21" s="524">
        <v>0.68997821350762523</v>
      </c>
      <c r="L21" s="524">
        <v>612.9677419354839</v>
      </c>
      <c r="M21" s="544">
        <v>21</v>
      </c>
      <c r="N21" s="544">
        <v>13020</v>
      </c>
      <c r="O21" s="529">
        <v>0.47276688453159044</v>
      </c>
      <c r="P21" s="545">
        <v>620</v>
      </c>
    </row>
    <row r="22" spans="1:16" ht="14.4" customHeight="1" x14ac:dyDescent="0.3">
      <c r="A22" s="523" t="s">
        <v>1230</v>
      </c>
      <c r="B22" s="524" t="s">
        <v>1215</v>
      </c>
      <c r="C22" s="524" t="s">
        <v>1248</v>
      </c>
      <c r="D22" s="524" t="s">
        <v>1249</v>
      </c>
      <c r="E22" s="544">
        <v>27</v>
      </c>
      <c r="F22" s="544">
        <v>15795</v>
      </c>
      <c r="G22" s="524">
        <v>1</v>
      </c>
      <c r="H22" s="524">
        <v>585</v>
      </c>
      <c r="I22" s="544">
        <v>63</v>
      </c>
      <c r="J22" s="544">
        <v>36963</v>
      </c>
      <c r="K22" s="524">
        <v>2.3401709401709403</v>
      </c>
      <c r="L22" s="524">
        <v>586.71428571428567</v>
      </c>
      <c r="M22" s="544">
        <v>39</v>
      </c>
      <c r="N22" s="544">
        <v>23127</v>
      </c>
      <c r="O22" s="529">
        <v>1.4641975308641975</v>
      </c>
      <c r="P22" s="545">
        <v>593</v>
      </c>
    </row>
    <row r="23" spans="1:16" ht="14.4" customHeight="1" x14ac:dyDescent="0.3">
      <c r="A23" s="523" t="s">
        <v>1230</v>
      </c>
      <c r="B23" s="524" t="s">
        <v>1215</v>
      </c>
      <c r="C23" s="524" t="s">
        <v>1250</v>
      </c>
      <c r="D23" s="524" t="s">
        <v>1251</v>
      </c>
      <c r="E23" s="544">
        <v>386</v>
      </c>
      <c r="F23" s="544">
        <v>61374</v>
      </c>
      <c r="G23" s="524">
        <v>1</v>
      </c>
      <c r="H23" s="524">
        <v>159</v>
      </c>
      <c r="I23" s="544">
        <v>412</v>
      </c>
      <c r="J23" s="544">
        <v>65615</v>
      </c>
      <c r="K23" s="524">
        <v>1.0691009222146186</v>
      </c>
      <c r="L23" s="524">
        <v>159.25970873786409</v>
      </c>
      <c r="M23" s="544">
        <v>418</v>
      </c>
      <c r="N23" s="544">
        <v>67298</v>
      </c>
      <c r="O23" s="529">
        <v>1.0965229576041973</v>
      </c>
      <c r="P23" s="545">
        <v>161</v>
      </c>
    </row>
    <row r="24" spans="1:16" ht="14.4" customHeight="1" x14ac:dyDescent="0.3">
      <c r="A24" s="523" t="s">
        <v>1230</v>
      </c>
      <c r="B24" s="524" t="s">
        <v>1215</v>
      </c>
      <c r="C24" s="524" t="s">
        <v>1252</v>
      </c>
      <c r="D24" s="524" t="s">
        <v>1253</v>
      </c>
      <c r="E24" s="544">
        <v>1217</v>
      </c>
      <c r="F24" s="544">
        <v>464894</v>
      </c>
      <c r="G24" s="524">
        <v>1</v>
      </c>
      <c r="H24" s="524">
        <v>382</v>
      </c>
      <c r="I24" s="544">
        <v>1007</v>
      </c>
      <c r="J24" s="544">
        <v>384911</v>
      </c>
      <c r="K24" s="524">
        <v>0.82795432937400781</v>
      </c>
      <c r="L24" s="524">
        <v>382.23535253227408</v>
      </c>
      <c r="M24" s="544">
        <v>1012</v>
      </c>
      <c r="N24" s="544">
        <v>387596</v>
      </c>
      <c r="O24" s="529">
        <v>0.83372983949029245</v>
      </c>
      <c r="P24" s="545">
        <v>383</v>
      </c>
    </row>
    <row r="25" spans="1:16" ht="14.4" customHeight="1" x14ac:dyDescent="0.3">
      <c r="A25" s="523" t="s">
        <v>1230</v>
      </c>
      <c r="B25" s="524" t="s">
        <v>1215</v>
      </c>
      <c r="C25" s="524" t="s">
        <v>1254</v>
      </c>
      <c r="D25" s="524" t="s">
        <v>1255</v>
      </c>
      <c r="E25" s="544">
        <v>3539</v>
      </c>
      <c r="F25" s="544">
        <v>56624</v>
      </c>
      <c r="G25" s="524">
        <v>1</v>
      </c>
      <c r="H25" s="524">
        <v>16</v>
      </c>
      <c r="I25" s="544">
        <v>3288</v>
      </c>
      <c r="J25" s="544">
        <v>52608</v>
      </c>
      <c r="K25" s="524">
        <v>0.92907601017236507</v>
      </c>
      <c r="L25" s="524">
        <v>16</v>
      </c>
      <c r="M25" s="544">
        <v>3184</v>
      </c>
      <c r="N25" s="544">
        <v>50944</v>
      </c>
      <c r="O25" s="529">
        <v>0.89968917773382306</v>
      </c>
      <c r="P25" s="545">
        <v>16</v>
      </c>
    </row>
    <row r="26" spans="1:16" ht="14.4" customHeight="1" x14ac:dyDescent="0.3">
      <c r="A26" s="523" t="s">
        <v>1230</v>
      </c>
      <c r="B26" s="524" t="s">
        <v>1215</v>
      </c>
      <c r="C26" s="524" t="s">
        <v>1256</v>
      </c>
      <c r="D26" s="524" t="s">
        <v>1257</v>
      </c>
      <c r="E26" s="544">
        <v>390</v>
      </c>
      <c r="F26" s="544">
        <v>102180</v>
      </c>
      <c r="G26" s="524">
        <v>1</v>
      </c>
      <c r="H26" s="524">
        <v>262</v>
      </c>
      <c r="I26" s="544">
        <v>454</v>
      </c>
      <c r="J26" s="544">
        <v>119317</v>
      </c>
      <c r="K26" s="524">
        <v>1.1677138383245254</v>
      </c>
      <c r="L26" s="524">
        <v>262.81277533039645</v>
      </c>
      <c r="M26" s="544">
        <v>441</v>
      </c>
      <c r="N26" s="544">
        <v>117306</v>
      </c>
      <c r="O26" s="529">
        <v>1.1480328831473869</v>
      </c>
      <c r="P26" s="545">
        <v>266</v>
      </c>
    </row>
    <row r="27" spans="1:16" ht="14.4" customHeight="1" x14ac:dyDescent="0.3">
      <c r="A27" s="523" t="s">
        <v>1230</v>
      </c>
      <c r="B27" s="524" t="s">
        <v>1215</v>
      </c>
      <c r="C27" s="524" t="s">
        <v>1258</v>
      </c>
      <c r="D27" s="524" t="s">
        <v>1259</v>
      </c>
      <c r="E27" s="544">
        <v>358</v>
      </c>
      <c r="F27" s="544">
        <v>50478</v>
      </c>
      <c r="G27" s="524">
        <v>1</v>
      </c>
      <c r="H27" s="524">
        <v>141</v>
      </c>
      <c r="I27" s="544">
        <v>399</v>
      </c>
      <c r="J27" s="544">
        <v>56259</v>
      </c>
      <c r="K27" s="524">
        <v>1.1145251396648044</v>
      </c>
      <c r="L27" s="524">
        <v>141</v>
      </c>
      <c r="M27" s="544">
        <v>446</v>
      </c>
      <c r="N27" s="544">
        <v>62886</v>
      </c>
      <c r="O27" s="529">
        <v>1.2458100558659218</v>
      </c>
      <c r="P27" s="545">
        <v>141</v>
      </c>
    </row>
    <row r="28" spans="1:16" ht="14.4" customHeight="1" x14ac:dyDescent="0.3">
      <c r="A28" s="523" t="s">
        <v>1230</v>
      </c>
      <c r="B28" s="524" t="s">
        <v>1215</v>
      </c>
      <c r="C28" s="524" t="s">
        <v>1260</v>
      </c>
      <c r="D28" s="524" t="s">
        <v>1259</v>
      </c>
      <c r="E28" s="544">
        <v>1271</v>
      </c>
      <c r="F28" s="544">
        <v>99138</v>
      </c>
      <c r="G28" s="524">
        <v>1</v>
      </c>
      <c r="H28" s="524">
        <v>78</v>
      </c>
      <c r="I28" s="544">
        <v>1194</v>
      </c>
      <c r="J28" s="544">
        <v>93132</v>
      </c>
      <c r="K28" s="524">
        <v>0.93941778127458697</v>
      </c>
      <c r="L28" s="524">
        <v>78</v>
      </c>
      <c r="M28" s="544">
        <v>1123</v>
      </c>
      <c r="N28" s="544">
        <v>87594</v>
      </c>
      <c r="O28" s="529">
        <v>0.88355625491738787</v>
      </c>
      <c r="P28" s="545">
        <v>78</v>
      </c>
    </row>
    <row r="29" spans="1:16" ht="14.4" customHeight="1" x14ac:dyDescent="0.3">
      <c r="A29" s="523" t="s">
        <v>1230</v>
      </c>
      <c r="B29" s="524" t="s">
        <v>1215</v>
      </c>
      <c r="C29" s="524" t="s">
        <v>1261</v>
      </c>
      <c r="D29" s="524" t="s">
        <v>1262</v>
      </c>
      <c r="E29" s="544">
        <v>358</v>
      </c>
      <c r="F29" s="544">
        <v>108474</v>
      </c>
      <c r="G29" s="524">
        <v>1</v>
      </c>
      <c r="H29" s="524">
        <v>303</v>
      </c>
      <c r="I29" s="544">
        <v>399</v>
      </c>
      <c r="J29" s="544">
        <v>121218</v>
      </c>
      <c r="K29" s="524">
        <v>1.1174843741357376</v>
      </c>
      <c r="L29" s="524">
        <v>303.80451127819549</v>
      </c>
      <c r="M29" s="544">
        <v>448</v>
      </c>
      <c r="N29" s="544">
        <v>137536</v>
      </c>
      <c r="O29" s="529">
        <v>1.2679167358076591</v>
      </c>
      <c r="P29" s="545">
        <v>307</v>
      </c>
    </row>
    <row r="30" spans="1:16" ht="14.4" customHeight="1" x14ac:dyDescent="0.3">
      <c r="A30" s="523" t="s">
        <v>1230</v>
      </c>
      <c r="B30" s="524" t="s">
        <v>1215</v>
      </c>
      <c r="C30" s="524" t="s">
        <v>1263</v>
      </c>
      <c r="D30" s="524" t="s">
        <v>1264</v>
      </c>
      <c r="E30" s="544">
        <v>1464</v>
      </c>
      <c r="F30" s="544">
        <v>711504</v>
      </c>
      <c r="G30" s="524">
        <v>1</v>
      </c>
      <c r="H30" s="524">
        <v>486</v>
      </c>
      <c r="I30" s="544">
        <v>1315</v>
      </c>
      <c r="J30" s="544">
        <v>639390</v>
      </c>
      <c r="K30" s="524">
        <v>0.89864568575861836</v>
      </c>
      <c r="L30" s="524">
        <v>486.22813688212926</v>
      </c>
      <c r="M30" s="544">
        <v>1296</v>
      </c>
      <c r="N30" s="544">
        <v>631152</v>
      </c>
      <c r="O30" s="529">
        <v>0.8870673952641166</v>
      </c>
      <c r="P30" s="545">
        <v>487</v>
      </c>
    </row>
    <row r="31" spans="1:16" ht="14.4" customHeight="1" x14ac:dyDescent="0.3">
      <c r="A31" s="523" t="s">
        <v>1230</v>
      </c>
      <c r="B31" s="524" t="s">
        <v>1215</v>
      </c>
      <c r="C31" s="524" t="s">
        <v>1265</v>
      </c>
      <c r="D31" s="524" t="s">
        <v>1266</v>
      </c>
      <c r="E31" s="544">
        <v>1077</v>
      </c>
      <c r="F31" s="544">
        <v>172320</v>
      </c>
      <c r="G31" s="524">
        <v>1</v>
      </c>
      <c r="H31" s="524">
        <v>160</v>
      </c>
      <c r="I31" s="544">
        <v>1051</v>
      </c>
      <c r="J31" s="544">
        <v>168396</v>
      </c>
      <c r="K31" s="524">
        <v>0.97722841225626744</v>
      </c>
      <c r="L31" s="524">
        <v>160.22454804947668</v>
      </c>
      <c r="M31" s="544">
        <v>1036</v>
      </c>
      <c r="N31" s="544">
        <v>166796</v>
      </c>
      <c r="O31" s="529">
        <v>0.96794336118848656</v>
      </c>
      <c r="P31" s="545">
        <v>161</v>
      </c>
    </row>
    <row r="32" spans="1:16" ht="14.4" customHeight="1" x14ac:dyDescent="0.3">
      <c r="A32" s="523" t="s">
        <v>1230</v>
      </c>
      <c r="B32" s="524" t="s">
        <v>1215</v>
      </c>
      <c r="C32" s="524" t="s">
        <v>1267</v>
      </c>
      <c r="D32" s="524" t="s">
        <v>1268</v>
      </c>
      <c r="E32" s="544">
        <v>1374</v>
      </c>
      <c r="F32" s="544">
        <v>321516</v>
      </c>
      <c r="G32" s="524">
        <v>1</v>
      </c>
      <c r="H32" s="524">
        <v>234</v>
      </c>
      <c r="I32" s="544">
        <v>1230</v>
      </c>
      <c r="J32" s="544">
        <v>288111</v>
      </c>
      <c r="K32" s="524">
        <v>0.89610159369984699</v>
      </c>
      <c r="L32" s="524">
        <v>234.23658536585367</v>
      </c>
      <c r="M32" s="544">
        <v>1227</v>
      </c>
      <c r="N32" s="544">
        <v>288345</v>
      </c>
      <c r="O32" s="529">
        <v>0.89682939573769271</v>
      </c>
      <c r="P32" s="545">
        <v>235</v>
      </c>
    </row>
    <row r="33" spans="1:16" ht="14.4" customHeight="1" x14ac:dyDescent="0.3">
      <c r="A33" s="523" t="s">
        <v>1230</v>
      </c>
      <c r="B33" s="524" t="s">
        <v>1215</v>
      </c>
      <c r="C33" s="524" t="s">
        <v>1269</v>
      </c>
      <c r="D33" s="524" t="s">
        <v>1235</v>
      </c>
      <c r="E33" s="544">
        <v>1007</v>
      </c>
      <c r="F33" s="544">
        <v>70490</v>
      </c>
      <c r="G33" s="524">
        <v>1</v>
      </c>
      <c r="H33" s="524">
        <v>70</v>
      </c>
      <c r="I33" s="544">
        <v>983</v>
      </c>
      <c r="J33" s="544">
        <v>69013</v>
      </c>
      <c r="K33" s="524">
        <v>0.97904667328699102</v>
      </c>
      <c r="L33" s="524">
        <v>70.206510681586977</v>
      </c>
      <c r="M33" s="544">
        <v>994</v>
      </c>
      <c r="N33" s="544">
        <v>70574</v>
      </c>
      <c r="O33" s="529">
        <v>1.0011916583912612</v>
      </c>
      <c r="P33" s="545">
        <v>71</v>
      </c>
    </row>
    <row r="34" spans="1:16" ht="14.4" customHeight="1" x14ac:dyDescent="0.3">
      <c r="A34" s="523" t="s">
        <v>1230</v>
      </c>
      <c r="B34" s="524" t="s">
        <v>1215</v>
      </c>
      <c r="C34" s="524" t="s">
        <v>1270</v>
      </c>
      <c r="D34" s="524" t="s">
        <v>1271</v>
      </c>
      <c r="E34" s="544">
        <v>502</v>
      </c>
      <c r="F34" s="544">
        <v>36144</v>
      </c>
      <c r="G34" s="524">
        <v>1</v>
      </c>
      <c r="H34" s="524">
        <v>72</v>
      </c>
      <c r="I34" s="544">
        <v>445</v>
      </c>
      <c r="J34" s="544">
        <v>32127</v>
      </c>
      <c r="K34" s="524">
        <v>0.88886122177954852</v>
      </c>
      <c r="L34" s="524">
        <v>72.195505617977531</v>
      </c>
      <c r="M34" s="544">
        <v>409</v>
      </c>
      <c r="N34" s="544">
        <v>29857</v>
      </c>
      <c r="O34" s="529">
        <v>0.82605688357680385</v>
      </c>
      <c r="P34" s="545">
        <v>73</v>
      </c>
    </row>
    <row r="35" spans="1:16" ht="14.4" customHeight="1" x14ac:dyDescent="0.3">
      <c r="A35" s="523" t="s">
        <v>1230</v>
      </c>
      <c r="B35" s="524" t="s">
        <v>1215</v>
      </c>
      <c r="C35" s="524" t="s">
        <v>1272</v>
      </c>
      <c r="D35" s="524" t="s">
        <v>1273</v>
      </c>
      <c r="E35" s="544">
        <v>1975</v>
      </c>
      <c r="F35" s="544">
        <v>558925</v>
      </c>
      <c r="G35" s="524">
        <v>1</v>
      </c>
      <c r="H35" s="524">
        <v>283</v>
      </c>
      <c r="I35" s="544">
        <v>1792</v>
      </c>
      <c r="J35" s="544">
        <v>507575</v>
      </c>
      <c r="K35" s="524">
        <v>0.90812720848056538</v>
      </c>
      <c r="L35" s="524">
        <v>283.24497767857144</v>
      </c>
      <c r="M35" s="544">
        <v>1795</v>
      </c>
      <c r="N35" s="544">
        <v>509780</v>
      </c>
      <c r="O35" s="529">
        <v>0.91207228161202303</v>
      </c>
      <c r="P35" s="545">
        <v>284</v>
      </c>
    </row>
    <row r="36" spans="1:16" ht="14.4" customHeight="1" x14ac:dyDescent="0.3">
      <c r="A36" s="523" t="s">
        <v>1230</v>
      </c>
      <c r="B36" s="524" t="s">
        <v>1215</v>
      </c>
      <c r="C36" s="524" t="s">
        <v>1274</v>
      </c>
      <c r="D36" s="524" t="s">
        <v>1275</v>
      </c>
      <c r="E36" s="544">
        <v>108</v>
      </c>
      <c r="F36" s="544">
        <v>23328</v>
      </c>
      <c r="G36" s="524">
        <v>1</v>
      </c>
      <c r="H36" s="524">
        <v>216</v>
      </c>
      <c r="I36" s="544">
        <v>93</v>
      </c>
      <c r="J36" s="544">
        <v>20154</v>
      </c>
      <c r="K36" s="524">
        <v>0.86394032921810704</v>
      </c>
      <c r="L36" s="524">
        <v>216.70967741935485</v>
      </c>
      <c r="M36" s="544">
        <v>102</v>
      </c>
      <c r="N36" s="544">
        <v>22440</v>
      </c>
      <c r="O36" s="529">
        <v>0.9619341563786008</v>
      </c>
      <c r="P36" s="545">
        <v>220</v>
      </c>
    </row>
    <row r="37" spans="1:16" ht="14.4" customHeight="1" x14ac:dyDescent="0.3">
      <c r="A37" s="523" t="s">
        <v>1230</v>
      </c>
      <c r="B37" s="524" t="s">
        <v>1215</v>
      </c>
      <c r="C37" s="524" t="s">
        <v>1276</v>
      </c>
      <c r="D37" s="524" t="s">
        <v>1277</v>
      </c>
      <c r="E37" s="544">
        <v>245</v>
      </c>
      <c r="F37" s="544">
        <v>291305</v>
      </c>
      <c r="G37" s="524">
        <v>1</v>
      </c>
      <c r="H37" s="524">
        <v>1189</v>
      </c>
      <c r="I37" s="544">
        <v>307</v>
      </c>
      <c r="J37" s="544">
        <v>365323</v>
      </c>
      <c r="K37" s="524">
        <v>1.2540910729304338</v>
      </c>
      <c r="L37" s="524">
        <v>1189.9771986970684</v>
      </c>
      <c r="M37" s="544">
        <v>320</v>
      </c>
      <c r="N37" s="544">
        <v>382400</v>
      </c>
      <c r="O37" s="529">
        <v>1.3127134789996739</v>
      </c>
      <c r="P37" s="545">
        <v>1195</v>
      </c>
    </row>
    <row r="38" spans="1:16" ht="14.4" customHeight="1" x14ac:dyDescent="0.3">
      <c r="A38" s="523" t="s">
        <v>1230</v>
      </c>
      <c r="B38" s="524" t="s">
        <v>1215</v>
      </c>
      <c r="C38" s="524" t="s">
        <v>1278</v>
      </c>
      <c r="D38" s="524" t="s">
        <v>1279</v>
      </c>
      <c r="E38" s="544">
        <v>309</v>
      </c>
      <c r="F38" s="544">
        <v>33372</v>
      </c>
      <c r="G38" s="524">
        <v>1</v>
      </c>
      <c r="H38" s="524">
        <v>108</v>
      </c>
      <c r="I38" s="544">
        <v>324</v>
      </c>
      <c r="J38" s="544">
        <v>35076</v>
      </c>
      <c r="K38" s="524">
        <v>1.0510607695073715</v>
      </c>
      <c r="L38" s="524">
        <v>108.25925925925925</v>
      </c>
      <c r="M38" s="544">
        <v>308</v>
      </c>
      <c r="N38" s="544">
        <v>33880</v>
      </c>
      <c r="O38" s="529">
        <v>1.0152223420831834</v>
      </c>
      <c r="P38" s="545">
        <v>110</v>
      </c>
    </row>
    <row r="39" spans="1:16" ht="14.4" customHeight="1" x14ac:dyDescent="0.3">
      <c r="A39" s="523" t="s">
        <v>1230</v>
      </c>
      <c r="B39" s="524" t="s">
        <v>1215</v>
      </c>
      <c r="C39" s="524" t="s">
        <v>1280</v>
      </c>
      <c r="D39" s="524" t="s">
        <v>1281</v>
      </c>
      <c r="E39" s="544">
        <v>29</v>
      </c>
      <c r="F39" s="544">
        <v>9251</v>
      </c>
      <c r="G39" s="524">
        <v>1</v>
      </c>
      <c r="H39" s="524">
        <v>319</v>
      </c>
      <c r="I39" s="544">
        <v>20</v>
      </c>
      <c r="J39" s="544">
        <v>6392</v>
      </c>
      <c r="K39" s="524">
        <v>0.69095232947789431</v>
      </c>
      <c r="L39" s="524">
        <v>319.60000000000002</v>
      </c>
      <c r="M39" s="544">
        <v>12</v>
      </c>
      <c r="N39" s="544">
        <v>3876</v>
      </c>
      <c r="O39" s="529">
        <v>0.41898173170468056</v>
      </c>
      <c r="P39" s="545">
        <v>323</v>
      </c>
    </row>
    <row r="40" spans="1:16" ht="14.4" customHeight="1" x14ac:dyDescent="0.3">
      <c r="A40" s="523" t="s">
        <v>1230</v>
      </c>
      <c r="B40" s="524" t="s">
        <v>1215</v>
      </c>
      <c r="C40" s="524" t="s">
        <v>1282</v>
      </c>
      <c r="D40" s="524" t="s">
        <v>1283</v>
      </c>
      <c r="E40" s="544">
        <v>238</v>
      </c>
      <c r="F40" s="544">
        <v>13328</v>
      </c>
      <c r="G40" s="524">
        <v>1</v>
      </c>
      <c r="H40" s="524">
        <v>56</v>
      </c>
      <c r="I40" s="544">
        <v>176</v>
      </c>
      <c r="J40" s="544">
        <v>9893</v>
      </c>
      <c r="K40" s="524">
        <v>0.74227190876350535</v>
      </c>
      <c r="L40" s="524">
        <v>56.210227272727273</v>
      </c>
      <c r="M40" s="544">
        <v>184</v>
      </c>
      <c r="N40" s="544">
        <v>10488</v>
      </c>
      <c r="O40" s="529">
        <v>0.78691476590636256</v>
      </c>
      <c r="P40" s="545">
        <v>57</v>
      </c>
    </row>
    <row r="41" spans="1:16" ht="14.4" customHeight="1" x14ac:dyDescent="0.3">
      <c r="A41" s="523" t="s">
        <v>1230</v>
      </c>
      <c r="B41" s="524" t="s">
        <v>1215</v>
      </c>
      <c r="C41" s="524" t="s">
        <v>1284</v>
      </c>
      <c r="D41" s="524" t="s">
        <v>1285</v>
      </c>
      <c r="E41" s="544">
        <v>14</v>
      </c>
      <c r="F41" s="544">
        <v>2016</v>
      </c>
      <c r="G41" s="524">
        <v>1</v>
      </c>
      <c r="H41" s="524">
        <v>144</v>
      </c>
      <c r="I41" s="544">
        <v>4</v>
      </c>
      <c r="J41" s="544">
        <v>576</v>
      </c>
      <c r="K41" s="524">
        <v>0.2857142857142857</v>
      </c>
      <c r="L41" s="524">
        <v>144</v>
      </c>
      <c r="M41" s="544">
        <v>6</v>
      </c>
      <c r="N41" s="544">
        <v>876</v>
      </c>
      <c r="O41" s="529">
        <v>0.43452380952380953</v>
      </c>
      <c r="P41" s="545">
        <v>146</v>
      </c>
    </row>
    <row r="42" spans="1:16" ht="14.4" customHeight="1" x14ac:dyDescent="0.3">
      <c r="A42" s="523" t="s">
        <v>1230</v>
      </c>
      <c r="B42" s="524" t="s">
        <v>1215</v>
      </c>
      <c r="C42" s="524" t="s">
        <v>1286</v>
      </c>
      <c r="D42" s="524" t="s">
        <v>1287</v>
      </c>
      <c r="E42" s="544">
        <v>17</v>
      </c>
      <c r="F42" s="544">
        <v>17340</v>
      </c>
      <c r="G42" s="524">
        <v>1</v>
      </c>
      <c r="H42" s="524">
        <v>1020</v>
      </c>
      <c r="I42" s="544">
        <v>25</v>
      </c>
      <c r="J42" s="544">
        <v>25581</v>
      </c>
      <c r="K42" s="524">
        <v>1.4752595155709343</v>
      </c>
      <c r="L42" s="524">
        <v>1023.24</v>
      </c>
      <c r="M42" s="544">
        <v>20</v>
      </c>
      <c r="N42" s="544">
        <v>20660</v>
      </c>
      <c r="O42" s="529">
        <v>1.1914648212226067</v>
      </c>
      <c r="P42" s="545">
        <v>1033</v>
      </c>
    </row>
    <row r="43" spans="1:16" ht="14.4" customHeight="1" x14ac:dyDescent="0.3">
      <c r="A43" s="523" t="s">
        <v>1230</v>
      </c>
      <c r="B43" s="524" t="s">
        <v>1215</v>
      </c>
      <c r="C43" s="524" t="s">
        <v>1288</v>
      </c>
      <c r="D43" s="524" t="s">
        <v>1289</v>
      </c>
      <c r="E43" s="544">
        <v>9</v>
      </c>
      <c r="F43" s="544">
        <v>2619</v>
      </c>
      <c r="G43" s="524">
        <v>1</v>
      </c>
      <c r="H43" s="524">
        <v>291</v>
      </c>
      <c r="I43" s="544">
        <v>11</v>
      </c>
      <c r="J43" s="544">
        <v>3207</v>
      </c>
      <c r="K43" s="524">
        <v>1.2245131729667813</v>
      </c>
      <c r="L43" s="524">
        <v>291.54545454545456</v>
      </c>
      <c r="M43" s="544">
        <v>8</v>
      </c>
      <c r="N43" s="544">
        <v>2352</v>
      </c>
      <c r="O43" s="529">
        <v>0.89805269186712489</v>
      </c>
      <c r="P43" s="545">
        <v>294</v>
      </c>
    </row>
    <row r="44" spans="1:16" ht="14.4" customHeight="1" thickBot="1" x14ac:dyDescent="0.35">
      <c r="A44" s="531" t="s">
        <v>1230</v>
      </c>
      <c r="B44" s="532" t="s">
        <v>1215</v>
      </c>
      <c r="C44" s="532" t="s">
        <v>1290</v>
      </c>
      <c r="D44" s="532" t="s">
        <v>1291</v>
      </c>
      <c r="E44" s="546">
        <v>2</v>
      </c>
      <c r="F44" s="546">
        <v>1448</v>
      </c>
      <c r="G44" s="532">
        <v>1</v>
      </c>
      <c r="H44" s="532">
        <v>724</v>
      </c>
      <c r="I44" s="546">
        <v>1</v>
      </c>
      <c r="J44" s="546">
        <v>724</v>
      </c>
      <c r="K44" s="532">
        <v>0.5</v>
      </c>
      <c r="L44" s="532">
        <v>724</v>
      </c>
      <c r="M44" s="546">
        <v>1</v>
      </c>
      <c r="N44" s="546">
        <v>732</v>
      </c>
      <c r="O44" s="537">
        <v>0.50552486187845302</v>
      </c>
      <c r="P44" s="547">
        <v>732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278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4196228</v>
      </c>
      <c r="C3" s="223">
        <f t="shared" ref="C3:R3" si="0">SUBTOTAL(9,C6:C1048576)</f>
        <v>24</v>
      </c>
      <c r="D3" s="223">
        <f t="shared" si="0"/>
        <v>4494544</v>
      </c>
      <c r="E3" s="223">
        <f t="shared" si="0"/>
        <v>23.778822608551163</v>
      </c>
      <c r="F3" s="223">
        <f t="shared" si="0"/>
        <v>4574706</v>
      </c>
      <c r="G3" s="226">
        <f>IF(B3&lt;&gt;0,F3/B3,"")</f>
        <v>1.090194813055916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5" t="s">
        <v>1293</v>
      </c>
      <c r="B6" s="602">
        <v>182883</v>
      </c>
      <c r="C6" s="517">
        <v>1</v>
      </c>
      <c r="D6" s="602">
        <v>173967</v>
      </c>
      <c r="E6" s="517">
        <v>0.95124751890552972</v>
      </c>
      <c r="F6" s="602">
        <v>253629</v>
      </c>
      <c r="G6" s="522">
        <v>1.3868374862617083</v>
      </c>
      <c r="H6" s="602"/>
      <c r="I6" s="517"/>
      <c r="J6" s="602"/>
      <c r="K6" s="517"/>
      <c r="L6" s="602"/>
      <c r="M6" s="522"/>
      <c r="N6" s="602"/>
      <c r="O6" s="517"/>
      <c r="P6" s="602"/>
      <c r="Q6" s="517"/>
      <c r="R6" s="602"/>
      <c r="S6" s="122"/>
    </row>
    <row r="7" spans="1:19" ht="14.4" customHeight="1" x14ac:dyDescent="0.3">
      <c r="A7" s="556" t="s">
        <v>1294</v>
      </c>
      <c r="B7" s="607">
        <v>255064</v>
      </c>
      <c r="C7" s="524">
        <v>1</v>
      </c>
      <c r="D7" s="607">
        <v>382725</v>
      </c>
      <c r="E7" s="524">
        <v>1.5005057554182479</v>
      </c>
      <c r="F7" s="607">
        <v>295457</v>
      </c>
      <c r="G7" s="529">
        <v>1.1583641752658156</v>
      </c>
      <c r="H7" s="607"/>
      <c r="I7" s="524"/>
      <c r="J7" s="607"/>
      <c r="K7" s="524"/>
      <c r="L7" s="607"/>
      <c r="M7" s="529"/>
      <c r="N7" s="607"/>
      <c r="O7" s="524"/>
      <c r="P7" s="607"/>
      <c r="Q7" s="524"/>
      <c r="R7" s="607"/>
      <c r="S7" s="530"/>
    </row>
    <row r="8" spans="1:19" ht="14.4" customHeight="1" x14ac:dyDescent="0.3">
      <c r="A8" s="556" t="s">
        <v>1295</v>
      </c>
      <c r="B8" s="607">
        <v>127676</v>
      </c>
      <c r="C8" s="524">
        <v>1</v>
      </c>
      <c r="D8" s="607">
        <v>124243</v>
      </c>
      <c r="E8" s="524">
        <v>0.97311162630408221</v>
      </c>
      <c r="F8" s="607">
        <v>182707</v>
      </c>
      <c r="G8" s="529">
        <v>1.431020708668818</v>
      </c>
      <c r="H8" s="607"/>
      <c r="I8" s="524"/>
      <c r="J8" s="607"/>
      <c r="K8" s="524"/>
      <c r="L8" s="607"/>
      <c r="M8" s="529"/>
      <c r="N8" s="607"/>
      <c r="O8" s="524"/>
      <c r="P8" s="607"/>
      <c r="Q8" s="524"/>
      <c r="R8" s="607"/>
      <c r="S8" s="530"/>
    </row>
    <row r="9" spans="1:19" ht="14.4" customHeight="1" x14ac:dyDescent="0.3">
      <c r="A9" s="556" t="s">
        <v>1296</v>
      </c>
      <c r="B9" s="607">
        <v>360393</v>
      </c>
      <c r="C9" s="524">
        <v>1</v>
      </c>
      <c r="D9" s="607">
        <v>463008</v>
      </c>
      <c r="E9" s="524">
        <v>1.2847308355045741</v>
      </c>
      <c r="F9" s="607">
        <v>327365</v>
      </c>
      <c r="G9" s="529">
        <v>0.90835560069146737</v>
      </c>
      <c r="H9" s="607"/>
      <c r="I9" s="524"/>
      <c r="J9" s="607"/>
      <c r="K9" s="524"/>
      <c r="L9" s="607"/>
      <c r="M9" s="529"/>
      <c r="N9" s="607"/>
      <c r="O9" s="524"/>
      <c r="P9" s="607"/>
      <c r="Q9" s="524"/>
      <c r="R9" s="607"/>
      <c r="S9" s="530"/>
    </row>
    <row r="10" spans="1:19" ht="14.4" customHeight="1" x14ac:dyDescent="0.3">
      <c r="A10" s="556" t="s">
        <v>1297</v>
      </c>
      <c r="B10" s="607">
        <v>174841</v>
      </c>
      <c r="C10" s="524">
        <v>1</v>
      </c>
      <c r="D10" s="607">
        <v>169077</v>
      </c>
      <c r="E10" s="524">
        <v>0.96703290418151344</v>
      </c>
      <c r="F10" s="607">
        <v>179003</v>
      </c>
      <c r="G10" s="529">
        <v>1.0238044852179982</v>
      </c>
      <c r="H10" s="607"/>
      <c r="I10" s="524"/>
      <c r="J10" s="607"/>
      <c r="K10" s="524"/>
      <c r="L10" s="607"/>
      <c r="M10" s="529"/>
      <c r="N10" s="607"/>
      <c r="O10" s="524"/>
      <c r="P10" s="607"/>
      <c r="Q10" s="524"/>
      <c r="R10" s="607"/>
      <c r="S10" s="530"/>
    </row>
    <row r="11" spans="1:19" ht="14.4" customHeight="1" x14ac:dyDescent="0.3">
      <c r="A11" s="556" t="s">
        <v>1298</v>
      </c>
      <c r="B11" s="607">
        <v>212413</v>
      </c>
      <c r="C11" s="524">
        <v>1</v>
      </c>
      <c r="D11" s="607">
        <v>272101</v>
      </c>
      <c r="E11" s="524">
        <v>1.2809997504860813</v>
      </c>
      <c r="F11" s="607">
        <v>288130</v>
      </c>
      <c r="G11" s="529">
        <v>1.3564612335403201</v>
      </c>
      <c r="H11" s="607"/>
      <c r="I11" s="524"/>
      <c r="J11" s="607"/>
      <c r="K11" s="524"/>
      <c r="L11" s="607"/>
      <c r="M11" s="529"/>
      <c r="N11" s="607"/>
      <c r="O11" s="524"/>
      <c r="P11" s="607"/>
      <c r="Q11" s="524"/>
      <c r="R11" s="607"/>
      <c r="S11" s="530"/>
    </row>
    <row r="12" spans="1:19" ht="14.4" customHeight="1" x14ac:dyDescent="0.3">
      <c r="A12" s="556" t="s">
        <v>1299</v>
      </c>
      <c r="B12" s="607">
        <v>187312</v>
      </c>
      <c r="C12" s="524">
        <v>1</v>
      </c>
      <c r="D12" s="607">
        <v>250396</v>
      </c>
      <c r="E12" s="524">
        <v>1.3367856837789356</v>
      </c>
      <c r="F12" s="607">
        <v>188320</v>
      </c>
      <c r="G12" s="529">
        <v>1.0053813957461348</v>
      </c>
      <c r="H12" s="607"/>
      <c r="I12" s="524"/>
      <c r="J12" s="607"/>
      <c r="K12" s="524"/>
      <c r="L12" s="607"/>
      <c r="M12" s="529"/>
      <c r="N12" s="607"/>
      <c r="O12" s="524"/>
      <c r="P12" s="607"/>
      <c r="Q12" s="524"/>
      <c r="R12" s="607"/>
      <c r="S12" s="530"/>
    </row>
    <row r="13" spans="1:19" ht="14.4" customHeight="1" x14ac:dyDescent="0.3">
      <c r="A13" s="556" t="s">
        <v>1300</v>
      </c>
      <c r="B13" s="607">
        <v>244361</v>
      </c>
      <c r="C13" s="524">
        <v>1</v>
      </c>
      <c r="D13" s="607">
        <v>158341</v>
      </c>
      <c r="E13" s="524">
        <v>0.64797983311575902</v>
      </c>
      <c r="F13" s="607">
        <v>169604</v>
      </c>
      <c r="G13" s="529">
        <v>0.69407147621756338</v>
      </c>
      <c r="H13" s="607"/>
      <c r="I13" s="524"/>
      <c r="J13" s="607"/>
      <c r="K13" s="524"/>
      <c r="L13" s="607"/>
      <c r="M13" s="529"/>
      <c r="N13" s="607"/>
      <c r="O13" s="524"/>
      <c r="P13" s="607"/>
      <c r="Q13" s="524"/>
      <c r="R13" s="607"/>
      <c r="S13" s="530"/>
    </row>
    <row r="14" spans="1:19" ht="14.4" customHeight="1" x14ac:dyDescent="0.3">
      <c r="A14" s="556" t="s">
        <v>1301</v>
      </c>
      <c r="B14" s="607">
        <v>420847</v>
      </c>
      <c r="C14" s="524">
        <v>1</v>
      </c>
      <c r="D14" s="607">
        <v>413888</v>
      </c>
      <c r="E14" s="524">
        <v>0.98346429937720836</v>
      </c>
      <c r="F14" s="607">
        <v>410927</v>
      </c>
      <c r="G14" s="529">
        <v>0.97642848826295547</v>
      </c>
      <c r="H14" s="607"/>
      <c r="I14" s="524"/>
      <c r="J14" s="607"/>
      <c r="K14" s="524"/>
      <c r="L14" s="607"/>
      <c r="M14" s="529"/>
      <c r="N14" s="607"/>
      <c r="O14" s="524"/>
      <c r="P14" s="607"/>
      <c r="Q14" s="524"/>
      <c r="R14" s="607"/>
      <c r="S14" s="530"/>
    </row>
    <row r="15" spans="1:19" ht="14.4" customHeight="1" x14ac:dyDescent="0.3">
      <c r="A15" s="556" t="s">
        <v>1302</v>
      </c>
      <c r="B15" s="607">
        <v>97949</v>
      </c>
      <c r="C15" s="524">
        <v>1</v>
      </c>
      <c r="D15" s="607">
        <v>78888</v>
      </c>
      <c r="E15" s="524">
        <v>0.80539872790942224</v>
      </c>
      <c r="F15" s="607">
        <v>89429</v>
      </c>
      <c r="G15" s="529">
        <v>0.91301595728389262</v>
      </c>
      <c r="H15" s="607"/>
      <c r="I15" s="524"/>
      <c r="J15" s="607"/>
      <c r="K15" s="524"/>
      <c r="L15" s="607"/>
      <c r="M15" s="529"/>
      <c r="N15" s="607"/>
      <c r="O15" s="524"/>
      <c r="P15" s="607"/>
      <c r="Q15" s="524"/>
      <c r="R15" s="607"/>
      <c r="S15" s="530"/>
    </row>
    <row r="16" spans="1:19" ht="14.4" customHeight="1" x14ac:dyDescent="0.3">
      <c r="A16" s="556" t="s">
        <v>1303</v>
      </c>
      <c r="B16" s="607">
        <v>293108</v>
      </c>
      <c r="C16" s="524">
        <v>1</v>
      </c>
      <c r="D16" s="607">
        <v>321149</v>
      </c>
      <c r="E16" s="524">
        <v>1.0956678084528571</v>
      </c>
      <c r="F16" s="607">
        <v>399423</v>
      </c>
      <c r="G16" s="529">
        <v>1.3627161319377157</v>
      </c>
      <c r="H16" s="607"/>
      <c r="I16" s="524"/>
      <c r="J16" s="607"/>
      <c r="K16" s="524"/>
      <c r="L16" s="607"/>
      <c r="M16" s="529"/>
      <c r="N16" s="607"/>
      <c r="O16" s="524"/>
      <c r="P16" s="607"/>
      <c r="Q16" s="524"/>
      <c r="R16" s="607"/>
      <c r="S16" s="530"/>
    </row>
    <row r="17" spans="1:19" ht="14.4" customHeight="1" x14ac:dyDescent="0.3">
      <c r="A17" s="556" t="s">
        <v>1304</v>
      </c>
      <c r="B17" s="607">
        <v>201587</v>
      </c>
      <c r="C17" s="524">
        <v>1</v>
      </c>
      <c r="D17" s="607">
        <v>209722</v>
      </c>
      <c r="E17" s="524">
        <v>1.0403547847827488</v>
      </c>
      <c r="F17" s="607">
        <v>201164</v>
      </c>
      <c r="G17" s="529">
        <v>0.99790165040404388</v>
      </c>
      <c r="H17" s="607"/>
      <c r="I17" s="524"/>
      <c r="J17" s="607"/>
      <c r="K17" s="524"/>
      <c r="L17" s="607"/>
      <c r="M17" s="529"/>
      <c r="N17" s="607"/>
      <c r="O17" s="524"/>
      <c r="P17" s="607"/>
      <c r="Q17" s="524"/>
      <c r="R17" s="607"/>
      <c r="S17" s="530"/>
    </row>
    <row r="18" spans="1:19" ht="14.4" customHeight="1" x14ac:dyDescent="0.3">
      <c r="A18" s="556" t="s">
        <v>1305</v>
      </c>
      <c r="B18" s="607">
        <v>20613</v>
      </c>
      <c r="C18" s="524">
        <v>1</v>
      </c>
      <c r="D18" s="607">
        <v>5084</v>
      </c>
      <c r="E18" s="524">
        <v>0.24664046960655897</v>
      </c>
      <c r="F18" s="607">
        <v>30796</v>
      </c>
      <c r="G18" s="529">
        <v>1.4940086353272206</v>
      </c>
      <c r="H18" s="607"/>
      <c r="I18" s="524"/>
      <c r="J18" s="607"/>
      <c r="K18" s="524"/>
      <c r="L18" s="607"/>
      <c r="M18" s="529"/>
      <c r="N18" s="607"/>
      <c r="O18" s="524"/>
      <c r="P18" s="607"/>
      <c r="Q18" s="524"/>
      <c r="R18" s="607"/>
      <c r="S18" s="530"/>
    </row>
    <row r="19" spans="1:19" ht="14.4" customHeight="1" x14ac:dyDescent="0.3">
      <c r="A19" s="556" t="s">
        <v>1306</v>
      </c>
      <c r="B19" s="607">
        <v>44419</v>
      </c>
      <c r="C19" s="524">
        <v>1</v>
      </c>
      <c r="D19" s="607">
        <v>37496</v>
      </c>
      <c r="E19" s="524">
        <v>0.84414327202323325</v>
      </c>
      <c r="F19" s="607">
        <v>68627</v>
      </c>
      <c r="G19" s="529">
        <v>1.5449920079245367</v>
      </c>
      <c r="H19" s="607"/>
      <c r="I19" s="524"/>
      <c r="J19" s="607"/>
      <c r="K19" s="524"/>
      <c r="L19" s="607"/>
      <c r="M19" s="529"/>
      <c r="N19" s="607"/>
      <c r="O19" s="524"/>
      <c r="P19" s="607"/>
      <c r="Q19" s="524"/>
      <c r="R19" s="607"/>
      <c r="S19" s="530"/>
    </row>
    <row r="20" spans="1:19" ht="14.4" customHeight="1" x14ac:dyDescent="0.3">
      <c r="A20" s="556" t="s">
        <v>1307</v>
      </c>
      <c r="B20" s="607">
        <v>47662</v>
      </c>
      <c r="C20" s="524">
        <v>1</v>
      </c>
      <c r="D20" s="607">
        <v>10108</v>
      </c>
      <c r="E20" s="524">
        <v>0.21207670681045696</v>
      </c>
      <c r="F20" s="607">
        <v>29563</v>
      </c>
      <c r="G20" s="529">
        <v>0.62026352230288284</v>
      </c>
      <c r="H20" s="607"/>
      <c r="I20" s="524"/>
      <c r="J20" s="607"/>
      <c r="K20" s="524"/>
      <c r="L20" s="607"/>
      <c r="M20" s="529"/>
      <c r="N20" s="607"/>
      <c r="O20" s="524"/>
      <c r="P20" s="607"/>
      <c r="Q20" s="524"/>
      <c r="R20" s="607"/>
      <c r="S20" s="530"/>
    </row>
    <row r="21" spans="1:19" ht="14.4" customHeight="1" x14ac:dyDescent="0.3">
      <c r="A21" s="556" t="s">
        <v>1308</v>
      </c>
      <c r="B21" s="607">
        <v>2804</v>
      </c>
      <c r="C21" s="524">
        <v>1</v>
      </c>
      <c r="D21" s="607">
        <v>2229</v>
      </c>
      <c r="E21" s="524">
        <v>0.79493580599144076</v>
      </c>
      <c r="F21" s="607">
        <v>4430</v>
      </c>
      <c r="G21" s="529">
        <v>1.579885877318117</v>
      </c>
      <c r="H21" s="607"/>
      <c r="I21" s="524"/>
      <c r="J21" s="607"/>
      <c r="K21" s="524"/>
      <c r="L21" s="607"/>
      <c r="M21" s="529"/>
      <c r="N21" s="607"/>
      <c r="O21" s="524"/>
      <c r="P21" s="607"/>
      <c r="Q21" s="524"/>
      <c r="R21" s="607"/>
      <c r="S21" s="530"/>
    </row>
    <row r="22" spans="1:19" ht="14.4" customHeight="1" x14ac:dyDescent="0.3">
      <c r="A22" s="556" t="s">
        <v>1309</v>
      </c>
      <c r="B22" s="607">
        <v>151716</v>
      </c>
      <c r="C22" s="524">
        <v>1</v>
      </c>
      <c r="D22" s="607">
        <v>135479</v>
      </c>
      <c r="E22" s="524">
        <v>0.89297766880223572</v>
      </c>
      <c r="F22" s="607">
        <v>119594</v>
      </c>
      <c r="G22" s="529">
        <v>0.78827546204750987</v>
      </c>
      <c r="H22" s="607"/>
      <c r="I22" s="524"/>
      <c r="J22" s="607"/>
      <c r="K22" s="524"/>
      <c r="L22" s="607"/>
      <c r="M22" s="529"/>
      <c r="N22" s="607"/>
      <c r="O22" s="524"/>
      <c r="P22" s="607"/>
      <c r="Q22" s="524"/>
      <c r="R22" s="607"/>
      <c r="S22" s="530"/>
    </row>
    <row r="23" spans="1:19" ht="14.4" customHeight="1" x14ac:dyDescent="0.3">
      <c r="A23" s="556" t="s">
        <v>1310</v>
      </c>
      <c r="B23" s="607">
        <v>23396</v>
      </c>
      <c r="C23" s="524">
        <v>1</v>
      </c>
      <c r="D23" s="607">
        <v>14056</v>
      </c>
      <c r="E23" s="524">
        <v>0.60078645922379892</v>
      </c>
      <c r="F23" s="607">
        <v>6934</v>
      </c>
      <c r="G23" s="529">
        <v>0.29637544879466576</v>
      </c>
      <c r="H23" s="607"/>
      <c r="I23" s="524"/>
      <c r="J23" s="607"/>
      <c r="K23" s="524"/>
      <c r="L23" s="607"/>
      <c r="M23" s="529"/>
      <c r="N23" s="607"/>
      <c r="O23" s="524"/>
      <c r="P23" s="607"/>
      <c r="Q23" s="524"/>
      <c r="R23" s="607"/>
      <c r="S23" s="530"/>
    </row>
    <row r="24" spans="1:19" ht="14.4" customHeight="1" x14ac:dyDescent="0.3">
      <c r="A24" s="556" t="s">
        <v>1311</v>
      </c>
      <c r="B24" s="607">
        <v>1128</v>
      </c>
      <c r="C24" s="524">
        <v>1</v>
      </c>
      <c r="D24" s="607"/>
      <c r="E24" s="524"/>
      <c r="F24" s="607">
        <v>670</v>
      </c>
      <c r="G24" s="529">
        <v>0.59397163120567376</v>
      </c>
      <c r="H24" s="607"/>
      <c r="I24" s="524"/>
      <c r="J24" s="607"/>
      <c r="K24" s="524"/>
      <c r="L24" s="607"/>
      <c r="M24" s="529"/>
      <c r="N24" s="607"/>
      <c r="O24" s="524"/>
      <c r="P24" s="607"/>
      <c r="Q24" s="524"/>
      <c r="R24" s="607"/>
      <c r="S24" s="530"/>
    </row>
    <row r="25" spans="1:19" ht="14.4" customHeight="1" x14ac:dyDescent="0.3">
      <c r="A25" s="556" t="s">
        <v>1312</v>
      </c>
      <c r="B25" s="607">
        <v>4906</v>
      </c>
      <c r="C25" s="524">
        <v>1</v>
      </c>
      <c r="D25" s="607">
        <v>12853</v>
      </c>
      <c r="E25" s="524">
        <v>2.6198532409294741</v>
      </c>
      <c r="F25" s="607">
        <v>50384</v>
      </c>
      <c r="G25" s="529">
        <v>10.269873624133714</v>
      </c>
      <c r="H25" s="607"/>
      <c r="I25" s="524"/>
      <c r="J25" s="607"/>
      <c r="K25" s="524"/>
      <c r="L25" s="607"/>
      <c r="M25" s="529"/>
      <c r="N25" s="607"/>
      <c r="O25" s="524"/>
      <c r="P25" s="607"/>
      <c r="Q25" s="524"/>
      <c r="R25" s="607"/>
      <c r="S25" s="530"/>
    </row>
    <row r="26" spans="1:19" ht="14.4" customHeight="1" x14ac:dyDescent="0.3">
      <c r="A26" s="556" t="s">
        <v>1313</v>
      </c>
      <c r="B26" s="607">
        <v>148526</v>
      </c>
      <c r="C26" s="524">
        <v>1</v>
      </c>
      <c r="D26" s="607">
        <v>181560</v>
      </c>
      <c r="E26" s="524">
        <v>1.2224122375880317</v>
      </c>
      <c r="F26" s="607">
        <v>136126</v>
      </c>
      <c r="G26" s="529">
        <v>0.91651293376243892</v>
      </c>
      <c r="H26" s="607"/>
      <c r="I26" s="524"/>
      <c r="J26" s="607"/>
      <c r="K26" s="524"/>
      <c r="L26" s="607"/>
      <c r="M26" s="529"/>
      <c r="N26" s="607"/>
      <c r="O26" s="524"/>
      <c r="P26" s="607"/>
      <c r="Q26" s="524"/>
      <c r="R26" s="607"/>
      <c r="S26" s="530"/>
    </row>
    <row r="27" spans="1:19" ht="14.4" customHeight="1" x14ac:dyDescent="0.3">
      <c r="A27" s="556" t="s">
        <v>1314</v>
      </c>
      <c r="B27" s="607">
        <v>546164</v>
      </c>
      <c r="C27" s="524">
        <v>1</v>
      </c>
      <c r="D27" s="607">
        <v>502083</v>
      </c>
      <c r="E27" s="524">
        <v>0.91928981038662383</v>
      </c>
      <c r="F27" s="607">
        <v>622767</v>
      </c>
      <c r="G27" s="529">
        <v>1.1402564065006116</v>
      </c>
      <c r="H27" s="607"/>
      <c r="I27" s="524"/>
      <c r="J27" s="607"/>
      <c r="K27" s="524"/>
      <c r="L27" s="607"/>
      <c r="M27" s="529"/>
      <c r="N27" s="607"/>
      <c r="O27" s="524"/>
      <c r="P27" s="607"/>
      <c r="Q27" s="524"/>
      <c r="R27" s="607"/>
      <c r="S27" s="530"/>
    </row>
    <row r="28" spans="1:19" ht="14.4" customHeight="1" x14ac:dyDescent="0.3">
      <c r="A28" s="556" t="s">
        <v>1315</v>
      </c>
      <c r="B28" s="607">
        <v>253461</v>
      </c>
      <c r="C28" s="524">
        <v>1</v>
      </c>
      <c r="D28" s="607">
        <v>345079</v>
      </c>
      <c r="E28" s="524">
        <v>1.3614678392336494</v>
      </c>
      <c r="F28" s="607">
        <v>303006</v>
      </c>
      <c r="G28" s="529">
        <v>1.1954738598837691</v>
      </c>
      <c r="H28" s="607"/>
      <c r="I28" s="524"/>
      <c r="J28" s="607"/>
      <c r="K28" s="524"/>
      <c r="L28" s="607"/>
      <c r="M28" s="529"/>
      <c r="N28" s="607"/>
      <c r="O28" s="524"/>
      <c r="P28" s="607"/>
      <c r="Q28" s="524"/>
      <c r="R28" s="607"/>
      <c r="S28" s="530"/>
    </row>
    <row r="29" spans="1:19" ht="14.4" customHeight="1" thickBot="1" x14ac:dyDescent="0.35">
      <c r="A29" s="604" t="s">
        <v>1316</v>
      </c>
      <c r="B29" s="603">
        <v>192999</v>
      </c>
      <c r="C29" s="532">
        <v>1</v>
      </c>
      <c r="D29" s="603">
        <v>231012</v>
      </c>
      <c r="E29" s="532">
        <v>1.1969595697387032</v>
      </c>
      <c r="F29" s="603">
        <v>216651</v>
      </c>
      <c r="G29" s="537">
        <v>1.1225498577712838</v>
      </c>
      <c r="H29" s="603"/>
      <c r="I29" s="532"/>
      <c r="J29" s="603"/>
      <c r="K29" s="532"/>
      <c r="L29" s="603"/>
      <c r="M29" s="537"/>
      <c r="N29" s="603"/>
      <c r="O29" s="532"/>
      <c r="P29" s="603"/>
      <c r="Q29" s="532"/>
      <c r="R29" s="603"/>
      <c r="S29" s="53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1345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278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27606</v>
      </c>
      <c r="G3" s="103">
        <f t="shared" si="0"/>
        <v>4196228</v>
      </c>
      <c r="H3" s="103"/>
      <c r="I3" s="103"/>
      <c r="J3" s="103">
        <f t="shared" si="0"/>
        <v>29068</v>
      </c>
      <c r="K3" s="103">
        <f t="shared" si="0"/>
        <v>4494544</v>
      </c>
      <c r="L3" s="103"/>
      <c r="M3" s="103"/>
      <c r="N3" s="103">
        <f t="shared" si="0"/>
        <v>29326</v>
      </c>
      <c r="O3" s="103">
        <f t="shared" si="0"/>
        <v>4574706</v>
      </c>
      <c r="P3" s="75">
        <f>IF(G3=0,0,O3/G3)</f>
        <v>1.090194813055916</v>
      </c>
      <c r="Q3" s="104">
        <f>IF(N3=0,0,O3/N3)</f>
        <v>155.99488508490759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11"/>
      <c r="B5" s="610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16" t="s">
        <v>1317</v>
      </c>
      <c r="B6" s="517" t="s">
        <v>1230</v>
      </c>
      <c r="C6" s="517" t="s">
        <v>1215</v>
      </c>
      <c r="D6" s="517" t="s">
        <v>1234</v>
      </c>
      <c r="E6" s="517" t="s">
        <v>1235</v>
      </c>
      <c r="F6" s="116">
        <v>131</v>
      </c>
      <c r="G6" s="116">
        <v>26593</v>
      </c>
      <c r="H6" s="116">
        <v>1</v>
      </c>
      <c r="I6" s="116">
        <v>203</v>
      </c>
      <c r="J6" s="116">
        <v>65</v>
      </c>
      <c r="K6" s="116">
        <v>13235</v>
      </c>
      <c r="L6" s="116">
        <v>0.49768736133568986</v>
      </c>
      <c r="M6" s="116">
        <v>203.61538461538461</v>
      </c>
      <c r="N6" s="116">
        <v>94</v>
      </c>
      <c r="O6" s="116">
        <v>19364</v>
      </c>
      <c r="P6" s="522">
        <v>0.72816154627157526</v>
      </c>
      <c r="Q6" s="543">
        <v>206</v>
      </c>
    </row>
    <row r="7" spans="1:17" ht="14.4" customHeight="1" x14ac:dyDescent="0.3">
      <c r="A7" s="523" t="s">
        <v>1317</v>
      </c>
      <c r="B7" s="524" t="s">
        <v>1230</v>
      </c>
      <c r="C7" s="524" t="s">
        <v>1215</v>
      </c>
      <c r="D7" s="524" t="s">
        <v>1237</v>
      </c>
      <c r="E7" s="524" t="s">
        <v>1238</v>
      </c>
      <c r="F7" s="544">
        <v>86</v>
      </c>
      <c r="G7" s="544">
        <v>25112</v>
      </c>
      <c r="H7" s="544">
        <v>1</v>
      </c>
      <c r="I7" s="544">
        <v>292</v>
      </c>
      <c r="J7" s="544">
        <v>55</v>
      </c>
      <c r="K7" s="544">
        <v>16098</v>
      </c>
      <c r="L7" s="544">
        <v>0.64104810449187644</v>
      </c>
      <c r="M7" s="544">
        <v>292.69090909090909</v>
      </c>
      <c r="N7" s="544">
        <v>146</v>
      </c>
      <c r="O7" s="544">
        <v>43070</v>
      </c>
      <c r="P7" s="529">
        <v>1.7151162790697674</v>
      </c>
      <c r="Q7" s="545">
        <v>295</v>
      </c>
    </row>
    <row r="8" spans="1:17" ht="14.4" customHeight="1" x14ac:dyDescent="0.3">
      <c r="A8" s="523" t="s">
        <v>1317</v>
      </c>
      <c r="B8" s="524" t="s">
        <v>1230</v>
      </c>
      <c r="C8" s="524" t="s">
        <v>1215</v>
      </c>
      <c r="D8" s="524" t="s">
        <v>1239</v>
      </c>
      <c r="E8" s="524" t="s">
        <v>1240</v>
      </c>
      <c r="F8" s="544"/>
      <c r="G8" s="544"/>
      <c r="H8" s="544"/>
      <c r="I8" s="544"/>
      <c r="J8" s="544"/>
      <c r="K8" s="544"/>
      <c r="L8" s="544"/>
      <c r="M8" s="544"/>
      <c r="N8" s="544">
        <v>3</v>
      </c>
      <c r="O8" s="544">
        <v>285</v>
      </c>
      <c r="P8" s="529"/>
      <c r="Q8" s="545">
        <v>95</v>
      </c>
    </row>
    <row r="9" spans="1:17" ht="14.4" customHeight="1" x14ac:dyDescent="0.3">
      <c r="A9" s="523" t="s">
        <v>1317</v>
      </c>
      <c r="B9" s="524" t="s">
        <v>1230</v>
      </c>
      <c r="C9" s="524" t="s">
        <v>1215</v>
      </c>
      <c r="D9" s="524" t="s">
        <v>1243</v>
      </c>
      <c r="E9" s="524" t="s">
        <v>1244</v>
      </c>
      <c r="F9" s="544">
        <v>38</v>
      </c>
      <c r="G9" s="544">
        <v>5092</v>
      </c>
      <c r="H9" s="544">
        <v>1</v>
      </c>
      <c r="I9" s="544">
        <v>134</v>
      </c>
      <c r="J9" s="544">
        <v>47</v>
      </c>
      <c r="K9" s="544">
        <v>6310</v>
      </c>
      <c r="L9" s="544">
        <v>1.2391987431264728</v>
      </c>
      <c r="M9" s="544">
        <v>134.25531914893617</v>
      </c>
      <c r="N9" s="544">
        <v>47</v>
      </c>
      <c r="O9" s="544">
        <v>6345</v>
      </c>
      <c r="P9" s="529">
        <v>1.2460722702278084</v>
      </c>
      <c r="Q9" s="545">
        <v>135</v>
      </c>
    </row>
    <row r="10" spans="1:17" ht="14.4" customHeight="1" x14ac:dyDescent="0.3">
      <c r="A10" s="523" t="s">
        <v>1317</v>
      </c>
      <c r="B10" s="524" t="s">
        <v>1230</v>
      </c>
      <c r="C10" s="524" t="s">
        <v>1215</v>
      </c>
      <c r="D10" s="524" t="s">
        <v>1246</v>
      </c>
      <c r="E10" s="524" t="s">
        <v>1247</v>
      </c>
      <c r="F10" s="544">
        <v>1</v>
      </c>
      <c r="G10" s="544">
        <v>612</v>
      </c>
      <c r="H10" s="544">
        <v>1</v>
      </c>
      <c r="I10" s="544">
        <v>612</v>
      </c>
      <c r="J10" s="544">
        <v>1</v>
      </c>
      <c r="K10" s="544">
        <v>618</v>
      </c>
      <c r="L10" s="544">
        <v>1.0098039215686274</v>
      </c>
      <c r="M10" s="544">
        <v>618</v>
      </c>
      <c r="N10" s="544"/>
      <c r="O10" s="544"/>
      <c r="P10" s="529"/>
      <c r="Q10" s="545"/>
    </row>
    <row r="11" spans="1:17" ht="14.4" customHeight="1" x14ac:dyDescent="0.3">
      <c r="A11" s="523" t="s">
        <v>1317</v>
      </c>
      <c r="B11" s="524" t="s">
        <v>1230</v>
      </c>
      <c r="C11" s="524" t="s">
        <v>1215</v>
      </c>
      <c r="D11" s="524" t="s">
        <v>1250</v>
      </c>
      <c r="E11" s="524" t="s">
        <v>1251</v>
      </c>
      <c r="F11" s="544">
        <v>2</v>
      </c>
      <c r="G11" s="544">
        <v>318</v>
      </c>
      <c r="H11" s="544">
        <v>1</v>
      </c>
      <c r="I11" s="544">
        <v>159</v>
      </c>
      <c r="J11" s="544">
        <v>2</v>
      </c>
      <c r="K11" s="544">
        <v>319</v>
      </c>
      <c r="L11" s="544">
        <v>1.0031446540880504</v>
      </c>
      <c r="M11" s="544">
        <v>159.5</v>
      </c>
      <c r="N11" s="544">
        <v>7</v>
      </c>
      <c r="O11" s="544">
        <v>1127</v>
      </c>
      <c r="P11" s="529">
        <v>3.5440251572327046</v>
      </c>
      <c r="Q11" s="545">
        <v>161</v>
      </c>
    </row>
    <row r="12" spans="1:17" ht="14.4" customHeight="1" x14ac:dyDescent="0.3">
      <c r="A12" s="523" t="s">
        <v>1317</v>
      </c>
      <c r="B12" s="524" t="s">
        <v>1230</v>
      </c>
      <c r="C12" s="524" t="s">
        <v>1215</v>
      </c>
      <c r="D12" s="524" t="s">
        <v>1252</v>
      </c>
      <c r="E12" s="524" t="s">
        <v>1253</v>
      </c>
      <c r="F12" s="544">
        <v>57</v>
      </c>
      <c r="G12" s="544">
        <v>21774</v>
      </c>
      <c r="H12" s="544">
        <v>1</v>
      </c>
      <c r="I12" s="544">
        <v>382</v>
      </c>
      <c r="J12" s="544">
        <v>69</v>
      </c>
      <c r="K12" s="544">
        <v>26383</v>
      </c>
      <c r="L12" s="544">
        <v>1.211674474143474</v>
      </c>
      <c r="M12" s="544">
        <v>382.36231884057969</v>
      </c>
      <c r="N12" s="544">
        <v>98</v>
      </c>
      <c r="O12" s="544">
        <v>37534</v>
      </c>
      <c r="P12" s="529">
        <v>1.7237990263617158</v>
      </c>
      <c r="Q12" s="545">
        <v>383</v>
      </c>
    </row>
    <row r="13" spans="1:17" ht="14.4" customHeight="1" x14ac:dyDescent="0.3">
      <c r="A13" s="523" t="s">
        <v>1317</v>
      </c>
      <c r="B13" s="524" t="s">
        <v>1230</v>
      </c>
      <c r="C13" s="524" t="s">
        <v>1215</v>
      </c>
      <c r="D13" s="524" t="s">
        <v>1254</v>
      </c>
      <c r="E13" s="524" t="s">
        <v>1255</v>
      </c>
      <c r="F13" s="544">
        <v>279</v>
      </c>
      <c r="G13" s="544">
        <v>4464</v>
      </c>
      <c r="H13" s="544">
        <v>1</v>
      </c>
      <c r="I13" s="544">
        <v>16</v>
      </c>
      <c r="J13" s="544">
        <v>338</v>
      </c>
      <c r="K13" s="544">
        <v>5408</v>
      </c>
      <c r="L13" s="544">
        <v>1.2114695340501793</v>
      </c>
      <c r="M13" s="544">
        <v>16</v>
      </c>
      <c r="N13" s="544">
        <v>374</v>
      </c>
      <c r="O13" s="544">
        <v>5984</v>
      </c>
      <c r="P13" s="529">
        <v>1.3405017921146953</v>
      </c>
      <c r="Q13" s="545">
        <v>16</v>
      </c>
    </row>
    <row r="14" spans="1:17" ht="14.4" customHeight="1" x14ac:dyDescent="0.3">
      <c r="A14" s="523" t="s">
        <v>1317</v>
      </c>
      <c r="B14" s="524" t="s">
        <v>1230</v>
      </c>
      <c r="C14" s="524" t="s">
        <v>1215</v>
      </c>
      <c r="D14" s="524" t="s">
        <v>1256</v>
      </c>
      <c r="E14" s="524" t="s">
        <v>1257</v>
      </c>
      <c r="F14" s="544">
        <v>28</v>
      </c>
      <c r="G14" s="544">
        <v>7336</v>
      </c>
      <c r="H14" s="544">
        <v>1</v>
      </c>
      <c r="I14" s="544">
        <v>262</v>
      </c>
      <c r="J14" s="544">
        <v>20</v>
      </c>
      <c r="K14" s="544">
        <v>5255</v>
      </c>
      <c r="L14" s="544">
        <v>0.71633042529989099</v>
      </c>
      <c r="M14" s="544">
        <v>262.75</v>
      </c>
      <c r="N14" s="544">
        <v>21</v>
      </c>
      <c r="O14" s="544">
        <v>5586</v>
      </c>
      <c r="P14" s="529">
        <v>0.76145038167938928</v>
      </c>
      <c r="Q14" s="545">
        <v>266</v>
      </c>
    </row>
    <row r="15" spans="1:17" ht="14.4" customHeight="1" x14ac:dyDescent="0.3">
      <c r="A15" s="523" t="s">
        <v>1317</v>
      </c>
      <c r="B15" s="524" t="s">
        <v>1230</v>
      </c>
      <c r="C15" s="524" t="s">
        <v>1215</v>
      </c>
      <c r="D15" s="524" t="s">
        <v>1258</v>
      </c>
      <c r="E15" s="524" t="s">
        <v>1259</v>
      </c>
      <c r="F15" s="544">
        <v>29</v>
      </c>
      <c r="G15" s="544">
        <v>4089</v>
      </c>
      <c r="H15" s="544">
        <v>1</v>
      </c>
      <c r="I15" s="544">
        <v>141</v>
      </c>
      <c r="J15" s="544">
        <v>19</v>
      </c>
      <c r="K15" s="544">
        <v>2679</v>
      </c>
      <c r="L15" s="544">
        <v>0.65517241379310343</v>
      </c>
      <c r="M15" s="544">
        <v>141</v>
      </c>
      <c r="N15" s="544">
        <v>25</v>
      </c>
      <c r="O15" s="544">
        <v>3525</v>
      </c>
      <c r="P15" s="529">
        <v>0.86206896551724133</v>
      </c>
      <c r="Q15" s="545">
        <v>141</v>
      </c>
    </row>
    <row r="16" spans="1:17" ht="14.4" customHeight="1" x14ac:dyDescent="0.3">
      <c r="A16" s="523" t="s">
        <v>1317</v>
      </c>
      <c r="B16" s="524" t="s">
        <v>1230</v>
      </c>
      <c r="C16" s="524" t="s">
        <v>1215</v>
      </c>
      <c r="D16" s="524" t="s">
        <v>1260</v>
      </c>
      <c r="E16" s="524" t="s">
        <v>1259</v>
      </c>
      <c r="F16" s="544">
        <v>38</v>
      </c>
      <c r="G16" s="544">
        <v>2964</v>
      </c>
      <c r="H16" s="544">
        <v>1</v>
      </c>
      <c r="I16" s="544">
        <v>78</v>
      </c>
      <c r="J16" s="544">
        <v>47</v>
      </c>
      <c r="K16" s="544">
        <v>3666</v>
      </c>
      <c r="L16" s="544">
        <v>1.236842105263158</v>
      </c>
      <c r="M16" s="544">
        <v>78</v>
      </c>
      <c r="N16" s="544">
        <v>47</v>
      </c>
      <c r="O16" s="544">
        <v>3666</v>
      </c>
      <c r="P16" s="529">
        <v>1.236842105263158</v>
      </c>
      <c r="Q16" s="545">
        <v>78</v>
      </c>
    </row>
    <row r="17" spans="1:17" ht="14.4" customHeight="1" x14ac:dyDescent="0.3">
      <c r="A17" s="523" t="s">
        <v>1317</v>
      </c>
      <c r="B17" s="524" t="s">
        <v>1230</v>
      </c>
      <c r="C17" s="524" t="s">
        <v>1215</v>
      </c>
      <c r="D17" s="524" t="s">
        <v>1261</v>
      </c>
      <c r="E17" s="524" t="s">
        <v>1262</v>
      </c>
      <c r="F17" s="544">
        <v>29</v>
      </c>
      <c r="G17" s="544">
        <v>8787</v>
      </c>
      <c r="H17" s="544">
        <v>1</v>
      </c>
      <c r="I17" s="544">
        <v>303</v>
      </c>
      <c r="J17" s="544">
        <v>19</v>
      </c>
      <c r="K17" s="544">
        <v>5772</v>
      </c>
      <c r="L17" s="544">
        <v>0.65687948105155347</v>
      </c>
      <c r="M17" s="544">
        <v>303.78947368421052</v>
      </c>
      <c r="N17" s="544">
        <v>25</v>
      </c>
      <c r="O17" s="544">
        <v>7675</v>
      </c>
      <c r="P17" s="529">
        <v>0.87344941390690789</v>
      </c>
      <c r="Q17" s="545">
        <v>307</v>
      </c>
    </row>
    <row r="18" spans="1:17" ht="14.4" customHeight="1" x14ac:dyDescent="0.3">
      <c r="A18" s="523" t="s">
        <v>1317</v>
      </c>
      <c r="B18" s="524" t="s">
        <v>1230</v>
      </c>
      <c r="C18" s="524" t="s">
        <v>1215</v>
      </c>
      <c r="D18" s="524" t="s">
        <v>1263</v>
      </c>
      <c r="E18" s="524" t="s">
        <v>1264</v>
      </c>
      <c r="F18" s="544">
        <v>98</v>
      </c>
      <c r="G18" s="544">
        <v>47628</v>
      </c>
      <c r="H18" s="544">
        <v>1</v>
      </c>
      <c r="I18" s="544">
        <v>486</v>
      </c>
      <c r="J18" s="544">
        <v>109</v>
      </c>
      <c r="K18" s="544">
        <v>53011</v>
      </c>
      <c r="L18" s="544">
        <v>1.1130217519106409</v>
      </c>
      <c r="M18" s="544">
        <v>486.33944954128441</v>
      </c>
      <c r="N18" s="544">
        <v>158</v>
      </c>
      <c r="O18" s="544">
        <v>76946</v>
      </c>
      <c r="P18" s="529">
        <v>1.6155622742924329</v>
      </c>
      <c r="Q18" s="545">
        <v>487</v>
      </c>
    </row>
    <row r="19" spans="1:17" ht="14.4" customHeight="1" x14ac:dyDescent="0.3">
      <c r="A19" s="523" t="s">
        <v>1317</v>
      </c>
      <c r="B19" s="524" t="s">
        <v>1230</v>
      </c>
      <c r="C19" s="524" t="s">
        <v>1215</v>
      </c>
      <c r="D19" s="524" t="s">
        <v>1265</v>
      </c>
      <c r="E19" s="524" t="s">
        <v>1266</v>
      </c>
      <c r="F19" s="544">
        <v>114</v>
      </c>
      <c r="G19" s="544">
        <v>18240</v>
      </c>
      <c r="H19" s="544">
        <v>1</v>
      </c>
      <c r="I19" s="544">
        <v>160</v>
      </c>
      <c r="J19" s="544">
        <v>158</v>
      </c>
      <c r="K19" s="544">
        <v>25337</v>
      </c>
      <c r="L19" s="544">
        <v>1.3890899122807017</v>
      </c>
      <c r="M19" s="544">
        <v>160.36075949367088</v>
      </c>
      <c r="N19" s="544">
        <v>158</v>
      </c>
      <c r="O19" s="544">
        <v>25438</v>
      </c>
      <c r="P19" s="529">
        <v>1.3946271929824561</v>
      </c>
      <c r="Q19" s="545">
        <v>161</v>
      </c>
    </row>
    <row r="20" spans="1:17" ht="14.4" customHeight="1" x14ac:dyDescent="0.3">
      <c r="A20" s="523" t="s">
        <v>1317</v>
      </c>
      <c r="B20" s="524" t="s">
        <v>1230</v>
      </c>
      <c r="C20" s="524" t="s">
        <v>1215</v>
      </c>
      <c r="D20" s="524" t="s">
        <v>1269</v>
      </c>
      <c r="E20" s="524" t="s">
        <v>1235</v>
      </c>
      <c r="F20" s="544">
        <v>104</v>
      </c>
      <c r="G20" s="544">
        <v>7280</v>
      </c>
      <c r="H20" s="544">
        <v>1</v>
      </c>
      <c r="I20" s="544">
        <v>70</v>
      </c>
      <c r="J20" s="544">
        <v>122</v>
      </c>
      <c r="K20" s="544">
        <v>8574</v>
      </c>
      <c r="L20" s="544">
        <v>1.1777472527472528</v>
      </c>
      <c r="M20" s="544">
        <v>70.278688524590166</v>
      </c>
      <c r="N20" s="544">
        <v>164</v>
      </c>
      <c r="O20" s="544">
        <v>11644</v>
      </c>
      <c r="P20" s="529">
        <v>1.5994505494505495</v>
      </c>
      <c r="Q20" s="545">
        <v>71</v>
      </c>
    </row>
    <row r="21" spans="1:17" ht="14.4" customHeight="1" x14ac:dyDescent="0.3">
      <c r="A21" s="523" t="s">
        <v>1317</v>
      </c>
      <c r="B21" s="524" t="s">
        <v>1230</v>
      </c>
      <c r="C21" s="524" t="s">
        <v>1215</v>
      </c>
      <c r="D21" s="524" t="s">
        <v>1276</v>
      </c>
      <c r="E21" s="524" t="s">
        <v>1277</v>
      </c>
      <c r="F21" s="544">
        <v>2</v>
      </c>
      <c r="G21" s="544">
        <v>2378</v>
      </c>
      <c r="H21" s="544">
        <v>1</v>
      </c>
      <c r="I21" s="544">
        <v>1189</v>
      </c>
      <c r="J21" s="544">
        <v>1</v>
      </c>
      <c r="K21" s="544">
        <v>1193</v>
      </c>
      <c r="L21" s="544">
        <v>0.50168208578637508</v>
      </c>
      <c r="M21" s="544">
        <v>1193</v>
      </c>
      <c r="N21" s="544">
        <v>4</v>
      </c>
      <c r="O21" s="544">
        <v>4780</v>
      </c>
      <c r="P21" s="529">
        <v>2.0100925147182505</v>
      </c>
      <c r="Q21" s="545">
        <v>1195</v>
      </c>
    </row>
    <row r="22" spans="1:17" ht="14.4" customHeight="1" x14ac:dyDescent="0.3">
      <c r="A22" s="523" t="s">
        <v>1317</v>
      </c>
      <c r="B22" s="524" t="s">
        <v>1230</v>
      </c>
      <c r="C22" s="524" t="s">
        <v>1215</v>
      </c>
      <c r="D22" s="524" t="s">
        <v>1278</v>
      </c>
      <c r="E22" s="524" t="s">
        <v>1279</v>
      </c>
      <c r="F22" s="544">
        <v>2</v>
      </c>
      <c r="G22" s="544">
        <v>216</v>
      </c>
      <c r="H22" s="544">
        <v>1</v>
      </c>
      <c r="I22" s="544">
        <v>108</v>
      </c>
      <c r="J22" s="544">
        <v>1</v>
      </c>
      <c r="K22" s="544">
        <v>109</v>
      </c>
      <c r="L22" s="544">
        <v>0.50462962962962965</v>
      </c>
      <c r="M22" s="544">
        <v>109</v>
      </c>
      <c r="N22" s="544">
        <v>6</v>
      </c>
      <c r="O22" s="544">
        <v>660</v>
      </c>
      <c r="P22" s="529">
        <v>3.0555555555555554</v>
      </c>
      <c r="Q22" s="545">
        <v>110</v>
      </c>
    </row>
    <row r="23" spans="1:17" ht="14.4" customHeight="1" x14ac:dyDescent="0.3">
      <c r="A23" s="523" t="s">
        <v>1318</v>
      </c>
      <c r="B23" s="524" t="s">
        <v>1230</v>
      </c>
      <c r="C23" s="524" t="s">
        <v>1215</v>
      </c>
      <c r="D23" s="524" t="s">
        <v>1234</v>
      </c>
      <c r="E23" s="524" t="s">
        <v>1235</v>
      </c>
      <c r="F23" s="544">
        <v>281</v>
      </c>
      <c r="G23" s="544">
        <v>57043</v>
      </c>
      <c r="H23" s="544">
        <v>1</v>
      </c>
      <c r="I23" s="544">
        <v>203</v>
      </c>
      <c r="J23" s="544">
        <v>357</v>
      </c>
      <c r="K23" s="544">
        <v>72673</v>
      </c>
      <c r="L23" s="544">
        <v>1.2740038216783829</v>
      </c>
      <c r="M23" s="544">
        <v>203.56582633053222</v>
      </c>
      <c r="N23" s="544">
        <v>324</v>
      </c>
      <c r="O23" s="544">
        <v>66744</v>
      </c>
      <c r="P23" s="529">
        <v>1.170064688042354</v>
      </c>
      <c r="Q23" s="545">
        <v>206</v>
      </c>
    </row>
    <row r="24" spans="1:17" ht="14.4" customHeight="1" x14ac:dyDescent="0.3">
      <c r="A24" s="523" t="s">
        <v>1318</v>
      </c>
      <c r="B24" s="524" t="s">
        <v>1230</v>
      </c>
      <c r="C24" s="524" t="s">
        <v>1215</v>
      </c>
      <c r="D24" s="524" t="s">
        <v>1236</v>
      </c>
      <c r="E24" s="524" t="s">
        <v>1235</v>
      </c>
      <c r="F24" s="544"/>
      <c r="G24" s="544"/>
      <c r="H24" s="544"/>
      <c r="I24" s="544"/>
      <c r="J24" s="544">
        <v>3</v>
      </c>
      <c r="K24" s="544">
        <v>252</v>
      </c>
      <c r="L24" s="544"/>
      <c r="M24" s="544">
        <v>84</v>
      </c>
      <c r="N24" s="544">
        <v>5</v>
      </c>
      <c r="O24" s="544">
        <v>425</v>
      </c>
      <c r="P24" s="529"/>
      <c r="Q24" s="545">
        <v>85</v>
      </c>
    </row>
    <row r="25" spans="1:17" ht="14.4" customHeight="1" x14ac:dyDescent="0.3">
      <c r="A25" s="523" t="s">
        <v>1318</v>
      </c>
      <c r="B25" s="524" t="s">
        <v>1230</v>
      </c>
      <c r="C25" s="524" t="s">
        <v>1215</v>
      </c>
      <c r="D25" s="524" t="s">
        <v>1237</v>
      </c>
      <c r="E25" s="524" t="s">
        <v>1238</v>
      </c>
      <c r="F25" s="544">
        <v>173</v>
      </c>
      <c r="G25" s="544">
        <v>50516</v>
      </c>
      <c r="H25" s="544">
        <v>1</v>
      </c>
      <c r="I25" s="544">
        <v>292</v>
      </c>
      <c r="J25" s="544">
        <v>494</v>
      </c>
      <c r="K25" s="544">
        <v>144544</v>
      </c>
      <c r="L25" s="544">
        <v>2.86135085913374</v>
      </c>
      <c r="M25" s="544">
        <v>292.59919028340079</v>
      </c>
      <c r="N25" s="544">
        <v>329</v>
      </c>
      <c r="O25" s="544">
        <v>97055</v>
      </c>
      <c r="P25" s="529">
        <v>1.9212724681289097</v>
      </c>
      <c r="Q25" s="545">
        <v>295</v>
      </c>
    </row>
    <row r="26" spans="1:17" ht="14.4" customHeight="1" x14ac:dyDescent="0.3">
      <c r="A26" s="523" t="s">
        <v>1318</v>
      </c>
      <c r="B26" s="524" t="s">
        <v>1230</v>
      </c>
      <c r="C26" s="524" t="s">
        <v>1215</v>
      </c>
      <c r="D26" s="524" t="s">
        <v>1239</v>
      </c>
      <c r="E26" s="524" t="s">
        <v>1240</v>
      </c>
      <c r="F26" s="544">
        <v>3</v>
      </c>
      <c r="G26" s="544">
        <v>279</v>
      </c>
      <c r="H26" s="544">
        <v>1</v>
      </c>
      <c r="I26" s="544">
        <v>93</v>
      </c>
      <c r="J26" s="544">
        <v>6</v>
      </c>
      <c r="K26" s="544">
        <v>561</v>
      </c>
      <c r="L26" s="544">
        <v>2.010752688172043</v>
      </c>
      <c r="M26" s="544">
        <v>93.5</v>
      </c>
      <c r="N26" s="544">
        <v>3</v>
      </c>
      <c r="O26" s="544">
        <v>285</v>
      </c>
      <c r="P26" s="529">
        <v>1.021505376344086</v>
      </c>
      <c r="Q26" s="545">
        <v>95</v>
      </c>
    </row>
    <row r="27" spans="1:17" ht="14.4" customHeight="1" x14ac:dyDescent="0.3">
      <c r="A27" s="523" t="s">
        <v>1318</v>
      </c>
      <c r="B27" s="524" t="s">
        <v>1230</v>
      </c>
      <c r="C27" s="524" t="s">
        <v>1215</v>
      </c>
      <c r="D27" s="524" t="s">
        <v>1241</v>
      </c>
      <c r="E27" s="524" t="s">
        <v>1242</v>
      </c>
      <c r="F27" s="544">
        <v>1</v>
      </c>
      <c r="G27" s="544">
        <v>220</v>
      </c>
      <c r="H27" s="544">
        <v>1</v>
      </c>
      <c r="I27" s="544">
        <v>220</v>
      </c>
      <c r="J27" s="544"/>
      <c r="K27" s="544"/>
      <c r="L27" s="544"/>
      <c r="M27" s="544"/>
      <c r="N27" s="544"/>
      <c r="O27" s="544"/>
      <c r="P27" s="529"/>
      <c r="Q27" s="545"/>
    </row>
    <row r="28" spans="1:17" ht="14.4" customHeight="1" x14ac:dyDescent="0.3">
      <c r="A28" s="523" t="s">
        <v>1318</v>
      </c>
      <c r="B28" s="524" t="s">
        <v>1230</v>
      </c>
      <c r="C28" s="524" t="s">
        <v>1215</v>
      </c>
      <c r="D28" s="524" t="s">
        <v>1243</v>
      </c>
      <c r="E28" s="524" t="s">
        <v>1244</v>
      </c>
      <c r="F28" s="544">
        <v>129</v>
      </c>
      <c r="G28" s="544">
        <v>17286</v>
      </c>
      <c r="H28" s="544">
        <v>1</v>
      </c>
      <c r="I28" s="544">
        <v>134</v>
      </c>
      <c r="J28" s="544">
        <v>136</v>
      </c>
      <c r="K28" s="544">
        <v>18266</v>
      </c>
      <c r="L28" s="544">
        <v>1.0566932777970612</v>
      </c>
      <c r="M28" s="544">
        <v>134.30882352941177</v>
      </c>
      <c r="N28" s="544">
        <v>93</v>
      </c>
      <c r="O28" s="544">
        <v>12555</v>
      </c>
      <c r="P28" s="529">
        <v>0.72631030892051374</v>
      </c>
      <c r="Q28" s="545">
        <v>135</v>
      </c>
    </row>
    <row r="29" spans="1:17" ht="14.4" customHeight="1" x14ac:dyDescent="0.3">
      <c r="A29" s="523" t="s">
        <v>1318</v>
      </c>
      <c r="B29" s="524" t="s">
        <v>1230</v>
      </c>
      <c r="C29" s="524" t="s">
        <v>1215</v>
      </c>
      <c r="D29" s="524" t="s">
        <v>1245</v>
      </c>
      <c r="E29" s="524" t="s">
        <v>1244</v>
      </c>
      <c r="F29" s="544">
        <v>1</v>
      </c>
      <c r="G29" s="544">
        <v>175</v>
      </c>
      <c r="H29" s="544">
        <v>1</v>
      </c>
      <c r="I29" s="544">
        <v>175</v>
      </c>
      <c r="J29" s="544">
        <v>1</v>
      </c>
      <c r="K29" s="544">
        <v>175</v>
      </c>
      <c r="L29" s="544">
        <v>1</v>
      </c>
      <c r="M29" s="544">
        <v>175</v>
      </c>
      <c r="N29" s="544">
        <v>3</v>
      </c>
      <c r="O29" s="544">
        <v>534</v>
      </c>
      <c r="P29" s="529">
        <v>3.0514285714285716</v>
      </c>
      <c r="Q29" s="545">
        <v>178</v>
      </c>
    </row>
    <row r="30" spans="1:17" ht="14.4" customHeight="1" x14ac:dyDescent="0.3">
      <c r="A30" s="523" t="s">
        <v>1318</v>
      </c>
      <c r="B30" s="524" t="s">
        <v>1230</v>
      </c>
      <c r="C30" s="524" t="s">
        <v>1215</v>
      </c>
      <c r="D30" s="524" t="s">
        <v>1246</v>
      </c>
      <c r="E30" s="524" t="s">
        <v>1247</v>
      </c>
      <c r="F30" s="544">
        <v>1</v>
      </c>
      <c r="G30" s="544">
        <v>612</v>
      </c>
      <c r="H30" s="544">
        <v>1</v>
      </c>
      <c r="I30" s="544">
        <v>612</v>
      </c>
      <c r="J30" s="544">
        <v>1</v>
      </c>
      <c r="K30" s="544">
        <v>612</v>
      </c>
      <c r="L30" s="544">
        <v>1</v>
      </c>
      <c r="M30" s="544">
        <v>612</v>
      </c>
      <c r="N30" s="544"/>
      <c r="O30" s="544"/>
      <c r="P30" s="529"/>
      <c r="Q30" s="545"/>
    </row>
    <row r="31" spans="1:17" ht="14.4" customHeight="1" x14ac:dyDescent="0.3">
      <c r="A31" s="523" t="s">
        <v>1318</v>
      </c>
      <c r="B31" s="524" t="s">
        <v>1230</v>
      </c>
      <c r="C31" s="524" t="s">
        <v>1215</v>
      </c>
      <c r="D31" s="524" t="s">
        <v>1250</v>
      </c>
      <c r="E31" s="524" t="s">
        <v>1251</v>
      </c>
      <c r="F31" s="544">
        <v>9</v>
      </c>
      <c r="G31" s="544">
        <v>1431</v>
      </c>
      <c r="H31" s="544">
        <v>1</v>
      </c>
      <c r="I31" s="544">
        <v>159</v>
      </c>
      <c r="J31" s="544">
        <v>19</v>
      </c>
      <c r="K31" s="544">
        <v>3029</v>
      </c>
      <c r="L31" s="544">
        <v>2.116701607267645</v>
      </c>
      <c r="M31" s="544">
        <v>159.42105263157896</v>
      </c>
      <c r="N31" s="544">
        <v>12</v>
      </c>
      <c r="O31" s="544">
        <v>1932</v>
      </c>
      <c r="P31" s="529">
        <v>1.350104821802935</v>
      </c>
      <c r="Q31" s="545">
        <v>161</v>
      </c>
    </row>
    <row r="32" spans="1:17" ht="14.4" customHeight="1" x14ac:dyDescent="0.3">
      <c r="A32" s="523" t="s">
        <v>1318</v>
      </c>
      <c r="B32" s="524" t="s">
        <v>1230</v>
      </c>
      <c r="C32" s="524" t="s">
        <v>1215</v>
      </c>
      <c r="D32" s="524" t="s">
        <v>1252</v>
      </c>
      <c r="E32" s="524" t="s">
        <v>1253</v>
      </c>
      <c r="F32" s="544"/>
      <c r="G32" s="544"/>
      <c r="H32" s="544"/>
      <c r="I32" s="544"/>
      <c r="J32" s="544"/>
      <c r="K32" s="544"/>
      <c r="L32" s="544"/>
      <c r="M32" s="544"/>
      <c r="N32" s="544">
        <v>2</v>
      </c>
      <c r="O32" s="544">
        <v>766</v>
      </c>
      <c r="P32" s="529"/>
      <c r="Q32" s="545">
        <v>383</v>
      </c>
    </row>
    <row r="33" spans="1:17" ht="14.4" customHeight="1" x14ac:dyDescent="0.3">
      <c r="A33" s="523" t="s">
        <v>1318</v>
      </c>
      <c r="B33" s="524" t="s">
        <v>1230</v>
      </c>
      <c r="C33" s="524" t="s">
        <v>1215</v>
      </c>
      <c r="D33" s="524" t="s">
        <v>1254</v>
      </c>
      <c r="E33" s="524" t="s">
        <v>1255</v>
      </c>
      <c r="F33" s="544">
        <v>233</v>
      </c>
      <c r="G33" s="544">
        <v>3728</v>
      </c>
      <c r="H33" s="544">
        <v>1</v>
      </c>
      <c r="I33" s="544">
        <v>16</v>
      </c>
      <c r="J33" s="544">
        <v>232</v>
      </c>
      <c r="K33" s="544">
        <v>3712</v>
      </c>
      <c r="L33" s="544">
        <v>0.99570815450643779</v>
      </c>
      <c r="M33" s="544">
        <v>16</v>
      </c>
      <c r="N33" s="544">
        <v>198</v>
      </c>
      <c r="O33" s="544">
        <v>3168</v>
      </c>
      <c r="P33" s="529">
        <v>0.84978540772532185</v>
      </c>
      <c r="Q33" s="545">
        <v>16</v>
      </c>
    </row>
    <row r="34" spans="1:17" ht="14.4" customHeight="1" x14ac:dyDescent="0.3">
      <c r="A34" s="523" t="s">
        <v>1318</v>
      </c>
      <c r="B34" s="524" t="s">
        <v>1230</v>
      </c>
      <c r="C34" s="524" t="s">
        <v>1215</v>
      </c>
      <c r="D34" s="524" t="s">
        <v>1256</v>
      </c>
      <c r="E34" s="524" t="s">
        <v>1257</v>
      </c>
      <c r="F34" s="544">
        <v>87</v>
      </c>
      <c r="G34" s="544">
        <v>22794</v>
      </c>
      <c r="H34" s="544">
        <v>1</v>
      </c>
      <c r="I34" s="544">
        <v>262</v>
      </c>
      <c r="J34" s="544">
        <v>80</v>
      </c>
      <c r="K34" s="544">
        <v>21035</v>
      </c>
      <c r="L34" s="544">
        <v>0.92283056944810038</v>
      </c>
      <c r="M34" s="544">
        <v>262.9375</v>
      </c>
      <c r="N34" s="544">
        <v>72</v>
      </c>
      <c r="O34" s="544">
        <v>19152</v>
      </c>
      <c r="P34" s="529">
        <v>0.84022111081863649</v>
      </c>
      <c r="Q34" s="545">
        <v>266</v>
      </c>
    </row>
    <row r="35" spans="1:17" ht="14.4" customHeight="1" x14ac:dyDescent="0.3">
      <c r="A35" s="523" t="s">
        <v>1318</v>
      </c>
      <c r="B35" s="524" t="s">
        <v>1230</v>
      </c>
      <c r="C35" s="524" t="s">
        <v>1215</v>
      </c>
      <c r="D35" s="524" t="s">
        <v>1258</v>
      </c>
      <c r="E35" s="524" t="s">
        <v>1259</v>
      </c>
      <c r="F35" s="544">
        <v>89</v>
      </c>
      <c r="G35" s="544">
        <v>12549</v>
      </c>
      <c r="H35" s="544">
        <v>1</v>
      </c>
      <c r="I35" s="544">
        <v>141</v>
      </c>
      <c r="J35" s="544">
        <v>86</v>
      </c>
      <c r="K35" s="544">
        <v>12126</v>
      </c>
      <c r="L35" s="544">
        <v>0.9662921348314607</v>
      </c>
      <c r="M35" s="544">
        <v>141</v>
      </c>
      <c r="N35" s="544">
        <v>94</v>
      </c>
      <c r="O35" s="544">
        <v>13254</v>
      </c>
      <c r="P35" s="529">
        <v>1.0561797752808988</v>
      </c>
      <c r="Q35" s="545">
        <v>141</v>
      </c>
    </row>
    <row r="36" spans="1:17" ht="14.4" customHeight="1" x14ac:dyDescent="0.3">
      <c r="A36" s="523" t="s">
        <v>1318</v>
      </c>
      <c r="B36" s="524" t="s">
        <v>1230</v>
      </c>
      <c r="C36" s="524" t="s">
        <v>1215</v>
      </c>
      <c r="D36" s="524" t="s">
        <v>1260</v>
      </c>
      <c r="E36" s="524" t="s">
        <v>1259</v>
      </c>
      <c r="F36" s="544">
        <v>129</v>
      </c>
      <c r="G36" s="544">
        <v>10062</v>
      </c>
      <c r="H36" s="544">
        <v>1</v>
      </c>
      <c r="I36" s="544">
        <v>78</v>
      </c>
      <c r="J36" s="544">
        <v>136</v>
      </c>
      <c r="K36" s="544">
        <v>10608</v>
      </c>
      <c r="L36" s="544">
        <v>1.054263565891473</v>
      </c>
      <c r="M36" s="544">
        <v>78</v>
      </c>
      <c r="N36" s="544">
        <v>93</v>
      </c>
      <c r="O36" s="544">
        <v>7254</v>
      </c>
      <c r="P36" s="529">
        <v>0.72093023255813948</v>
      </c>
      <c r="Q36" s="545">
        <v>78</v>
      </c>
    </row>
    <row r="37" spans="1:17" ht="14.4" customHeight="1" x14ac:dyDescent="0.3">
      <c r="A37" s="523" t="s">
        <v>1318</v>
      </c>
      <c r="B37" s="524" t="s">
        <v>1230</v>
      </c>
      <c r="C37" s="524" t="s">
        <v>1215</v>
      </c>
      <c r="D37" s="524" t="s">
        <v>1261</v>
      </c>
      <c r="E37" s="524" t="s">
        <v>1262</v>
      </c>
      <c r="F37" s="544">
        <v>89</v>
      </c>
      <c r="G37" s="544">
        <v>26967</v>
      </c>
      <c r="H37" s="544">
        <v>1</v>
      </c>
      <c r="I37" s="544">
        <v>303</v>
      </c>
      <c r="J37" s="544">
        <v>86</v>
      </c>
      <c r="K37" s="544">
        <v>26139</v>
      </c>
      <c r="L37" s="544">
        <v>0.96929580598509291</v>
      </c>
      <c r="M37" s="544">
        <v>303.94186046511629</v>
      </c>
      <c r="N37" s="544">
        <v>94</v>
      </c>
      <c r="O37" s="544">
        <v>28858</v>
      </c>
      <c r="P37" s="529">
        <v>1.0701227426113398</v>
      </c>
      <c r="Q37" s="545">
        <v>307</v>
      </c>
    </row>
    <row r="38" spans="1:17" ht="14.4" customHeight="1" x14ac:dyDescent="0.3">
      <c r="A38" s="523" t="s">
        <v>1318</v>
      </c>
      <c r="B38" s="524" t="s">
        <v>1230</v>
      </c>
      <c r="C38" s="524" t="s">
        <v>1215</v>
      </c>
      <c r="D38" s="524" t="s">
        <v>1263</v>
      </c>
      <c r="E38" s="524" t="s">
        <v>1264</v>
      </c>
      <c r="F38" s="544"/>
      <c r="G38" s="544"/>
      <c r="H38" s="544"/>
      <c r="I38" s="544"/>
      <c r="J38" s="544"/>
      <c r="K38" s="544"/>
      <c r="L38" s="544"/>
      <c r="M38" s="544"/>
      <c r="N38" s="544">
        <v>2</v>
      </c>
      <c r="O38" s="544">
        <v>974</v>
      </c>
      <c r="P38" s="529"/>
      <c r="Q38" s="545">
        <v>487</v>
      </c>
    </row>
    <row r="39" spans="1:17" ht="14.4" customHeight="1" x14ac:dyDescent="0.3">
      <c r="A39" s="523" t="s">
        <v>1318</v>
      </c>
      <c r="B39" s="524" t="s">
        <v>1230</v>
      </c>
      <c r="C39" s="524" t="s">
        <v>1215</v>
      </c>
      <c r="D39" s="524" t="s">
        <v>1265</v>
      </c>
      <c r="E39" s="524" t="s">
        <v>1266</v>
      </c>
      <c r="F39" s="544">
        <v>79</v>
      </c>
      <c r="G39" s="544">
        <v>12640</v>
      </c>
      <c r="H39" s="544">
        <v>1</v>
      </c>
      <c r="I39" s="544">
        <v>160</v>
      </c>
      <c r="J39" s="544">
        <v>83</v>
      </c>
      <c r="K39" s="544">
        <v>13302</v>
      </c>
      <c r="L39" s="544">
        <v>1.0523734177215189</v>
      </c>
      <c r="M39" s="544">
        <v>160.26506024096386</v>
      </c>
      <c r="N39" s="544">
        <v>58</v>
      </c>
      <c r="O39" s="544">
        <v>9338</v>
      </c>
      <c r="P39" s="529">
        <v>0.73876582278481018</v>
      </c>
      <c r="Q39" s="545">
        <v>161</v>
      </c>
    </row>
    <row r="40" spans="1:17" ht="14.4" customHeight="1" x14ac:dyDescent="0.3">
      <c r="A40" s="523" t="s">
        <v>1318</v>
      </c>
      <c r="B40" s="524" t="s">
        <v>1230</v>
      </c>
      <c r="C40" s="524" t="s">
        <v>1215</v>
      </c>
      <c r="D40" s="524" t="s">
        <v>1269</v>
      </c>
      <c r="E40" s="524" t="s">
        <v>1235</v>
      </c>
      <c r="F40" s="544">
        <v>366</v>
      </c>
      <c r="G40" s="544">
        <v>25620</v>
      </c>
      <c r="H40" s="544">
        <v>1</v>
      </c>
      <c r="I40" s="544">
        <v>70</v>
      </c>
      <c r="J40" s="544">
        <v>383</v>
      </c>
      <c r="K40" s="544">
        <v>26915</v>
      </c>
      <c r="L40" s="544">
        <v>1.0505464480874316</v>
      </c>
      <c r="M40" s="544">
        <v>70.274151436031332</v>
      </c>
      <c r="N40" s="544">
        <v>322</v>
      </c>
      <c r="O40" s="544">
        <v>22862</v>
      </c>
      <c r="P40" s="529">
        <v>0.89234972677595625</v>
      </c>
      <c r="Q40" s="545">
        <v>71</v>
      </c>
    </row>
    <row r="41" spans="1:17" ht="14.4" customHeight="1" x14ac:dyDescent="0.3">
      <c r="A41" s="523" t="s">
        <v>1318</v>
      </c>
      <c r="B41" s="524" t="s">
        <v>1230</v>
      </c>
      <c r="C41" s="524" t="s">
        <v>1215</v>
      </c>
      <c r="D41" s="524" t="s">
        <v>1274</v>
      </c>
      <c r="E41" s="524" t="s">
        <v>1275</v>
      </c>
      <c r="F41" s="544">
        <v>3</v>
      </c>
      <c r="G41" s="544">
        <v>648</v>
      </c>
      <c r="H41" s="544">
        <v>1</v>
      </c>
      <c r="I41" s="544">
        <v>216</v>
      </c>
      <c r="J41" s="544">
        <v>3</v>
      </c>
      <c r="K41" s="544">
        <v>648</v>
      </c>
      <c r="L41" s="544">
        <v>1</v>
      </c>
      <c r="M41" s="544">
        <v>216</v>
      </c>
      <c r="N41" s="544">
        <v>9</v>
      </c>
      <c r="O41" s="544">
        <v>1980</v>
      </c>
      <c r="P41" s="529">
        <v>3.0555555555555554</v>
      </c>
      <c r="Q41" s="545">
        <v>220</v>
      </c>
    </row>
    <row r="42" spans="1:17" ht="14.4" customHeight="1" x14ac:dyDescent="0.3">
      <c r="A42" s="523" t="s">
        <v>1318</v>
      </c>
      <c r="B42" s="524" t="s">
        <v>1230</v>
      </c>
      <c r="C42" s="524" t="s">
        <v>1215</v>
      </c>
      <c r="D42" s="524" t="s">
        <v>1276</v>
      </c>
      <c r="E42" s="524" t="s">
        <v>1277</v>
      </c>
      <c r="F42" s="544">
        <v>9</v>
      </c>
      <c r="G42" s="544">
        <v>10701</v>
      </c>
      <c r="H42" s="544">
        <v>1</v>
      </c>
      <c r="I42" s="544">
        <v>1189</v>
      </c>
      <c r="J42" s="544">
        <v>22</v>
      </c>
      <c r="K42" s="544">
        <v>26186</v>
      </c>
      <c r="L42" s="544">
        <v>2.4470610223343612</v>
      </c>
      <c r="M42" s="544">
        <v>1190.2727272727273</v>
      </c>
      <c r="N42" s="544">
        <v>5</v>
      </c>
      <c r="O42" s="544">
        <v>5975</v>
      </c>
      <c r="P42" s="529">
        <v>0.55835903186618074</v>
      </c>
      <c r="Q42" s="545">
        <v>1195</v>
      </c>
    </row>
    <row r="43" spans="1:17" ht="14.4" customHeight="1" x14ac:dyDescent="0.3">
      <c r="A43" s="523" t="s">
        <v>1318</v>
      </c>
      <c r="B43" s="524" t="s">
        <v>1230</v>
      </c>
      <c r="C43" s="524" t="s">
        <v>1215</v>
      </c>
      <c r="D43" s="524" t="s">
        <v>1278</v>
      </c>
      <c r="E43" s="524" t="s">
        <v>1279</v>
      </c>
      <c r="F43" s="544">
        <v>8</v>
      </c>
      <c r="G43" s="544">
        <v>864</v>
      </c>
      <c r="H43" s="544">
        <v>1</v>
      </c>
      <c r="I43" s="544">
        <v>108</v>
      </c>
      <c r="J43" s="544">
        <v>15</v>
      </c>
      <c r="K43" s="544">
        <v>1623</v>
      </c>
      <c r="L43" s="544">
        <v>1.8784722222222223</v>
      </c>
      <c r="M43" s="544">
        <v>108.2</v>
      </c>
      <c r="N43" s="544">
        <v>9</v>
      </c>
      <c r="O43" s="544">
        <v>990</v>
      </c>
      <c r="P43" s="529">
        <v>1.1458333333333333</v>
      </c>
      <c r="Q43" s="545">
        <v>110</v>
      </c>
    </row>
    <row r="44" spans="1:17" ht="14.4" customHeight="1" x14ac:dyDescent="0.3">
      <c r="A44" s="523" t="s">
        <v>1318</v>
      </c>
      <c r="B44" s="524" t="s">
        <v>1230</v>
      </c>
      <c r="C44" s="524" t="s">
        <v>1215</v>
      </c>
      <c r="D44" s="524" t="s">
        <v>1280</v>
      </c>
      <c r="E44" s="524" t="s">
        <v>1281</v>
      </c>
      <c r="F44" s="544">
        <v>2</v>
      </c>
      <c r="G44" s="544">
        <v>638</v>
      </c>
      <c r="H44" s="544">
        <v>1</v>
      </c>
      <c r="I44" s="544">
        <v>319</v>
      </c>
      <c r="J44" s="544">
        <v>1</v>
      </c>
      <c r="K44" s="544">
        <v>319</v>
      </c>
      <c r="L44" s="544">
        <v>0.5</v>
      </c>
      <c r="M44" s="544">
        <v>319</v>
      </c>
      <c r="N44" s="544">
        <v>1</v>
      </c>
      <c r="O44" s="544">
        <v>323</v>
      </c>
      <c r="P44" s="529">
        <v>0.50626959247648906</v>
      </c>
      <c r="Q44" s="545">
        <v>323</v>
      </c>
    </row>
    <row r="45" spans="1:17" ht="14.4" customHeight="1" x14ac:dyDescent="0.3">
      <c r="A45" s="523" t="s">
        <v>1318</v>
      </c>
      <c r="B45" s="524" t="s">
        <v>1230</v>
      </c>
      <c r="C45" s="524" t="s">
        <v>1215</v>
      </c>
      <c r="D45" s="524" t="s">
        <v>1286</v>
      </c>
      <c r="E45" s="524" t="s">
        <v>1287</v>
      </c>
      <c r="F45" s="544"/>
      <c r="G45" s="544"/>
      <c r="H45" s="544"/>
      <c r="I45" s="544"/>
      <c r="J45" s="544"/>
      <c r="K45" s="544"/>
      <c r="L45" s="544"/>
      <c r="M45" s="544"/>
      <c r="N45" s="544">
        <v>1</v>
      </c>
      <c r="O45" s="544">
        <v>1033</v>
      </c>
      <c r="P45" s="529"/>
      <c r="Q45" s="545">
        <v>1033</v>
      </c>
    </row>
    <row r="46" spans="1:17" ht="14.4" customHeight="1" x14ac:dyDescent="0.3">
      <c r="A46" s="523" t="s">
        <v>1318</v>
      </c>
      <c r="B46" s="524" t="s">
        <v>1230</v>
      </c>
      <c r="C46" s="524" t="s">
        <v>1215</v>
      </c>
      <c r="D46" s="524" t="s">
        <v>1288</v>
      </c>
      <c r="E46" s="524" t="s">
        <v>1289</v>
      </c>
      <c r="F46" s="544">
        <v>1</v>
      </c>
      <c r="G46" s="544">
        <v>291</v>
      </c>
      <c r="H46" s="544">
        <v>1</v>
      </c>
      <c r="I46" s="544">
        <v>291</v>
      </c>
      <c r="J46" s="544"/>
      <c r="K46" s="544"/>
      <c r="L46" s="544"/>
      <c r="M46" s="544"/>
      <c r="N46" s="544"/>
      <c r="O46" s="544"/>
      <c r="P46" s="529"/>
      <c r="Q46" s="545"/>
    </row>
    <row r="47" spans="1:17" ht="14.4" customHeight="1" x14ac:dyDescent="0.3">
      <c r="A47" s="523" t="s">
        <v>1319</v>
      </c>
      <c r="B47" s="524" t="s">
        <v>1230</v>
      </c>
      <c r="C47" s="524" t="s">
        <v>1215</v>
      </c>
      <c r="D47" s="524" t="s">
        <v>1234</v>
      </c>
      <c r="E47" s="524" t="s">
        <v>1235</v>
      </c>
      <c r="F47" s="544">
        <v>38</v>
      </c>
      <c r="G47" s="544">
        <v>7714</v>
      </c>
      <c r="H47" s="544">
        <v>1</v>
      </c>
      <c r="I47" s="544">
        <v>203</v>
      </c>
      <c r="J47" s="544">
        <v>51</v>
      </c>
      <c r="K47" s="544">
        <v>10367</v>
      </c>
      <c r="L47" s="544">
        <v>1.3439201451905627</v>
      </c>
      <c r="M47" s="544">
        <v>203.27450980392157</v>
      </c>
      <c r="N47" s="544">
        <v>78</v>
      </c>
      <c r="O47" s="544">
        <v>16068</v>
      </c>
      <c r="P47" s="529">
        <v>2.0829660357791031</v>
      </c>
      <c r="Q47" s="545">
        <v>206</v>
      </c>
    </row>
    <row r="48" spans="1:17" ht="14.4" customHeight="1" x14ac:dyDescent="0.3">
      <c r="A48" s="523" t="s">
        <v>1319</v>
      </c>
      <c r="B48" s="524" t="s">
        <v>1230</v>
      </c>
      <c r="C48" s="524" t="s">
        <v>1215</v>
      </c>
      <c r="D48" s="524" t="s">
        <v>1236</v>
      </c>
      <c r="E48" s="524" t="s">
        <v>1235</v>
      </c>
      <c r="F48" s="544"/>
      <c r="G48" s="544"/>
      <c r="H48" s="544"/>
      <c r="I48" s="544"/>
      <c r="J48" s="544">
        <v>4</v>
      </c>
      <c r="K48" s="544">
        <v>337</v>
      </c>
      <c r="L48" s="544"/>
      <c r="M48" s="544">
        <v>84.25</v>
      </c>
      <c r="N48" s="544">
        <v>6</v>
      </c>
      <c r="O48" s="544">
        <v>510</v>
      </c>
      <c r="P48" s="529"/>
      <c r="Q48" s="545">
        <v>85</v>
      </c>
    </row>
    <row r="49" spans="1:17" ht="14.4" customHeight="1" x14ac:dyDescent="0.3">
      <c r="A49" s="523" t="s">
        <v>1319</v>
      </c>
      <c r="B49" s="524" t="s">
        <v>1230</v>
      </c>
      <c r="C49" s="524" t="s">
        <v>1215</v>
      </c>
      <c r="D49" s="524" t="s">
        <v>1237</v>
      </c>
      <c r="E49" s="524" t="s">
        <v>1238</v>
      </c>
      <c r="F49" s="544">
        <v>139</v>
      </c>
      <c r="G49" s="544">
        <v>40588</v>
      </c>
      <c r="H49" s="544">
        <v>1</v>
      </c>
      <c r="I49" s="544">
        <v>292</v>
      </c>
      <c r="J49" s="544">
        <v>139</v>
      </c>
      <c r="K49" s="544">
        <v>40710</v>
      </c>
      <c r="L49" s="544">
        <v>1.0030058145264611</v>
      </c>
      <c r="M49" s="544">
        <v>292.87769784172662</v>
      </c>
      <c r="N49" s="544">
        <v>247</v>
      </c>
      <c r="O49" s="544">
        <v>72865</v>
      </c>
      <c r="P49" s="529">
        <v>1.7952350448408396</v>
      </c>
      <c r="Q49" s="545">
        <v>295</v>
      </c>
    </row>
    <row r="50" spans="1:17" ht="14.4" customHeight="1" x14ac:dyDescent="0.3">
      <c r="A50" s="523" t="s">
        <v>1319</v>
      </c>
      <c r="B50" s="524" t="s">
        <v>1230</v>
      </c>
      <c r="C50" s="524" t="s">
        <v>1215</v>
      </c>
      <c r="D50" s="524" t="s">
        <v>1239</v>
      </c>
      <c r="E50" s="524" t="s">
        <v>1240</v>
      </c>
      <c r="F50" s="544">
        <v>3</v>
      </c>
      <c r="G50" s="544">
        <v>279</v>
      </c>
      <c r="H50" s="544">
        <v>1</v>
      </c>
      <c r="I50" s="544">
        <v>93</v>
      </c>
      <c r="J50" s="544">
        <v>6</v>
      </c>
      <c r="K50" s="544">
        <v>561</v>
      </c>
      <c r="L50" s="544">
        <v>2.010752688172043</v>
      </c>
      <c r="M50" s="544">
        <v>93.5</v>
      </c>
      <c r="N50" s="544">
        <v>22</v>
      </c>
      <c r="O50" s="544">
        <v>2090</v>
      </c>
      <c r="P50" s="529">
        <v>7.4910394265232974</v>
      </c>
      <c r="Q50" s="545">
        <v>95</v>
      </c>
    </row>
    <row r="51" spans="1:17" ht="14.4" customHeight="1" x14ac:dyDescent="0.3">
      <c r="A51" s="523" t="s">
        <v>1319</v>
      </c>
      <c r="B51" s="524" t="s">
        <v>1230</v>
      </c>
      <c r="C51" s="524" t="s">
        <v>1215</v>
      </c>
      <c r="D51" s="524" t="s">
        <v>1241</v>
      </c>
      <c r="E51" s="524" t="s">
        <v>1242</v>
      </c>
      <c r="F51" s="544">
        <v>3</v>
      </c>
      <c r="G51" s="544">
        <v>660</v>
      </c>
      <c r="H51" s="544">
        <v>1</v>
      </c>
      <c r="I51" s="544">
        <v>220</v>
      </c>
      <c r="J51" s="544">
        <v>1</v>
      </c>
      <c r="K51" s="544">
        <v>223</v>
      </c>
      <c r="L51" s="544">
        <v>0.33787878787878789</v>
      </c>
      <c r="M51" s="544">
        <v>223</v>
      </c>
      <c r="N51" s="544">
        <v>1</v>
      </c>
      <c r="O51" s="544">
        <v>224</v>
      </c>
      <c r="P51" s="529">
        <v>0.33939393939393941</v>
      </c>
      <c r="Q51" s="545">
        <v>224</v>
      </c>
    </row>
    <row r="52" spans="1:17" ht="14.4" customHeight="1" x14ac:dyDescent="0.3">
      <c r="A52" s="523" t="s">
        <v>1319</v>
      </c>
      <c r="B52" s="524" t="s">
        <v>1230</v>
      </c>
      <c r="C52" s="524" t="s">
        <v>1215</v>
      </c>
      <c r="D52" s="524" t="s">
        <v>1243</v>
      </c>
      <c r="E52" s="524" t="s">
        <v>1244</v>
      </c>
      <c r="F52" s="544">
        <v>102</v>
      </c>
      <c r="G52" s="544">
        <v>13668</v>
      </c>
      <c r="H52" s="544">
        <v>1</v>
      </c>
      <c r="I52" s="544">
        <v>134</v>
      </c>
      <c r="J52" s="544">
        <v>95</v>
      </c>
      <c r="K52" s="544">
        <v>12751</v>
      </c>
      <c r="L52" s="544">
        <v>0.93290898448931814</v>
      </c>
      <c r="M52" s="544">
        <v>134.22105263157894</v>
      </c>
      <c r="N52" s="544">
        <v>107</v>
      </c>
      <c r="O52" s="544">
        <v>14445</v>
      </c>
      <c r="P52" s="529">
        <v>1.0568481123792801</v>
      </c>
      <c r="Q52" s="545">
        <v>135</v>
      </c>
    </row>
    <row r="53" spans="1:17" ht="14.4" customHeight="1" x14ac:dyDescent="0.3">
      <c r="A53" s="523" t="s">
        <v>1319</v>
      </c>
      <c r="B53" s="524" t="s">
        <v>1230</v>
      </c>
      <c r="C53" s="524" t="s">
        <v>1215</v>
      </c>
      <c r="D53" s="524" t="s">
        <v>1245</v>
      </c>
      <c r="E53" s="524" t="s">
        <v>1244</v>
      </c>
      <c r="F53" s="544">
        <v>6</v>
      </c>
      <c r="G53" s="544">
        <v>1050</v>
      </c>
      <c r="H53" s="544">
        <v>1</v>
      </c>
      <c r="I53" s="544">
        <v>175</v>
      </c>
      <c r="J53" s="544">
        <v>4</v>
      </c>
      <c r="K53" s="544">
        <v>702</v>
      </c>
      <c r="L53" s="544">
        <v>0.66857142857142859</v>
      </c>
      <c r="M53" s="544">
        <v>175.5</v>
      </c>
      <c r="N53" s="544">
        <v>6</v>
      </c>
      <c r="O53" s="544">
        <v>1068</v>
      </c>
      <c r="P53" s="529">
        <v>1.0171428571428571</v>
      </c>
      <c r="Q53" s="545">
        <v>178</v>
      </c>
    </row>
    <row r="54" spans="1:17" ht="14.4" customHeight="1" x14ac:dyDescent="0.3">
      <c r="A54" s="523" t="s">
        <v>1319</v>
      </c>
      <c r="B54" s="524" t="s">
        <v>1230</v>
      </c>
      <c r="C54" s="524" t="s">
        <v>1215</v>
      </c>
      <c r="D54" s="524" t="s">
        <v>1246</v>
      </c>
      <c r="E54" s="524" t="s">
        <v>1247</v>
      </c>
      <c r="F54" s="544">
        <v>1</v>
      </c>
      <c r="G54" s="544">
        <v>612</v>
      </c>
      <c r="H54" s="544">
        <v>1</v>
      </c>
      <c r="I54" s="544">
        <v>612</v>
      </c>
      <c r="J54" s="544"/>
      <c r="K54" s="544"/>
      <c r="L54" s="544"/>
      <c r="M54" s="544"/>
      <c r="N54" s="544"/>
      <c r="O54" s="544"/>
      <c r="P54" s="529"/>
      <c r="Q54" s="545"/>
    </row>
    <row r="55" spans="1:17" ht="14.4" customHeight="1" x14ac:dyDescent="0.3">
      <c r="A55" s="523" t="s">
        <v>1319</v>
      </c>
      <c r="B55" s="524" t="s">
        <v>1230</v>
      </c>
      <c r="C55" s="524" t="s">
        <v>1215</v>
      </c>
      <c r="D55" s="524" t="s">
        <v>1248</v>
      </c>
      <c r="E55" s="524" t="s">
        <v>1249</v>
      </c>
      <c r="F55" s="544">
        <v>2</v>
      </c>
      <c r="G55" s="544">
        <v>1170</v>
      </c>
      <c r="H55" s="544">
        <v>1</v>
      </c>
      <c r="I55" s="544">
        <v>585</v>
      </c>
      <c r="J55" s="544">
        <v>1</v>
      </c>
      <c r="K55" s="544">
        <v>591</v>
      </c>
      <c r="L55" s="544">
        <v>0.50512820512820511</v>
      </c>
      <c r="M55" s="544">
        <v>591</v>
      </c>
      <c r="N55" s="544">
        <v>4</v>
      </c>
      <c r="O55" s="544">
        <v>2372</v>
      </c>
      <c r="P55" s="529">
        <v>2.0273504273504273</v>
      </c>
      <c r="Q55" s="545">
        <v>593</v>
      </c>
    </row>
    <row r="56" spans="1:17" ht="14.4" customHeight="1" x14ac:dyDescent="0.3">
      <c r="A56" s="523" t="s">
        <v>1319</v>
      </c>
      <c r="B56" s="524" t="s">
        <v>1230</v>
      </c>
      <c r="C56" s="524" t="s">
        <v>1215</v>
      </c>
      <c r="D56" s="524" t="s">
        <v>1250</v>
      </c>
      <c r="E56" s="524" t="s">
        <v>1251</v>
      </c>
      <c r="F56" s="544">
        <v>15</v>
      </c>
      <c r="G56" s="544">
        <v>2385</v>
      </c>
      <c r="H56" s="544">
        <v>1</v>
      </c>
      <c r="I56" s="544">
        <v>159</v>
      </c>
      <c r="J56" s="544">
        <v>10</v>
      </c>
      <c r="K56" s="544">
        <v>1594</v>
      </c>
      <c r="L56" s="544">
        <v>0.66834381551362687</v>
      </c>
      <c r="M56" s="544">
        <v>159.4</v>
      </c>
      <c r="N56" s="544">
        <v>21</v>
      </c>
      <c r="O56" s="544">
        <v>3381</v>
      </c>
      <c r="P56" s="529">
        <v>1.4176100628930817</v>
      </c>
      <c r="Q56" s="545">
        <v>161</v>
      </c>
    </row>
    <row r="57" spans="1:17" ht="14.4" customHeight="1" x14ac:dyDescent="0.3">
      <c r="A57" s="523" t="s">
        <v>1319</v>
      </c>
      <c r="B57" s="524" t="s">
        <v>1230</v>
      </c>
      <c r="C57" s="524" t="s">
        <v>1215</v>
      </c>
      <c r="D57" s="524" t="s">
        <v>1252</v>
      </c>
      <c r="E57" s="524" t="s">
        <v>1253</v>
      </c>
      <c r="F57" s="544">
        <v>6</v>
      </c>
      <c r="G57" s="544">
        <v>2292</v>
      </c>
      <c r="H57" s="544">
        <v>1</v>
      </c>
      <c r="I57" s="544">
        <v>382</v>
      </c>
      <c r="J57" s="544">
        <v>9</v>
      </c>
      <c r="K57" s="544">
        <v>3440</v>
      </c>
      <c r="L57" s="544">
        <v>1.5008726003490402</v>
      </c>
      <c r="M57" s="544">
        <v>382.22222222222223</v>
      </c>
      <c r="N57" s="544">
        <v>1</v>
      </c>
      <c r="O57" s="544">
        <v>383</v>
      </c>
      <c r="P57" s="529">
        <v>0.16710296684118672</v>
      </c>
      <c r="Q57" s="545">
        <v>383</v>
      </c>
    </row>
    <row r="58" spans="1:17" ht="14.4" customHeight="1" x14ac:dyDescent="0.3">
      <c r="A58" s="523" t="s">
        <v>1319</v>
      </c>
      <c r="B58" s="524" t="s">
        <v>1230</v>
      </c>
      <c r="C58" s="524" t="s">
        <v>1215</v>
      </c>
      <c r="D58" s="524" t="s">
        <v>1254</v>
      </c>
      <c r="E58" s="524" t="s">
        <v>1255</v>
      </c>
      <c r="F58" s="544">
        <v>141</v>
      </c>
      <c r="G58" s="544">
        <v>2256</v>
      </c>
      <c r="H58" s="544">
        <v>1</v>
      </c>
      <c r="I58" s="544">
        <v>16</v>
      </c>
      <c r="J58" s="544">
        <v>135</v>
      </c>
      <c r="K58" s="544">
        <v>2160</v>
      </c>
      <c r="L58" s="544">
        <v>0.95744680851063835</v>
      </c>
      <c r="M58" s="544">
        <v>16</v>
      </c>
      <c r="N58" s="544">
        <v>147</v>
      </c>
      <c r="O58" s="544">
        <v>2352</v>
      </c>
      <c r="P58" s="529">
        <v>1.0425531914893618</v>
      </c>
      <c r="Q58" s="545">
        <v>16</v>
      </c>
    </row>
    <row r="59" spans="1:17" ht="14.4" customHeight="1" x14ac:dyDescent="0.3">
      <c r="A59" s="523" t="s">
        <v>1319</v>
      </c>
      <c r="B59" s="524" t="s">
        <v>1230</v>
      </c>
      <c r="C59" s="524" t="s">
        <v>1215</v>
      </c>
      <c r="D59" s="524" t="s">
        <v>1256</v>
      </c>
      <c r="E59" s="524" t="s">
        <v>1257</v>
      </c>
      <c r="F59" s="544">
        <v>9</v>
      </c>
      <c r="G59" s="544">
        <v>2358</v>
      </c>
      <c r="H59" s="544">
        <v>1</v>
      </c>
      <c r="I59" s="544">
        <v>262</v>
      </c>
      <c r="J59" s="544">
        <v>12</v>
      </c>
      <c r="K59" s="544">
        <v>3150</v>
      </c>
      <c r="L59" s="544">
        <v>1.3358778625954197</v>
      </c>
      <c r="M59" s="544">
        <v>262.5</v>
      </c>
      <c r="N59" s="544">
        <v>20</v>
      </c>
      <c r="O59" s="544">
        <v>5320</v>
      </c>
      <c r="P59" s="529">
        <v>2.2561492790500424</v>
      </c>
      <c r="Q59" s="545">
        <v>266</v>
      </c>
    </row>
    <row r="60" spans="1:17" ht="14.4" customHeight="1" x14ac:dyDescent="0.3">
      <c r="A60" s="523" t="s">
        <v>1319</v>
      </c>
      <c r="B60" s="524" t="s">
        <v>1230</v>
      </c>
      <c r="C60" s="524" t="s">
        <v>1215</v>
      </c>
      <c r="D60" s="524" t="s">
        <v>1258</v>
      </c>
      <c r="E60" s="524" t="s">
        <v>1259</v>
      </c>
      <c r="F60" s="544">
        <v>10</v>
      </c>
      <c r="G60" s="544">
        <v>1410</v>
      </c>
      <c r="H60" s="544">
        <v>1</v>
      </c>
      <c r="I60" s="544">
        <v>141</v>
      </c>
      <c r="J60" s="544">
        <v>11</v>
      </c>
      <c r="K60" s="544">
        <v>1551</v>
      </c>
      <c r="L60" s="544">
        <v>1.1000000000000001</v>
      </c>
      <c r="M60" s="544">
        <v>141</v>
      </c>
      <c r="N60" s="544">
        <v>24</v>
      </c>
      <c r="O60" s="544">
        <v>3384</v>
      </c>
      <c r="P60" s="529">
        <v>2.4</v>
      </c>
      <c r="Q60" s="545">
        <v>141</v>
      </c>
    </row>
    <row r="61" spans="1:17" ht="14.4" customHeight="1" x14ac:dyDescent="0.3">
      <c r="A61" s="523" t="s">
        <v>1319</v>
      </c>
      <c r="B61" s="524" t="s">
        <v>1230</v>
      </c>
      <c r="C61" s="524" t="s">
        <v>1215</v>
      </c>
      <c r="D61" s="524" t="s">
        <v>1260</v>
      </c>
      <c r="E61" s="524" t="s">
        <v>1259</v>
      </c>
      <c r="F61" s="544">
        <v>102</v>
      </c>
      <c r="G61" s="544">
        <v>7956</v>
      </c>
      <c r="H61" s="544">
        <v>1</v>
      </c>
      <c r="I61" s="544">
        <v>78</v>
      </c>
      <c r="J61" s="544">
        <v>95</v>
      </c>
      <c r="K61" s="544">
        <v>7410</v>
      </c>
      <c r="L61" s="544">
        <v>0.93137254901960786</v>
      </c>
      <c r="M61" s="544">
        <v>78</v>
      </c>
      <c r="N61" s="544">
        <v>106</v>
      </c>
      <c r="O61" s="544">
        <v>8268</v>
      </c>
      <c r="P61" s="529">
        <v>1.0392156862745099</v>
      </c>
      <c r="Q61" s="545">
        <v>78</v>
      </c>
    </row>
    <row r="62" spans="1:17" ht="14.4" customHeight="1" x14ac:dyDescent="0.3">
      <c r="A62" s="523" t="s">
        <v>1319</v>
      </c>
      <c r="B62" s="524" t="s">
        <v>1230</v>
      </c>
      <c r="C62" s="524" t="s">
        <v>1215</v>
      </c>
      <c r="D62" s="524" t="s">
        <v>1261</v>
      </c>
      <c r="E62" s="524" t="s">
        <v>1262</v>
      </c>
      <c r="F62" s="544">
        <v>10</v>
      </c>
      <c r="G62" s="544">
        <v>3030</v>
      </c>
      <c r="H62" s="544">
        <v>1</v>
      </c>
      <c r="I62" s="544">
        <v>303</v>
      </c>
      <c r="J62" s="544">
        <v>11</v>
      </c>
      <c r="K62" s="544">
        <v>3339</v>
      </c>
      <c r="L62" s="544">
        <v>1.1019801980198021</v>
      </c>
      <c r="M62" s="544">
        <v>303.54545454545456</v>
      </c>
      <c r="N62" s="544">
        <v>24</v>
      </c>
      <c r="O62" s="544">
        <v>7368</v>
      </c>
      <c r="P62" s="529">
        <v>2.4316831683168316</v>
      </c>
      <c r="Q62" s="545">
        <v>307</v>
      </c>
    </row>
    <row r="63" spans="1:17" ht="14.4" customHeight="1" x14ac:dyDescent="0.3">
      <c r="A63" s="523" t="s">
        <v>1319</v>
      </c>
      <c r="B63" s="524" t="s">
        <v>1230</v>
      </c>
      <c r="C63" s="524" t="s">
        <v>1215</v>
      </c>
      <c r="D63" s="524" t="s">
        <v>1263</v>
      </c>
      <c r="E63" s="524" t="s">
        <v>1264</v>
      </c>
      <c r="F63" s="544">
        <v>6</v>
      </c>
      <c r="G63" s="544">
        <v>2916</v>
      </c>
      <c r="H63" s="544">
        <v>1</v>
      </c>
      <c r="I63" s="544">
        <v>486</v>
      </c>
      <c r="J63" s="544">
        <v>9</v>
      </c>
      <c r="K63" s="544">
        <v>4376</v>
      </c>
      <c r="L63" s="544">
        <v>1.5006858710562414</v>
      </c>
      <c r="M63" s="544">
        <v>486.22222222222223</v>
      </c>
      <c r="N63" s="544">
        <v>1</v>
      </c>
      <c r="O63" s="544">
        <v>487</v>
      </c>
      <c r="P63" s="529">
        <v>0.16700960219478739</v>
      </c>
      <c r="Q63" s="545">
        <v>487</v>
      </c>
    </row>
    <row r="64" spans="1:17" ht="14.4" customHeight="1" x14ac:dyDescent="0.3">
      <c r="A64" s="523" t="s">
        <v>1319</v>
      </c>
      <c r="B64" s="524" t="s">
        <v>1230</v>
      </c>
      <c r="C64" s="524" t="s">
        <v>1215</v>
      </c>
      <c r="D64" s="524" t="s">
        <v>1265</v>
      </c>
      <c r="E64" s="524" t="s">
        <v>1266</v>
      </c>
      <c r="F64" s="544">
        <v>72</v>
      </c>
      <c r="G64" s="544">
        <v>11520</v>
      </c>
      <c r="H64" s="544">
        <v>1</v>
      </c>
      <c r="I64" s="544">
        <v>160</v>
      </c>
      <c r="J64" s="544">
        <v>70</v>
      </c>
      <c r="K64" s="544">
        <v>11218</v>
      </c>
      <c r="L64" s="544">
        <v>0.97378472222222223</v>
      </c>
      <c r="M64" s="544">
        <v>160.25714285714287</v>
      </c>
      <c r="N64" s="544">
        <v>61</v>
      </c>
      <c r="O64" s="544">
        <v>9821</v>
      </c>
      <c r="P64" s="529">
        <v>0.85251736111111109</v>
      </c>
      <c r="Q64" s="545">
        <v>161</v>
      </c>
    </row>
    <row r="65" spans="1:17" ht="14.4" customHeight="1" x14ac:dyDescent="0.3">
      <c r="A65" s="523" t="s">
        <v>1319</v>
      </c>
      <c r="B65" s="524" t="s">
        <v>1230</v>
      </c>
      <c r="C65" s="524" t="s">
        <v>1215</v>
      </c>
      <c r="D65" s="524" t="s">
        <v>1269</v>
      </c>
      <c r="E65" s="524" t="s">
        <v>1235</v>
      </c>
      <c r="F65" s="544">
        <v>179</v>
      </c>
      <c r="G65" s="544">
        <v>12530</v>
      </c>
      <c r="H65" s="544">
        <v>1</v>
      </c>
      <c r="I65" s="544">
        <v>70</v>
      </c>
      <c r="J65" s="544">
        <v>174</v>
      </c>
      <c r="K65" s="544">
        <v>12215</v>
      </c>
      <c r="L65" s="544">
        <v>0.97486033519553073</v>
      </c>
      <c r="M65" s="544">
        <v>70.201149425287355</v>
      </c>
      <c r="N65" s="544">
        <v>234</v>
      </c>
      <c r="O65" s="544">
        <v>16614</v>
      </c>
      <c r="P65" s="529">
        <v>1.3259377494014366</v>
      </c>
      <c r="Q65" s="545">
        <v>71</v>
      </c>
    </row>
    <row r="66" spans="1:17" ht="14.4" customHeight="1" x14ac:dyDescent="0.3">
      <c r="A66" s="523" t="s">
        <v>1319</v>
      </c>
      <c r="B66" s="524" t="s">
        <v>1230</v>
      </c>
      <c r="C66" s="524" t="s">
        <v>1215</v>
      </c>
      <c r="D66" s="524" t="s">
        <v>1274</v>
      </c>
      <c r="E66" s="524" t="s">
        <v>1275</v>
      </c>
      <c r="F66" s="544">
        <v>8</v>
      </c>
      <c r="G66" s="544">
        <v>1728</v>
      </c>
      <c r="H66" s="544">
        <v>1</v>
      </c>
      <c r="I66" s="544">
        <v>216</v>
      </c>
      <c r="J66" s="544">
        <v>4</v>
      </c>
      <c r="K66" s="544">
        <v>867</v>
      </c>
      <c r="L66" s="544">
        <v>0.50173611111111116</v>
      </c>
      <c r="M66" s="544">
        <v>216.75</v>
      </c>
      <c r="N66" s="544">
        <v>6</v>
      </c>
      <c r="O66" s="544">
        <v>1320</v>
      </c>
      <c r="P66" s="529">
        <v>0.76388888888888884</v>
      </c>
      <c r="Q66" s="545">
        <v>220</v>
      </c>
    </row>
    <row r="67" spans="1:17" ht="14.4" customHeight="1" x14ac:dyDescent="0.3">
      <c r="A67" s="523" t="s">
        <v>1319</v>
      </c>
      <c r="B67" s="524" t="s">
        <v>1230</v>
      </c>
      <c r="C67" s="524" t="s">
        <v>1215</v>
      </c>
      <c r="D67" s="524" t="s">
        <v>1276</v>
      </c>
      <c r="E67" s="524" t="s">
        <v>1277</v>
      </c>
      <c r="F67" s="544">
        <v>5</v>
      </c>
      <c r="G67" s="544">
        <v>5945</v>
      </c>
      <c r="H67" s="544">
        <v>1</v>
      </c>
      <c r="I67" s="544">
        <v>1189</v>
      </c>
      <c r="J67" s="544">
        <v>4</v>
      </c>
      <c r="K67" s="544">
        <v>4760</v>
      </c>
      <c r="L67" s="544">
        <v>0.80067283431455005</v>
      </c>
      <c r="M67" s="544">
        <v>1190</v>
      </c>
      <c r="N67" s="544">
        <v>7</v>
      </c>
      <c r="O67" s="544">
        <v>8365</v>
      </c>
      <c r="P67" s="529">
        <v>1.4070647603027755</v>
      </c>
      <c r="Q67" s="545">
        <v>1195</v>
      </c>
    </row>
    <row r="68" spans="1:17" ht="14.4" customHeight="1" x14ac:dyDescent="0.3">
      <c r="A68" s="523" t="s">
        <v>1319</v>
      </c>
      <c r="B68" s="524" t="s">
        <v>1230</v>
      </c>
      <c r="C68" s="524" t="s">
        <v>1215</v>
      </c>
      <c r="D68" s="524" t="s">
        <v>1278</v>
      </c>
      <c r="E68" s="524" t="s">
        <v>1279</v>
      </c>
      <c r="F68" s="544">
        <v>15</v>
      </c>
      <c r="G68" s="544">
        <v>1620</v>
      </c>
      <c r="H68" s="544">
        <v>1</v>
      </c>
      <c r="I68" s="544">
        <v>108</v>
      </c>
      <c r="J68" s="544">
        <v>8</v>
      </c>
      <c r="K68" s="544">
        <v>866</v>
      </c>
      <c r="L68" s="544">
        <v>0.53456790123456788</v>
      </c>
      <c r="M68" s="544">
        <v>108.25</v>
      </c>
      <c r="N68" s="544">
        <v>17</v>
      </c>
      <c r="O68" s="544">
        <v>1870</v>
      </c>
      <c r="P68" s="529">
        <v>1.154320987654321</v>
      </c>
      <c r="Q68" s="545">
        <v>110</v>
      </c>
    </row>
    <row r="69" spans="1:17" ht="14.4" customHeight="1" x14ac:dyDescent="0.3">
      <c r="A69" s="523" t="s">
        <v>1319</v>
      </c>
      <c r="B69" s="524" t="s">
        <v>1230</v>
      </c>
      <c r="C69" s="524" t="s">
        <v>1215</v>
      </c>
      <c r="D69" s="524" t="s">
        <v>1280</v>
      </c>
      <c r="E69" s="524" t="s">
        <v>1281</v>
      </c>
      <c r="F69" s="544">
        <v>2</v>
      </c>
      <c r="G69" s="544">
        <v>638</v>
      </c>
      <c r="H69" s="544">
        <v>1</v>
      </c>
      <c r="I69" s="544">
        <v>319</v>
      </c>
      <c r="J69" s="544"/>
      <c r="K69" s="544"/>
      <c r="L69" s="544"/>
      <c r="M69" s="544"/>
      <c r="N69" s="544"/>
      <c r="O69" s="544"/>
      <c r="P69" s="529"/>
      <c r="Q69" s="545"/>
    </row>
    <row r="70" spans="1:17" ht="14.4" customHeight="1" x14ac:dyDescent="0.3">
      <c r="A70" s="523" t="s">
        <v>1319</v>
      </c>
      <c r="B70" s="524" t="s">
        <v>1230</v>
      </c>
      <c r="C70" s="524" t="s">
        <v>1215</v>
      </c>
      <c r="D70" s="524" t="s">
        <v>1286</v>
      </c>
      <c r="E70" s="524" t="s">
        <v>1287</v>
      </c>
      <c r="F70" s="544">
        <v>3</v>
      </c>
      <c r="G70" s="544">
        <v>3060</v>
      </c>
      <c r="H70" s="544">
        <v>1</v>
      </c>
      <c r="I70" s="544">
        <v>1020</v>
      </c>
      <c r="J70" s="544">
        <v>1</v>
      </c>
      <c r="K70" s="544">
        <v>1029</v>
      </c>
      <c r="L70" s="544">
        <v>0.3362745098039216</v>
      </c>
      <c r="M70" s="544">
        <v>1029</v>
      </c>
      <c r="N70" s="544">
        <v>4</v>
      </c>
      <c r="O70" s="544">
        <v>4132</v>
      </c>
      <c r="P70" s="529">
        <v>1.350326797385621</v>
      </c>
      <c r="Q70" s="545">
        <v>1033</v>
      </c>
    </row>
    <row r="71" spans="1:17" ht="14.4" customHeight="1" x14ac:dyDescent="0.3">
      <c r="A71" s="523" t="s">
        <v>1319</v>
      </c>
      <c r="B71" s="524" t="s">
        <v>1230</v>
      </c>
      <c r="C71" s="524" t="s">
        <v>1215</v>
      </c>
      <c r="D71" s="524" t="s">
        <v>1288</v>
      </c>
      <c r="E71" s="524" t="s">
        <v>1289</v>
      </c>
      <c r="F71" s="544">
        <v>1</v>
      </c>
      <c r="G71" s="544">
        <v>291</v>
      </c>
      <c r="H71" s="544">
        <v>1</v>
      </c>
      <c r="I71" s="544">
        <v>291</v>
      </c>
      <c r="J71" s="544"/>
      <c r="K71" s="544"/>
      <c r="L71" s="544"/>
      <c r="M71" s="544"/>
      <c r="N71" s="544"/>
      <c r="O71" s="544"/>
      <c r="P71" s="529"/>
      <c r="Q71" s="545"/>
    </row>
    <row r="72" spans="1:17" ht="14.4" customHeight="1" x14ac:dyDescent="0.3">
      <c r="A72" s="523" t="s">
        <v>1319</v>
      </c>
      <c r="B72" s="524" t="s">
        <v>1230</v>
      </c>
      <c r="C72" s="524" t="s">
        <v>1215</v>
      </c>
      <c r="D72" s="524" t="s">
        <v>1320</v>
      </c>
      <c r="E72" s="524" t="s">
        <v>1321</v>
      </c>
      <c r="F72" s="544"/>
      <c r="G72" s="544"/>
      <c r="H72" s="544"/>
      <c r="I72" s="544"/>
      <c r="J72" s="544">
        <v>1</v>
      </c>
      <c r="K72" s="544">
        <v>26</v>
      </c>
      <c r="L72" s="544"/>
      <c r="M72" s="544">
        <v>26</v>
      </c>
      <c r="N72" s="544"/>
      <c r="O72" s="544"/>
      <c r="P72" s="529"/>
      <c r="Q72" s="545"/>
    </row>
    <row r="73" spans="1:17" ht="14.4" customHeight="1" x14ac:dyDescent="0.3">
      <c r="A73" s="523" t="s">
        <v>1322</v>
      </c>
      <c r="B73" s="524" t="s">
        <v>1230</v>
      </c>
      <c r="C73" s="524" t="s">
        <v>1215</v>
      </c>
      <c r="D73" s="524" t="s">
        <v>1234</v>
      </c>
      <c r="E73" s="524" t="s">
        <v>1235</v>
      </c>
      <c r="F73" s="544">
        <v>322</v>
      </c>
      <c r="G73" s="544">
        <v>65366</v>
      </c>
      <c r="H73" s="544">
        <v>1</v>
      </c>
      <c r="I73" s="544">
        <v>203</v>
      </c>
      <c r="J73" s="544">
        <v>349</v>
      </c>
      <c r="K73" s="544">
        <v>70985</v>
      </c>
      <c r="L73" s="544">
        <v>1.0859621209803261</v>
      </c>
      <c r="M73" s="544">
        <v>203.39541547277938</v>
      </c>
      <c r="N73" s="544">
        <v>303</v>
      </c>
      <c r="O73" s="544">
        <v>62418</v>
      </c>
      <c r="P73" s="529">
        <v>0.95490010096992317</v>
      </c>
      <c r="Q73" s="545">
        <v>206</v>
      </c>
    </row>
    <row r="74" spans="1:17" ht="14.4" customHeight="1" x14ac:dyDescent="0.3">
      <c r="A74" s="523" t="s">
        <v>1322</v>
      </c>
      <c r="B74" s="524" t="s">
        <v>1230</v>
      </c>
      <c r="C74" s="524" t="s">
        <v>1215</v>
      </c>
      <c r="D74" s="524" t="s">
        <v>1237</v>
      </c>
      <c r="E74" s="524" t="s">
        <v>1238</v>
      </c>
      <c r="F74" s="544">
        <v>321</v>
      </c>
      <c r="G74" s="544">
        <v>93732</v>
      </c>
      <c r="H74" s="544">
        <v>1</v>
      </c>
      <c r="I74" s="544">
        <v>292</v>
      </c>
      <c r="J74" s="544">
        <v>551</v>
      </c>
      <c r="K74" s="544">
        <v>161230</v>
      </c>
      <c r="L74" s="544">
        <v>1.720116929117057</v>
      </c>
      <c r="M74" s="544">
        <v>292.61343012704174</v>
      </c>
      <c r="N74" s="544">
        <v>197</v>
      </c>
      <c r="O74" s="544">
        <v>58115</v>
      </c>
      <c r="P74" s="529">
        <v>0.62001237570946954</v>
      </c>
      <c r="Q74" s="545">
        <v>295</v>
      </c>
    </row>
    <row r="75" spans="1:17" ht="14.4" customHeight="1" x14ac:dyDescent="0.3">
      <c r="A75" s="523" t="s">
        <v>1322</v>
      </c>
      <c r="B75" s="524" t="s">
        <v>1230</v>
      </c>
      <c r="C75" s="524" t="s">
        <v>1215</v>
      </c>
      <c r="D75" s="524" t="s">
        <v>1239</v>
      </c>
      <c r="E75" s="524" t="s">
        <v>1240</v>
      </c>
      <c r="F75" s="544">
        <v>9</v>
      </c>
      <c r="G75" s="544">
        <v>837</v>
      </c>
      <c r="H75" s="544">
        <v>1</v>
      </c>
      <c r="I75" s="544">
        <v>93</v>
      </c>
      <c r="J75" s="544">
        <v>12</v>
      </c>
      <c r="K75" s="544">
        <v>1119</v>
      </c>
      <c r="L75" s="544">
        <v>1.3369175627240144</v>
      </c>
      <c r="M75" s="544">
        <v>93.25</v>
      </c>
      <c r="N75" s="544">
        <v>10</v>
      </c>
      <c r="O75" s="544">
        <v>950</v>
      </c>
      <c r="P75" s="529">
        <v>1.135005973715651</v>
      </c>
      <c r="Q75" s="545">
        <v>95</v>
      </c>
    </row>
    <row r="76" spans="1:17" ht="14.4" customHeight="1" x14ac:dyDescent="0.3">
      <c r="A76" s="523" t="s">
        <v>1322</v>
      </c>
      <c r="B76" s="524" t="s">
        <v>1230</v>
      </c>
      <c r="C76" s="524" t="s">
        <v>1215</v>
      </c>
      <c r="D76" s="524" t="s">
        <v>1243</v>
      </c>
      <c r="E76" s="524" t="s">
        <v>1244</v>
      </c>
      <c r="F76" s="544">
        <v>252</v>
      </c>
      <c r="G76" s="544">
        <v>33768</v>
      </c>
      <c r="H76" s="544">
        <v>1</v>
      </c>
      <c r="I76" s="544">
        <v>134</v>
      </c>
      <c r="J76" s="544">
        <v>281</v>
      </c>
      <c r="K76" s="544">
        <v>37719</v>
      </c>
      <c r="L76" s="544">
        <v>1.1170042643923241</v>
      </c>
      <c r="M76" s="544">
        <v>134.23131672597864</v>
      </c>
      <c r="N76" s="544">
        <v>276</v>
      </c>
      <c r="O76" s="544">
        <v>37260</v>
      </c>
      <c r="P76" s="529">
        <v>1.1034115138592751</v>
      </c>
      <c r="Q76" s="545">
        <v>135</v>
      </c>
    </row>
    <row r="77" spans="1:17" ht="14.4" customHeight="1" x14ac:dyDescent="0.3">
      <c r="A77" s="523" t="s">
        <v>1322</v>
      </c>
      <c r="B77" s="524" t="s">
        <v>1230</v>
      </c>
      <c r="C77" s="524" t="s">
        <v>1215</v>
      </c>
      <c r="D77" s="524" t="s">
        <v>1245</v>
      </c>
      <c r="E77" s="524" t="s">
        <v>1244</v>
      </c>
      <c r="F77" s="544">
        <v>2</v>
      </c>
      <c r="G77" s="544">
        <v>350</v>
      </c>
      <c r="H77" s="544">
        <v>1</v>
      </c>
      <c r="I77" s="544">
        <v>175</v>
      </c>
      <c r="J77" s="544"/>
      <c r="K77" s="544"/>
      <c r="L77" s="544"/>
      <c r="M77" s="544"/>
      <c r="N77" s="544"/>
      <c r="O77" s="544"/>
      <c r="P77" s="529"/>
      <c r="Q77" s="545"/>
    </row>
    <row r="78" spans="1:17" ht="14.4" customHeight="1" x14ac:dyDescent="0.3">
      <c r="A78" s="523" t="s">
        <v>1322</v>
      </c>
      <c r="B78" s="524" t="s">
        <v>1230</v>
      </c>
      <c r="C78" s="524" t="s">
        <v>1215</v>
      </c>
      <c r="D78" s="524" t="s">
        <v>1246</v>
      </c>
      <c r="E78" s="524" t="s">
        <v>1247</v>
      </c>
      <c r="F78" s="544">
        <v>1</v>
      </c>
      <c r="G78" s="544">
        <v>612</v>
      </c>
      <c r="H78" s="544">
        <v>1</v>
      </c>
      <c r="I78" s="544">
        <v>612</v>
      </c>
      <c r="J78" s="544">
        <v>1</v>
      </c>
      <c r="K78" s="544">
        <v>618</v>
      </c>
      <c r="L78" s="544">
        <v>1.0098039215686274</v>
      </c>
      <c r="M78" s="544">
        <v>618</v>
      </c>
      <c r="N78" s="544">
        <v>1</v>
      </c>
      <c r="O78" s="544">
        <v>620</v>
      </c>
      <c r="P78" s="529">
        <v>1.0130718954248366</v>
      </c>
      <c r="Q78" s="545">
        <v>620</v>
      </c>
    </row>
    <row r="79" spans="1:17" ht="14.4" customHeight="1" x14ac:dyDescent="0.3">
      <c r="A79" s="523" t="s">
        <v>1322</v>
      </c>
      <c r="B79" s="524" t="s">
        <v>1230</v>
      </c>
      <c r="C79" s="524" t="s">
        <v>1215</v>
      </c>
      <c r="D79" s="524" t="s">
        <v>1250</v>
      </c>
      <c r="E79" s="524" t="s">
        <v>1251</v>
      </c>
      <c r="F79" s="544">
        <v>21</v>
      </c>
      <c r="G79" s="544">
        <v>3339</v>
      </c>
      <c r="H79" s="544">
        <v>1</v>
      </c>
      <c r="I79" s="544">
        <v>159</v>
      </c>
      <c r="J79" s="544">
        <v>23</v>
      </c>
      <c r="K79" s="544">
        <v>3662</v>
      </c>
      <c r="L79" s="544">
        <v>1.0967355495657383</v>
      </c>
      <c r="M79" s="544">
        <v>159.21739130434781</v>
      </c>
      <c r="N79" s="544">
        <v>10</v>
      </c>
      <c r="O79" s="544">
        <v>1610</v>
      </c>
      <c r="P79" s="529">
        <v>0.48218029350104824</v>
      </c>
      <c r="Q79" s="545">
        <v>161</v>
      </c>
    </row>
    <row r="80" spans="1:17" ht="14.4" customHeight="1" x14ac:dyDescent="0.3">
      <c r="A80" s="523" t="s">
        <v>1322</v>
      </c>
      <c r="B80" s="524" t="s">
        <v>1230</v>
      </c>
      <c r="C80" s="524" t="s">
        <v>1215</v>
      </c>
      <c r="D80" s="524" t="s">
        <v>1254</v>
      </c>
      <c r="E80" s="524" t="s">
        <v>1255</v>
      </c>
      <c r="F80" s="544">
        <v>322</v>
      </c>
      <c r="G80" s="544">
        <v>5152</v>
      </c>
      <c r="H80" s="544">
        <v>1</v>
      </c>
      <c r="I80" s="544">
        <v>16</v>
      </c>
      <c r="J80" s="544">
        <v>358</v>
      </c>
      <c r="K80" s="544">
        <v>5728</v>
      </c>
      <c r="L80" s="544">
        <v>1.1118012422360248</v>
      </c>
      <c r="M80" s="544">
        <v>16</v>
      </c>
      <c r="N80" s="544">
        <v>341</v>
      </c>
      <c r="O80" s="544">
        <v>5456</v>
      </c>
      <c r="P80" s="529">
        <v>1.0590062111801242</v>
      </c>
      <c r="Q80" s="545">
        <v>16</v>
      </c>
    </row>
    <row r="81" spans="1:17" ht="14.4" customHeight="1" x14ac:dyDescent="0.3">
      <c r="A81" s="523" t="s">
        <v>1322</v>
      </c>
      <c r="B81" s="524" t="s">
        <v>1230</v>
      </c>
      <c r="C81" s="524" t="s">
        <v>1215</v>
      </c>
      <c r="D81" s="524" t="s">
        <v>1256</v>
      </c>
      <c r="E81" s="524" t="s">
        <v>1257</v>
      </c>
      <c r="F81" s="544">
        <v>55</v>
      </c>
      <c r="G81" s="544">
        <v>14410</v>
      </c>
      <c r="H81" s="544">
        <v>1</v>
      </c>
      <c r="I81" s="544">
        <v>262</v>
      </c>
      <c r="J81" s="544">
        <v>67</v>
      </c>
      <c r="K81" s="544">
        <v>17596</v>
      </c>
      <c r="L81" s="544">
        <v>1.2210964607911172</v>
      </c>
      <c r="M81" s="544">
        <v>262.62686567164178</v>
      </c>
      <c r="N81" s="544">
        <v>43</v>
      </c>
      <c r="O81" s="544">
        <v>11438</v>
      </c>
      <c r="P81" s="529">
        <v>0.7937543372657877</v>
      </c>
      <c r="Q81" s="545">
        <v>266</v>
      </c>
    </row>
    <row r="82" spans="1:17" ht="14.4" customHeight="1" x14ac:dyDescent="0.3">
      <c r="A82" s="523" t="s">
        <v>1322</v>
      </c>
      <c r="B82" s="524" t="s">
        <v>1230</v>
      </c>
      <c r="C82" s="524" t="s">
        <v>1215</v>
      </c>
      <c r="D82" s="524" t="s">
        <v>1258</v>
      </c>
      <c r="E82" s="524" t="s">
        <v>1259</v>
      </c>
      <c r="F82" s="544">
        <v>64</v>
      </c>
      <c r="G82" s="544">
        <v>9024</v>
      </c>
      <c r="H82" s="544">
        <v>1</v>
      </c>
      <c r="I82" s="544">
        <v>141</v>
      </c>
      <c r="J82" s="544">
        <v>73</v>
      </c>
      <c r="K82" s="544">
        <v>10293</v>
      </c>
      <c r="L82" s="544">
        <v>1.140625</v>
      </c>
      <c r="M82" s="544">
        <v>141</v>
      </c>
      <c r="N82" s="544">
        <v>63</v>
      </c>
      <c r="O82" s="544">
        <v>8883</v>
      </c>
      <c r="P82" s="529">
        <v>0.984375</v>
      </c>
      <c r="Q82" s="545">
        <v>141</v>
      </c>
    </row>
    <row r="83" spans="1:17" ht="14.4" customHeight="1" x14ac:dyDescent="0.3">
      <c r="A83" s="523" t="s">
        <v>1322</v>
      </c>
      <c r="B83" s="524" t="s">
        <v>1230</v>
      </c>
      <c r="C83" s="524" t="s">
        <v>1215</v>
      </c>
      <c r="D83" s="524" t="s">
        <v>1260</v>
      </c>
      <c r="E83" s="524" t="s">
        <v>1259</v>
      </c>
      <c r="F83" s="544">
        <v>250</v>
      </c>
      <c r="G83" s="544">
        <v>19500</v>
      </c>
      <c r="H83" s="544">
        <v>1</v>
      </c>
      <c r="I83" s="544">
        <v>78</v>
      </c>
      <c r="J83" s="544">
        <v>280</v>
      </c>
      <c r="K83" s="544">
        <v>21840</v>
      </c>
      <c r="L83" s="544">
        <v>1.1200000000000001</v>
      </c>
      <c r="M83" s="544">
        <v>78</v>
      </c>
      <c r="N83" s="544">
        <v>276</v>
      </c>
      <c r="O83" s="544">
        <v>21528</v>
      </c>
      <c r="P83" s="529">
        <v>1.1040000000000001</v>
      </c>
      <c r="Q83" s="545">
        <v>78</v>
      </c>
    </row>
    <row r="84" spans="1:17" ht="14.4" customHeight="1" x14ac:dyDescent="0.3">
      <c r="A84" s="523" t="s">
        <v>1322</v>
      </c>
      <c r="B84" s="524" t="s">
        <v>1230</v>
      </c>
      <c r="C84" s="524" t="s">
        <v>1215</v>
      </c>
      <c r="D84" s="524" t="s">
        <v>1261</v>
      </c>
      <c r="E84" s="524" t="s">
        <v>1262</v>
      </c>
      <c r="F84" s="544">
        <v>64</v>
      </c>
      <c r="G84" s="544">
        <v>19392</v>
      </c>
      <c r="H84" s="544">
        <v>1</v>
      </c>
      <c r="I84" s="544">
        <v>303</v>
      </c>
      <c r="J84" s="544">
        <v>73</v>
      </c>
      <c r="K84" s="544">
        <v>22170</v>
      </c>
      <c r="L84" s="544">
        <v>1.1432549504950495</v>
      </c>
      <c r="M84" s="544">
        <v>303.69863013698631</v>
      </c>
      <c r="N84" s="544">
        <v>63</v>
      </c>
      <c r="O84" s="544">
        <v>19341</v>
      </c>
      <c r="P84" s="529">
        <v>0.99737004950495045</v>
      </c>
      <c r="Q84" s="545">
        <v>307</v>
      </c>
    </row>
    <row r="85" spans="1:17" ht="14.4" customHeight="1" x14ac:dyDescent="0.3">
      <c r="A85" s="523" t="s">
        <v>1322</v>
      </c>
      <c r="B85" s="524" t="s">
        <v>1230</v>
      </c>
      <c r="C85" s="524" t="s">
        <v>1215</v>
      </c>
      <c r="D85" s="524" t="s">
        <v>1265</v>
      </c>
      <c r="E85" s="524" t="s">
        <v>1266</v>
      </c>
      <c r="F85" s="544">
        <v>198</v>
      </c>
      <c r="G85" s="544">
        <v>31680</v>
      </c>
      <c r="H85" s="544">
        <v>1</v>
      </c>
      <c r="I85" s="544">
        <v>160</v>
      </c>
      <c r="J85" s="544">
        <v>223</v>
      </c>
      <c r="K85" s="544">
        <v>35737</v>
      </c>
      <c r="L85" s="544">
        <v>1.1280618686868686</v>
      </c>
      <c r="M85" s="544">
        <v>160.25560538116591</v>
      </c>
      <c r="N85" s="544">
        <v>226</v>
      </c>
      <c r="O85" s="544">
        <v>36386</v>
      </c>
      <c r="P85" s="529">
        <v>1.1485479797979798</v>
      </c>
      <c r="Q85" s="545">
        <v>161</v>
      </c>
    </row>
    <row r="86" spans="1:17" ht="14.4" customHeight="1" x14ac:dyDescent="0.3">
      <c r="A86" s="523" t="s">
        <v>1322</v>
      </c>
      <c r="B86" s="524" t="s">
        <v>1230</v>
      </c>
      <c r="C86" s="524" t="s">
        <v>1215</v>
      </c>
      <c r="D86" s="524" t="s">
        <v>1269</v>
      </c>
      <c r="E86" s="524" t="s">
        <v>1235</v>
      </c>
      <c r="F86" s="544">
        <v>604</v>
      </c>
      <c r="G86" s="544">
        <v>42280</v>
      </c>
      <c r="H86" s="544">
        <v>1</v>
      </c>
      <c r="I86" s="544">
        <v>70</v>
      </c>
      <c r="J86" s="544">
        <v>737</v>
      </c>
      <c r="K86" s="544">
        <v>51769</v>
      </c>
      <c r="L86" s="544">
        <v>1.2244323557237464</v>
      </c>
      <c r="M86" s="544">
        <v>70.242876526458616</v>
      </c>
      <c r="N86" s="544">
        <v>706</v>
      </c>
      <c r="O86" s="544">
        <v>50126</v>
      </c>
      <c r="P86" s="529">
        <v>1.1855723746452222</v>
      </c>
      <c r="Q86" s="545">
        <v>71</v>
      </c>
    </row>
    <row r="87" spans="1:17" ht="14.4" customHeight="1" x14ac:dyDescent="0.3">
      <c r="A87" s="523" t="s">
        <v>1322</v>
      </c>
      <c r="B87" s="524" t="s">
        <v>1230</v>
      </c>
      <c r="C87" s="524" t="s">
        <v>1215</v>
      </c>
      <c r="D87" s="524" t="s">
        <v>1274</v>
      </c>
      <c r="E87" s="524" t="s">
        <v>1275</v>
      </c>
      <c r="F87" s="544">
        <v>6</v>
      </c>
      <c r="G87" s="544">
        <v>1296</v>
      </c>
      <c r="H87" s="544">
        <v>1</v>
      </c>
      <c r="I87" s="544">
        <v>216</v>
      </c>
      <c r="J87" s="544"/>
      <c r="K87" s="544"/>
      <c r="L87" s="544"/>
      <c r="M87" s="544"/>
      <c r="N87" s="544"/>
      <c r="O87" s="544"/>
      <c r="P87" s="529"/>
      <c r="Q87" s="545"/>
    </row>
    <row r="88" spans="1:17" ht="14.4" customHeight="1" x14ac:dyDescent="0.3">
      <c r="A88" s="523" t="s">
        <v>1322</v>
      </c>
      <c r="B88" s="524" t="s">
        <v>1230</v>
      </c>
      <c r="C88" s="524" t="s">
        <v>1215</v>
      </c>
      <c r="D88" s="524" t="s">
        <v>1276</v>
      </c>
      <c r="E88" s="524" t="s">
        <v>1277</v>
      </c>
      <c r="F88" s="544">
        <v>14</v>
      </c>
      <c r="G88" s="544">
        <v>16646</v>
      </c>
      <c r="H88" s="544">
        <v>1</v>
      </c>
      <c r="I88" s="544">
        <v>1189</v>
      </c>
      <c r="J88" s="544">
        <v>16</v>
      </c>
      <c r="K88" s="544">
        <v>19040</v>
      </c>
      <c r="L88" s="544">
        <v>1.1438183347350714</v>
      </c>
      <c r="M88" s="544">
        <v>1190</v>
      </c>
      <c r="N88" s="544">
        <v>10</v>
      </c>
      <c r="O88" s="544">
        <v>11950</v>
      </c>
      <c r="P88" s="529">
        <v>0.71789018382794667</v>
      </c>
      <c r="Q88" s="545">
        <v>1195</v>
      </c>
    </row>
    <row r="89" spans="1:17" ht="14.4" customHeight="1" x14ac:dyDescent="0.3">
      <c r="A89" s="523" t="s">
        <v>1322</v>
      </c>
      <c r="B89" s="524" t="s">
        <v>1230</v>
      </c>
      <c r="C89" s="524" t="s">
        <v>1215</v>
      </c>
      <c r="D89" s="524" t="s">
        <v>1278</v>
      </c>
      <c r="E89" s="524" t="s">
        <v>1279</v>
      </c>
      <c r="F89" s="544">
        <v>19</v>
      </c>
      <c r="G89" s="544">
        <v>2052</v>
      </c>
      <c r="H89" s="544">
        <v>1</v>
      </c>
      <c r="I89" s="544">
        <v>108</v>
      </c>
      <c r="J89" s="544">
        <v>24</v>
      </c>
      <c r="K89" s="544">
        <v>2596</v>
      </c>
      <c r="L89" s="544">
        <v>1.2651072124756335</v>
      </c>
      <c r="M89" s="544">
        <v>108.16666666666667</v>
      </c>
      <c r="N89" s="544">
        <v>9</v>
      </c>
      <c r="O89" s="544">
        <v>990</v>
      </c>
      <c r="P89" s="529">
        <v>0.48245614035087719</v>
      </c>
      <c r="Q89" s="545">
        <v>110</v>
      </c>
    </row>
    <row r="90" spans="1:17" ht="14.4" customHeight="1" x14ac:dyDescent="0.3">
      <c r="A90" s="523" t="s">
        <v>1322</v>
      </c>
      <c r="B90" s="524" t="s">
        <v>1230</v>
      </c>
      <c r="C90" s="524" t="s">
        <v>1215</v>
      </c>
      <c r="D90" s="524" t="s">
        <v>1280</v>
      </c>
      <c r="E90" s="524" t="s">
        <v>1281</v>
      </c>
      <c r="F90" s="544">
        <v>3</v>
      </c>
      <c r="G90" s="544">
        <v>957</v>
      </c>
      <c r="H90" s="544">
        <v>1</v>
      </c>
      <c r="I90" s="544">
        <v>319</v>
      </c>
      <c r="J90" s="544">
        <v>1</v>
      </c>
      <c r="K90" s="544">
        <v>322</v>
      </c>
      <c r="L90" s="544">
        <v>0.33646812957157785</v>
      </c>
      <c r="M90" s="544">
        <v>322</v>
      </c>
      <c r="N90" s="544"/>
      <c r="O90" s="544"/>
      <c r="P90" s="529"/>
      <c r="Q90" s="545"/>
    </row>
    <row r="91" spans="1:17" ht="14.4" customHeight="1" x14ac:dyDescent="0.3">
      <c r="A91" s="523" t="s">
        <v>1322</v>
      </c>
      <c r="B91" s="524" t="s">
        <v>1230</v>
      </c>
      <c r="C91" s="524" t="s">
        <v>1215</v>
      </c>
      <c r="D91" s="524" t="s">
        <v>1288</v>
      </c>
      <c r="E91" s="524" t="s">
        <v>1289</v>
      </c>
      <c r="F91" s="544"/>
      <c r="G91" s="544"/>
      <c r="H91" s="544"/>
      <c r="I91" s="544"/>
      <c r="J91" s="544">
        <v>2</v>
      </c>
      <c r="K91" s="544">
        <v>584</v>
      </c>
      <c r="L91" s="544"/>
      <c r="M91" s="544">
        <v>292</v>
      </c>
      <c r="N91" s="544">
        <v>1</v>
      </c>
      <c r="O91" s="544">
        <v>294</v>
      </c>
      <c r="P91" s="529"/>
      <c r="Q91" s="545">
        <v>294</v>
      </c>
    </row>
    <row r="92" spans="1:17" ht="14.4" customHeight="1" x14ac:dyDescent="0.3">
      <c r="A92" s="523" t="s">
        <v>1323</v>
      </c>
      <c r="B92" s="524" t="s">
        <v>1230</v>
      </c>
      <c r="C92" s="524" t="s">
        <v>1215</v>
      </c>
      <c r="D92" s="524" t="s">
        <v>1234</v>
      </c>
      <c r="E92" s="524" t="s">
        <v>1235</v>
      </c>
      <c r="F92" s="544">
        <v>199</v>
      </c>
      <c r="G92" s="544">
        <v>40397</v>
      </c>
      <c r="H92" s="544">
        <v>1</v>
      </c>
      <c r="I92" s="544">
        <v>203</v>
      </c>
      <c r="J92" s="544">
        <v>143</v>
      </c>
      <c r="K92" s="544">
        <v>29109</v>
      </c>
      <c r="L92" s="544">
        <v>0.72057330989924995</v>
      </c>
      <c r="M92" s="544">
        <v>203.55944055944056</v>
      </c>
      <c r="N92" s="544">
        <v>165</v>
      </c>
      <c r="O92" s="544">
        <v>33990</v>
      </c>
      <c r="P92" s="529">
        <v>0.84139911379557886</v>
      </c>
      <c r="Q92" s="545">
        <v>206</v>
      </c>
    </row>
    <row r="93" spans="1:17" ht="14.4" customHeight="1" x14ac:dyDescent="0.3">
      <c r="A93" s="523" t="s">
        <v>1323</v>
      </c>
      <c r="B93" s="524" t="s">
        <v>1230</v>
      </c>
      <c r="C93" s="524" t="s">
        <v>1215</v>
      </c>
      <c r="D93" s="524" t="s">
        <v>1237</v>
      </c>
      <c r="E93" s="524" t="s">
        <v>1238</v>
      </c>
      <c r="F93" s="544">
        <v>115</v>
      </c>
      <c r="G93" s="544">
        <v>33580</v>
      </c>
      <c r="H93" s="544">
        <v>1</v>
      </c>
      <c r="I93" s="544">
        <v>292</v>
      </c>
      <c r="J93" s="544">
        <v>160</v>
      </c>
      <c r="K93" s="544">
        <v>46804</v>
      </c>
      <c r="L93" s="544">
        <v>1.3938058368076236</v>
      </c>
      <c r="M93" s="544">
        <v>292.52499999999998</v>
      </c>
      <c r="N93" s="544">
        <v>170</v>
      </c>
      <c r="O93" s="544">
        <v>50150</v>
      </c>
      <c r="P93" s="529">
        <v>1.4934484812388327</v>
      </c>
      <c r="Q93" s="545">
        <v>295</v>
      </c>
    </row>
    <row r="94" spans="1:17" ht="14.4" customHeight="1" x14ac:dyDescent="0.3">
      <c r="A94" s="523" t="s">
        <v>1323</v>
      </c>
      <c r="B94" s="524" t="s">
        <v>1230</v>
      </c>
      <c r="C94" s="524" t="s">
        <v>1215</v>
      </c>
      <c r="D94" s="524" t="s">
        <v>1239</v>
      </c>
      <c r="E94" s="524" t="s">
        <v>1240</v>
      </c>
      <c r="F94" s="544"/>
      <c r="G94" s="544"/>
      <c r="H94" s="544"/>
      <c r="I94" s="544"/>
      <c r="J94" s="544"/>
      <c r="K94" s="544"/>
      <c r="L94" s="544"/>
      <c r="M94" s="544"/>
      <c r="N94" s="544">
        <v>3</v>
      </c>
      <c r="O94" s="544">
        <v>285</v>
      </c>
      <c r="P94" s="529"/>
      <c r="Q94" s="545">
        <v>95</v>
      </c>
    </row>
    <row r="95" spans="1:17" ht="14.4" customHeight="1" x14ac:dyDescent="0.3">
      <c r="A95" s="523" t="s">
        <v>1323</v>
      </c>
      <c r="B95" s="524" t="s">
        <v>1230</v>
      </c>
      <c r="C95" s="524" t="s">
        <v>1215</v>
      </c>
      <c r="D95" s="524" t="s">
        <v>1243</v>
      </c>
      <c r="E95" s="524" t="s">
        <v>1244</v>
      </c>
      <c r="F95" s="544">
        <v>122</v>
      </c>
      <c r="G95" s="544">
        <v>16348</v>
      </c>
      <c r="H95" s="544">
        <v>1</v>
      </c>
      <c r="I95" s="544">
        <v>134</v>
      </c>
      <c r="J95" s="544">
        <v>104</v>
      </c>
      <c r="K95" s="544">
        <v>13969</v>
      </c>
      <c r="L95" s="544">
        <v>0.85447761194029848</v>
      </c>
      <c r="M95" s="544">
        <v>134.31730769230768</v>
      </c>
      <c r="N95" s="544">
        <v>113</v>
      </c>
      <c r="O95" s="544">
        <v>15255</v>
      </c>
      <c r="P95" s="529">
        <v>0.93314166870565207</v>
      </c>
      <c r="Q95" s="545">
        <v>135</v>
      </c>
    </row>
    <row r="96" spans="1:17" ht="14.4" customHeight="1" x14ac:dyDescent="0.3">
      <c r="A96" s="523" t="s">
        <v>1323</v>
      </c>
      <c r="B96" s="524" t="s">
        <v>1230</v>
      </c>
      <c r="C96" s="524" t="s">
        <v>1215</v>
      </c>
      <c r="D96" s="524" t="s">
        <v>1246</v>
      </c>
      <c r="E96" s="524" t="s">
        <v>1247</v>
      </c>
      <c r="F96" s="544">
        <v>1</v>
      </c>
      <c r="G96" s="544">
        <v>612</v>
      </c>
      <c r="H96" s="544">
        <v>1</v>
      </c>
      <c r="I96" s="544">
        <v>612</v>
      </c>
      <c r="J96" s="544"/>
      <c r="K96" s="544"/>
      <c r="L96" s="544"/>
      <c r="M96" s="544"/>
      <c r="N96" s="544"/>
      <c r="O96" s="544"/>
      <c r="P96" s="529"/>
      <c r="Q96" s="545"/>
    </row>
    <row r="97" spans="1:17" ht="14.4" customHeight="1" x14ac:dyDescent="0.3">
      <c r="A97" s="523" t="s">
        <v>1323</v>
      </c>
      <c r="B97" s="524" t="s">
        <v>1230</v>
      </c>
      <c r="C97" s="524" t="s">
        <v>1215</v>
      </c>
      <c r="D97" s="524" t="s">
        <v>1250</v>
      </c>
      <c r="E97" s="524" t="s">
        <v>1251</v>
      </c>
      <c r="F97" s="544">
        <v>5</v>
      </c>
      <c r="G97" s="544">
        <v>795</v>
      </c>
      <c r="H97" s="544">
        <v>1</v>
      </c>
      <c r="I97" s="544">
        <v>159</v>
      </c>
      <c r="J97" s="544">
        <v>8</v>
      </c>
      <c r="K97" s="544">
        <v>1273</v>
      </c>
      <c r="L97" s="544">
        <v>1.6012578616352202</v>
      </c>
      <c r="M97" s="544">
        <v>159.125</v>
      </c>
      <c r="N97" s="544">
        <v>6</v>
      </c>
      <c r="O97" s="544">
        <v>966</v>
      </c>
      <c r="P97" s="529">
        <v>1.2150943396226415</v>
      </c>
      <c r="Q97" s="545">
        <v>161</v>
      </c>
    </row>
    <row r="98" spans="1:17" ht="14.4" customHeight="1" x14ac:dyDescent="0.3">
      <c r="A98" s="523" t="s">
        <v>1323</v>
      </c>
      <c r="B98" s="524" t="s">
        <v>1230</v>
      </c>
      <c r="C98" s="524" t="s">
        <v>1215</v>
      </c>
      <c r="D98" s="524" t="s">
        <v>1252</v>
      </c>
      <c r="E98" s="524" t="s">
        <v>1253</v>
      </c>
      <c r="F98" s="544"/>
      <c r="G98" s="544"/>
      <c r="H98" s="544"/>
      <c r="I98" s="544"/>
      <c r="J98" s="544"/>
      <c r="K98" s="544"/>
      <c r="L98" s="544"/>
      <c r="M98" s="544"/>
      <c r="N98" s="544">
        <v>1</v>
      </c>
      <c r="O98" s="544">
        <v>383</v>
      </c>
      <c r="P98" s="529"/>
      <c r="Q98" s="545">
        <v>383</v>
      </c>
    </row>
    <row r="99" spans="1:17" ht="14.4" customHeight="1" x14ac:dyDescent="0.3">
      <c r="A99" s="523" t="s">
        <v>1323</v>
      </c>
      <c r="B99" s="524" t="s">
        <v>1230</v>
      </c>
      <c r="C99" s="524" t="s">
        <v>1215</v>
      </c>
      <c r="D99" s="524" t="s">
        <v>1254</v>
      </c>
      <c r="E99" s="524" t="s">
        <v>1255</v>
      </c>
      <c r="F99" s="544">
        <v>170</v>
      </c>
      <c r="G99" s="544">
        <v>2720</v>
      </c>
      <c r="H99" s="544">
        <v>1</v>
      </c>
      <c r="I99" s="544">
        <v>16</v>
      </c>
      <c r="J99" s="544">
        <v>153</v>
      </c>
      <c r="K99" s="544">
        <v>2448</v>
      </c>
      <c r="L99" s="544">
        <v>0.9</v>
      </c>
      <c r="M99" s="544">
        <v>16</v>
      </c>
      <c r="N99" s="544">
        <v>158</v>
      </c>
      <c r="O99" s="544">
        <v>2528</v>
      </c>
      <c r="P99" s="529">
        <v>0.92941176470588238</v>
      </c>
      <c r="Q99" s="545">
        <v>16</v>
      </c>
    </row>
    <row r="100" spans="1:17" ht="14.4" customHeight="1" x14ac:dyDescent="0.3">
      <c r="A100" s="523" t="s">
        <v>1323</v>
      </c>
      <c r="B100" s="524" t="s">
        <v>1230</v>
      </c>
      <c r="C100" s="524" t="s">
        <v>1215</v>
      </c>
      <c r="D100" s="524" t="s">
        <v>1256</v>
      </c>
      <c r="E100" s="524" t="s">
        <v>1257</v>
      </c>
      <c r="F100" s="544">
        <v>34</v>
      </c>
      <c r="G100" s="544">
        <v>8908</v>
      </c>
      <c r="H100" s="544">
        <v>1</v>
      </c>
      <c r="I100" s="544">
        <v>262</v>
      </c>
      <c r="J100" s="544">
        <v>34</v>
      </c>
      <c r="K100" s="544">
        <v>8935</v>
      </c>
      <c r="L100" s="544">
        <v>1.0030309833857207</v>
      </c>
      <c r="M100" s="544">
        <v>262.79411764705884</v>
      </c>
      <c r="N100" s="544">
        <v>28</v>
      </c>
      <c r="O100" s="544">
        <v>7448</v>
      </c>
      <c r="P100" s="529">
        <v>0.83610237988325098</v>
      </c>
      <c r="Q100" s="545">
        <v>266</v>
      </c>
    </row>
    <row r="101" spans="1:17" ht="14.4" customHeight="1" x14ac:dyDescent="0.3">
      <c r="A101" s="523" t="s">
        <v>1323</v>
      </c>
      <c r="B101" s="524" t="s">
        <v>1230</v>
      </c>
      <c r="C101" s="524" t="s">
        <v>1215</v>
      </c>
      <c r="D101" s="524" t="s">
        <v>1258</v>
      </c>
      <c r="E101" s="524" t="s">
        <v>1259</v>
      </c>
      <c r="F101" s="544">
        <v>37</v>
      </c>
      <c r="G101" s="544">
        <v>5217</v>
      </c>
      <c r="H101" s="544">
        <v>1</v>
      </c>
      <c r="I101" s="544">
        <v>141</v>
      </c>
      <c r="J101" s="544">
        <v>35</v>
      </c>
      <c r="K101" s="544">
        <v>4935</v>
      </c>
      <c r="L101" s="544">
        <v>0.94594594594594594</v>
      </c>
      <c r="M101" s="544">
        <v>141</v>
      </c>
      <c r="N101" s="544">
        <v>38</v>
      </c>
      <c r="O101" s="544">
        <v>5358</v>
      </c>
      <c r="P101" s="529">
        <v>1.027027027027027</v>
      </c>
      <c r="Q101" s="545">
        <v>141</v>
      </c>
    </row>
    <row r="102" spans="1:17" ht="14.4" customHeight="1" x14ac:dyDescent="0.3">
      <c r="A102" s="523" t="s">
        <v>1323</v>
      </c>
      <c r="B102" s="524" t="s">
        <v>1230</v>
      </c>
      <c r="C102" s="524" t="s">
        <v>1215</v>
      </c>
      <c r="D102" s="524" t="s">
        <v>1260</v>
      </c>
      <c r="E102" s="524" t="s">
        <v>1259</v>
      </c>
      <c r="F102" s="544">
        <v>122</v>
      </c>
      <c r="G102" s="544">
        <v>9516</v>
      </c>
      <c r="H102" s="544">
        <v>1</v>
      </c>
      <c r="I102" s="544">
        <v>78</v>
      </c>
      <c r="J102" s="544">
        <v>104</v>
      </c>
      <c r="K102" s="544">
        <v>8112</v>
      </c>
      <c r="L102" s="544">
        <v>0.85245901639344257</v>
      </c>
      <c r="M102" s="544">
        <v>78</v>
      </c>
      <c r="N102" s="544">
        <v>113</v>
      </c>
      <c r="O102" s="544">
        <v>8814</v>
      </c>
      <c r="P102" s="529">
        <v>0.92622950819672134</v>
      </c>
      <c r="Q102" s="545">
        <v>78</v>
      </c>
    </row>
    <row r="103" spans="1:17" ht="14.4" customHeight="1" x14ac:dyDescent="0.3">
      <c r="A103" s="523" t="s">
        <v>1323</v>
      </c>
      <c r="B103" s="524" t="s">
        <v>1230</v>
      </c>
      <c r="C103" s="524" t="s">
        <v>1215</v>
      </c>
      <c r="D103" s="524" t="s">
        <v>1261</v>
      </c>
      <c r="E103" s="524" t="s">
        <v>1262</v>
      </c>
      <c r="F103" s="544">
        <v>37</v>
      </c>
      <c r="G103" s="544">
        <v>11211</v>
      </c>
      <c r="H103" s="544">
        <v>1</v>
      </c>
      <c r="I103" s="544">
        <v>303</v>
      </c>
      <c r="J103" s="544">
        <v>35</v>
      </c>
      <c r="K103" s="544">
        <v>10635</v>
      </c>
      <c r="L103" s="544">
        <v>0.94862188921594859</v>
      </c>
      <c r="M103" s="544">
        <v>303.85714285714283</v>
      </c>
      <c r="N103" s="544">
        <v>38</v>
      </c>
      <c r="O103" s="544">
        <v>11666</v>
      </c>
      <c r="P103" s="529">
        <v>1.0405851395950405</v>
      </c>
      <c r="Q103" s="545">
        <v>307</v>
      </c>
    </row>
    <row r="104" spans="1:17" ht="14.4" customHeight="1" x14ac:dyDescent="0.3">
      <c r="A104" s="523" t="s">
        <v>1323</v>
      </c>
      <c r="B104" s="524" t="s">
        <v>1230</v>
      </c>
      <c r="C104" s="524" t="s">
        <v>1215</v>
      </c>
      <c r="D104" s="524" t="s">
        <v>1263</v>
      </c>
      <c r="E104" s="524" t="s">
        <v>1264</v>
      </c>
      <c r="F104" s="544"/>
      <c r="G104" s="544"/>
      <c r="H104" s="544"/>
      <c r="I104" s="544"/>
      <c r="J104" s="544"/>
      <c r="K104" s="544"/>
      <c r="L104" s="544"/>
      <c r="M104" s="544"/>
      <c r="N104" s="544">
        <v>1</v>
      </c>
      <c r="O104" s="544">
        <v>487</v>
      </c>
      <c r="P104" s="529"/>
      <c r="Q104" s="545">
        <v>487</v>
      </c>
    </row>
    <row r="105" spans="1:17" ht="14.4" customHeight="1" x14ac:dyDescent="0.3">
      <c r="A105" s="523" t="s">
        <v>1323</v>
      </c>
      <c r="B105" s="524" t="s">
        <v>1230</v>
      </c>
      <c r="C105" s="524" t="s">
        <v>1215</v>
      </c>
      <c r="D105" s="524" t="s">
        <v>1265</v>
      </c>
      <c r="E105" s="524" t="s">
        <v>1266</v>
      </c>
      <c r="F105" s="544">
        <v>110</v>
      </c>
      <c r="G105" s="544">
        <v>17600</v>
      </c>
      <c r="H105" s="544">
        <v>1</v>
      </c>
      <c r="I105" s="544">
        <v>160</v>
      </c>
      <c r="J105" s="544">
        <v>94</v>
      </c>
      <c r="K105" s="544">
        <v>15072</v>
      </c>
      <c r="L105" s="544">
        <v>0.85636363636363633</v>
      </c>
      <c r="M105" s="544">
        <v>160.34042553191489</v>
      </c>
      <c r="N105" s="544">
        <v>100</v>
      </c>
      <c r="O105" s="544">
        <v>16100</v>
      </c>
      <c r="P105" s="529">
        <v>0.91477272727272729</v>
      </c>
      <c r="Q105" s="545">
        <v>161</v>
      </c>
    </row>
    <row r="106" spans="1:17" ht="14.4" customHeight="1" x14ac:dyDescent="0.3">
      <c r="A106" s="523" t="s">
        <v>1323</v>
      </c>
      <c r="B106" s="524" t="s">
        <v>1230</v>
      </c>
      <c r="C106" s="524" t="s">
        <v>1215</v>
      </c>
      <c r="D106" s="524" t="s">
        <v>1269</v>
      </c>
      <c r="E106" s="524" t="s">
        <v>1235</v>
      </c>
      <c r="F106" s="544">
        <v>308</v>
      </c>
      <c r="G106" s="544">
        <v>21560</v>
      </c>
      <c r="H106" s="544">
        <v>1</v>
      </c>
      <c r="I106" s="544">
        <v>70</v>
      </c>
      <c r="J106" s="544">
        <v>255</v>
      </c>
      <c r="K106" s="544">
        <v>17936</v>
      </c>
      <c r="L106" s="544">
        <v>0.83191094619666051</v>
      </c>
      <c r="M106" s="544">
        <v>70.33725490196079</v>
      </c>
      <c r="N106" s="544">
        <v>253</v>
      </c>
      <c r="O106" s="544">
        <v>17963</v>
      </c>
      <c r="P106" s="529">
        <v>0.8331632653061225</v>
      </c>
      <c r="Q106" s="545">
        <v>71</v>
      </c>
    </row>
    <row r="107" spans="1:17" ht="14.4" customHeight="1" x14ac:dyDescent="0.3">
      <c r="A107" s="523" t="s">
        <v>1323</v>
      </c>
      <c r="B107" s="524" t="s">
        <v>1230</v>
      </c>
      <c r="C107" s="524" t="s">
        <v>1215</v>
      </c>
      <c r="D107" s="524" t="s">
        <v>1276</v>
      </c>
      <c r="E107" s="524" t="s">
        <v>1277</v>
      </c>
      <c r="F107" s="544">
        <v>5</v>
      </c>
      <c r="G107" s="544">
        <v>5945</v>
      </c>
      <c r="H107" s="544">
        <v>1</v>
      </c>
      <c r="I107" s="544">
        <v>1189</v>
      </c>
      <c r="J107" s="544">
        <v>8</v>
      </c>
      <c r="K107" s="544">
        <v>9524</v>
      </c>
      <c r="L107" s="544">
        <v>1.6020185029436502</v>
      </c>
      <c r="M107" s="544">
        <v>1190.5</v>
      </c>
      <c r="N107" s="544">
        <v>6</v>
      </c>
      <c r="O107" s="544">
        <v>7170</v>
      </c>
      <c r="P107" s="529">
        <v>1.2060555088309504</v>
      </c>
      <c r="Q107" s="545">
        <v>1195</v>
      </c>
    </row>
    <row r="108" spans="1:17" ht="14.4" customHeight="1" x14ac:dyDescent="0.3">
      <c r="A108" s="523" t="s">
        <v>1323</v>
      </c>
      <c r="B108" s="524" t="s">
        <v>1230</v>
      </c>
      <c r="C108" s="524" t="s">
        <v>1215</v>
      </c>
      <c r="D108" s="524" t="s">
        <v>1278</v>
      </c>
      <c r="E108" s="524" t="s">
        <v>1279</v>
      </c>
      <c r="F108" s="544">
        <v>4</v>
      </c>
      <c r="G108" s="544">
        <v>432</v>
      </c>
      <c r="H108" s="544">
        <v>1</v>
      </c>
      <c r="I108" s="544">
        <v>108</v>
      </c>
      <c r="J108" s="544">
        <v>3</v>
      </c>
      <c r="K108" s="544">
        <v>325</v>
      </c>
      <c r="L108" s="544">
        <v>0.75231481481481477</v>
      </c>
      <c r="M108" s="544">
        <v>108.33333333333333</v>
      </c>
      <c r="N108" s="544">
        <v>4</v>
      </c>
      <c r="O108" s="544">
        <v>440</v>
      </c>
      <c r="P108" s="529">
        <v>1.0185185185185186</v>
      </c>
      <c r="Q108" s="545">
        <v>110</v>
      </c>
    </row>
    <row r="109" spans="1:17" ht="14.4" customHeight="1" x14ac:dyDescent="0.3">
      <c r="A109" s="523" t="s">
        <v>1324</v>
      </c>
      <c r="B109" s="524" t="s">
        <v>1230</v>
      </c>
      <c r="C109" s="524" t="s">
        <v>1215</v>
      </c>
      <c r="D109" s="524" t="s">
        <v>1234</v>
      </c>
      <c r="E109" s="524" t="s">
        <v>1235</v>
      </c>
      <c r="F109" s="544">
        <v>170</v>
      </c>
      <c r="G109" s="544">
        <v>34510</v>
      </c>
      <c r="H109" s="544">
        <v>1</v>
      </c>
      <c r="I109" s="544">
        <v>203</v>
      </c>
      <c r="J109" s="544">
        <v>229</v>
      </c>
      <c r="K109" s="544">
        <v>46579</v>
      </c>
      <c r="L109" s="544">
        <v>1.3497247174731961</v>
      </c>
      <c r="M109" s="544">
        <v>203.40174672489084</v>
      </c>
      <c r="N109" s="544">
        <v>303</v>
      </c>
      <c r="O109" s="544">
        <v>62418</v>
      </c>
      <c r="P109" s="529">
        <v>1.8086931324253839</v>
      </c>
      <c r="Q109" s="545">
        <v>206</v>
      </c>
    </row>
    <row r="110" spans="1:17" ht="14.4" customHeight="1" x14ac:dyDescent="0.3">
      <c r="A110" s="523" t="s">
        <v>1324</v>
      </c>
      <c r="B110" s="524" t="s">
        <v>1230</v>
      </c>
      <c r="C110" s="524" t="s">
        <v>1215</v>
      </c>
      <c r="D110" s="524" t="s">
        <v>1236</v>
      </c>
      <c r="E110" s="524" t="s">
        <v>1235</v>
      </c>
      <c r="F110" s="544"/>
      <c r="G110" s="544"/>
      <c r="H110" s="544"/>
      <c r="I110" s="544"/>
      <c r="J110" s="544">
        <v>2</v>
      </c>
      <c r="K110" s="544">
        <v>168</v>
      </c>
      <c r="L110" s="544"/>
      <c r="M110" s="544">
        <v>84</v>
      </c>
      <c r="N110" s="544">
        <v>2</v>
      </c>
      <c r="O110" s="544">
        <v>170</v>
      </c>
      <c r="P110" s="529"/>
      <c r="Q110" s="545">
        <v>85</v>
      </c>
    </row>
    <row r="111" spans="1:17" ht="14.4" customHeight="1" x14ac:dyDescent="0.3">
      <c r="A111" s="523" t="s">
        <v>1324</v>
      </c>
      <c r="B111" s="524" t="s">
        <v>1230</v>
      </c>
      <c r="C111" s="524" t="s">
        <v>1215</v>
      </c>
      <c r="D111" s="524" t="s">
        <v>1237</v>
      </c>
      <c r="E111" s="524" t="s">
        <v>1238</v>
      </c>
      <c r="F111" s="544">
        <v>120</v>
      </c>
      <c r="G111" s="544">
        <v>35040</v>
      </c>
      <c r="H111" s="544">
        <v>1</v>
      </c>
      <c r="I111" s="544">
        <v>292</v>
      </c>
      <c r="J111" s="544">
        <v>208</v>
      </c>
      <c r="K111" s="544">
        <v>60846</v>
      </c>
      <c r="L111" s="544">
        <v>1.7364726027397259</v>
      </c>
      <c r="M111" s="544">
        <v>292.52884615384613</v>
      </c>
      <c r="N111" s="544">
        <v>183</v>
      </c>
      <c r="O111" s="544">
        <v>53985</v>
      </c>
      <c r="P111" s="529">
        <v>1.540667808219178</v>
      </c>
      <c r="Q111" s="545">
        <v>295</v>
      </c>
    </row>
    <row r="112" spans="1:17" ht="14.4" customHeight="1" x14ac:dyDescent="0.3">
      <c r="A112" s="523" t="s">
        <v>1324</v>
      </c>
      <c r="B112" s="524" t="s">
        <v>1230</v>
      </c>
      <c r="C112" s="524" t="s">
        <v>1215</v>
      </c>
      <c r="D112" s="524" t="s">
        <v>1239</v>
      </c>
      <c r="E112" s="524" t="s">
        <v>1240</v>
      </c>
      <c r="F112" s="544">
        <v>3</v>
      </c>
      <c r="G112" s="544">
        <v>279</v>
      </c>
      <c r="H112" s="544">
        <v>1</v>
      </c>
      <c r="I112" s="544">
        <v>93</v>
      </c>
      <c r="J112" s="544">
        <v>3</v>
      </c>
      <c r="K112" s="544">
        <v>279</v>
      </c>
      <c r="L112" s="544">
        <v>1</v>
      </c>
      <c r="M112" s="544">
        <v>93</v>
      </c>
      <c r="N112" s="544"/>
      <c r="O112" s="544"/>
      <c r="P112" s="529"/>
      <c r="Q112" s="545"/>
    </row>
    <row r="113" spans="1:17" ht="14.4" customHeight="1" x14ac:dyDescent="0.3">
      <c r="A113" s="523" t="s">
        <v>1324</v>
      </c>
      <c r="B113" s="524" t="s">
        <v>1230</v>
      </c>
      <c r="C113" s="524" t="s">
        <v>1215</v>
      </c>
      <c r="D113" s="524" t="s">
        <v>1243</v>
      </c>
      <c r="E113" s="524" t="s">
        <v>1244</v>
      </c>
      <c r="F113" s="544">
        <v>188</v>
      </c>
      <c r="G113" s="544">
        <v>25192</v>
      </c>
      <c r="H113" s="544">
        <v>1</v>
      </c>
      <c r="I113" s="544">
        <v>134</v>
      </c>
      <c r="J113" s="544">
        <v>181</v>
      </c>
      <c r="K113" s="544">
        <v>24297</v>
      </c>
      <c r="L113" s="544">
        <v>0.9644728485233407</v>
      </c>
      <c r="M113" s="544">
        <v>134.23756906077347</v>
      </c>
      <c r="N113" s="544">
        <v>169</v>
      </c>
      <c r="O113" s="544">
        <v>22815</v>
      </c>
      <c r="P113" s="529">
        <v>0.90564464909495079</v>
      </c>
      <c r="Q113" s="545">
        <v>135</v>
      </c>
    </row>
    <row r="114" spans="1:17" ht="14.4" customHeight="1" x14ac:dyDescent="0.3">
      <c r="A114" s="523" t="s">
        <v>1324</v>
      </c>
      <c r="B114" s="524" t="s">
        <v>1230</v>
      </c>
      <c r="C114" s="524" t="s">
        <v>1215</v>
      </c>
      <c r="D114" s="524" t="s">
        <v>1245</v>
      </c>
      <c r="E114" s="524" t="s">
        <v>1244</v>
      </c>
      <c r="F114" s="544"/>
      <c r="G114" s="544"/>
      <c r="H114" s="544"/>
      <c r="I114" s="544"/>
      <c r="J114" s="544">
        <v>1</v>
      </c>
      <c r="K114" s="544">
        <v>175</v>
      </c>
      <c r="L114" s="544"/>
      <c r="M114" s="544">
        <v>175</v>
      </c>
      <c r="N114" s="544">
        <v>1</v>
      </c>
      <c r="O114" s="544">
        <v>178</v>
      </c>
      <c r="P114" s="529"/>
      <c r="Q114" s="545">
        <v>178</v>
      </c>
    </row>
    <row r="115" spans="1:17" ht="14.4" customHeight="1" x14ac:dyDescent="0.3">
      <c r="A115" s="523" t="s">
        <v>1324</v>
      </c>
      <c r="B115" s="524" t="s">
        <v>1230</v>
      </c>
      <c r="C115" s="524" t="s">
        <v>1215</v>
      </c>
      <c r="D115" s="524" t="s">
        <v>1246</v>
      </c>
      <c r="E115" s="524" t="s">
        <v>1247</v>
      </c>
      <c r="F115" s="544">
        <v>1</v>
      </c>
      <c r="G115" s="544">
        <v>612</v>
      </c>
      <c r="H115" s="544">
        <v>1</v>
      </c>
      <c r="I115" s="544">
        <v>612</v>
      </c>
      <c r="J115" s="544">
        <v>2</v>
      </c>
      <c r="K115" s="544">
        <v>1224</v>
      </c>
      <c r="L115" s="544">
        <v>2</v>
      </c>
      <c r="M115" s="544">
        <v>612</v>
      </c>
      <c r="N115" s="544"/>
      <c r="O115" s="544"/>
      <c r="P115" s="529"/>
      <c r="Q115" s="545"/>
    </row>
    <row r="116" spans="1:17" ht="14.4" customHeight="1" x14ac:dyDescent="0.3">
      <c r="A116" s="523" t="s">
        <v>1324</v>
      </c>
      <c r="B116" s="524" t="s">
        <v>1230</v>
      </c>
      <c r="C116" s="524" t="s">
        <v>1215</v>
      </c>
      <c r="D116" s="524" t="s">
        <v>1250</v>
      </c>
      <c r="E116" s="524" t="s">
        <v>1251</v>
      </c>
      <c r="F116" s="544">
        <v>5</v>
      </c>
      <c r="G116" s="544">
        <v>795</v>
      </c>
      <c r="H116" s="544">
        <v>1</v>
      </c>
      <c r="I116" s="544">
        <v>159</v>
      </c>
      <c r="J116" s="544">
        <v>10</v>
      </c>
      <c r="K116" s="544">
        <v>1594</v>
      </c>
      <c r="L116" s="544">
        <v>2.0050314465408805</v>
      </c>
      <c r="M116" s="544">
        <v>159.4</v>
      </c>
      <c r="N116" s="544">
        <v>9</v>
      </c>
      <c r="O116" s="544">
        <v>1449</v>
      </c>
      <c r="P116" s="529">
        <v>1.8226415094339623</v>
      </c>
      <c r="Q116" s="545">
        <v>161</v>
      </c>
    </row>
    <row r="117" spans="1:17" ht="14.4" customHeight="1" x14ac:dyDescent="0.3">
      <c r="A117" s="523" t="s">
        <v>1324</v>
      </c>
      <c r="B117" s="524" t="s">
        <v>1230</v>
      </c>
      <c r="C117" s="524" t="s">
        <v>1215</v>
      </c>
      <c r="D117" s="524" t="s">
        <v>1254</v>
      </c>
      <c r="E117" s="524" t="s">
        <v>1255</v>
      </c>
      <c r="F117" s="544">
        <v>252</v>
      </c>
      <c r="G117" s="544">
        <v>4032</v>
      </c>
      <c r="H117" s="544">
        <v>1</v>
      </c>
      <c r="I117" s="544">
        <v>16</v>
      </c>
      <c r="J117" s="544">
        <v>252</v>
      </c>
      <c r="K117" s="544">
        <v>4032</v>
      </c>
      <c r="L117" s="544">
        <v>1</v>
      </c>
      <c r="M117" s="544">
        <v>16</v>
      </c>
      <c r="N117" s="544">
        <v>273</v>
      </c>
      <c r="O117" s="544">
        <v>4368</v>
      </c>
      <c r="P117" s="529">
        <v>1.0833333333333333</v>
      </c>
      <c r="Q117" s="545">
        <v>16</v>
      </c>
    </row>
    <row r="118" spans="1:17" ht="14.4" customHeight="1" x14ac:dyDescent="0.3">
      <c r="A118" s="523" t="s">
        <v>1324</v>
      </c>
      <c r="B118" s="524" t="s">
        <v>1230</v>
      </c>
      <c r="C118" s="524" t="s">
        <v>1215</v>
      </c>
      <c r="D118" s="524" t="s">
        <v>1256</v>
      </c>
      <c r="E118" s="524" t="s">
        <v>1257</v>
      </c>
      <c r="F118" s="544">
        <v>60</v>
      </c>
      <c r="G118" s="544">
        <v>15720</v>
      </c>
      <c r="H118" s="544">
        <v>1</v>
      </c>
      <c r="I118" s="544">
        <v>262</v>
      </c>
      <c r="J118" s="544">
        <v>68</v>
      </c>
      <c r="K118" s="544">
        <v>17864</v>
      </c>
      <c r="L118" s="544">
        <v>1.1363867684478373</v>
      </c>
      <c r="M118" s="544">
        <v>262.70588235294116</v>
      </c>
      <c r="N118" s="544">
        <v>88</v>
      </c>
      <c r="O118" s="544">
        <v>23408</v>
      </c>
      <c r="P118" s="529">
        <v>1.4890585241730281</v>
      </c>
      <c r="Q118" s="545">
        <v>266</v>
      </c>
    </row>
    <row r="119" spans="1:17" ht="14.4" customHeight="1" x14ac:dyDescent="0.3">
      <c r="A119" s="523" t="s">
        <v>1324</v>
      </c>
      <c r="B119" s="524" t="s">
        <v>1230</v>
      </c>
      <c r="C119" s="524" t="s">
        <v>1215</v>
      </c>
      <c r="D119" s="524" t="s">
        <v>1258</v>
      </c>
      <c r="E119" s="524" t="s">
        <v>1259</v>
      </c>
      <c r="F119" s="544">
        <v>57</v>
      </c>
      <c r="G119" s="544">
        <v>8037</v>
      </c>
      <c r="H119" s="544">
        <v>1</v>
      </c>
      <c r="I119" s="544">
        <v>141</v>
      </c>
      <c r="J119" s="544">
        <v>68</v>
      </c>
      <c r="K119" s="544">
        <v>9588</v>
      </c>
      <c r="L119" s="544">
        <v>1.1929824561403508</v>
      </c>
      <c r="M119" s="544">
        <v>141</v>
      </c>
      <c r="N119" s="544">
        <v>103</v>
      </c>
      <c r="O119" s="544">
        <v>14523</v>
      </c>
      <c r="P119" s="529">
        <v>1.8070175438596492</v>
      </c>
      <c r="Q119" s="545">
        <v>141</v>
      </c>
    </row>
    <row r="120" spans="1:17" ht="14.4" customHeight="1" x14ac:dyDescent="0.3">
      <c r="A120" s="523" t="s">
        <v>1324</v>
      </c>
      <c r="B120" s="524" t="s">
        <v>1230</v>
      </c>
      <c r="C120" s="524" t="s">
        <v>1215</v>
      </c>
      <c r="D120" s="524" t="s">
        <v>1260</v>
      </c>
      <c r="E120" s="524" t="s">
        <v>1259</v>
      </c>
      <c r="F120" s="544">
        <v>188</v>
      </c>
      <c r="G120" s="544">
        <v>14664</v>
      </c>
      <c r="H120" s="544">
        <v>1</v>
      </c>
      <c r="I120" s="544">
        <v>78</v>
      </c>
      <c r="J120" s="544">
        <v>181</v>
      </c>
      <c r="K120" s="544">
        <v>14118</v>
      </c>
      <c r="L120" s="544">
        <v>0.96276595744680848</v>
      </c>
      <c r="M120" s="544">
        <v>78</v>
      </c>
      <c r="N120" s="544">
        <v>169</v>
      </c>
      <c r="O120" s="544">
        <v>13182</v>
      </c>
      <c r="P120" s="529">
        <v>0.89893617021276595</v>
      </c>
      <c r="Q120" s="545">
        <v>78</v>
      </c>
    </row>
    <row r="121" spans="1:17" ht="14.4" customHeight="1" x14ac:dyDescent="0.3">
      <c r="A121" s="523" t="s">
        <v>1324</v>
      </c>
      <c r="B121" s="524" t="s">
        <v>1230</v>
      </c>
      <c r="C121" s="524" t="s">
        <v>1215</v>
      </c>
      <c r="D121" s="524" t="s">
        <v>1261</v>
      </c>
      <c r="E121" s="524" t="s">
        <v>1262</v>
      </c>
      <c r="F121" s="544">
        <v>57</v>
      </c>
      <c r="G121" s="544">
        <v>17271</v>
      </c>
      <c r="H121" s="544">
        <v>1</v>
      </c>
      <c r="I121" s="544">
        <v>303</v>
      </c>
      <c r="J121" s="544">
        <v>68</v>
      </c>
      <c r="K121" s="544">
        <v>20652</v>
      </c>
      <c r="L121" s="544">
        <v>1.195761681431301</v>
      </c>
      <c r="M121" s="544">
        <v>303.70588235294116</v>
      </c>
      <c r="N121" s="544">
        <v>103</v>
      </c>
      <c r="O121" s="544">
        <v>31621</v>
      </c>
      <c r="P121" s="529">
        <v>1.8308725609403045</v>
      </c>
      <c r="Q121" s="545">
        <v>307</v>
      </c>
    </row>
    <row r="122" spans="1:17" ht="14.4" customHeight="1" x14ac:dyDescent="0.3">
      <c r="A122" s="523" t="s">
        <v>1324</v>
      </c>
      <c r="B122" s="524" t="s">
        <v>1230</v>
      </c>
      <c r="C122" s="524" t="s">
        <v>1215</v>
      </c>
      <c r="D122" s="524" t="s">
        <v>1265</v>
      </c>
      <c r="E122" s="524" t="s">
        <v>1266</v>
      </c>
      <c r="F122" s="544">
        <v>175</v>
      </c>
      <c r="G122" s="544">
        <v>28000</v>
      </c>
      <c r="H122" s="544">
        <v>1</v>
      </c>
      <c r="I122" s="544">
        <v>160</v>
      </c>
      <c r="J122" s="544">
        <v>169</v>
      </c>
      <c r="K122" s="544">
        <v>27081</v>
      </c>
      <c r="L122" s="544">
        <v>0.96717857142857144</v>
      </c>
      <c r="M122" s="544">
        <v>160.24260355029585</v>
      </c>
      <c r="N122" s="544">
        <v>154</v>
      </c>
      <c r="O122" s="544">
        <v>24794</v>
      </c>
      <c r="P122" s="529">
        <v>0.88549999999999995</v>
      </c>
      <c r="Q122" s="545">
        <v>161</v>
      </c>
    </row>
    <row r="123" spans="1:17" ht="14.4" customHeight="1" x14ac:dyDescent="0.3">
      <c r="A123" s="523" t="s">
        <v>1324</v>
      </c>
      <c r="B123" s="524" t="s">
        <v>1230</v>
      </c>
      <c r="C123" s="524" t="s">
        <v>1215</v>
      </c>
      <c r="D123" s="524" t="s">
        <v>1269</v>
      </c>
      <c r="E123" s="524" t="s">
        <v>1235</v>
      </c>
      <c r="F123" s="544">
        <v>288</v>
      </c>
      <c r="G123" s="544">
        <v>20160</v>
      </c>
      <c r="H123" s="544">
        <v>1</v>
      </c>
      <c r="I123" s="544">
        <v>70</v>
      </c>
      <c r="J123" s="544">
        <v>289</v>
      </c>
      <c r="K123" s="544">
        <v>20301</v>
      </c>
      <c r="L123" s="544">
        <v>1.0069940476190475</v>
      </c>
      <c r="M123" s="544">
        <v>70.245674740484432</v>
      </c>
      <c r="N123" s="544">
        <v>251</v>
      </c>
      <c r="O123" s="544">
        <v>17821</v>
      </c>
      <c r="P123" s="529">
        <v>0.88397817460317463</v>
      </c>
      <c r="Q123" s="545">
        <v>71</v>
      </c>
    </row>
    <row r="124" spans="1:17" ht="14.4" customHeight="1" x14ac:dyDescent="0.3">
      <c r="A124" s="523" t="s">
        <v>1324</v>
      </c>
      <c r="B124" s="524" t="s">
        <v>1230</v>
      </c>
      <c r="C124" s="524" t="s">
        <v>1215</v>
      </c>
      <c r="D124" s="524" t="s">
        <v>1274</v>
      </c>
      <c r="E124" s="524" t="s">
        <v>1275</v>
      </c>
      <c r="F124" s="544"/>
      <c r="G124" s="544"/>
      <c r="H124" s="544"/>
      <c r="I124" s="544"/>
      <c r="J124" s="544">
        <v>3</v>
      </c>
      <c r="K124" s="544">
        <v>648</v>
      </c>
      <c r="L124" s="544"/>
      <c r="M124" s="544">
        <v>216</v>
      </c>
      <c r="N124" s="544">
        <v>2</v>
      </c>
      <c r="O124" s="544">
        <v>440</v>
      </c>
      <c r="P124" s="529"/>
      <c r="Q124" s="545">
        <v>220</v>
      </c>
    </row>
    <row r="125" spans="1:17" ht="14.4" customHeight="1" x14ac:dyDescent="0.3">
      <c r="A125" s="523" t="s">
        <v>1324</v>
      </c>
      <c r="B125" s="524" t="s">
        <v>1230</v>
      </c>
      <c r="C125" s="524" t="s">
        <v>1215</v>
      </c>
      <c r="D125" s="524" t="s">
        <v>1276</v>
      </c>
      <c r="E125" s="524" t="s">
        <v>1277</v>
      </c>
      <c r="F125" s="544">
        <v>6</v>
      </c>
      <c r="G125" s="544">
        <v>7134</v>
      </c>
      <c r="H125" s="544">
        <v>1</v>
      </c>
      <c r="I125" s="544">
        <v>1189</v>
      </c>
      <c r="J125" s="544">
        <v>17</v>
      </c>
      <c r="K125" s="544">
        <v>20233</v>
      </c>
      <c r="L125" s="544">
        <v>2.8361368096439583</v>
      </c>
      <c r="M125" s="544">
        <v>1190.1764705882354</v>
      </c>
      <c r="N125" s="544">
        <v>13</v>
      </c>
      <c r="O125" s="544">
        <v>15535</v>
      </c>
      <c r="P125" s="529">
        <v>2.177600224278105</v>
      </c>
      <c r="Q125" s="545">
        <v>1195</v>
      </c>
    </row>
    <row r="126" spans="1:17" ht="14.4" customHeight="1" x14ac:dyDescent="0.3">
      <c r="A126" s="523" t="s">
        <v>1324</v>
      </c>
      <c r="B126" s="524" t="s">
        <v>1230</v>
      </c>
      <c r="C126" s="524" t="s">
        <v>1215</v>
      </c>
      <c r="D126" s="524" t="s">
        <v>1278</v>
      </c>
      <c r="E126" s="524" t="s">
        <v>1279</v>
      </c>
      <c r="F126" s="544">
        <v>6</v>
      </c>
      <c r="G126" s="544">
        <v>648</v>
      </c>
      <c r="H126" s="544">
        <v>1</v>
      </c>
      <c r="I126" s="544">
        <v>108</v>
      </c>
      <c r="J126" s="544">
        <v>10</v>
      </c>
      <c r="K126" s="544">
        <v>1083</v>
      </c>
      <c r="L126" s="544">
        <v>1.6712962962962963</v>
      </c>
      <c r="M126" s="544">
        <v>108.3</v>
      </c>
      <c r="N126" s="544">
        <v>10</v>
      </c>
      <c r="O126" s="544">
        <v>1100</v>
      </c>
      <c r="P126" s="529">
        <v>1.6975308641975309</v>
      </c>
      <c r="Q126" s="545">
        <v>110</v>
      </c>
    </row>
    <row r="127" spans="1:17" ht="14.4" customHeight="1" x14ac:dyDescent="0.3">
      <c r="A127" s="523" t="s">
        <v>1324</v>
      </c>
      <c r="B127" s="524" t="s">
        <v>1230</v>
      </c>
      <c r="C127" s="524" t="s">
        <v>1215</v>
      </c>
      <c r="D127" s="524" t="s">
        <v>1280</v>
      </c>
      <c r="E127" s="524" t="s">
        <v>1281</v>
      </c>
      <c r="F127" s="544">
        <v>1</v>
      </c>
      <c r="G127" s="544">
        <v>319</v>
      </c>
      <c r="H127" s="544">
        <v>1</v>
      </c>
      <c r="I127" s="544">
        <v>319</v>
      </c>
      <c r="J127" s="544">
        <v>1</v>
      </c>
      <c r="K127" s="544">
        <v>319</v>
      </c>
      <c r="L127" s="544">
        <v>1</v>
      </c>
      <c r="M127" s="544">
        <v>319</v>
      </c>
      <c r="N127" s="544">
        <v>1</v>
      </c>
      <c r="O127" s="544">
        <v>323</v>
      </c>
      <c r="P127" s="529">
        <v>1.0125391849529781</v>
      </c>
      <c r="Q127" s="545">
        <v>323</v>
      </c>
    </row>
    <row r="128" spans="1:17" ht="14.4" customHeight="1" x14ac:dyDescent="0.3">
      <c r="A128" s="523" t="s">
        <v>1324</v>
      </c>
      <c r="B128" s="524" t="s">
        <v>1230</v>
      </c>
      <c r="C128" s="524" t="s">
        <v>1215</v>
      </c>
      <c r="D128" s="524" t="s">
        <v>1286</v>
      </c>
      <c r="E128" s="524" t="s">
        <v>1287</v>
      </c>
      <c r="F128" s="544"/>
      <c r="G128" s="544"/>
      <c r="H128" s="544"/>
      <c r="I128" s="544"/>
      <c r="J128" s="544">
        <v>1</v>
      </c>
      <c r="K128" s="544">
        <v>1020</v>
      </c>
      <c r="L128" s="544"/>
      <c r="M128" s="544">
        <v>1020</v>
      </c>
      <c r="N128" s="544"/>
      <c r="O128" s="544"/>
      <c r="P128" s="529"/>
      <c r="Q128" s="545"/>
    </row>
    <row r="129" spans="1:17" ht="14.4" customHeight="1" x14ac:dyDescent="0.3">
      <c r="A129" s="523" t="s">
        <v>1325</v>
      </c>
      <c r="B129" s="524" t="s">
        <v>1230</v>
      </c>
      <c r="C129" s="524" t="s">
        <v>1215</v>
      </c>
      <c r="D129" s="524" t="s">
        <v>1234</v>
      </c>
      <c r="E129" s="524" t="s">
        <v>1235</v>
      </c>
      <c r="F129" s="544">
        <v>329</v>
      </c>
      <c r="G129" s="544">
        <v>66787</v>
      </c>
      <c r="H129" s="544">
        <v>1</v>
      </c>
      <c r="I129" s="544">
        <v>203</v>
      </c>
      <c r="J129" s="544">
        <v>408</v>
      </c>
      <c r="K129" s="544">
        <v>83088</v>
      </c>
      <c r="L129" s="544">
        <v>1.2440744456256456</v>
      </c>
      <c r="M129" s="544">
        <v>203.64705882352942</v>
      </c>
      <c r="N129" s="544">
        <v>270</v>
      </c>
      <c r="O129" s="544">
        <v>55620</v>
      </c>
      <c r="P129" s="529">
        <v>0.83279680177280013</v>
      </c>
      <c r="Q129" s="545">
        <v>206</v>
      </c>
    </row>
    <row r="130" spans="1:17" ht="14.4" customHeight="1" x14ac:dyDescent="0.3">
      <c r="A130" s="523" t="s">
        <v>1325</v>
      </c>
      <c r="B130" s="524" t="s">
        <v>1230</v>
      </c>
      <c r="C130" s="524" t="s">
        <v>1215</v>
      </c>
      <c r="D130" s="524" t="s">
        <v>1236</v>
      </c>
      <c r="E130" s="524" t="s">
        <v>1235</v>
      </c>
      <c r="F130" s="544"/>
      <c r="G130" s="544"/>
      <c r="H130" s="544"/>
      <c r="I130" s="544"/>
      <c r="J130" s="544"/>
      <c r="K130" s="544"/>
      <c r="L130" s="544"/>
      <c r="M130" s="544"/>
      <c r="N130" s="544">
        <v>1</v>
      </c>
      <c r="O130" s="544">
        <v>85</v>
      </c>
      <c r="P130" s="529"/>
      <c r="Q130" s="545">
        <v>85</v>
      </c>
    </row>
    <row r="131" spans="1:17" ht="14.4" customHeight="1" x14ac:dyDescent="0.3">
      <c r="A131" s="523" t="s">
        <v>1325</v>
      </c>
      <c r="B131" s="524" t="s">
        <v>1230</v>
      </c>
      <c r="C131" s="524" t="s">
        <v>1215</v>
      </c>
      <c r="D131" s="524" t="s">
        <v>1237</v>
      </c>
      <c r="E131" s="524" t="s">
        <v>1238</v>
      </c>
      <c r="F131" s="544">
        <v>134</v>
      </c>
      <c r="G131" s="544">
        <v>39128</v>
      </c>
      <c r="H131" s="544">
        <v>1</v>
      </c>
      <c r="I131" s="544">
        <v>292</v>
      </c>
      <c r="J131" s="544">
        <v>287</v>
      </c>
      <c r="K131" s="544">
        <v>83908</v>
      </c>
      <c r="L131" s="544">
        <v>2.144448987937027</v>
      </c>
      <c r="M131" s="544">
        <v>292.36236933797909</v>
      </c>
      <c r="N131" s="544">
        <v>203</v>
      </c>
      <c r="O131" s="544">
        <v>59885</v>
      </c>
      <c r="P131" s="529">
        <v>1.5304896749131056</v>
      </c>
      <c r="Q131" s="545">
        <v>295</v>
      </c>
    </row>
    <row r="132" spans="1:17" ht="14.4" customHeight="1" x14ac:dyDescent="0.3">
      <c r="A132" s="523" t="s">
        <v>1325</v>
      </c>
      <c r="B132" s="524" t="s">
        <v>1230</v>
      </c>
      <c r="C132" s="524" t="s">
        <v>1215</v>
      </c>
      <c r="D132" s="524" t="s">
        <v>1239</v>
      </c>
      <c r="E132" s="524" t="s">
        <v>1240</v>
      </c>
      <c r="F132" s="544">
        <v>9</v>
      </c>
      <c r="G132" s="544">
        <v>837</v>
      </c>
      <c r="H132" s="544">
        <v>1</v>
      </c>
      <c r="I132" s="544">
        <v>93</v>
      </c>
      <c r="J132" s="544">
        <v>6</v>
      </c>
      <c r="K132" s="544">
        <v>561</v>
      </c>
      <c r="L132" s="544">
        <v>0.67025089605734767</v>
      </c>
      <c r="M132" s="544">
        <v>93.5</v>
      </c>
      <c r="N132" s="544">
        <v>1</v>
      </c>
      <c r="O132" s="544">
        <v>95</v>
      </c>
      <c r="P132" s="529">
        <v>0.11350059737156511</v>
      </c>
      <c r="Q132" s="545">
        <v>95</v>
      </c>
    </row>
    <row r="133" spans="1:17" ht="14.4" customHeight="1" x14ac:dyDescent="0.3">
      <c r="A133" s="523" t="s">
        <v>1325</v>
      </c>
      <c r="B133" s="524" t="s">
        <v>1230</v>
      </c>
      <c r="C133" s="524" t="s">
        <v>1215</v>
      </c>
      <c r="D133" s="524" t="s">
        <v>1241</v>
      </c>
      <c r="E133" s="524" t="s">
        <v>1242</v>
      </c>
      <c r="F133" s="544">
        <v>1</v>
      </c>
      <c r="G133" s="544">
        <v>220</v>
      </c>
      <c r="H133" s="544">
        <v>1</v>
      </c>
      <c r="I133" s="544">
        <v>220</v>
      </c>
      <c r="J133" s="544"/>
      <c r="K133" s="544"/>
      <c r="L133" s="544"/>
      <c r="M133" s="544"/>
      <c r="N133" s="544"/>
      <c r="O133" s="544"/>
      <c r="P133" s="529"/>
      <c r="Q133" s="545"/>
    </row>
    <row r="134" spans="1:17" ht="14.4" customHeight="1" x14ac:dyDescent="0.3">
      <c r="A134" s="523" t="s">
        <v>1325</v>
      </c>
      <c r="B134" s="524" t="s">
        <v>1230</v>
      </c>
      <c r="C134" s="524" t="s">
        <v>1215</v>
      </c>
      <c r="D134" s="524" t="s">
        <v>1243</v>
      </c>
      <c r="E134" s="524" t="s">
        <v>1244</v>
      </c>
      <c r="F134" s="544">
        <v>55</v>
      </c>
      <c r="G134" s="544">
        <v>7370</v>
      </c>
      <c r="H134" s="544">
        <v>1</v>
      </c>
      <c r="I134" s="544">
        <v>134</v>
      </c>
      <c r="J134" s="544">
        <v>63</v>
      </c>
      <c r="K134" s="544">
        <v>8467</v>
      </c>
      <c r="L134" s="544">
        <v>1.1488466757123474</v>
      </c>
      <c r="M134" s="544">
        <v>134.39682539682539</v>
      </c>
      <c r="N134" s="544">
        <v>57</v>
      </c>
      <c r="O134" s="544">
        <v>7695</v>
      </c>
      <c r="P134" s="529">
        <v>1.0440976933514248</v>
      </c>
      <c r="Q134" s="545">
        <v>135</v>
      </c>
    </row>
    <row r="135" spans="1:17" ht="14.4" customHeight="1" x14ac:dyDescent="0.3">
      <c r="A135" s="523" t="s">
        <v>1325</v>
      </c>
      <c r="B135" s="524" t="s">
        <v>1230</v>
      </c>
      <c r="C135" s="524" t="s">
        <v>1215</v>
      </c>
      <c r="D135" s="524" t="s">
        <v>1245</v>
      </c>
      <c r="E135" s="524" t="s">
        <v>1244</v>
      </c>
      <c r="F135" s="544"/>
      <c r="G135" s="544"/>
      <c r="H135" s="544"/>
      <c r="I135" s="544"/>
      <c r="J135" s="544">
        <v>1</v>
      </c>
      <c r="K135" s="544">
        <v>175</v>
      </c>
      <c r="L135" s="544"/>
      <c r="M135" s="544">
        <v>175</v>
      </c>
      <c r="N135" s="544">
        <v>1</v>
      </c>
      <c r="O135" s="544">
        <v>178</v>
      </c>
      <c r="P135" s="529"/>
      <c r="Q135" s="545">
        <v>178</v>
      </c>
    </row>
    <row r="136" spans="1:17" ht="14.4" customHeight="1" x14ac:dyDescent="0.3">
      <c r="A136" s="523" t="s">
        <v>1325</v>
      </c>
      <c r="B136" s="524" t="s">
        <v>1230</v>
      </c>
      <c r="C136" s="524" t="s">
        <v>1215</v>
      </c>
      <c r="D136" s="524" t="s">
        <v>1246</v>
      </c>
      <c r="E136" s="524" t="s">
        <v>1247</v>
      </c>
      <c r="F136" s="544"/>
      <c r="G136" s="544"/>
      <c r="H136" s="544"/>
      <c r="I136" s="544"/>
      <c r="J136" s="544"/>
      <c r="K136" s="544"/>
      <c r="L136" s="544"/>
      <c r="M136" s="544"/>
      <c r="N136" s="544">
        <v>1</v>
      </c>
      <c r="O136" s="544">
        <v>620</v>
      </c>
      <c r="P136" s="529"/>
      <c r="Q136" s="545">
        <v>620</v>
      </c>
    </row>
    <row r="137" spans="1:17" ht="14.4" customHeight="1" x14ac:dyDescent="0.3">
      <c r="A137" s="523" t="s">
        <v>1325</v>
      </c>
      <c r="B137" s="524" t="s">
        <v>1230</v>
      </c>
      <c r="C137" s="524" t="s">
        <v>1215</v>
      </c>
      <c r="D137" s="524" t="s">
        <v>1250</v>
      </c>
      <c r="E137" s="524" t="s">
        <v>1251</v>
      </c>
      <c r="F137" s="544">
        <v>5</v>
      </c>
      <c r="G137" s="544">
        <v>795</v>
      </c>
      <c r="H137" s="544">
        <v>1</v>
      </c>
      <c r="I137" s="544">
        <v>159</v>
      </c>
      <c r="J137" s="544">
        <v>7</v>
      </c>
      <c r="K137" s="544">
        <v>1115</v>
      </c>
      <c r="L137" s="544">
        <v>1.4025157232704402</v>
      </c>
      <c r="M137" s="544">
        <v>159.28571428571428</v>
      </c>
      <c r="N137" s="544">
        <v>5</v>
      </c>
      <c r="O137" s="544">
        <v>805</v>
      </c>
      <c r="P137" s="529">
        <v>1.0125786163522013</v>
      </c>
      <c r="Q137" s="545">
        <v>161</v>
      </c>
    </row>
    <row r="138" spans="1:17" ht="14.4" customHeight="1" x14ac:dyDescent="0.3">
      <c r="A138" s="523" t="s">
        <v>1325</v>
      </c>
      <c r="B138" s="524" t="s">
        <v>1230</v>
      </c>
      <c r="C138" s="524" t="s">
        <v>1215</v>
      </c>
      <c r="D138" s="524" t="s">
        <v>1252</v>
      </c>
      <c r="E138" s="524" t="s">
        <v>1253</v>
      </c>
      <c r="F138" s="544">
        <v>9</v>
      </c>
      <c r="G138" s="544">
        <v>3438</v>
      </c>
      <c r="H138" s="544">
        <v>1</v>
      </c>
      <c r="I138" s="544">
        <v>382</v>
      </c>
      <c r="J138" s="544">
        <v>2</v>
      </c>
      <c r="K138" s="544">
        <v>764</v>
      </c>
      <c r="L138" s="544">
        <v>0.22222222222222221</v>
      </c>
      <c r="M138" s="544">
        <v>382</v>
      </c>
      <c r="N138" s="544"/>
      <c r="O138" s="544"/>
      <c r="P138" s="529"/>
      <c r="Q138" s="545"/>
    </row>
    <row r="139" spans="1:17" ht="14.4" customHeight="1" x14ac:dyDescent="0.3">
      <c r="A139" s="523" t="s">
        <v>1325</v>
      </c>
      <c r="B139" s="524" t="s">
        <v>1230</v>
      </c>
      <c r="C139" s="524" t="s">
        <v>1215</v>
      </c>
      <c r="D139" s="524" t="s">
        <v>1254</v>
      </c>
      <c r="E139" s="524" t="s">
        <v>1255</v>
      </c>
      <c r="F139" s="544">
        <v>132</v>
      </c>
      <c r="G139" s="544">
        <v>2112</v>
      </c>
      <c r="H139" s="544">
        <v>1</v>
      </c>
      <c r="I139" s="544">
        <v>16</v>
      </c>
      <c r="J139" s="544">
        <v>136</v>
      </c>
      <c r="K139" s="544">
        <v>2176</v>
      </c>
      <c r="L139" s="544">
        <v>1.0303030303030303</v>
      </c>
      <c r="M139" s="544">
        <v>16</v>
      </c>
      <c r="N139" s="544">
        <v>127</v>
      </c>
      <c r="O139" s="544">
        <v>2032</v>
      </c>
      <c r="P139" s="529">
        <v>0.96212121212121215</v>
      </c>
      <c r="Q139" s="545">
        <v>16</v>
      </c>
    </row>
    <row r="140" spans="1:17" ht="14.4" customHeight="1" x14ac:dyDescent="0.3">
      <c r="A140" s="523" t="s">
        <v>1325</v>
      </c>
      <c r="B140" s="524" t="s">
        <v>1230</v>
      </c>
      <c r="C140" s="524" t="s">
        <v>1215</v>
      </c>
      <c r="D140" s="524" t="s">
        <v>1256</v>
      </c>
      <c r="E140" s="524" t="s">
        <v>1257</v>
      </c>
      <c r="F140" s="544">
        <v>45</v>
      </c>
      <c r="G140" s="544">
        <v>11790</v>
      </c>
      <c r="H140" s="544">
        <v>1</v>
      </c>
      <c r="I140" s="544">
        <v>262</v>
      </c>
      <c r="J140" s="544">
        <v>57</v>
      </c>
      <c r="K140" s="544">
        <v>14991</v>
      </c>
      <c r="L140" s="544">
        <v>1.2715012722646311</v>
      </c>
      <c r="M140" s="544">
        <v>263</v>
      </c>
      <c r="N140" s="544">
        <v>26</v>
      </c>
      <c r="O140" s="544">
        <v>6916</v>
      </c>
      <c r="P140" s="529">
        <v>0.58659881255301105</v>
      </c>
      <c r="Q140" s="545">
        <v>266</v>
      </c>
    </row>
    <row r="141" spans="1:17" ht="14.4" customHeight="1" x14ac:dyDescent="0.3">
      <c r="A141" s="523" t="s">
        <v>1325</v>
      </c>
      <c r="B141" s="524" t="s">
        <v>1230</v>
      </c>
      <c r="C141" s="524" t="s">
        <v>1215</v>
      </c>
      <c r="D141" s="524" t="s">
        <v>1258</v>
      </c>
      <c r="E141" s="524" t="s">
        <v>1259</v>
      </c>
      <c r="F141" s="544">
        <v>57</v>
      </c>
      <c r="G141" s="544">
        <v>8037</v>
      </c>
      <c r="H141" s="544">
        <v>1</v>
      </c>
      <c r="I141" s="544">
        <v>141</v>
      </c>
      <c r="J141" s="544">
        <v>59</v>
      </c>
      <c r="K141" s="544">
        <v>8319</v>
      </c>
      <c r="L141" s="544">
        <v>1.0350877192982457</v>
      </c>
      <c r="M141" s="544">
        <v>141</v>
      </c>
      <c r="N141" s="544">
        <v>60</v>
      </c>
      <c r="O141" s="544">
        <v>8460</v>
      </c>
      <c r="P141" s="529">
        <v>1.0526315789473684</v>
      </c>
      <c r="Q141" s="545">
        <v>141</v>
      </c>
    </row>
    <row r="142" spans="1:17" ht="14.4" customHeight="1" x14ac:dyDescent="0.3">
      <c r="A142" s="523" t="s">
        <v>1325</v>
      </c>
      <c r="B142" s="524" t="s">
        <v>1230</v>
      </c>
      <c r="C142" s="524" t="s">
        <v>1215</v>
      </c>
      <c r="D142" s="524" t="s">
        <v>1260</v>
      </c>
      <c r="E142" s="524" t="s">
        <v>1259</v>
      </c>
      <c r="F142" s="544">
        <v>55</v>
      </c>
      <c r="G142" s="544">
        <v>4290</v>
      </c>
      <c r="H142" s="544">
        <v>1</v>
      </c>
      <c r="I142" s="544">
        <v>78</v>
      </c>
      <c r="J142" s="544">
        <v>64</v>
      </c>
      <c r="K142" s="544">
        <v>4992</v>
      </c>
      <c r="L142" s="544">
        <v>1.1636363636363636</v>
      </c>
      <c r="M142" s="544">
        <v>78</v>
      </c>
      <c r="N142" s="544">
        <v>57</v>
      </c>
      <c r="O142" s="544">
        <v>4446</v>
      </c>
      <c r="P142" s="529">
        <v>1.0363636363636364</v>
      </c>
      <c r="Q142" s="545">
        <v>78</v>
      </c>
    </row>
    <row r="143" spans="1:17" ht="14.4" customHeight="1" x14ac:dyDescent="0.3">
      <c r="A143" s="523" t="s">
        <v>1325</v>
      </c>
      <c r="B143" s="524" t="s">
        <v>1230</v>
      </c>
      <c r="C143" s="524" t="s">
        <v>1215</v>
      </c>
      <c r="D143" s="524" t="s">
        <v>1261</v>
      </c>
      <c r="E143" s="524" t="s">
        <v>1262</v>
      </c>
      <c r="F143" s="544">
        <v>57</v>
      </c>
      <c r="G143" s="544">
        <v>17271</v>
      </c>
      <c r="H143" s="544">
        <v>1</v>
      </c>
      <c r="I143" s="544">
        <v>303</v>
      </c>
      <c r="J143" s="544">
        <v>59</v>
      </c>
      <c r="K143" s="544">
        <v>17928</v>
      </c>
      <c r="L143" s="544">
        <v>1.0380406461698801</v>
      </c>
      <c r="M143" s="544">
        <v>303.86440677966101</v>
      </c>
      <c r="N143" s="544">
        <v>60</v>
      </c>
      <c r="O143" s="544">
        <v>18420</v>
      </c>
      <c r="P143" s="529">
        <v>1.0665277054021192</v>
      </c>
      <c r="Q143" s="545">
        <v>307</v>
      </c>
    </row>
    <row r="144" spans="1:17" ht="14.4" customHeight="1" x14ac:dyDescent="0.3">
      <c r="A144" s="523" t="s">
        <v>1325</v>
      </c>
      <c r="B144" s="524" t="s">
        <v>1230</v>
      </c>
      <c r="C144" s="524" t="s">
        <v>1215</v>
      </c>
      <c r="D144" s="524" t="s">
        <v>1263</v>
      </c>
      <c r="E144" s="524" t="s">
        <v>1264</v>
      </c>
      <c r="F144" s="544"/>
      <c r="G144" s="544"/>
      <c r="H144" s="544"/>
      <c r="I144" s="544"/>
      <c r="J144" s="544">
        <v>2</v>
      </c>
      <c r="K144" s="544">
        <v>972</v>
      </c>
      <c r="L144" s="544"/>
      <c r="M144" s="544">
        <v>486</v>
      </c>
      <c r="N144" s="544"/>
      <c r="O144" s="544"/>
      <c r="P144" s="529"/>
      <c r="Q144" s="545"/>
    </row>
    <row r="145" spans="1:17" ht="14.4" customHeight="1" x14ac:dyDescent="0.3">
      <c r="A145" s="523" t="s">
        <v>1325</v>
      </c>
      <c r="B145" s="524" t="s">
        <v>1230</v>
      </c>
      <c r="C145" s="524" t="s">
        <v>1215</v>
      </c>
      <c r="D145" s="524" t="s">
        <v>1265</v>
      </c>
      <c r="E145" s="524" t="s">
        <v>1266</v>
      </c>
      <c r="F145" s="544">
        <v>23</v>
      </c>
      <c r="G145" s="544">
        <v>3680</v>
      </c>
      <c r="H145" s="544">
        <v>1</v>
      </c>
      <c r="I145" s="544">
        <v>160</v>
      </c>
      <c r="J145" s="544">
        <v>25</v>
      </c>
      <c r="K145" s="544">
        <v>4008</v>
      </c>
      <c r="L145" s="544">
        <v>1.0891304347826087</v>
      </c>
      <c r="M145" s="544">
        <v>160.32</v>
      </c>
      <c r="N145" s="544">
        <v>16</v>
      </c>
      <c r="O145" s="544">
        <v>2576</v>
      </c>
      <c r="P145" s="529">
        <v>0.7</v>
      </c>
      <c r="Q145" s="545">
        <v>161</v>
      </c>
    </row>
    <row r="146" spans="1:17" ht="14.4" customHeight="1" x14ac:dyDescent="0.3">
      <c r="A146" s="523" t="s">
        <v>1325</v>
      </c>
      <c r="B146" s="524" t="s">
        <v>1230</v>
      </c>
      <c r="C146" s="524" t="s">
        <v>1215</v>
      </c>
      <c r="D146" s="524" t="s">
        <v>1269</v>
      </c>
      <c r="E146" s="524" t="s">
        <v>1235</v>
      </c>
      <c r="F146" s="544">
        <v>168</v>
      </c>
      <c r="G146" s="544">
        <v>11760</v>
      </c>
      <c r="H146" s="544">
        <v>1</v>
      </c>
      <c r="I146" s="544">
        <v>70</v>
      </c>
      <c r="J146" s="544">
        <v>146</v>
      </c>
      <c r="K146" s="544">
        <v>10272</v>
      </c>
      <c r="L146" s="544">
        <v>0.87346938775510208</v>
      </c>
      <c r="M146" s="544">
        <v>70.356164383561648</v>
      </c>
      <c r="N146" s="544">
        <v>189</v>
      </c>
      <c r="O146" s="544">
        <v>13419</v>
      </c>
      <c r="P146" s="529">
        <v>1.1410714285714285</v>
      </c>
      <c r="Q146" s="545">
        <v>71</v>
      </c>
    </row>
    <row r="147" spans="1:17" ht="14.4" customHeight="1" x14ac:dyDescent="0.3">
      <c r="A147" s="523" t="s">
        <v>1325</v>
      </c>
      <c r="B147" s="524" t="s">
        <v>1230</v>
      </c>
      <c r="C147" s="524" t="s">
        <v>1215</v>
      </c>
      <c r="D147" s="524" t="s">
        <v>1274</v>
      </c>
      <c r="E147" s="524" t="s">
        <v>1275</v>
      </c>
      <c r="F147" s="544">
        <v>1</v>
      </c>
      <c r="G147" s="544">
        <v>216</v>
      </c>
      <c r="H147" s="544">
        <v>1</v>
      </c>
      <c r="I147" s="544">
        <v>216</v>
      </c>
      <c r="J147" s="544"/>
      <c r="K147" s="544"/>
      <c r="L147" s="544"/>
      <c r="M147" s="544"/>
      <c r="N147" s="544">
        <v>1</v>
      </c>
      <c r="O147" s="544">
        <v>220</v>
      </c>
      <c r="P147" s="529">
        <v>1.0185185185185186</v>
      </c>
      <c r="Q147" s="545">
        <v>220</v>
      </c>
    </row>
    <row r="148" spans="1:17" ht="14.4" customHeight="1" x14ac:dyDescent="0.3">
      <c r="A148" s="523" t="s">
        <v>1325</v>
      </c>
      <c r="B148" s="524" t="s">
        <v>1230</v>
      </c>
      <c r="C148" s="524" t="s">
        <v>1215</v>
      </c>
      <c r="D148" s="524" t="s">
        <v>1276</v>
      </c>
      <c r="E148" s="524" t="s">
        <v>1277</v>
      </c>
      <c r="F148" s="544">
        <v>7</v>
      </c>
      <c r="G148" s="544">
        <v>8323</v>
      </c>
      <c r="H148" s="544">
        <v>1</v>
      </c>
      <c r="I148" s="544">
        <v>1189</v>
      </c>
      <c r="J148" s="544">
        <v>7</v>
      </c>
      <c r="K148" s="544">
        <v>8335</v>
      </c>
      <c r="L148" s="544">
        <v>1.0014417878168929</v>
      </c>
      <c r="M148" s="544">
        <v>1190.7142857142858</v>
      </c>
      <c r="N148" s="544">
        <v>5</v>
      </c>
      <c r="O148" s="544">
        <v>5975</v>
      </c>
      <c r="P148" s="529">
        <v>0.71789018382794667</v>
      </c>
      <c r="Q148" s="545">
        <v>1195</v>
      </c>
    </row>
    <row r="149" spans="1:17" ht="14.4" customHeight="1" x14ac:dyDescent="0.3">
      <c r="A149" s="523" t="s">
        <v>1325</v>
      </c>
      <c r="B149" s="524" t="s">
        <v>1230</v>
      </c>
      <c r="C149" s="524" t="s">
        <v>1215</v>
      </c>
      <c r="D149" s="524" t="s">
        <v>1278</v>
      </c>
      <c r="E149" s="524" t="s">
        <v>1279</v>
      </c>
      <c r="F149" s="544">
        <v>6</v>
      </c>
      <c r="G149" s="544">
        <v>648</v>
      </c>
      <c r="H149" s="544">
        <v>1</v>
      </c>
      <c r="I149" s="544">
        <v>108</v>
      </c>
      <c r="J149" s="544">
        <v>3</v>
      </c>
      <c r="K149" s="544">
        <v>325</v>
      </c>
      <c r="L149" s="544">
        <v>0.50154320987654322</v>
      </c>
      <c r="M149" s="544">
        <v>108.33333333333333</v>
      </c>
      <c r="N149" s="544">
        <v>5</v>
      </c>
      <c r="O149" s="544">
        <v>550</v>
      </c>
      <c r="P149" s="529">
        <v>0.84876543209876543</v>
      </c>
      <c r="Q149" s="545">
        <v>110</v>
      </c>
    </row>
    <row r="150" spans="1:17" ht="14.4" customHeight="1" x14ac:dyDescent="0.3">
      <c r="A150" s="523" t="s">
        <v>1325</v>
      </c>
      <c r="B150" s="524" t="s">
        <v>1230</v>
      </c>
      <c r="C150" s="524" t="s">
        <v>1215</v>
      </c>
      <c r="D150" s="524" t="s">
        <v>1280</v>
      </c>
      <c r="E150" s="524" t="s">
        <v>1281</v>
      </c>
      <c r="F150" s="544">
        <v>1</v>
      </c>
      <c r="G150" s="544">
        <v>319</v>
      </c>
      <c r="H150" s="544">
        <v>1</v>
      </c>
      <c r="I150" s="544">
        <v>319</v>
      </c>
      <c r="J150" s="544"/>
      <c r="K150" s="544"/>
      <c r="L150" s="544"/>
      <c r="M150" s="544"/>
      <c r="N150" s="544">
        <v>1</v>
      </c>
      <c r="O150" s="544">
        <v>323</v>
      </c>
      <c r="P150" s="529">
        <v>1.0125391849529781</v>
      </c>
      <c r="Q150" s="545">
        <v>323</v>
      </c>
    </row>
    <row r="151" spans="1:17" ht="14.4" customHeight="1" x14ac:dyDescent="0.3">
      <c r="A151" s="523" t="s">
        <v>1325</v>
      </c>
      <c r="B151" s="524" t="s">
        <v>1230</v>
      </c>
      <c r="C151" s="524" t="s">
        <v>1215</v>
      </c>
      <c r="D151" s="524" t="s">
        <v>1288</v>
      </c>
      <c r="E151" s="524" t="s">
        <v>1289</v>
      </c>
      <c r="F151" s="544">
        <v>1</v>
      </c>
      <c r="G151" s="544">
        <v>291</v>
      </c>
      <c r="H151" s="544">
        <v>1</v>
      </c>
      <c r="I151" s="544">
        <v>291</v>
      </c>
      <c r="J151" s="544"/>
      <c r="K151" s="544"/>
      <c r="L151" s="544"/>
      <c r="M151" s="544"/>
      <c r="N151" s="544"/>
      <c r="O151" s="544"/>
      <c r="P151" s="529"/>
      <c r="Q151" s="545"/>
    </row>
    <row r="152" spans="1:17" ht="14.4" customHeight="1" x14ac:dyDescent="0.3">
      <c r="A152" s="523" t="s">
        <v>1326</v>
      </c>
      <c r="B152" s="524" t="s">
        <v>1230</v>
      </c>
      <c r="C152" s="524" t="s">
        <v>1215</v>
      </c>
      <c r="D152" s="524" t="s">
        <v>1234</v>
      </c>
      <c r="E152" s="524" t="s">
        <v>1235</v>
      </c>
      <c r="F152" s="544">
        <v>147</v>
      </c>
      <c r="G152" s="544">
        <v>29841</v>
      </c>
      <c r="H152" s="544">
        <v>1</v>
      </c>
      <c r="I152" s="544">
        <v>203</v>
      </c>
      <c r="J152" s="544">
        <v>101</v>
      </c>
      <c r="K152" s="544">
        <v>20567</v>
      </c>
      <c r="L152" s="544">
        <v>0.68921953017660265</v>
      </c>
      <c r="M152" s="544">
        <v>203.63366336633663</v>
      </c>
      <c r="N152" s="544">
        <v>240</v>
      </c>
      <c r="O152" s="544">
        <v>49440</v>
      </c>
      <c r="P152" s="529">
        <v>1.6567809389765757</v>
      </c>
      <c r="Q152" s="545">
        <v>206</v>
      </c>
    </row>
    <row r="153" spans="1:17" ht="14.4" customHeight="1" x14ac:dyDescent="0.3">
      <c r="A153" s="523" t="s">
        <v>1326</v>
      </c>
      <c r="B153" s="524" t="s">
        <v>1230</v>
      </c>
      <c r="C153" s="524" t="s">
        <v>1215</v>
      </c>
      <c r="D153" s="524" t="s">
        <v>1236</v>
      </c>
      <c r="E153" s="524" t="s">
        <v>1235</v>
      </c>
      <c r="F153" s="544"/>
      <c r="G153" s="544"/>
      <c r="H153" s="544"/>
      <c r="I153" s="544"/>
      <c r="J153" s="544">
        <v>22</v>
      </c>
      <c r="K153" s="544">
        <v>1848</v>
      </c>
      <c r="L153" s="544"/>
      <c r="M153" s="544">
        <v>84</v>
      </c>
      <c r="N153" s="544"/>
      <c r="O153" s="544"/>
      <c r="P153" s="529"/>
      <c r="Q153" s="545"/>
    </row>
    <row r="154" spans="1:17" ht="14.4" customHeight="1" x14ac:dyDescent="0.3">
      <c r="A154" s="523" t="s">
        <v>1326</v>
      </c>
      <c r="B154" s="524" t="s">
        <v>1230</v>
      </c>
      <c r="C154" s="524" t="s">
        <v>1215</v>
      </c>
      <c r="D154" s="524" t="s">
        <v>1237</v>
      </c>
      <c r="E154" s="524" t="s">
        <v>1238</v>
      </c>
      <c r="F154" s="544">
        <v>182</v>
      </c>
      <c r="G154" s="544">
        <v>53144</v>
      </c>
      <c r="H154" s="544">
        <v>1</v>
      </c>
      <c r="I154" s="544">
        <v>292</v>
      </c>
      <c r="J154" s="544">
        <v>83</v>
      </c>
      <c r="K154" s="544">
        <v>24330</v>
      </c>
      <c r="L154" s="544">
        <v>0.45781273520999549</v>
      </c>
      <c r="M154" s="544">
        <v>293.13253012048193</v>
      </c>
      <c r="N154" s="544">
        <v>59</v>
      </c>
      <c r="O154" s="544">
        <v>17405</v>
      </c>
      <c r="P154" s="529">
        <v>0.32750639771187717</v>
      </c>
      <c r="Q154" s="545">
        <v>295</v>
      </c>
    </row>
    <row r="155" spans="1:17" ht="14.4" customHeight="1" x14ac:dyDescent="0.3">
      <c r="A155" s="523" t="s">
        <v>1326</v>
      </c>
      <c r="B155" s="524" t="s">
        <v>1230</v>
      </c>
      <c r="C155" s="524" t="s">
        <v>1215</v>
      </c>
      <c r="D155" s="524" t="s">
        <v>1239</v>
      </c>
      <c r="E155" s="524" t="s">
        <v>1240</v>
      </c>
      <c r="F155" s="544">
        <v>3</v>
      </c>
      <c r="G155" s="544">
        <v>279</v>
      </c>
      <c r="H155" s="544">
        <v>1</v>
      </c>
      <c r="I155" s="544">
        <v>93</v>
      </c>
      <c r="J155" s="544"/>
      <c r="K155" s="544"/>
      <c r="L155" s="544"/>
      <c r="M155" s="544"/>
      <c r="N155" s="544"/>
      <c r="O155" s="544"/>
      <c r="P155" s="529"/>
      <c r="Q155" s="545"/>
    </row>
    <row r="156" spans="1:17" ht="14.4" customHeight="1" x14ac:dyDescent="0.3">
      <c r="A156" s="523" t="s">
        <v>1326</v>
      </c>
      <c r="B156" s="524" t="s">
        <v>1230</v>
      </c>
      <c r="C156" s="524" t="s">
        <v>1215</v>
      </c>
      <c r="D156" s="524" t="s">
        <v>1243</v>
      </c>
      <c r="E156" s="524" t="s">
        <v>1244</v>
      </c>
      <c r="F156" s="544">
        <v>182</v>
      </c>
      <c r="G156" s="544">
        <v>24388</v>
      </c>
      <c r="H156" s="544">
        <v>1</v>
      </c>
      <c r="I156" s="544">
        <v>134</v>
      </c>
      <c r="J156" s="544">
        <v>150</v>
      </c>
      <c r="K156" s="544">
        <v>20133</v>
      </c>
      <c r="L156" s="544">
        <v>0.82552894866327697</v>
      </c>
      <c r="M156" s="544">
        <v>134.22</v>
      </c>
      <c r="N156" s="544">
        <v>113</v>
      </c>
      <c r="O156" s="544">
        <v>15255</v>
      </c>
      <c r="P156" s="529">
        <v>0.62551254715433824</v>
      </c>
      <c r="Q156" s="545">
        <v>135</v>
      </c>
    </row>
    <row r="157" spans="1:17" ht="14.4" customHeight="1" x14ac:dyDescent="0.3">
      <c r="A157" s="523" t="s">
        <v>1326</v>
      </c>
      <c r="B157" s="524" t="s">
        <v>1230</v>
      </c>
      <c r="C157" s="524" t="s">
        <v>1215</v>
      </c>
      <c r="D157" s="524" t="s">
        <v>1245</v>
      </c>
      <c r="E157" s="524" t="s">
        <v>1244</v>
      </c>
      <c r="F157" s="544"/>
      <c r="G157" s="544"/>
      <c r="H157" s="544"/>
      <c r="I157" s="544"/>
      <c r="J157" s="544">
        <v>1</v>
      </c>
      <c r="K157" s="544">
        <v>175</v>
      </c>
      <c r="L157" s="544"/>
      <c r="M157" s="544">
        <v>175</v>
      </c>
      <c r="N157" s="544"/>
      <c r="O157" s="544"/>
      <c r="P157" s="529"/>
      <c r="Q157" s="545"/>
    </row>
    <row r="158" spans="1:17" ht="14.4" customHeight="1" x14ac:dyDescent="0.3">
      <c r="A158" s="523" t="s">
        <v>1326</v>
      </c>
      <c r="B158" s="524" t="s">
        <v>1230</v>
      </c>
      <c r="C158" s="524" t="s">
        <v>1215</v>
      </c>
      <c r="D158" s="524" t="s">
        <v>1246</v>
      </c>
      <c r="E158" s="524" t="s">
        <v>1247</v>
      </c>
      <c r="F158" s="544">
        <v>1</v>
      </c>
      <c r="G158" s="544">
        <v>612</v>
      </c>
      <c r="H158" s="544">
        <v>1</v>
      </c>
      <c r="I158" s="544">
        <v>612</v>
      </c>
      <c r="J158" s="544">
        <v>1</v>
      </c>
      <c r="K158" s="544">
        <v>612</v>
      </c>
      <c r="L158" s="544">
        <v>1</v>
      </c>
      <c r="M158" s="544">
        <v>612</v>
      </c>
      <c r="N158" s="544"/>
      <c r="O158" s="544"/>
      <c r="P158" s="529"/>
      <c r="Q158" s="545"/>
    </row>
    <row r="159" spans="1:17" ht="14.4" customHeight="1" x14ac:dyDescent="0.3">
      <c r="A159" s="523" t="s">
        <v>1326</v>
      </c>
      <c r="B159" s="524" t="s">
        <v>1230</v>
      </c>
      <c r="C159" s="524" t="s">
        <v>1215</v>
      </c>
      <c r="D159" s="524" t="s">
        <v>1248</v>
      </c>
      <c r="E159" s="524" t="s">
        <v>1249</v>
      </c>
      <c r="F159" s="544">
        <v>1</v>
      </c>
      <c r="G159" s="544">
        <v>585</v>
      </c>
      <c r="H159" s="544">
        <v>1</v>
      </c>
      <c r="I159" s="544">
        <v>585</v>
      </c>
      <c r="J159" s="544">
        <v>1</v>
      </c>
      <c r="K159" s="544">
        <v>585</v>
      </c>
      <c r="L159" s="544">
        <v>1</v>
      </c>
      <c r="M159" s="544">
        <v>585</v>
      </c>
      <c r="N159" s="544"/>
      <c r="O159" s="544"/>
      <c r="P159" s="529"/>
      <c r="Q159" s="545"/>
    </row>
    <row r="160" spans="1:17" ht="14.4" customHeight="1" x14ac:dyDescent="0.3">
      <c r="A160" s="523" t="s">
        <v>1326</v>
      </c>
      <c r="B160" s="524" t="s">
        <v>1230</v>
      </c>
      <c r="C160" s="524" t="s">
        <v>1215</v>
      </c>
      <c r="D160" s="524" t="s">
        <v>1250</v>
      </c>
      <c r="E160" s="524" t="s">
        <v>1251</v>
      </c>
      <c r="F160" s="544">
        <v>35</v>
      </c>
      <c r="G160" s="544">
        <v>5565</v>
      </c>
      <c r="H160" s="544">
        <v>1</v>
      </c>
      <c r="I160" s="544">
        <v>159</v>
      </c>
      <c r="J160" s="544">
        <v>13</v>
      </c>
      <c r="K160" s="544">
        <v>2071</v>
      </c>
      <c r="L160" s="544">
        <v>0.37214734950584005</v>
      </c>
      <c r="M160" s="544">
        <v>159.30769230769232</v>
      </c>
      <c r="N160" s="544">
        <v>7</v>
      </c>
      <c r="O160" s="544">
        <v>1127</v>
      </c>
      <c r="P160" s="529">
        <v>0.20251572327044026</v>
      </c>
      <c r="Q160" s="545">
        <v>161</v>
      </c>
    </row>
    <row r="161" spans="1:17" ht="14.4" customHeight="1" x14ac:dyDescent="0.3">
      <c r="A161" s="523" t="s">
        <v>1326</v>
      </c>
      <c r="B161" s="524" t="s">
        <v>1230</v>
      </c>
      <c r="C161" s="524" t="s">
        <v>1215</v>
      </c>
      <c r="D161" s="524" t="s">
        <v>1252</v>
      </c>
      <c r="E161" s="524" t="s">
        <v>1253</v>
      </c>
      <c r="F161" s="544">
        <v>3</v>
      </c>
      <c r="G161" s="544">
        <v>1146</v>
      </c>
      <c r="H161" s="544">
        <v>1</v>
      </c>
      <c r="I161" s="544">
        <v>382</v>
      </c>
      <c r="J161" s="544">
        <v>3</v>
      </c>
      <c r="K161" s="544">
        <v>1146</v>
      </c>
      <c r="L161" s="544">
        <v>1</v>
      </c>
      <c r="M161" s="544">
        <v>382</v>
      </c>
      <c r="N161" s="544">
        <v>1</v>
      </c>
      <c r="O161" s="544">
        <v>383</v>
      </c>
      <c r="P161" s="529">
        <v>0.33420593368237345</v>
      </c>
      <c r="Q161" s="545">
        <v>383</v>
      </c>
    </row>
    <row r="162" spans="1:17" ht="14.4" customHeight="1" x14ac:dyDescent="0.3">
      <c r="A162" s="523" t="s">
        <v>1326</v>
      </c>
      <c r="B162" s="524" t="s">
        <v>1230</v>
      </c>
      <c r="C162" s="524" t="s">
        <v>1215</v>
      </c>
      <c r="D162" s="524" t="s">
        <v>1254</v>
      </c>
      <c r="E162" s="524" t="s">
        <v>1255</v>
      </c>
      <c r="F162" s="544">
        <v>268</v>
      </c>
      <c r="G162" s="544">
        <v>4288</v>
      </c>
      <c r="H162" s="544">
        <v>1</v>
      </c>
      <c r="I162" s="544">
        <v>16</v>
      </c>
      <c r="J162" s="544">
        <v>207</v>
      </c>
      <c r="K162" s="544">
        <v>3312</v>
      </c>
      <c r="L162" s="544">
        <v>0.77238805970149249</v>
      </c>
      <c r="M162" s="544">
        <v>16</v>
      </c>
      <c r="N162" s="544">
        <v>191</v>
      </c>
      <c r="O162" s="544">
        <v>3056</v>
      </c>
      <c r="P162" s="529">
        <v>0.71268656716417911</v>
      </c>
      <c r="Q162" s="545">
        <v>16</v>
      </c>
    </row>
    <row r="163" spans="1:17" ht="14.4" customHeight="1" x14ac:dyDescent="0.3">
      <c r="A163" s="523" t="s">
        <v>1326</v>
      </c>
      <c r="B163" s="524" t="s">
        <v>1230</v>
      </c>
      <c r="C163" s="524" t="s">
        <v>1215</v>
      </c>
      <c r="D163" s="524" t="s">
        <v>1256</v>
      </c>
      <c r="E163" s="524" t="s">
        <v>1257</v>
      </c>
      <c r="F163" s="544">
        <v>49</v>
      </c>
      <c r="G163" s="544">
        <v>12838</v>
      </c>
      <c r="H163" s="544">
        <v>1</v>
      </c>
      <c r="I163" s="544">
        <v>262</v>
      </c>
      <c r="J163" s="544">
        <v>29</v>
      </c>
      <c r="K163" s="544">
        <v>7619</v>
      </c>
      <c r="L163" s="544">
        <v>0.59347250350521885</v>
      </c>
      <c r="M163" s="544">
        <v>262.72413793103448</v>
      </c>
      <c r="N163" s="544">
        <v>47</v>
      </c>
      <c r="O163" s="544">
        <v>12502</v>
      </c>
      <c r="P163" s="529">
        <v>0.97382769901853872</v>
      </c>
      <c r="Q163" s="545">
        <v>266</v>
      </c>
    </row>
    <row r="164" spans="1:17" ht="14.4" customHeight="1" x14ac:dyDescent="0.3">
      <c r="A164" s="523" t="s">
        <v>1326</v>
      </c>
      <c r="B164" s="524" t="s">
        <v>1230</v>
      </c>
      <c r="C164" s="524" t="s">
        <v>1215</v>
      </c>
      <c r="D164" s="524" t="s">
        <v>1258</v>
      </c>
      <c r="E164" s="524" t="s">
        <v>1259</v>
      </c>
      <c r="F164" s="544">
        <v>49</v>
      </c>
      <c r="G164" s="544">
        <v>6909</v>
      </c>
      <c r="H164" s="544">
        <v>1</v>
      </c>
      <c r="I164" s="544">
        <v>141</v>
      </c>
      <c r="J164" s="544">
        <v>30</v>
      </c>
      <c r="K164" s="544">
        <v>4230</v>
      </c>
      <c r="L164" s="544">
        <v>0.61224489795918369</v>
      </c>
      <c r="M164" s="544">
        <v>141</v>
      </c>
      <c r="N164" s="544">
        <v>50</v>
      </c>
      <c r="O164" s="544">
        <v>7050</v>
      </c>
      <c r="P164" s="529">
        <v>1.0204081632653061</v>
      </c>
      <c r="Q164" s="545">
        <v>141</v>
      </c>
    </row>
    <row r="165" spans="1:17" ht="14.4" customHeight="1" x14ac:dyDescent="0.3">
      <c r="A165" s="523" t="s">
        <v>1326</v>
      </c>
      <c r="B165" s="524" t="s">
        <v>1230</v>
      </c>
      <c r="C165" s="524" t="s">
        <v>1215</v>
      </c>
      <c r="D165" s="524" t="s">
        <v>1260</v>
      </c>
      <c r="E165" s="524" t="s">
        <v>1259</v>
      </c>
      <c r="F165" s="544">
        <v>182</v>
      </c>
      <c r="G165" s="544">
        <v>14196</v>
      </c>
      <c r="H165" s="544">
        <v>1</v>
      </c>
      <c r="I165" s="544">
        <v>78</v>
      </c>
      <c r="J165" s="544">
        <v>151</v>
      </c>
      <c r="K165" s="544">
        <v>11778</v>
      </c>
      <c r="L165" s="544">
        <v>0.82967032967032972</v>
      </c>
      <c r="M165" s="544">
        <v>78</v>
      </c>
      <c r="N165" s="544">
        <v>113</v>
      </c>
      <c r="O165" s="544">
        <v>8814</v>
      </c>
      <c r="P165" s="529">
        <v>0.62087912087912089</v>
      </c>
      <c r="Q165" s="545">
        <v>78</v>
      </c>
    </row>
    <row r="166" spans="1:17" ht="14.4" customHeight="1" x14ac:dyDescent="0.3">
      <c r="A166" s="523" t="s">
        <v>1326</v>
      </c>
      <c r="B166" s="524" t="s">
        <v>1230</v>
      </c>
      <c r="C166" s="524" t="s">
        <v>1215</v>
      </c>
      <c r="D166" s="524" t="s">
        <v>1261</v>
      </c>
      <c r="E166" s="524" t="s">
        <v>1262</v>
      </c>
      <c r="F166" s="544">
        <v>49</v>
      </c>
      <c r="G166" s="544">
        <v>14847</v>
      </c>
      <c r="H166" s="544">
        <v>1</v>
      </c>
      <c r="I166" s="544">
        <v>303</v>
      </c>
      <c r="J166" s="544">
        <v>30</v>
      </c>
      <c r="K166" s="544">
        <v>9114</v>
      </c>
      <c r="L166" s="544">
        <v>0.61386138613861385</v>
      </c>
      <c r="M166" s="544">
        <v>303.8</v>
      </c>
      <c r="N166" s="544">
        <v>49</v>
      </c>
      <c r="O166" s="544">
        <v>15043</v>
      </c>
      <c r="P166" s="529">
        <v>1.0132013201320131</v>
      </c>
      <c r="Q166" s="545">
        <v>307</v>
      </c>
    </row>
    <row r="167" spans="1:17" ht="14.4" customHeight="1" x14ac:dyDescent="0.3">
      <c r="A167" s="523" t="s">
        <v>1326</v>
      </c>
      <c r="B167" s="524" t="s">
        <v>1230</v>
      </c>
      <c r="C167" s="524" t="s">
        <v>1215</v>
      </c>
      <c r="D167" s="524" t="s">
        <v>1263</v>
      </c>
      <c r="E167" s="524" t="s">
        <v>1264</v>
      </c>
      <c r="F167" s="544">
        <v>10</v>
      </c>
      <c r="G167" s="544">
        <v>4860</v>
      </c>
      <c r="H167" s="544">
        <v>1</v>
      </c>
      <c r="I167" s="544">
        <v>486</v>
      </c>
      <c r="J167" s="544">
        <v>6</v>
      </c>
      <c r="K167" s="544">
        <v>2917</v>
      </c>
      <c r="L167" s="544">
        <v>0.60020576131687242</v>
      </c>
      <c r="M167" s="544">
        <v>486.16666666666669</v>
      </c>
      <c r="N167" s="544">
        <v>5</v>
      </c>
      <c r="O167" s="544">
        <v>2435</v>
      </c>
      <c r="P167" s="529">
        <v>0.50102880658436211</v>
      </c>
      <c r="Q167" s="545">
        <v>487</v>
      </c>
    </row>
    <row r="168" spans="1:17" ht="14.4" customHeight="1" x14ac:dyDescent="0.3">
      <c r="A168" s="523" t="s">
        <v>1326</v>
      </c>
      <c r="B168" s="524" t="s">
        <v>1230</v>
      </c>
      <c r="C168" s="524" t="s">
        <v>1215</v>
      </c>
      <c r="D168" s="524" t="s">
        <v>1265</v>
      </c>
      <c r="E168" s="524" t="s">
        <v>1266</v>
      </c>
      <c r="F168" s="544">
        <v>108</v>
      </c>
      <c r="G168" s="544">
        <v>17280</v>
      </c>
      <c r="H168" s="544">
        <v>1</v>
      </c>
      <c r="I168" s="544">
        <v>160</v>
      </c>
      <c r="J168" s="544">
        <v>124</v>
      </c>
      <c r="K168" s="544">
        <v>19871</v>
      </c>
      <c r="L168" s="544">
        <v>1.1499421296296297</v>
      </c>
      <c r="M168" s="544">
        <v>160.25</v>
      </c>
      <c r="N168" s="544">
        <v>92</v>
      </c>
      <c r="O168" s="544">
        <v>14812</v>
      </c>
      <c r="P168" s="529">
        <v>0.85717592592592595</v>
      </c>
      <c r="Q168" s="545">
        <v>161</v>
      </c>
    </row>
    <row r="169" spans="1:17" ht="14.4" customHeight="1" x14ac:dyDescent="0.3">
      <c r="A169" s="523" t="s">
        <v>1326</v>
      </c>
      <c r="B169" s="524" t="s">
        <v>1230</v>
      </c>
      <c r="C169" s="524" t="s">
        <v>1215</v>
      </c>
      <c r="D169" s="524" t="s">
        <v>1269</v>
      </c>
      <c r="E169" s="524" t="s">
        <v>1235</v>
      </c>
      <c r="F169" s="544">
        <v>151</v>
      </c>
      <c r="G169" s="544">
        <v>10570</v>
      </c>
      <c r="H169" s="544">
        <v>1</v>
      </c>
      <c r="I169" s="544">
        <v>70</v>
      </c>
      <c r="J169" s="544">
        <v>199</v>
      </c>
      <c r="K169" s="544">
        <v>13967</v>
      </c>
      <c r="L169" s="544">
        <v>1.3213812677388836</v>
      </c>
      <c r="M169" s="544">
        <v>70.185929648241199</v>
      </c>
      <c r="N169" s="544">
        <v>202</v>
      </c>
      <c r="O169" s="544">
        <v>14342</v>
      </c>
      <c r="P169" s="529">
        <v>1.3568590350047303</v>
      </c>
      <c r="Q169" s="545">
        <v>71</v>
      </c>
    </row>
    <row r="170" spans="1:17" ht="14.4" customHeight="1" x14ac:dyDescent="0.3">
      <c r="A170" s="523" t="s">
        <v>1326</v>
      </c>
      <c r="B170" s="524" t="s">
        <v>1230</v>
      </c>
      <c r="C170" s="524" t="s">
        <v>1215</v>
      </c>
      <c r="D170" s="524" t="s">
        <v>1274</v>
      </c>
      <c r="E170" s="524" t="s">
        <v>1275</v>
      </c>
      <c r="F170" s="544">
        <v>3</v>
      </c>
      <c r="G170" s="544">
        <v>648</v>
      </c>
      <c r="H170" s="544">
        <v>1</v>
      </c>
      <c r="I170" s="544">
        <v>216</v>
      </c>
      <c r="J170" s="544"/>
      <c r="K170" s="544"/>
      <c r="L170" s="544"/>
      <c r="M170" s="544"/>
      <c r="N170" s="544"/>
      <c r="O170" s="544"/>
      <c r="P170" s="529"/>
      <c r="Q170" s="545"/>
    </row>
    <row r="171" spans="1:17" ht="14.4" customHeight="1" x14ac:dyDescent="0.3">
      <c r="A171" s="523" t="s">
        <v>1326</v>
      </c>
      <c r="B171" s="524" t="s">
        <v>1230</v>
      </c>
      <c r="C171" s="524" t="s">
        <v>1215</v>
      </c>
      <c r="D171" s="524" t="s">
        <v>1276</v>
      </c>
      <c r="E171" s="524" t="s">
        <v>1277</v>
      </c>
      <c r="F171" s="544">
        <v>34</v>
      </c>
      <c r="G171" s="544">
        <v>40426</v>
      </c>
      <c r="H171" s="544">
        <v>1</v>
      </c>
      <c r="I171" s="544">
        <v>1189</v>
      </c>
      <c r="J171" s="544">
        <v>11</v>
      </c>
      <c r="K171" s="544">
        <v>13091</v>
      </c>
      <c r="L171" s="544">
        <v>0.32382625043288971</v>
      </c>
      <c r="M171" s="544">
        <v>1190.090909090909</v>
      </c>
      <c r="N171" s="544">
        <v>6</v>
      </c>
      <c r="O171" s="544">
        <v>7170</v>
      </c>
      <c r="P171" s="529">
        <v>0.17736110423984563</v>
      </c>
      <c r="Q171" s="545">
        <v>1195</v>
      </c>
    </row>
    <row r="172" spans="1:17" ht="14.4" customHeight="1" x14ac:dyDescent="0.3">
      <c r="A172" s="523" t="s">
        <v>1326</v>
      </c>
      <c r="B172" s="524" t="s">
        <v>1230</v>
      </c>
      <c r="C172" s="524" t="s">
        <v>1215</v>
      </c>
      <c r="D172" s="524" t="s">
        <v>1278</v>
      </c>
      <c r="E172" s="524" t="s">
        <v>1279</v>
      </c>
      <c r="F172" s="544">
        <v>15</v>
      </c>
      <c r="G172" s="544">
        <v>1620</v>
      </c>
      <c r="H172" s="544">
        <v>1</v>
      </c>
      <c r="I172" s="544">
        <v>108</v>
      </c>
      <c r="J172" s="544">
        <v>9</v>
      </c>
      <c r="K172" s="544">
        <v>975</v>
      </c>
      <c r="L172" s="544">
        <v>0.60185185185185186</v>
      </c>
      <c r="M172" s="544">
        <v>108.33333333333333</v>
      </c>
      <c r="N172" s="544">
        <v>7</v>
      </c>
      <c r="O172" s="544">
        <v>770</v>
      </c>
      <c r="P172" s="529">
        <v>0.47530864197530864</v>
      </c>
      <c r="Q172" s="545">
        <v>110</v>
      </c>
    </row>
    <row r="173" spans="1:17" ht="14.4" customHeight="1" x14ac:dyDescent="0.3">
      <c r="A173" s="523" t="s">
        <v>1326</v>
      </c>
      <c r="B173" s="524" t="s">
        <v>1230</v>
      </c>
      <c r="C173" s="524" t="s">
        <v>1215</v>
      </c>
      <c r="D173" s="524" t="s">
        <v>1280</v>
      </c>
      <c r="E173" s="524" t="s">
        <v>1281</v>
      </c>
      <c r="F173" s="544">
        <v>1</v>
      </c>
      <c r="G173" s="544">
        <v>319</v>
      </c>
      <c r="H173" s="544">
        <v>1</v>
      </c>
      <c r="I173" s="544">
        <v>319</v>
      </c>
      <c r="J173" s="544"/>
      <c r="K173" s="544"/>
      <c r="L173" s="544"/>
      <c r="M173" s="544"/>
      <c r="N173" s="544"/>
      <c r="O173" s="544"/>
      <c r="P173" s="529"/>
      <c r="Q173" s="545"/>
    </row>
    <row r="174" spans="1:17" ht="14.4" customHeight="1" x14ac:dyDescent="0.3">
      <c r="A174" s="523" t="s">
        <v>1327</v>
      </c>
      <c r="B174" s="524" t="s">
        <v>1230</v>
      </c>
      <c r="C174" s="524" t="s">
        <v>1215</v>
      </c>
      <c r="D174" s="524" t="s">
        <v>1234</v>
      </c>
      <c r="E174" s="524" t="s">
        <v>1235</v>
      </c>
      <c r="F174" s="544">
        <v>9</v>
      </c>
      <c r="G174" s="544">
        <v>1827</v>
      </c>
      <c r="H174" s="544">
        <v>1</v>
      </c>
      <c r="I174" s="544">
        <v>203</v>
      </c>
      <c r="J174" s="544">
        <v>7</v>
      </c>
      <c r="K174" s="544">
        <v>1425</v>
      </c>
      <c r="L174" s="544">
        <v>0.77996715927750415</v>
      </c>
      <c r="M174" s="544">
        <v>203.57142857142858</v>
      </c>
      <c r="N174" s="544">
        <v>10</v>
      </c>
      <c r="O174" s="544">
        <v>2060</v>
      </c>
      <c r="P174" s="529">
        <v>1.1275314723590586</v>
      </c>
      <c r="Q174" s="545">
        <v>206</v>
      </c>
    </row>
    <row r="175" spans="1:17" ht="14.4" customHeight="1" x14ac:dyDescent="0.3">
      <c r="A175" s="523" t="s">
        <v>1327</v>
      </c>
      <c r="B175" s="524" t="s">
        <v>1230</v>
      </c>
      <c r="C175" s="524" t="s">
        <v>1215</v>
      </c>
      <c r="D175" s="524" t="s">
        <v>1237</v>
      </c>
      <c r="E175" s="524" t="s">
        <v>1238</v>
      </c>
      <c r="F175" s="544">
        <v>14</v>
      </c>
      <c r="G175" s="544">
        <v>4088</v>
      </c>
      <c r="H175" s="544">
        <v>1</v>
      </c>
      <c r="I175" s="544">
        <v>292</v>
      </c>
      <c r="J175" s="544">
        <v>7</v>
      </c>
      <c r="K175" s="544">
        <v>2044</v>
      </c>
      <c r="L175" s="544">
        <v>0.5</v>
      </c>
      <c r="M175" s="544">
        <v>292</v>
      </c>
      <c r="N175" s="544">
        <v>6</v>
      </c>
      <c r="O175" s="544">
        <v>1770</v>
      </c>
      <c r="P175" s="529">
        <v>0.43297455968688847</v>
      </c>
      <c r="Q175" s="545">
        <v>295</v>
      </c>
    </row>
    <row r="176" spans="1:17" ht="14.4" customHeight="1" x14ac:dyDescent="0.3">
      <c r="A176" s="523" t="s">
        <v>1327</v>
      </c>
      <c r="B176" s="524" t="s">
        <v>1230</v>
      </c>
      <c r="C176" s="524" t="s">
        <v>1215</v>
      </c>
      <c r="D176" s="524" t="s">
        <v>1239</v>
      </c>
      <c r="E176" s="524" t="s">
        <v>1240</v>
      </c>
      <c r="F176" s="544">
        <v>15</v>
      </c>
      <c r="G176" s="544">
        <v>1395</v>
      </c>
      <c r="H176" s="544">
        <v>1</v>
      </c>
      <c r="I176" s="544">
        <v>93</v>
      </c>
      <c r="J176" s="544"/>
      <c r="K176" s="544"/>
      <c r="L176" s="544"/>
      <c r="M176" s="544"/>
      <c r="N176" s="544">
        <v>1</v>
      </c>
      <c r="O176" s="544">
        <v>95</v>
      </c>
      <c r="P176" s="529">
        <v>6.8100358422939072E-2</v>
      </c>
      <c r="Q176" s="545">
        <v>95</v>
      </c>
    </row>
    <row r="177" spans="1:17" ht="14.4" customHeight="1" x14ac:dyDescent="0.3">
      <c r="A177" s="523" t="s">
        <v>1327</v>
      </c>
      <c r="B177" s="524" t="s">
        <v>1230</v>
      </c>
      <c r="C177" s="524" t="s">
        <v>1215</v>
      </c>
      <c r="D177" s="524" t="s">
        <v>1241</v>
      </c>
      <c r="E177" s="524" t="s">
        <v>1242</v>
      </c>
      <c r="F177" s="544">
        <v>2</v>
      </c>
      <c r="G177" s="544">
        <v>440</v>
      </c>
      <c r="H177" s="544">
        <v>1</v>
      </c>
      <c r="I177" s="544">
        <v>220</v>
      </c>
      <c r="J177" s="544">
        <v>1</v>
      </c>
      <c r="K177" s="544">
        <v>220</v>
      </c>
      <c r="L177" s="544">
        <v>0.5</v>
      </c>
      <c r="M177" s="544">
        <v>220</v>
      </c>
      <c r="N177" s="544">
        <v>1</v>
      </c>
      <c r="O177" s="544">
        <v>224</v>
      </c>
      <c r="P177" s="529">
        <v>0.50909090909090904</v>
      </c>
      <c r="Q177" s="545">
        <v>224</v>
      </c>
    </row>
    <row r="178" spans="1:17" ht="14.4" customHeight="1" x14ac:dyDescent="0.3">
      <c r="A178" s="523" t="s">
        <v>1327</v>
      </c>
      <c r="B178" s="524" t="s">
        <v>1230</v>
      </c>
      <c r="C178" s="524" t="s">
        <v>1215</v>
      </c>
      <c r="D178" s="524" t="s">
        <v>1243</v>
      </c>
      <c r="E178" s="524" t="s">
        <v>1244</v>
      </c>
      <c r="F178" s="544">
        <v>14</v>
      </c>
      <c r="G178" s="544">
        <v>1876</v>
      </c>
      <c r="H178" s="544">
        <v>1</v>
      </c>
      <c r="I178" s="544">
        <v>134</v>
      </c>
      <c r="J178" s="544">
        <v>4</v>
      </c>
      <c r="K178" s="544">
        <v>536</v>
      </c>
      <c r="L178" s="544">
        <v>0.2857142857142857</v>
      </c>
      <c r="M178" s="544">
        <v>134</v>
      </c>
      <c r="N178" s="544">
        <v>7</v>
      </c>
      <c r="O178" s="544">
        <v>945</v>
      </c>
      <c r="P178" s="529">
        <v>0.50373134328358204</v>
      </c>
      <c r="Q178" s="545">
        <v>135</v>
      </c>
    </row>
    <row r="179" spans="1:17" ht="14.4" customHeight="1" x14ac:dyDescent="0.3">
      <c r="A179" s="523" t="s">
        <v>1327</v>
      </c>
      <c r="B179" s="524" t="s">
        <v>1230</v>
      </c>
      <c r="C179" s="524" t="s">
        <v>1215</v>
      </c>
      <c r="D179" s="524" t="s">
        <v>1328</v>
      </c>
      <c r="E179" s="524" t="s">
        <v>1329</v>
      </c>
      <c r="F179" s="544">
        <v>7</v>
      </c>
      <c r="G179" s="544">
        <v>1960</v>
      </c>
      <c r="H179" s="544">
        <v>1</v>
      </c>
      <c r="I179" s="544">
        <v>280</v>
      </c>
      <c r="J179" s="544">
        <v>1</v>
      </c>
      <c r="K179" s="544">
        <v>280</v>
      </c>
      <c r="L179" s="544">
        <v>0.14285714285714285</v>
      </c>
      <c r="M179" s="544">
        <v>280</v>
      </c>
      <c r="N179" s="544">
        <v>4</v>
      </c>
      <c r="O179" s="544">
        <v>1140</v>
      </c>
      <c r="P179" s="529">
        <v>0.58163265306122447</v>
      </c>
      <c r="Q179" s="545">
        <v>285</v>
      </c>
    </row>
    <row r="180" spans="1:17" ht="14.4" customHeight="1" x14ac:dyDescent="0.3">
      <c r="A180" s="523" t="s">
        <v>1327</v>
      </c>
      <c r="B180" s="524" t="s">
        <v>1230</v>
      </c>
      <c r="C180" s="524" t="s">
        <v>1215</v>
      </c>
      <c r="D180" s="524" t="s">
        <v>1250</v>
      </c>
      <c r="E180" s="524" t="s">
        <v>1251</v>
      </c>
      <c r="F180" s="544">
        <v>11</v>
      </c>
      <c r="G180" s="544">
        <v>1749</v>
      </c>
      <c r="H180" s="544">
        <v>1</v>
      </c>
      <c r="I180" s="544">
        <v>159</v>
      </c>
      <c r="J180" s="544">
        <v>6</v>
      </c>
      <c r="K180" s="544">
        <v>954</v>
      </c>
      <c r="L180" s="544">
        <v>0.54545454545454541</v>
      </c>
      <c r="M180" s="544">
        <v>159</v>
      </c>
      <c r="N180" s="544">
        <v>6</v>
      </c>
      <c r="O180" s="544">
        <v>966</v>
      </c>
      <c r="P180" s="529">
        <v>0.55231560891938247</v>
      </c>
      <c r="Q180" s="545">
        <v>161</v>
      </c>
    </row>
    <row r="181" spans="1:17" ht="14.4" customHeight="1" x14ac:dyDescent="0.3">
      <c r="A181" s="523" t="s">
        <v>1327</v>
      </c>
      <c r="B181" s="524" t="s">
        <v>1230</v>
      </c>
      <c r="C181" s="524" t="s">
        <v>1215</v>
      </c>
      <c r="D181" s="524" t="s">
        <v>1252</v>
      </c>
      <c r="E181" s="524" t="s">
        <v>1253</v>
      </c>
      <c r="F181" s="544"/>
      <c r="G181" s="544"/>
      <c r="H181" s="544"/>
      <c r="I181" s="544"/>
      <c r="J181" s="544">
        <v>1</v>
      </c>
      <c r="K181" s="544">
        <v>382</v>
      </c>
      <c r="L181" s="544"/>
      <c r="M181" s="544">
        <v>382</v>
      </c>
      <c r="N181" s="544"/>
      <c r="O181" s="544"/>
      <c r="P181" s="529"/>
      <c r="Q181" s="545"/>
    </row>
    <row r="182" spans="1:17" ht="14.4" customHeight="1" x14ac:dyDescent="0.3">
      <c r="A182" s="523" t="s">
        <v>1327</v>
      </c>
      <c r="B182" s="524" t="s">
        <v>1230</v>
      </c>
      <c r="C182" s="524" t="s">
        <v>1215</v>
      </c>
      <c r="D182" s="524" t="s">
        <v>1254</v>
      </c>
      <c r="E182" s="524" t="s">
        <v>1255</v>
      </c>
      <c r="F182" s="544">
        <v>725</v>
      </c>
      <c r="G182" s="544">
        <v>11600</v>
      </c>
      <c r="H182" s="544">
        <v>1</v>
      </c>
      <c r="I182" s="544">
        <v>16</v>
      </c>
      <c r="J182" s="544">
        <v>730</v>
      </c>
      <c r="K182" s="544">
        <v>11680</v>
      </c>
      <c r="L182" s="544">
        <v>1.0068965517241379</v>
      </c>
      <c r="M182" s="544">
        <v>16</v>
      </c>
      <c r="N182" s="544">
        <v>720</v>
      </c>
      <c r="O182" s="544">
        <v>11520</v>
      </c>
      <c r="P182" s="529">
        <v>0.99310344827586206</v>
      </c>
      <c r="Q182" s="545">
        <v>16</v>
      </c>
    </row>
    <row r="183" spans="1:17" ht="14.4" customHeight="1" x14ac:dyDescent="0.3">
      <c r="A183" s="523" t="s">
        <v>1327</v>
      </c>
      <c r="B183" s="524" t="s">
        <v>1230</v>
      </c>
      <c r="C183" s="524" t="s">
        <v>1215</v>
      </c>
      <c r="D183" s="524" t="s">
        <v>1258</v>
      </c>
      <c r="E183" s="524" t="s">
        <v>1259</v>
      </c>
      <c r="F183" s="544"/>
      <c r="G183" s="544"/>
      <c r="H183" s="544"/>
      <c r="I183" s="544"/>
      <c r="J183" s="544">
        <v>1</v>
      </c>
      <c r="K183" s="544">
        <v>141</v>
      </c>
      <c r="L183" s="544"/>
      <c r="M183" s="544">
        <v>141</v>
      </c>
      <c r="N183" s="544"/>
      <c r="O183" s="544"/>
      <c r="P183" s="529"/>
      <c r="Q183" s="545"/>
    </row>
    <row r="184" spans="1:17" ht="14.4" customHeight="1" x14ac:dyDescent="0.3">
      <c r="A184" s="523" t="s">
        <v>1327</v>
      </c>
      <c r="B184" s="524" t="s">
        <v>1230</v>
      </c>
      <c r="C184" s="524" t="s">
        <v>1215</v>
      </c>
      <c r="D184" s="524" t="s">
        <v>1260</v>
      </c>
      <c r="E184" s="524" t="s">
        <v>1259</v>
      </c>
      <c r="F184" s="544">
        <v>14</v>
      </c>
      <c r="G184" s="544">
        <v>1092</v>
      </c>
      <c r="H184" s="544">
        <v>1</v>
      </c>
      <c r="I184" s="544">
        <v>78</v>
      </c>
      <c r="J184" s="544">
        <v>4</v>
      </c>
      <c r="K184" s="544">
        <v>312</v>
      </c>
      <c r="L184" s="544">
        <v>0.2857142857142857</v>
      </c>
      <c r="M184" s="544">
        <v>78</v>
      </c>
      <c r="N184" s="544">
        <v>7</v>
      </c>
      <c r="O184" s="544">
        <v>546</v>
      </c>
      <c r="P184" s="529">
        <v>0.5</v>
      </c>
      <c r="Q184" s="545">
        <v>78</v>
      </c>
    </row>
    <row r="185" spans="1:17" ht="14.4" customHeight="1" x14ac:dyDescent="0.3">
      <c r="A185" s="523" t="s">
        <v>1327</v>
      </c>
      <c r="B185" s="524" t="s">
        <v>1230</v>
      </c>
      <c r="C185" s="524" t="s">
        <v>1215</v>
      </c>
      <c r="D185" s="524" t="s">
        <v>1261</v>
      </c>
      <c r="E185" s="524" t="s">
        <v>1262</v>
      </c>
      <c r="F185" s="544"/>
      <c r="G185" s="544"/>
      <c r="H185" s="544"/>
      <c r="I185" s="544"/>
      <c r="J185" s="544">
        <v>1</v>
      </c>
      <c r="K185" s="544">
        <v>303</v>
      </c>
      <c r="L185" s="544"/>
      <c r="M185" s="544">
        <v>303</v>
      </c>
      <c r="N185" s="544"/>
      <c r="O185" s="544"/>
      <c r="P185" s="529"/>
      <c r="Q185" s="545"/>
    </row>
    <row r="186" spans="1:17" ht="14.4" customHeight="1" x14ac:dyDescent="0.3">
      <c r="A186" s="523" t="s">
        <v>1327</v>
      </c>
      <c r="B186" s="524" t="s">
        <v>1230</v>
      </c>
      <c r="C186" s="524" t="s">
        <v>1215</v>
      </c>
      <c r="D186" s="524" t="s">
        <v>1263</v>
      </c>
      <c r="E186" s="524" t="s">
        <v>1264</v>
      </c>
      <c r="F186" s="544">
        <v>663</v>
      </c>
      <c r="G186" s="544">
        <v>322218</v>
      </c>
      <c r="H186" s="544">
        <v>1</v>
      </c>
      <c r="I186" s="544">
        <v>486</v>
      </c>
      <c r="J186" s="544">
        <v>675</v>
      </c>
      <c r="K186" s="544">
        <v>328225</v>
      </c>
      <c r="L186" s="544">
        <v>1.0186426580762094</v>
      </c>
      <c r="M186" s="544">
        <v>486.25925925925924</v>
      </c>
      <c r="N186" s="544">
        <v>663</v>
      </c>
      <c r="O186" s="544">
        <v>322881</v>
      </c>
      <c r="P186" s="529">
        <v>1.0020576131687242</v>
      </c>
      <c r="Q186" s="545">
        <v>487</v>
      </c>
    </row>
    <row r="187" spans="1:17" ht="14.4" customHeight="1" x14ac:dyDescent="0.3">
      <c r="A187" s="523" t="s">
        <v>1327</v>
      </c>
      <c r="B187" s="524" t="s">
        <v>1230</v>
      </c>
      <c r="C187" s="524" t="s">
        <v>1215</v>
      </c>
      <c r="D187" s="524" t="s">
        <v>1265</v>
      </c>
      <c r="E187" s="524" t="s">
        <v>1266</v>
      </c>
      <c r="F187" s="544">
        <v>12</v>
      </c>
      <c r="G187" s="544">
        <v>1920</v>
      </c>
      <c r="H187" s="544">
        <v>1</v>
      </c>
      <c r="I187" s="544">
        <v>160</v>
      </c>
      <c r="J187" s="544">
        <v>9</v>
      </c>
      <c r="K187" s="544">
        <v>1444</v>
      </c>
      <c r="L187" s="544">
        <v>0.75208333333333333</v>
      </c>
      <c r="M187" s="544">
        <v>160.44444444444446</v>
      </c>
      <c r="N187" s="544">
        <v>11</v>
      </c>
      <c r="O187" s="544">
        <v>1771</v>
      </c>
      <c r="P187" s="529">
        <v>0.9223958333333333</v>
      </c>
      <c r="Q187" s="545">
        <v>161</v>
      </c>
    </row>
    <row r="188" spans="1:17" ht="14.4" customHeight="1" x14ac:dyDescent="0.3">
      <c r="A188" s="523" t="s">
        <v>1327</v>
      </c>
      <c r="B188" s="524" t="s">
        <v>1230</v>
      </c>
      <c r="C188" s="524" t="s">
        <v>1215</v>
      </c>
      <c r="D188" s="524" t="s">
        <v>1269</v>
      </c>
      <c r="E188" s="524" t="s">
        <v>1235</v>
      </c>
      <c r="F188" s="544">
        <v>40</v>
      </c>
      <c r="G188" s="544">
        <v>2800</v>
      </c>
      <c r="H188" s="544">
        <v>1</v>
      </c>
      <c r="I188" s="544">
        <v>70</v>
      </c>
      <c r="J188" s="544">
        <v>33</v>
      </c>
      <c r="K188" s="544">
        <v>2319</v>
      </c>
      <c r="L188" s="544">
        <v>0.82821428571428568</v>
      </c>
      <c r="M188" s="544">
        <v>70.272727272727266</v>
      </c>
      <c r="N188" s="544">
        <v>43</v>
      </c>
      <c r="O188" s="544">
        <v>3053</v>
      </c>
      <c r="P188" s="529">
        <v>1.0903571428571428</v>
      </c>
      <c r="Q188" s="545">
        <v>71</v>
      </c>
    </row>
    <row r="189" spans="1:17" ht="14.4" customHeight="1" x14ac:dyDescent="0.3">
      <c r="A189" s="523" t="s">
        <v>1327</v>
      </c>
      <c r="B189" s="524" t="s">
        <v>1230</v>
      </c>
      <c r="C189" s="524" t="s">
        <v>1215</v>
      </c>
      <c r="D189" s="524" t="s">
        <v>1276</v>
      </c>
      <c r="E189" s="524" t="s">
        <v>1277</v>
      </c>
      <c r="F189" s="544">
        <v>4</v>
      </c>
      <c r="G189" s="544">
        <v>4756</v>
      </c>
      <c r="H189" s="544">
        <v>1</v>
      </c>
      <c r="I189" s="544">
        <v>1189</v>
      </c>
      <c r="J189" s="544">
        <v>2</v>
      </c>
      <c r="K189" s="544">
        <v>2378</v>
      </c>
      <c r="L189" s="544">
        <v>0.5</v>
      </c>
      <c r="M189" s="544">
        <v>1189</v>
      </c>
      <c r="N189" s="544"/>
      <c r="O189" s="544"/>
      <c r="P189" s="529"/>
      <c r="Q189" s="545"/>
    </row>
    <row r="190" spans="1:17" ht="14.4" customHeight="1" x14ac:dyDescent="0.3">
      <c r="A190" s="523" t="s">
        <v>1327</v>
      </c>
      <c r="B190" s="524" t="s">
        <v>1230</v>
      </c>
      <c r="C190" s="524" t="s">
        <v>1215</v>
      </c>
      <c r="D190" s="524" t="s">
        <v>1278</v>
      </c>
      <c r="E190" s="524" t="s">
        <v>1279</v>
      </c>
      <c r="F190" s="544">
        <v>127</v>
      </c>
      <c r="G190" s="544">
        <v>13716</v>
      </c>
      <c r="H190" s="544">
        <v>1</v>
      </c>
      <c r="I190" s="544">
        <v>108</v>
      </c>
      <c r="J190" s="544">
        <v>134</v>
      </c>
      <c r="K190" s="544">
        <v>14505</v>
      </c>
      <c r="L190" s="544">
        <v>1.0575240594925635</v>
      </c>
      <c r="M190" s="544">
        <v>108.24626865671642</v>
      </c>
      <c r="N190" s="544">
        <v>154</v>
      </c>
      <c r="O190" s="544">
        <v>16940</v>
      </c>
      <c r="P190" s="529">
        <v>1.2350539515893846</v>
      </c>
      <c r="Q190" s="545">
        <v>110</v>
      </c>
    </row>
    <row r="191" spans="1:17" ht="14.4" customHeight="1" x14ac:dyDescent="0.3">
      <c r="A191" s="523" t="s">
        <v>1327</v>
      </c>
      <c r="B191" s="524" t="s">
        <v>1230</v>
      </c>
      <c r="C191" s="524" t="s">
        <v>1215</v>
      </c>
      <c r="D191" s="524" t="s">
        <v>1284</v>
      </c>
      <c r="E191" s="524" t="s">
        <v>1285</v>
      </c>
      <c r="F191" s="544">
        <v>332</v>
      </c>
      <c r="G191" s="544">
        <v>47808</v>
      </c>
      <c r="H191" s="544">
        <v>1</v>
      </c>
      <c r="I191" s="544">
        <v>144</v>
      </c>
      <c r="J191" s="544">
        <v>324</v>
      </c>
      <c r="K191" s="544">
        <v>46740</v>
      </c>
      <c r="L191" s="544">
        <v>0.97766064257028118</v>
      </c>
      <c r="M191" s="544">
        <v>144.25925925925927</v>
      </c>
      <c r="N191" s="544">
        <v>318</v>
      </c>
      <c r="O191" s="544">
        <v>46428</v>
      </c>
      <c r="P191" s="529">
        <v>0.97113453815261042</v>
      </c>
      <c r="Q191" s="545">
        <v>146</v>
      </c>
    </row>
    <row r="192" spans="1:17" ht="14.4" customHeight="1" x14ac:dyDescent="0.3">
      <c r="A192" s="523" t="s">
        <v>1327</v>
      </c>
      <c r="B192" s="524" t="s">
        <v>1230</v>
      </c>
      <c r="C192" s="524" t="s">
        <v>1215</v>
      </c>
      <c r="D192" s="524" t="s">
        <v>1286</v>
      </c>
      <c r="E192" s="524" t="s">
        <v>1287</v>
      </c>
      <c r="F192" s="544">
        <v>1</v>
      </c>
      <c r="G192" s="544">
        <v>1020</v>
      </c>
      <c r="H192" s="544">
        <v>1</v>
      </c>
      <c r="I192" s="544">
        <v>1020</v>
      </c>
      <c r="J192" s="544"/>
      <c r="K192" s="544"/>
      <c r="L192" s="544"/>
      <c r="M192" s="544"/>
      <c r="N192" s="544"/>
      <c r="O192" s="544"/>
      <c r="P192" s="529"/>
      <c r="Q192" s="545"/>
    </row>
    <row r="193" spans="1:17" ht="14.4" customHeight="1" x14ac:dyDescent="0.3">
      <c r="A193" s="523" t="s">
        <v>1327</v>
      </c>
      <c r="B193" s="524" t="s">
        <v>1230</v>
      </c>
      <c r="C193" s="524" t="s">
        <v>1215</v>
      </c>
      <c r="D193" s="524" t="s">
        <v>1288</v>
      </c>
      <c r="E193" s="524" t="s">
        <v>1289</v>
      </c>
      <c r="F193" s="544">
        <v>2</v>
      </c>
      <c r="G193" s="544">
        <v>582</v>
      </c>
      <c r="H193" s="544">
        <v>1</v>
      </c>
      <c r="I193" s="544">
        <v>291</v>
      </c>
      <c r="J193" s="544"/>
      <c r="K193" s="544"/>
      <c r="L193" s="544"/>
      <c r="M193" s="544"/>
      <c r="N193" s="544">
        <v>2</v>
      </c>
      <c r="O193" s="544">
        <v>588</v>
      </c>
      <c r="P193" s="529">
        <v>1.0103092783505154</v>
      </c>
      <c r="Q193" s="545">
        <v>294</v>
      </c>
    </row>
    <row r="194" spans="1:17" ht="14.4" customHeight="1" x14ac:dyDescent="0.3">
      <c r="A194" s="523" t="s">
        <v>1330</v>
      </c>
      <c r="B194" s="524" t="s">
        <v>1230</v>
      </c>
      <c r="C194" s="524" t="s">
        <v>1215</v>
      </c>
      <c r="D194" s="524" t="s">
        <v>1234</v>
      </c>
      <c r="E194" s="524" t="s">
        <v>1235</v>
      </c>
      <c r="F194" s="544">
        <v>58</v>
      </c>
      <c r="G194" s="544">
        <v>11774</v>
      </c>
      <c r="H194" s="544">
        <v>1</v>
      </c>
      <c r="I194" s="544">
        <v>203</v>
      </c>
      <c r="J194" s="544">
        <v>45</v>
      </c>
      <c r="K194" s="544">
        <v>9159</v>
      </c>
      <c r="L194" s="544">
        <v>0.77790045863767621</v>
      </c>
      <c r="M194" s="544">
        <v>203.53333333333333</v>
      </c>
      <c r="N194" s="544">
        <v>77</v>
      </c>
      <c r="O194" s="544">
        <v>15862</v>
      </c>
      <c r="P194" s="529">
        <v>1.3472057074910821</v>
      </c>
      <c r="Q194" s="545">
        <v>206</v>
      </c>
    </row>
    <row r="195" spans="1:17" ht="14.4" customHeight="1" x14ac:dyDescent="0.3">
      <c r="A195" s="523" t="s">
        <v>1330</v>
      </c>
      <c r="B195" s="524" t="s">
        <v>1230</v>
      </c>
      <c r="C195" s="524" t="s">
        <v>1215</v>
      </c>
      <c r="D195" s="524" t="s">
        <v>1236</v>
      </c>
      <c r="E195" s="524" t="s">
        <v>1235</v>
      </c>
      <c r="F195" s="544"/>
      <c r="G195" s="544"/>
      <c r="H195" s="544"/>
      <c r="I195" s="544"/>
      <c r="J195" s="544">
        <v>7</v>
      </c>
      <c r="K195" s="544">
        <v>588</v>
      </c>
      <c r="L195" s="544"/>
      <c r="M195" s="544">
        <v>84</v>
      </c>
      <c r="N195" s="544">
        <v>3</v>
      </c>
      <c r="O195" s="544">
        <v>255</v>
      </c>
      <c r="P195" s="529"/>
      <c r="Q195" s="545">
        <v>85</v>
      </c>
    </row>
    <row r="196" spans="1:17" ht="14.4" customHeight="1" x14ac:dyDescent="0.3">
      <c r="A196" s="523" t="s">
        <v>1330</v>
      </c>
      <c r="B196" s="524" t="s">
        <v>1230</v>
      </c>
      <c r="C196" s="524" t="s">
        <v>1215</v>
      </c>
      <c r="D196" s="524" t="s">
        <v>1237</v>
      </c>
      <c r="E196" s="524" t="s">
        <v>1238</v>
      </c>
      <c r="F196" s="544">
        <v>57</v>
      </c>
      <c r="G196" s="544">
        <v>16644</v>
      </c>
      <c r="H196" s="544">
        <v>1</v>
      </c>
      <c r="I196" s="544">
        <v>292</v>
      </c>
      <c r="J196" s="544">
        <v>56</v>
      </c>
      <c r="K196" s="544">
        <v>16366</v>
      </c>
      <c r="L196" s="544">
        <v>0.98329728430665708</v>
      </c>
      <c r="M196" s="544">
        <v>292.25</v>
      </c>
      <c r="N196" s="544">
        <v>72</v>
      </c>
      <c r="O196" s="544">
        <v>21240</v>
      </c>
      <c r="P196" s="529">
        <v>1.2761355443403029</v>
      </c>
      <c r="Q196" s="545">
        <v>295</v>
      </c>
    </row>
    <row r="197" spans="1:17" ht="14.4" customHeight="1" x14ac:dyDescent="0.3">
      <c r="A197" s="523" t="s">
        <v>1330</v>
      </c>
      <c r="B197" s="524" t="s">
        <v>1230</v>
      </c>
      <c r="C197" s="524" t="s">
        <v>1215</v>
      </c>
      <c r="D197" s="524" t="s">
        <v>1239</v>
      </c>
      <c r="E197" s="524" t="s">
        <v>1240</v>
      </c>
      <c r="F197" s="544">
        <v>15</v>
      </c>
      <c r="G197" s="544">
        <v>1395</v>
      </c>
      <c r="H197" s="544">
        <v>1</v>
      </c>
      <c r="I197" s="544">
        <v>93</v>
      </c>
      <c r="J197" s="544">
        <v>3</v>
      </c>
      <c r="K197" s="544">
        <v>279</v>
      </c>
      <c r="L197" s="544">
        <v>0.2</v>
      </c>
      <c r="M197" s="544">
        <v>93</v>
      </c>
      <c r="N197" s="544"/>
      <c r="O197" s="544"/>
      <c r="P197" s="529"/>
      <c r="Q197" s="545"/>
    </row>
    <row r="198" spans="1:17" ht="14.4" customHeight="1" x14ac:dyDescent="0.3">
      <c r="A198" s="523" t="s">
        <v>1330</v>
      </c>
      <c r="B198" s="524" t="s">
        <v>1230</v>
      </c>
      <c r="C198" s="524" t="s">
        <v>1215</v>
      </c>
      <c r="D198" s="524" t="s">
        <v>1241</v>
      </c>
      <c r="E198" s="524" t="s">
        <v>1242</v>
      </c>
      <c r="F198" s="544">
        <v>4</v>
      </c>
      <c r="G198" s="544">
        <v>880</v>
      </c>
      <c r="H198" s="544">
        <v>1</v>
      </c>
      <c r="I198" s="544">
        <v>220</v>
      </c>
      <c r="J198" s="544"/>
      <c r="K198" s="544"/>
      <c r="L198" s="544"/>
      <c r="M198" s="544"/>
      <c r="N198" s="544"/>
      <c r="O198" s="544"/>
      <c r="P198" s="529"/>
      <c r="Q198" s="545"/>
    </row>
    <row r="199" spans="1:17" ht="14.4" customHeight="1" x14ac:dyDescent="0.3">
      <c r="A199" s="523" t="s">
        <v>1330</v>
      </c>
      <c r="B199" s="524" t="s">
        <v>1230</v>
      </c>
      <c r="C199" s="524" t="s">
        <v>1215</v>
      </c>
      <c r="D199" s="524" t="s">
        <v>1243</v>
      </c>
      <c r="E199" s="524" t="s">
        <v>1244</v>
      </c>
      <c r="F199" s="544">
        <v>61</v>
      </c>
      <c r="G199" s="544">
        <v>8174</v>
      </c>
      <c r="H199" s="544">
        <v>1</v>
      </c>
      <c r="I199" s="544">
        <v>134</v>
      </c>
      <c r="J199" s="544">
        <v>41</v>
      </c>
      <c r="K199" s="544">
        <v>5504</v>
      </c>
      <c r="L199" s="544">
        <v>0.67335453878150231</v>
      </c>
      <c r="M199" s="544">
        <v>134.2439024390244</v>
      </c>
      <c r="N199" s="544">
        <v>39</v>
      </c>
      <c r="O199" s="544">
        <v>5265</v>
      </c>
      <c r="P199" s="529">
        <v>0.64411548813310493</v>
      </c>
      <c r="Q199" s="545">
        <v>135</v>
      </c>
    </row>
    <row r="200" spans="1:17" ht="14.4" customHeight="1" x14ac:dyDescent="0.3">
      <c r="A200" s="523" t="s">
        <v>1330</v>
      </c>
      <c r="B200" s="524" t="s">
        <v>1230</v>
      </c>
      <c r="C200" s="524" t="s">
        <v>1215</v>
      </c>
      <c r="D200" s="524" t="s">
        <v>1245</v>
      </c>
      <c r="E200" s="524" t="s">
        <v>1244</v>
      </c>
      <c r="F200" s="544">
        <v>4</v>
      </c>
      <c r="G200" s="544">
        <v>700</v>
      </c>
      <c r="H200" s="544">
        <v>1</v>
      </c>
      <c r="I200" s="544">
        <v>175</v>
      </c>
      <c r="J200" s="544">
        <v>3</v>
      </c>
      <c r="K200" s="544">
        <v>525</v>
      </c>
      <c r="L200" s="544">
        <v>0.75</v>
      </c>
      <c r="M200" s="544">
        <v>175</v>
      </c>
      <c r="N200" s="544">
        <v>3</v>
      </c>
      <c r="O200" s="544">
        <v>534</v>
      </c>
      <c r="P200" s="529">
        <v>0.7628571428571429</v>
      </c>
      <c r="Q200" s="545">
        <v>178</v>
      </c>
    </row>
    <row r="201" spans="1:17" ht="14.4" customHeight="1" x14ac:dyDescent="0.3">
      <c r="A201" s="523" t="s">
        <v>1330</v>
      </c>
      <c r="B201" s="524" t="s">
        <v>1230</v>
      </c>
      <c r="C201" s="524" t="s">
        <v>1215</v>
      </c>
      <c r="D201" s="524" t="s">
        <v>1246</v>
      </c>
      <c r="E201" s="524" t="s">
        <v>1247</v>
      </c>
      <c r="F201" s="544">
        <v>1</v>
      </c>
      <c r="G201" s="544">
        <v>612</v>
      </c>
      <c r="H201" s="544">
        <v>1</v>
      </c>
      <c r="I201" s="544">
        <v>612</v>
      </c>
      <c r="J201" s="544"/>
      <c r="K201" s="544"/>
      <c r="L201" s="544"/>
      <c r="M201" s="544"/>
      <c r="N201" s="544"/>
      <c r="O201" s="544"/>
      <c r="P201" s="529"/>
      <c r="Q201" s="545"/>
    </row>
    <row r="202" spans="1:17" ht="14.4" customHeight="1" x14ac:dyDescent="0.3">
      <c r="A202" s="523" t="s">
        <v>1330</v>
      </c>
      <c r="B202" s="524" t="s">
        <v>1230</v>
      </c>
      <c r="C202" s="524" t="s">
        <v>1215</v>
      </c>
      <c r="D202" s="524" t="s">
        <v>1248</v>
      </c>
      <c r="E202" s="524" t="s">
        <v>1249</v>
      </c>
      <c r="F202" s="544"/>
      <c r="G202" s="544"/>
      <c r="H202" s="544"/>
      <c r="I202" s="544"/>
      <c r="J202" s="544"/>
      <c r="K202" s="544"/>
      <c r="L202" s="544"/>
      <c r="M202" s="544"/>
      <c r="N202" s="544">
        <v>1</v>
      </c>
      <c r="O202" s="544">
        <v>593</v>
      </c>
      <c r="P202" s="529"/>
      <c r="Q202" s="545">
        <v>593</v>
      </c>
    </row>
    <row r="203" spans="1:17" ht="14.4" customHeight="1" x14ac:dyDescent="0.3">
      <c r="A203" s="523" t="s">
        <v>1330</v>
      </c>
      <c r="B203" s="524" t="s">
        <v>1230</v>
      </c>
      <c r="C203" s="524" t="s">
        <v>1215</v>
      </c>
      <c r="D203" s="524" t="s">
        <v>1250</v>
      </c>
      <c r="E203" s="524" t="s">
        <v>1251</v>
      </c>
      <c r="F203" s="544">
        <v>3</v>
      </c>
      <c r="G203" s="544">
        <v>477</v>
      </c>
      <c r="H203" s="544">
        <v>1</v>
      </c>
      <c r="I203" s="544">
        <v>159</v>
      </c>
      <c r="J203" s="544">
        <v>2</v>
      </c>
      <c r="K203" s="544">
        <v>318</v>
      </c>
      <c r="L203" s="544">
        <v>0.66666666666666663</v>
      </c>
      <c r="M203" s="544">
        <v>159</v>
      </c>
      <c r="N203" s="544">
        <v>6</v>
      </c>
      <c r="O203" s="544">
        <v>966</v>
      </c>
      <c r="P203" s="529">
        <v>2.0251572327044025</v>
      </c>
      <c r="Q203" s="545">
        <v>161</v>
      </c>
    </row>
    <row r="204" spans="1:17" ht="14.4" customHeight="1" x14ac:dyDescent="0.3">
      <c r="A204" s="523" t="s">
        <v>1330</v>
      </c>
      <c r="B204" s="524" t="s">
        <v>1230</v>
      </c>
      <c r="C204" s="524" t="s">
        <v>1215</v>
      </c>
      <c r="D204" s="524" t="s">
        <v>1252</v>
      </c>
      <c r="E204" s="524" t="s">
        <v>1253</v>
      </c>
      <c r="F204" s="544">
        <v>2</v>
      </c>
      <c r="G204" s="544">
        <v>764</v>
      </c>
      <c r="H204" s="544">
        <v>1</v>
      </c>
      <c r="I204" s="544">
        <v>382</v>
      </c>
      <c r="J204" s="544">
        <v>1</v>
      </c>
      <c r="K204" s="544">
        <v>383</v>
      </c>
      <c r="L204" s="544">
        <v>0.50130890052356025</v>
      </c>
      <c r="M204" s="544">
        <v>383</v>
      </c>
      <c r="N204" s="544"/>
      <c r="O204" s="544"/>
      <c r="P204" s="529"/>
      <c r="Q204" s="545"/>
    </row>
    <row r="205" spans="1:17" ht="14.4" customHeight="1" x14ac:dyDescent="0.3">
      <c r="A205" s="523" t="s">
        <v>1330</v>
      </c>
      <c r="B205" s="524" t="s">
        <v>1230</v>
      </c>
      <c r="C205" s="524" t="s">
        <v>1215</v>
      </c>
      <c r="D205" s="524" t="s">
        <v>1254</v>
      </c>
      <c r="E205" s="524" t="s">
        <v>1255</v>
      </c>
      <c r="F205" s="544">
        <v>140</v>
      </c>
      <c r="G205" s="544">
        <v>2240</v>
      </c>
      <c r="H205" s="544">
        <v>1</v>
      </c>
      <c r="I205" s="544">
        <v>16</v>
      </c>
      <c r="J205" s="544">
        <v>112</v>
      </c>
      <c r="K205" s="544">
        <v>1792</v>
      </c>
      <c r="L205" s="544">
        <v>0.8</v>
      </c>
      <c r="M205" s="544">
        <v>16</v>
      </c>
      <c r="N205" s="544">
        <v>106</v>
      </c>
      <c r="O205" s="544">
        <v>1696</v>
      </c>
      <c r="P205" s="529">
        <v>0.75714285714285712</v>
      </c>
      <c r="Q205" s="545">
        <v>16</v>
      </c>
    </row>
    <row r="206" spans="1:17" ht="14.4" customHeight="1" x14ac:dyDescent="0.3">
      <c r="A206" s="523" t="s">
        <v>1330</v>
      </c>
      <c r="B206" s="524" t="s">
        <v>1230</v>
      </c>
      <c r="C206" s="524" t="s">
        <v>1215</v>
      </c>
      <c r="D206" s="524" t="s">
        <v>1256</v>
      </c>
      <c r="E206" s="524" t="s">
        <v>1257</v>
      </c>
      <c r="F206" s="544">
        <v>31</v>
      </c>
      <c r="G206" s="544">
        <v>8122</v>
      </c>
      <c r="H206" s="544">
        <v>1</v>
      </c>
      <c r="I206" s="544">
        <v>262</v>
      </c>
      <c r="J206" s="544">
        <v>28</v>
      </c>
      <c r="K206" s="544">
        <v>7363</v>
      </c>
      <c r="L206" s="544">
        <v>0.90655011081014525</v>
      </c>
      <c r="M206" s="544">
        <v>262.96428571428572</v>
      </c>
      <c r="N206" s="544">
        <v>27</v>
      </c>
      <c r="O206" s="544">
        <v>7182</v>
      </c>
      <c r="P206" s="529">
        <v>0.88426495936961336</v>
      </c>
      <c r="Q206" s="545">
        <v>266</v>
      </c>
    </row>
    <row r="207" spans="1:17" ht="14.4" customHeight="1" x14ac:dyDescent="0.3">
      <c r="A207" s="523" t="s">
        <v>1330</v>
      </c>
      <c r="B207" s="524" t="s">
        <v>1230</v>
      </c>
      <c r="C207" s="524" t="s">
        <v>1215</v>
      </c>
      <c r="D207" s="524" t="s">
        <v>1258</v>
      </c>
      <c r="E207" s="524" t="s">
        <v>1259</v>
      </c>
      <c r="F207" s="544">
        <v>33</v>
      </c>
      <c r="G207" s="544">
        <v>4653</v>
      </c>
      <c r="H207" s="544">
        <v>1</v>
      </c>
      <c r="I207" s="544">
        <v>141</v>
      </c>
      <c r="J207" s="544">
        <v>26</v>
      </c>
      <c r="K207" s="544">
        <v>3666</v>
      </c>
      <c r="L207" s="544">
        <v>0.78787878787878785</v>
      </c>
      <c r="M207" s="544">
        <v>141</v>
      </c>
      <c r="N207" s="544">
        <v>35</v>
      </c>
      <c r="O207" s="544">
        <v>4935</v>
      </c>
      <c r="P207" s="529">
        <v>1.0606060606060606</v>
      </c>
      <c r="Q207" s="545">
        <v>141</v>
      </c>
    </row>
    <row r="208" spans="1:17" ht="14.4" customHeight="1" x14ac:dyDescent="0.3">
      <c r="A208" s="523" t="s">
        <v>1330</v>
      </c>
      <c r="B208" s="524" t="s">
        <v>1230</v>
      </c>
      <c r="C208" s="524" t="s">
        <v>1215</v>
      </c>
      <c r="D208" s="524" t="s">
        <v>1260</v>
      </c>
      <c r="E208" s="524" t="s">
        <v>1259</v>
      </c>
      <c r="F208" s="544">
        <v>60</v>
      </c>
      <c r="G208" s="544">
        <v>4680</v>
      </c>
      <c r="H208" s="544">
        <v>1</v>
      </c>
      <c r="I208" s="544">
        <v>78</v>
      </c>
      <c r="J208" s="544">
        <v>41</v>
      </c>
      <c r="K208" s="544">
        <v>3198</v>
      </c>
      <c r="L208" s="544">
        <v>0.68333333333333335</v>
      </c>
      <c r="M208" s="544">
        <v>78</v>
      </c>
      <c r="N208" s="544">
        <v>39</v>
      </c>
      <c r="O208" s="544">
        <v>3042</v>
      </c>
      <c r="P208" s="529">
        <v>0.65</v>
      </c>
      <c r="Q208" s="545">
        <v>78</v>
      </c>
    </row>
    <row r="209" spans="1:17" ht="14.4" customHeight="1" x14ac:dyDescent="0.3">
      <c r="A209" s="523" t="s">
        <v>1330</v>
      </c>
      <c r="B209" s="524" t="s">
        <v>1230</v>
      </c>
      <c r="C209" s="524" t="s">
        <v>1215</v>
      </c>
      <c r="D209" s="524" t="s">
        <v>1261</v>
      </c>
      <c r="E209" s="524" t="s">
        <v>1262</v>
      </c>
      <c r="F209" s="544">
        <v>34</v>
      </c>
      <c r="G209" s="544">
        <v>10302</v>
      </c>
      <c r="H209" s="544">
        <v>1</v>
      </c>
      <c r="I209" s="544">
        <v>303</v>
      </c>
      <c r="J209" s="544">
        <v>26</v>
      </c>
      <c r="K209" s="544">
        <v>7896</v>
      </c>
      <c r="L209" s="544">
        <v>0.76645311589982523</v>
      </c>
      <c r="M209" s="544">
        <v>303.69230769230768</v>
      </c>
      <c r="N209" s="544">
        <v>35</v>
      </c>
      <c r="O209" s="544">
        <v>10745</v>
      </c>
      <c r="P209" s="529">
        <v>1.0430013589594254</v>
      </c>
      <c r="Q209" s="545">
        <v>307</v>
      </c>
    </row>
    <row r="210" spans="1:17" ht="14.4" customHeight="1" x14ac:dyDescent="0.3">
      <c r="A210" s="523" t="s">
        <v>1330</v>
      </c>
      <c r="B210" s="524" t="s">
        <v>1230</v>
      </c>
      <c r="C210" s="524" t="s">
        <v>1215</v>
      </c>
      <c r="D210" s="524" t="s">
        <v>1263</v>
      </c>
      <c r="E210" s="524" t="s">
        <v>1264</v>
      </c>
      <c r="F210" s="544">
        <v>2</v>
      </c>
      <c r="G210" s="544">
        <v>972</v>
      </c>
      <c r="H210" s="544">
        <v>1</v>
      </c>
      <c r="I210" s="544">
        <v>486</v>
      </c>
      <c r="J210" s="544"/>
      <c r="K210" s="544"/>
      <c r="L210" s="544"/>
      <c r="M210" s="544"/>
      <c r="N210" s="544"/>
      <c r="O210" s="544"/>
      <c r="P210" s="529"/>
      <c r="Q210" s="545"/>
    </row>
    <row r="211" spans="1:17" ht="14.4" customHeight="1" x14ac:dyDescent="0.3">
      <c r="A211" s="523" t="s">
        <v>1330</v>
      </c>
      <c r="B211" s="524" t="s">
        <v>1230</v>
      </c>
      <c r="C211" s="524" t="s">
        <v>1215</v>
      </c>
      <c r="D211" s="524" t="s">
        <v>1265</v>
      </c>
      <c r="E211" s="524" t="s">
        <v>1266</v>
      </c>
      <c r="F211" s="544">
        <v>46</v>
      </c>
      <c r="G211" s="544">
        <v>7360</v>
      </c>
      <c r="H211" s="544">
        <v>1</v>
      </c>
      <c r="I211" s="544">
        <v>160</v>
      </c>
      <c r="J211" s="544">
        <v>36</v>
      </c>
      <c r="K211" s="544">
        <v>5766</v>
      </c>
      <c r="L211" s="544">
        <v>0.78342391304347825</v>
      </c>
      <c r="M211" s="544">
        <v>160.16666666666666</v>
      </c>
      <c r="N211" s="544">
        <v>30</v>
      </c>
      <c r="O211" s="544">
        <v>4830</v>
      </c>
      <c r="P211" s="529">
        <v>0.65625</v>
      </c>
      <c r="Q211" s="545">
        <v>161</v>
      </c>
    </row>
    <row r="212" spans="1:17" ht="14.4" customHeight="1" x14ac:dyDescent="0.3">
      <c r="A212" s="523" t="s">
        <v>1330</v>
      </c>
      <c r="B212" s="524" t="s">
        <v>1230</v>
      </c>
      <c r="C212" s="524" t="s">
        <v>1215</v>
      </c>
      <c r="D212" s="524" t="s">
        <v>1269</v>
      </c>
      <c r="E212" s="524" t="s">
        <v>1235</v>
      </c>
      <c r="F212" s="544">
        <v>80</v>
      </c>
      <c r="G212" s="544">
        <v>5600</v>
      </c>
      <c r="H212" s="544">
        <v>1</v>
      </c>
      <c r="I212" s="544">
        <v>70</v>
      </c>
      <c r="J212" s="544">
        <v>61</v>
      </c>
      <c r="K212" s="544">
        <v>4280</v>
      </c>
      <c r="L212" s="544">
        <v>0.76428571428571423</v>
      </c>
      <c r="M212" s="544">
        <v>70.163934426229503</v>
      </c>
      <c r="N212" s="544">
        <v>60</v>
      </c>
      <c r="O212" s="544">
        <v>4260</v>
      </c>
      <c r="P212" s="529">
        <v>0.76071428571428568</v>
      </c>
      <c r="Q212" s="545">
        <v>71</v>
      </c>
    </row>
    <row r="213" spans="1:17" ht="14.4" customHeight="1" x14ac:dyDescent="0.3">
      <c r="A213" s="523" t="s">
        <v>1330</v>
      </c>
      <c r="B213" s="524" t="s">
        <v>1230</v>
      </c>
      <c r="C213" s="524" t="s">
        <v>1215</v>
      </c>
      <c r="D213" s="524" t="s">
        <v>1274</v>
      </c>
      <c r="E213" s="524" t="s">
        <v>1275</v>
      </c>
      <c r="F213" s="544">
        <v>4</v>
      </c>
      <c r="G213" s="544">
        <v>864</v>
      </c>
      <c r="H213" s="544">
        <v>1</v>
      </c>
      <c r="I213" s="544">
        <v>216</v>
      </c>
      <c r="J213" s="544">
        <v>9</v>
      </c>
      <c r="K213" s="544">
        <v>1944</v>
      </c>
      <c r="L213" s="544">
        <v>2.25</v>
      </c>
      <c r="M213" s="544">
        <v>216</v>
      </c>
      <c r="N213" s="544">
        <v>3</v>
      </c>
      <c r="O213" s="544">
        <v>660</v>
      </c>
      <c r="P213" s="529">
        <v>0.76388888888888884</v>
      </c>
      <c r="Q213" s="545">
        <v>220</v>
      </c>
    </row>
    <row r="214" spans="1:17" ht="14.4" customHeight="1" x14ac:dyDescent="0.3">
      <c r="A214" s="523" t="s">
        <v>1330</v>
      </c>
      <c r="B214" s="524" t="s">
        <v>1230</v>
      </c>
      <c r="C214" s="524" t="s">
        <v>1215</v>
      </c>
      <c r="D214" s="524" t="s">
        <v>1276</v>
      </c>
      <c r="E214" s="524" t="s">
        <v>1277</v>
      </c>
      <c r="F214" s="544">
        <v>4</v>
      </c>
      <c r="G214" s="544">
        <v>4756</v>
      </c>
      <c r="H214" s="544">
        <v>1</v>
      </c>
      <c r="I214" s="544">
        <v>1189</v>
      </c>
      <c r="J214" s="544">
        <v>4</v>
      </c>
      <c r="K214" s="544">
        <v>4756</v>
      </c>
      <c r="L214" s="544">
        <v>1</v>
      </c>
      <c r="M214" s="544">
        <v>1189</v>
      </c>
      <c r="N214" s="544">
        <v>3</v>
      </c>
      <c r="O214" s="544">
        <v>3585</v>
      </c>
      <c r="P214" s="529">
        <v>0.75378469301934403</v>
      </c>
      <c r="Q214" s="545">
        <v>1195</v>
      </c>
    </row>
    <row r="215" spans="1:17" ht="14.4" customHeight="1" x14ac:dyDescent="0.3">
      <c r="A215" s="523" t="s">
        <v>1330</v>
      </c>
      <c r="B215" s="524" t="s">
        <v>1230</v>
      </c>
      <c r="C215" s="524" t="s">
        <v>1215</v>
      </c>
      <c r="D215" s="524" t="s">
        <v>1278</v>
      </c>
      <c r="E215" s="524" t="s">
        <v>1279</v>
      </c>
      <c r="F215" s="544">
        <v>32</v>
      </c>
      <c r="G215" s="544">
        <v>3456</v>
      </c>
      <c r="H215" s="544">
        <v>1</v>
      </c>
      <c r="I215" s="544">
        <v>108</v>
      </c>
      <c r="J215" s="544">
        <v>21</v>
      </c>
      <c r="K215" s="544">
        <v>2272</v>
      </c>
      <c r="L215" s="544">
        <v>0.65740740740740744</v>
      </c>
      <c r="M215" s="544">
        <v>108.19047619047619</v>
      </c>
      <c r="N215" s="544">
        <v>17</v>
      </c>
      <c r="O215" s="544">
        <v>1870</v>
      </c>
      <c r="P215" s="529">
        <v>0.54108796296296291</v>
      </c>
      <c r="Q215" s="545">
        <v>110</v>
      </c>
    </row>
    <row r="216" spans="1:17" ht="14.4" customHeight="1" x14ac:dyDescent="0.3">
      <c r="A216" s="523" t="s">
        <v>1330</v>
      </c>
      <c r="B216" s="524" t="s">
        <v>1230</v>
      </c>
      <c r="C216" s="524" t="s">
        <v>1215</v>
      </c>
      <c r="D216" s="524" t="s">
        <v>1280</v>
      </c>
      <c r="E216" s="524" t="s">
        <v>1281</v>
      </c>
      <c r="F216" s="544">
        <v>2</v>
      </c>
      <c r="G216" s="544">
        <v>638</v>
      </c>
      <c r="H216" s="544">
        <v>1</v>
      </c>
      <c r="I216" s="544">
        <v>319</v>
      </c>
      <c r="J216" s="544">
        <v>3</v>
      </c>
      <c r="K216" s="544">
        <v>957</v>
      </c>
      <c r="L216" s="544">
        <v>1.5</v>
      </c>
      <c r="M216" s="544">
        <v>319</v>
      </c>
      <c r="N216" s="544"/>
      <c r="O216" s="544"/>
      <c r="P216" s="529"/>
      <c r="Q216" s="545"/>
    </row>
    <row r="217" spans="1:17" ht="14.4" customHeight="1" x14ac:dyDescent="0.3">
      <c r="A217" s="523" t="s">
        <v>1330</v>
      </c>
      <c r="B217" s="524" t="s">
        <v>1230</v>
      </c>
      <c r="C217" s="524" t="s">
        <v>1215</v>
      </c>
      <c r="D217" s="524" t="s">
        <v>1284</v>
      </c>
      <c r="E217" s="524" t="s">
        <v>1285</v>
      </c>
      <c r="F217" s="544">
        <v>16</v>
      </c>
      <c r="G217" s="544">
        <v>2304</v>
      </c>
      <c r="H217" s="544">
        <v>1</v>
      </c>
      <c r="I217" s="544">
        <v>144</v>
      </c>
      <c r="J217" s="544">
        <v>13</v>
      </c>
      <c r="K217" s="544">
        <v>1876</v>
      </c>
      <c r="L217" s="544">
        <v>0.81423611111111116</v>
      </c>
      <c r="M217" s="544">
        <v>144.30769230769232</v>
      </c>
      <c r="N217" s="544">
        <v>6</v>
      </c>
      <c r="O217" s="544">
        <v>876</v>
      </c>
      <c r="P217" s="529">
        <v>0.38020833333333331</v>
      </c>
      <c r="Q217" s="545">
        <v>146</v>
      </c>
    </row>
    <row r="218" spans="1:17" ht="14.4" customHeight="1" x14ac:dyDescent="0.3">
      <c r="A218" s="523" t="s">
        <v>1330</v>
      </c>
      <c r="B218" s="524" t="s">
        <v>1230</v>
      </c>
      <c r="C218" s="524" t="s">
        <v>1215</v>
      </c>
      <c r="D218" s="524" t="s">
        <v>1286</v>
      </c>
      <c r="E218" s="524" t="s">
        <v>1287</v>
      </c>
      <c r="F218" s="544"/>
      <c r="G218" s="544"/>
      <c r="H218" s="544"/>
      <c r="I218" s="544"/>
      <c r="J218" s="544"/>
      <c r="K218" s="544"/>
      <c r="L218" s="544"/>
      <c r="M218" s="544"/>
      <c r="N218" s="544">
        <v>1</v>
      </c>
      <c r="O218" s="544">
        <v>1033</v>
      </c>
      <c r="P218" s="529"/>
      <c r="Q218" s="545">
        <v>1033</v>
      </c>
    </row>
    <row r="219" spans="1:17" ht="14.4" customHeight="1" x14ac:dyDescent="0.3">
      <c r="A219" s="523" t="s">
        <v>1330</v>
      </c>
      <c r="B219" s="524" t="s">
        <v>1230</v>
      </c>
      <c r="C219" s="524" t="s">
        <v>1215</v>
      </c>
      <c r="D219" s="524" t="s">
        <v>1288</v>
      </c>
      <c r="E219" s="524" t="s">
        <v>1289</v>
      </c>
      <c r="F219" s="544">
        <v>2</v>
      </c>
      <c r="G219" s="544">
        <v>582</v>
      </c>
      <c r="H219" s="544">
        <v>1</v>
      </c>
      <c r="I219" s="544">
        <v>291</v>
      </c>
      <c r="J219" s="544"/>
      <c r="K219" s="544"/>
      <c r="L219" s="544"/>
      <c r="M219" s="544"/>
      <c r="N219" s="544"/>
      <c r="O219" s="544"/>
      <c r="P219" s="529"/>
      <c r="Q219" s="545"/>
    </row>
    <row r="220" spans="1:17" ht="14.4" customHeight="1" x14ac:dyDescent="0.3">
      <c r="A220" s="523" t="s">
        <v>1331</v>
      </c>
      <c r="B220" s="524" t="s">
        <v>1230</v>
      </c>
      <c r="C220" s="524" t="s">
        <v>1215</v>
      </c>
      <c r="D220" s="524" t="s">
        <v>1234</v>
      </c>
      <c r="E220" s="524" t="s">
        <v>1235</v>
      </c>
      <c r="F220" s="544">
        <v>101</v>
      </c>
      <c r="G220" s="544">
        <v>20503</v>
      </c>
      <c r="H220" s="544">
        <v>1</v>
      </c>
      <c r="I220" s="544">
        <v>203</v>
      </c>
      <c r="J220" s="544">
        <v>47</v>
      </c>
      <c r="K220" s="544">
        <v>9555</v>
      </c>
      <c r="L220" s="544">
        <v>0.46602936155684532</v>
      </c>
      <c r="M220" s="544">
        <v>203.29787234042553</v>
      </c>
      <c r="N220" s="544">
        <v>143</v>
      </c>
      <c r="O220" s="544">
        <v>29458</v>
      </c>
      <c r="P220" s="529">
        <v>1.4367653514119885</v>
      </c>
      <c r="Q220" s="545">
        <v>206</v>
      </c>
    </row>
    <row r="221" spans="1:17" ht="14.4" customHeight="1" x14ac:dyDescent="0.3">
      <c r="A221" s="523" t="s">
        <v>1331</v>
      </c>
      <c r="B221" s="524" t="s">
        <v>1230</v>
      </c>
      <c r="C221" s="524" t="s">
        <v>1215</v>
      </c>
      <c r="D221" s="524" t="s">
        <v>1236</v>
      </c>
      <c r="E221" s="524" t="s">
        <v>1235</v>
      </c>
      <c r="F221" s="544"/>
      <c r="G221" s="544"/>
      <c r="H221" s="544"/>
      <c r="I221" s="544"/>
      <c r="J221" s="544">
        <v>3</v>
      </c>
      <c r="K221" s="544">
        <v>252</v>
      </c>
      <c r="L221" s="544"/>
      <c r="M221" s="544">
        <v>84</v>
      </c>
      <c r="N221" s="544"/>
      <c r="O221" s="544"/>
      <c r="P221" s="529"/>
      <c r="Q221" s="545"/>
    </row>
    <row r="222" spans="1:17" ht="14.4" customHeight="1" x14ac:dyDescent="0.3">
      <c r="A222" s="523" t="s">
        <v>1331</v>
      </c>
      <c r="B222" s="524" t="s">
        <v>1230</v>
      </c>
      <c r="C222" s="524" t="s">
        <v>1215</v>
      </c>
      <c r="D222" s="524" t="s">
        <v>1237</v>
      </c>
      <c r="E222" s="524" t="s">
        <v>1238</v>
      </c>
      <c r="F222" s="544">
        <v>173</v>
      </c>
      <c r="G222" s="544">
        <v>50516</v>
      </c>
      <c r="H222" s="544">
        <v>1</v>
      </c>
      <c r="I222" s="544">
        <v>292</v>
      </c>
      <c r="J222" s="544">
        <v>221</v>
      </c>
      <c r="K222" s="544">
        <v>64640</v>
      </c>
      <c r="L222" s="544">
        <v>1.2795945838942118</v>
      </c>
      <c r="M222" s="544">
        <v>292.48868778280541</v>
      </c>
      <c r="N222" s="544">
        <v>444</v>
      </c>
      <c r="O222" s="544">
        <v>130980</v>
      </c>
      <c r="P222" s="529">
        <v>2.5928418718821757</v>
      </c>
      <c r="Q222" s="545">
        <v>295</v>
      </c>
    </row>
    <row r="223" spans="1:17" ht="14.4" customHeight="1" x14ac:dyDescent="0.3">
      <c r="A223" s="523" t="s">
        <v>1331</v>
      </c>
      <c r="B223" s="524" t="s">
        <v>1230</v>
      </c>
      <c r="C223" s="524" t="s">
        <v>1215</v>
      </c>
      <c r="D223" s="524" t="s">
        <v>1239</v>
      </c>
      <c r="E223" s="524" t="s">
        <v>1240</v>
      </c>
      <c r="F223" s="544">
        <v>6</v>
      </c>
      <c r="G223" s="544">
        <v>558</v>
      </c>
      <c r="H223" s="544">
        <v>1</v>
      </c>
      <c r="I223" s="544">
        <v>93</v>
      </c>
      <c r="J223" s="544">
        <v>3</v>
      </c>
      <c r="K223" s="544">
        <v>282</v>
      </c>
      <c r="L223" s="544">
        <v>0.5053763440860215</v>
      </c>
      <c r="M223" s="544">
        <v>94</v>
      </c>
      <c r="N223" s="544">
        <v>3</v>
      </c>
      <c r="O223" s="544">
        <v>285</v>
      </c>
      <c r="P223" s="529">
        <v>0.510752688172043</v>
      </c>
      <c r="Q223" s="545">
        <v>95</v>
      </c>
    </row>
    <row r="224" spans="1:17" ht="14.4" customHeight="1" x14ac:dyDescent="0.3">
      <c r="A224" s="523" t="s">
        <v>1331</v>
      </c>
      <c r="B224" s="524" t="s">
        <v>1230</v>
      </c>
      <c r="C224" s="524" t="s">
        <v>1215</v>
      </c>
      <c r="D224" s="524" t="s">
        <v>1241</v>
      </c>
      <c r="E224" s="524" t="s">
        <v>1242</v>
      </c>
      <c r="F224" s="544"/>
      <c r="G224" s="544"/>
      <c r="H224" s="544"/>
      <c r="I224" s="544"/>
      <c r="J224" s="544">
        <v>1</v>
      </c>
      <c r="K224" s="544">
        <v>220</v>
      </c>
      <c r="L224" s="544"/>
      <c r="M224" s="544">
        <v>220</v>
      </c>
      <c r="N224" s="544"/>
      <c r="O224" s="544"/>
      <c r="P224" s="529"/>
      <c r="Q224" s="545"/>
    </row>
    <row r="225" spans="1:17" ht="14.4" customHeight="1" x14ac:dyDescent="0.3">
      <c r="A225" s="523" t="s">
        <v>1331</v>
      </c>
      <c r="B225" s="524" t="s">
        <v>1230</v>
      </c>
      <c r="C225" s="524" t="s">
        <v>1215</v>
      </c>
      <c r="D225" s="524" t="s">
        <v>1243</v>
      </c>
      <c r="E225" s="524" t="s">
        <v>1244</v>
      </c>
      <c r="F225" s="544">
        <v>292</v>
      </c>
      <c r="G225" s="544">
        <v>39128</v>
      </c>
      <c r="H225" s="544">
        <v>1</v>
      </c>
      <c r="I225" s="544">
        <v>134</v>
      </c>
      <c r="J225" s="544">
        <v>317</v>
      </c>
      <c r="K225" s="544">
        <v>42561</v>
      </c>
      <c r="L225" s="544">
        <v>1.0877376814557351</v>
      </c>
      <c r="M225" s="544">
        <v>134.26182965299685</v>
      </c>
      <c r="N225" s="544">
        <v>298</v>
      </c>
      <c r="O225" s="544">
        <v>40230</v>
      </c>
      <c r="P225" s="529">
        <v>1.0281639746473115</v>
      </c>
      <c r="Q225" s="545">
        <v>135</v>
      </c>
    </row>
    <row r="226" spans="1:17" ht="14.4" customHeight="1" x14ac:dyDescent="0.3">
      <c r="A226" s="523" t="s">
        <v>1331</v>
      </c>
      <c r="B226" s="524" t="s">
        <v>1230</v>
      </c>
      <c r="C226" s="524" t="s">
        <v>1215</v>
      </c>
      <c r="D226" s="524" t="s">
        <v>1245</v>
      </c>
      <c r="E226" s="524" t="s">
        <v>1244</v>
      </c>
      <c r="F226" s="544">
        <v>1</v>
      </c>
      <c r="G226" s="544">
        <v>175</v>
      </c>
      <c r="H226" s="544">
        <v>1</v>
      </c>
      <c r="I226" s="544">
        <v>175</v>
      </c>
      <c r="J226" s="544">
        <v>1</v>
      </c>
      <c r="K226" s="544">
        <v>175</v>
      </c>
      <c r="L226" s="544">
        <v>1</v>
      </c>
      <c r="M226" s="544">
        <v>175</v>
      </c>
      <c r="N226" s="544"/>
      <c r="O226" s="544"/>
      <c r="P226" s="529"/>
      <c r="Q226" s="545"/>
    </row>
    <row r="227" spans="1:17" ht="14.4" customHeight="1" x14ac:dyDescent="0.3">
      <c r="A227" s="523" t="s">
        <v>1331</v>
      </c>
      <c r="B227" s="524" t="s">
        <v>1230</v>
      </c>
      <c r="C227" s="524" t="s">
        <v>1215</v>
      </c>
      <c r="D227" s="524" t="s">
        <v>1246</v>
      </c>
      <c r="E227" s="524" t="s">
        <v>1247</v>
      </c>
      <c r="F227" s="544">
        <v>2</v>
      </c>
      <c r="G227" s="544">
        <v>1224</v>
      </c>
      <c r="H227" s="544">
        <v>1</v>
      </c>
      <c r="I227" s="544">
        <v>612</v>
      </c>
      <c r="J227" s="544">
        <v>1</v>
      </c>
      <c r="K227" s="544">
        <v>612</v>
      </c>
      <c r="L227" s="544">
        <v>0.5</v>
      </c>
      <c r="M227" s="544">
        <v>612</v>
      </c>
      <c r="N227" s="544">
        <v>1</v>
      </c>
      <c r="O227" s="544">
        <v>620</v>
      </c>
      <c r="P227" s="529">
        <v>0.50653594771241828</v>
      </c>
      <c r="Q227" s="545">
        <v>620</v>
      </c>
    </row>
    <row r="228" spans="1:17" ht="14.4" customHeight="1" x14ac:dyDescent="0.3">
      <c r="A228" s="523" t="s">
        <v>1331</v>
      </c>
      <c r="B228" s="524" t="s">
        <v>1230</v>
      </c>
      <c r="C228" s="524" t="s">
        <v>1215</v>
      </c>
      <c r="D228" s="524" t="s">
        <v>1250</v>
      </c>
      <c r="E228" s="524" t="s">
        <v>1251</v>
      </c>
      <c r="F228" s="544">
        <v>7</v>
      </c>
      <c r="G228" s="544">
        <v>1113</v>
      </c>
      <c r="H228" s="544">
        <v>1</v>
      </c>
      <c r="I228" s="544">
        <v>159</v>
      </c>
      <c r="J228" s="544">
        <v>11</v>
      </c>
      <c r="K228" s="544">
        <v>1752</v>
      </c>
      <c r="L228" s="544">
        <v>1.5741239892183287</v>
      </c>
      <c r="M228" s="544">
        <v>159.27272727272728</v>
      </c>
      <c r="N228" s="544">
        <v>18</v>
      </c>
      <c r="O228" s="544">
        <v>2898</v>
      </c>
      <c r="P228" s="529">
        <v>2.6037735849056602</v>
      </c>
      <c r="Q228" s="545">
        <v>161</v>
      </c>
    </row>
    <row r="229" spans="1:17" ht="14.4" customHeight="1" x14ac:dyDescent="0.3">
      <c r="A229" s="523" t="s">
        <v>1331</v>
      </c>
      <c r="B229" s="524" t="s">
        <v>1230</v>
      </c>
      <c r="C229" s="524" t="s">
        <v>1215</v>
      </c>
      <c r="D229" s="524" t="s">
        <v>1252</v>
      </c>
      <c r="E229" s="524" t="s">
        <v>1253</v>
      </c>
      <c r="F229" s="544">
        <v>30</v>
      </c>
      <c r="G229" s="544">
        <v>11460</v>
      </c>
      <c r="H229" s="544">
        <v>1</v>
      </c>
      <c r="I229" s="544">
        <v>382</v>
      </c>
      <c r="J229" s="544">
        <v>42</v>
      </c>
      <c r="K229" s="544">
        <v>16059</v>
      </c>
      <c r="L229" s="544">
        <v>1.4013089005235602</v>
      </c>
      <c r="M229" s="544">
        <v>382.35714285714283</v>
      </c>
      <c r="N229" s="544">
        <v>14</v>
      </c>
      <c r="O229" s="544">
        <v>5362</v>
      </c>
      <c r="P229" s="529">
        <v>0.46788830715532287</v>
      </c>
      <c r="Q229" s="545">
        <v>383</v>
      </c>
    </row>
    <row r="230" spans="1:17" ht="14.4" customHeight="1" x14ac:dyDescent="0.3">
      <c r="A230" s="523" t="s">
        <v>1331</v>
      </c>
      <c r="B230" s="524" t="s">
        <v>1230</v>
      </c>
      <c r="C230" s="524" t="s">
        <v>1215</v>
      </c>
      <c r="D230" s="524" t="s">
        <v>1254</v>
      </c>
      <c r="E230" s="524" t="s">
        <v>1255</v>
      </c>
      <c r="F230" s="544">
        <v>373</v>
      </c>
      <c r="G230" s="544">
        <v>5968</v>
      </c>
      <c r="H230" s="544">
        <v>1</v>
      </c>
      <c r="I230" s="544">
        <v>16</v>
      </c>
      <c r="J230" s="544">
        <v>388</v>
      </c>
      <c r="K230" s="544">
        <v>6208</v>
      </c>
      <c r="L230" s="544">
        <v>1.0402144772117963</v>
      </c>
      <c r="M230" s="544">
        <v>16</v>
      </c>
      <c r="N230" s="544">
        <v>370</v>
      </c>
      <c r="O230" s="544">
        <v>5920</v>
      </c>
      <c r="P230" s="529">
        <v>0.99195710455764075</v>
      </c>
      <c r="Q230" s="545">
        <v>16</v>
      </c>
    </row>
    <row r="231" spans="1:17" ht="14.4" customHeight="1" x14ac:dyDescent="0.3">
      <c r="A231" s="523" t="s">
        <v>1331</v>
      </c>
      <c r="B231" s="524" t="s">
        <v>1230</v>
      </c>
      <c r="C231" s="524" t="s">
        <v>1215</v>
      </c>
      <c r="D231" s="524" t="s">
        <v>1256</v>
      </c>
      <c r="E231" s="524" t="s">
        <v>1257</v>
      </c>
      <c r="F231" s="544">
        <v>26</v>
      </c>
      <c r="G231" s="544">
        <v>6812</v>
      </c>
      <c r="H231" s="544">
        <v>1</v>
      </c>
      <c r="I231" s="544">
        <v>262</v>
      </c>
      <c r="J231" s="544">
        <v>8</v>
      </c>
      <c r="K231" s="544">
        <v>2102</v>
      </c>
      <c r="L231" s="544">
        <v>0.30857310628302997</v>
      </c>
      <c r="M231" s="544">
        <v>262.75</v>
      </c>
      <c r="N231" s="544">
        <v>32</v>
      </c>
      <c r="O231" s="544">
        <v>8512</v>
      </c>
      <c r="P231" s="529">
        <v>1.2495596007046388</v>
      </c>
      <c r="Q231" s="545">
        <v>266</v>
      </c>
    </row>
    <row r="232" spans="1:17" ht="14.4" customHeight="1" x14ac:dyDescent="0.3">
      <c r="A232" s="523" t="s">
        <v>1331</v>
      </c>
      <c r="B232" s="524" t="s">
        <v>1230</v>
      </c>
      <c r="C232" s="524" t="s">
        <v>1215</v>
      </c>
      <c r="D232" s="524" t="s">
        <v>1258</v>
      </c>
      <c r="E232" s="524" t="s">
        <v>1259</v>
      </c>
      <c r="F232" s="544">
        <v>25</v>
      </c>
      <c r="G232" s="544">
        <v>3525</v>
      </c>
      <c r="H232" s="544">
        <v>1</v>
      </c>
      <c r="I232" s="544">
        <v>141</v>
      </c>
      <c r="J232" s="544">
        <v>8</v>
      </c>
      <c r="K232" s="544">
        <v>1128</v>
      </c>
      <c r="L232" s="544">
        <v>0.32</v>
      </c>
      <c r="M232" s="544">
        <v>141</v>
      </c>
      <c r="N232" s="544">
        <v>40</v>
      </c>
      <c r="O232" s="544">
        <v>5640</v>
      </c>
      <c r="P232" s="529">
        <v>1.6</v>
      </c>
      <c r="Q232" s="545">
        <v>141</v>
      </c>
    </row>
    <row r="233" spans="1:17" ht="14.4" customHeight="1" x14ac:dyDescent="0.3">
      <c r="A233" s="523" t="s">
        <v>1331</v>
      </c>
      <c r="B233" s="524" t="s">
        <v>1230</v>
      </c>
      <c r="C233" s="524" t="s">
        <v>1215</v>
      </c>
      <c r="D233" s="524" t="s">
        <v>1260</v>
      </c>
      <c r="E233" s="524" t="s">
        <v>1259</v>
      </c>
      <c r="F233" s="544">
        <v>292</v>
      </c>
      <c r="G233" s="544">
        <v>22776</v>
      </c>
      <c r="H233" s="544">
        <v>1</v>
      </c>
      <c r="I233" s="544">
        <v>78</v>
      </c>
      <c r="J233" s="544">
        <v>317</v>
      </c>
      <c r="K233" s="544">
        <v>24726</v>
      </c>
      <c r="L233" s="544">
        <v>1.0856164383561644</v>
      </c>
      <c r="M233" s="544">
        <v>78</v>
      </c>
      <c r="N233" s="544">
        <v>298</v>
      </c>
      <c r="O233" s="544">
        <v>23244</v>
      </c>
      <c r="P233" s="529">
        <v>1.0205479452054795</v>
      </c>
      <c r="Q233" s="545">
        <v>78</v>
      </c>
    </row>
    <row r="234" spans="1:17" ht="14.4" customHeight="1" x14ac:dyDescent="0.3">
      <c r="A234" s="523" t="s">
        <v>1331</v>
      </c>
      <c r="B234" s="524" t="s">
        <v>1230</v>
      </c>
      <c r="C234" s="524" t="s">
        <v>1215</v>
      </c>
      <c r="D234" s="524" t="s">
        <v>1261</v>
      </c>
      <c r="E234" s="524" t="s">
        <v>1262</v>
      </c>
      <c r="F234" s="544">
        <v>25</v>
      </c>
      <c r="G234" s="544">
        <v>7575</v>
      </c>
      <c r="H234" s="544">
        <v>1</v>
      </c>
      <c r="I234" s="544">
        <v>303</v>
      </c>
      <c r="J234" s="544">
        <v>8</v>
      </c>
      <c r="K234" s="544">
        <v>2430</v>
      </c>
      <c r="L234" s="544">
        <v>0.3207920792079208</v>
      </c>
      <c r="M234" s="544">
        <v>303.75</v>
      </c>
      <c r="N234" s="544">
        <v>40</v>
      </c>
      <c r="O234" s="544">
        <v>12280</v>
      </c>
      <c r="P234" s="529">
        <v>1.6211221122112212</v>
      </c>
      <c r="Q234" s="545">
        <v>307</v>
      </c>
    </row>
    <row r="235" spans="1:17" ht="14.4" customHeight="1" x14ac:dyDescent="0.3">
      <c r="A235" s="523" t="s">
        <v>1331</v>
      </c>
      <c r="B235" s="524" t="s">
        <v>1230</v>
      </c>
      <c r="C235" s="524" t="s">
        <v>1215</v>
      </c>
      <c r="D235" s="524" t="s">
        <v>1263</v>
      </c>
      <c r="E235" s="524" t="s">
        <v>1264</v>
      </c>
      <c r="F235" s="544">
        <v>30</v>
      </c>
      <c r="G235" s="544">
        <v>14580</v>
      </c>
      <c r="H235" s="544">
        <v>1</v>
      </c>
      <c r="I235" s="544">
        <v>486</v>
      </c>
      <c r="J235" s="544">
        <v>42</v>
      </c>
      <c r="K235" s="544">
        <v>20427</v>
      </c>
      <c r="L235" s="544">
        <v>1.4010288065843621</v>
      </c>
      <c r="M235" s="544">
        <v>486.35714285714283</v>
      </c>
      <c r="N235" s="544">
        <v>14</v>
      </c>
      <c r="O235" s="544">
        <v>6818</v>
      </c>
      <c r="P235" s="529">
        <v>0.46762688614540465</v>
      </c>
      <c r="Q235" s="545">
        <v>487</v>
      </c>
    </row>
    <row r="236" spans="1:17" ht="14.4" customHeight="1" x14ac:dyDescent="0.3">
      <c r="A236" s="523" t="s">
        <v>1331</v>
      </c>
      <c r="B236" s="524" t="s">
        <v>1230</v>
      </c>
      <c r="C236" s="524" t="s">
        <v>1215</v>
      </c>
      <c r="D236" s="524" t="s">
        <v>1265</v>
      </c>
      <c r="E236" s="524" t="s">
        <v>1266</v>
      </c>
      <c r="F236" s="544">
        <v>263</v>
      </c>
      <c r="G236" s="544">
        <v>42080</v>
      </c>
      <c r="H236" s="544">
        <v>1</v>
      </c>
      <c r="I236" s="544">
        <v>160</v>
      </c>
      <c r="J236" s="544">
        <v>287</v>
      </c>
      <c r="K236" s="544">
        <v>45998</v>
      </c>
      <c r="L236" s="544">
        <v>1.0931083650190114</v>
      </c>
      <c r="M236" s="544">
        <v>160.27177700348432</v>
      </c>
      <c r="N236" s="544">
        <v>265</v>
      </c>
      <c r="O236" s="544">
        <v>42665</v>
      </c>
      <c r="P236" s="529">
        <v>1.0139020912547529</v>
      </c>
      <c r="Q236" s="545">
        <v>161</v>
      </c>
    </row>
    <row r="237" spans="1:17" ht="14.4" customHeight="1" x14ac:dyDescent="0.3">
      <c r="A237" s="523" t="s">
        <v>1331</v>
      </c>
      <c r="B237" s="524" t="s">
        <v>1230</v>
      </c>
      <c r="C237" s="524" t="s">
        <v>1215</v>
      </c>
      <c r="D237" s="524" t="s">
        <v>1269</v>
      </c>
      <c r="E237" s="524" t="s">
        <v>1235</v>
      </c>
      <c r="F237" s="544">
        <v>781</v>
      </c>
      <c r="G237" s="544">
        <v>54670</v>
      </c>
      <c r="H237" s="544">
        <v>1</v>
      </c>
      <c r="I237" s="544">
        <v>70</v>
      </c>
      <c r="J237" s="544">
        <v>881</v>
      </c>
      <c r="K237" s="544">
        <v>61901</v>
      </c>
      <c r="L237" s="544">
        <v>1.1322663252240717</v>
      </c>
      <c r="M237" s="544">
        <v>70.262202043132802</v>
      </c>
      <c r="N237" s="544">
        <v>861</v>
      </c>
      <c r="O237" s="544">
        <v>61131</v>
      </c>
      <c r="P237" s="529">
        <v>1.1181818181818182</v>
      </c>
      <c r="Q237" s="545">
        <v>71</v>
      </c>
    </row>
    <row r="238" spans="1:17" ht="14.4" customHeight="1" x14ac:dyDescent="0.3">
      <c r="A238" s="523" t="s">
        <v>1331</v>
      </c>
      <c r="B238" s="524" t="s">
        <v>1230</v>
      </c>
      <c r="C238" s="524" t="s">
        <v>1215</v>
      </c>
      <c r="D238" s="524" t="s">
        <v>1274</v>
      </c>
      <c r="E238" s="524" t="s">
        <v>1275</v>
      </c>
      <c r="F238" s="544">
        <v>3</v>
      </c>
      <c r="G238" s="544">
        <v>648</v>
      </c>
      <c r="H238" s="544">
        <v>1</v>
      </c>
      <c r="I238" s="544">
        <v>216</v>
      </c>
      <c r="J238" s="544">
        <v>3</v>
      </c>
      <c r="K238" s="544">
        <v>648</v>
      </c>
      <c r="L238" s="544">
        <v>1</v>
      </c>
      <c r="M238" s="544">
        <v>216</v>
      </c>
      <c r="N238" s="544"/>
      <c r="O238" s="544"/>
      <c r="P238" s="529"/>
      <c r="Q238" s="545"/>
    </row>
    <row r="239" spans="1:17" ht="14.4" customHeight="1" x14ac:dyDescent="0.3">
      <c r="A239" s="523" t="s">
        <v>1331</v>
      </c>
      <c r="B239" s="524" t="s">
        <v>1230</v>
      </c>
      <c r="C239" s="524" t="s">
        <v>1215</v>
      </c>
      <c r="D239" s="524" t="s">
        <v>1276</v>
      </c>
      <c r="E239" s="524" t="s">
        <v>1277</v>
      </c>
      <c r="F239" s="544">
        <v>7</v>
      </c>
      <c r="G239" s="544">
        <v>8323</v>
      </c>
      <c r="H239" s="544">
        <v>1</v>
      </c>
      <c r="I239" s="544">
        <v>1189</v>
      </c>
      <c r="J239" s="544">
        <v>15</v>
      </c>
      <c r="K239" s="544">
        <v>17855</v>
      </c>
      <c r="L239" s="544">
        <v>2.1452601225519645</v>
      </c>
      <c r="M239" s="544">
        <v>1190.3333333333333</v>
      </c>
      <c r="N239" s="544">
        <v>18</v>
      </c>
      <c r="O239" s="544">
        <v>21510</v>
      </c>
      <c r="P239" s="529">
        <v>2.5844046617806078</v>
      </c>
      <c r="Q239" s="545">
        <v>1195</v>
      </c>
    </row>
    <row r="240" spans="1:17" ht="14.4" customHeight="1" x14ac:dyDescent="0.3">
      <c r="A240" s="523" t="s">
        <v>1331</v>
      </c>
      <c r="B240" s="524" t="s">
        <v>1230</v>
      </c>
      <c r="C240" s="524" t="s">
        <v>1215</v>
      </c>
      <c r="D240" s="524" t="s">
        <v>1278</v>
      </c>
      <c r="E240" s="524" t="s">
        <v>1279</v>
      </c>
      <c r="F240" s="544">
        <v>8</v>
      </c>
      <c r="G240" s="544">
        <v>864</v>
      </c>
      <c r="H240" s="544">
        <v>1</v>
      </c>
      <c r="I240" s="544">
        <v>108</v>
      </c>
      <c r="J240" s="544">
        <v>12</v>
      </c>
      <c r="K240" s="544">
        <v>1299</v>
      </c>
      <c r="L240" s="544">
        <v>1.5034722222222223</v>
      </c>
      <c r="M240" s="544">
        <v>108.25</v>
      </c>
      <c r="N240" s="544">
        <v>17</v>
      </c>
      <c r="O240" s="544">
        <v>1870</v>
      </c>
      <c r="P240" s="529">
        <v>2.1643518518518516</v>
      </c>
      <c r="Q240" s="545">
        <v>110</v>
      </c>
    </row>
    <row r="241" spans="1:17" ht="14.4" customHeight="1" x14ac:dyDescent="0.3">
      <c r="A241" s="523" t="s">
        <v>1331</v>
      </c>
      <c r="B241" s="524" t="s">
        <v>1230</v>
      </c>
      <c r="C241" s="524" t="s">
        <v>1215</v>
      </c>
      <c r="D241" s="524" t="s">
        <v>1280</v>
      </c>
      <c r="E241" s="524" t="s">
        <v>1281</v>
      </c>
      <c r="F241" s="544">
        <v>1</v>
      </c>
      <c r="G241" s="544">
        <v>319</v>
      </c>
      <c r="H241" s="544">
        <v>1</v>
      </c>
      <c r="I241" s="544">
        <v>319</v>
      </c>
      <c r="J241" s="544">
        <v>1</v>
      </c>
      <c r="K241" s="544">
        <v>319</v>
      </c>
      <c r="L241" s="544">
        <v>1</v>
      </c>
      <c r="M241" s="544">
        <v>319</v>
      </c>
      <c r="N241" s="544"/>
      <c r="O241" s="544"/>
      <c r="P241" s="529"/>
      <c r="Q241" s="545"/>
    </row>
    <row r="242" spans="1:17" ht="14.4" customHeight="1" x14ac:dyDescent="0.3">
      <c r="A242" s="523" t="s">
        <v>1331</v>
      </c>
      <c r="B242" s="524" t="s">
        <v>1230</v>
      </c>
      <c r="C242" s="524" t="s">
        <v>1215</v>
      </c>
      <c r="D242" s="524" t="s">
        <v>1288</v>
      </c>
      <c r="E242" s="524" t="s">
        <v>1289</v>
      </c>
      <c r="F242" s="544">
        <v>1</v>
      </c>
      <c r="G242" s="544">
        <v>291</v>
      </c>
      <c r="H242" s="544">
        <v>1</v>
      </c>
      <c r="I242" s="544">
        <v>291</v>
      </c>
      <c r="J242" s="544"/>
      <c r="K242" s="544"/>
      <c r="L242" s="544"/>
      <c r="M242" s="544"/>
      <c r="N242" s="544"/>
      <c r="O242" s="544"/>
      <c r="P242" s="529"/>
      <c r="Q242" s="545"/>
    </row>
    <row r="243" spans="1:17" ht="14.4" customHeight="1" x14ac:dyDescent="0.3">
      <c r="A243" s="523" t="s">
        <v>1332</v>
      </c>
      <c r="B243" s="524" t="s">
        <v>1230</v>
      </c>
      <c r="C243" s="524" t="s">
        <v>1215</v>
      </c>
      <c r="D243" s="524" t="s">
        <v>1234</v>
      </c>
      <c r="E243" s="524" t="s">
        <v>1235</v>
      </c>
      <c r="F243" s="544">
        <v>128</v>
      </c>
      <c r="G243" s="544">
        <v>25984</v>
      </c>
      <c r="H243" s="544">
        <v>1</v>
      </c>
      <c r="I243" s="544">
        <v>203</v>
      </c>
      <c r="J243" s="544">
        <v>75</v>
      </c>
      <c r="K243" s="544">
        <v>15285</v>
      </c>
      <c r="L243" s="544">
        <v>0.58824661330049266</v>
      </c>
      <c r="M243" s="544">
        <v>203.8</v>
      </c>
      <c r="N243" s="544">
        <v>102</v>
      </c>
      <c r="O243" s="544">
        <v>21012</v>
      </c>
      <c r="P243" s="529">
        <v>0.80865147783251234</v>
      </c>
      <c r="Q243" s="545">
        <v>206</v>
      </c>
    </row>
    <row r="244" spans="1:17" ht="14.4" customHeight="1" x14ac:dyDescent="0.3">
      <c r="A244" s="523" t="s">
        <v>1332</v>
      </c>
      <c r="B244" s="524" t="s">
        <v>1230</v>
      </c>
      <c r="C244" s="524" t="s">
        <v>1215</v>
      </c>
      <c r="D244" s="524" t="s">
        <v>1237</v>
      </c>
      <c r="E244" s="524" t="s">
        <v>1238</v>
      </c>
      <c r="F244" s="544">
        <v>170</v>
      </c>
      <c r="G244" s="544">
        <v>49640</v>
      </c>
      <c r="H244" s="544">
        <v>1</v>
      </c>
      <c r="I244" s="544">
        <v>292</v>
      </c>
      <c r="J244" s="544">
        <v>217</v>
      </c>
      <c r="K244" s="544">
        <v>63658</v>
      </c>
      <c r="L244" s="544">
        <v>1.2823932312651087</v>
      </c>
      <c r="M244" s="544">
        <v>293.35483870967744</v>
      </c>
      <c r="N244" s="544">
        <v>154</v>
      </c>
      <c r="O244" s="544">
        <v>45430</v>
      </c>
      <c r="P244" s="529">
        <v>0.91518936341659951</v>
      </c>
      <c r="Q244" s="545">
        <v>295</v>
      </c>
    </row>
    <row r="245" spans="1:17" ht="14.4" customHeight="1" x14ac:dyDescent="0.3">
      <c r="A245" s="523" t="s">
        <v>1332</v>
      </c>
      <c r="B245" s="524" t="s">
        <v>1230</v>
      </c>
      <c r="C245" s="524" t="s">
        <v>1215</v>
      </c>
      <c r="D245" s="524" t="s">
        <v>1239</v>
      </c>
      <c r="E245" s="524" t="s">
        <v>1240</v>
      </c>
      <c r="F245" s="544">
        <v>1</v>
      </c>
      <c r="G245" s="544">
        <v>93</v>
      </c>
      <c r="H245" s="544">
        <v>1</v>
      </c>
      <c r="I245" s="544">
        <v>93</v>
      </c>
      <c r="J245" s="544"/>
      <c r="K245" s="544"/>
      <c r="L245" s="544"/>
      <c r="M245" s="544"/>
      <c r="N245" s="544"/>
      <c r="O245" s="544"/>
      <c r="P245" s="529"/>
      <c r="Q245" s="545"/>
    </row>
    <row r="246" spans="1:17" ht="14.4" customHeight="1" x14ac:dyDescent="0.3">
      <c r="A246" s="523" t="s">
        <v>1332</v>
      </c>
      <c r="B246" s="524" t="s">
        <v>1230</v>
      </c>
      <c r="C246" s="524" t="s">
        <v>1215</v>
      </c>
      <c r="D246" s="524" t="s">
        <v>1243</v>
      </c>
      <c r="E246" s="524" t="s">
        <v>1244</v>
      </c>
      <c r="F246" s="544">
        <v>193</v>
      </c>
      <c r="G246" s="544">
        <v>25862</v>
      </c>
      <c r="H246" s="544">
        <v>1</v>
      </c>
      <c r="I246" s="544">
        <v>134</v>
      </c>
      <c r="J246" s="544">
        <v>199</v>
      </c>
      <c r="K246" s="544">
        <v>26721</v>
      </c>
      <c r="L246" s="544">
        <v>1.0332147552393474</v>
      </c>
      <c r="M246" s="544">
        <v>134.27638190954775</v>
      </c>
      <c r="N246" s="544">
        <v>204</v>
      </c>
      <c r="O246" s="544">
        <v>27540</v>
      </c>
      <c r="P246" s="529">
        <v>1.0648828396875725</v>
      </c>
      <c r="Q246" s="545">
        <v>135</v>
      </c>
    </row>
    <row r="247" spans="1:17" ht="14.4" customHeight="1" x14ac:dyDescent="0.3">
      <c r="A247" s="523" t="s">
        <v>1332</v>
      </c>
      <c r="B247" s="524" t="s">
        <v>1230</v>
      </c>
      <c r="C247" s="524" t="s">
        <v>1215</v>
      </c>
      <c r="D247" s="524" t="s">
        <v>1246</v>
      </c>
      <c r="E247" s="524" t="s">
        <v>1247</v>
      </c>
      <c r="F247" s="544"/>
      <c r="G247" s="544"/>
      <c r="H247" s="544"/>
      <c r="I247" s="544"/>
      <c r="J247" s="544"/>
      <c r="K247" s="544"/>
      <c r="L247" s="544"/>
      <c r="M247" s="544"/>
      <c r="N247" s="544">
        <v>1</v>
      </c>
      <c r="O247" s="544">
        <v>620</v>
      </c>
      <c r="P247" s="529"/>
      <c r="Q247" s="545">
        <v>620</v>
      </c>
    </row>
    <row r="248" spans="1:17" ht="14.4" customHeight="1" x14ac:dyDescent="0.3">
      <c r="A248" s="523" t="s">
        <v>1332</v>
      </c>
      <c r="B248" s="524" t="s">
        <v>1230</v>
      </c>
      <c r="C248" s="524" t="s">
        <v>1215</v>
      </c>
      <c r="D248" s="524" t="s">
        <v>1250</v>
      </c>
      <c r="E248" s="524" t="s">
        <v>1251</v>
      </c>
      <c r="F248" s="544">
        <v>6</v>
      </c>
      <c r="G248" s="544">
        <v>954</v>
      </c>
      <c r="H248" s="544">
        <v>1</v>
      </c>
      <c r="I248" s="544">
        <v>159</v>
      </c>
      <c r="J248" s="544">
        <v>8</v>
      </c>
      <c r="K248" s="544">
        <v>1276</v>
      </c>
      <c r="L248" s="544">
        <v>1.3375262054507338</v>
      </c>
      <c r="M248" s="544">
        <v>159.5</v>
      </c>
      <c r="N248" s="544">
        <v>7</v>
      </c>
      <c r="O248" s="544">
        <v>1127</v>
      </c>
      <c r="P248" s="529">
        <v>1.1813417190775681</v>
      </c>
      <c r="Q248" s="545">
        <v>161</v>
      </c>
    </row>
    <row r="249" spans="1:17" ht="14.4" customHeight="1" x14ac:dyDescent="0.3">
      <c r="A249" s="523" t="s">
        <v>1332</v>
      </c>
      <c r="B249" s="524" t="s">
        <v>1230</v>
      </c>
      <c r="C249" s="524" t="s">
        <v>1215</v>
      </c>
      <c r="D249" s="524" t="s">
        <v>1252</v>
      </c>
      <c r="E249" s="524" t="s">
        <v>1253</v>
      </c>
      <c r="F249" s="544">
        <v>2</v>
      </c>
      <c r="G249" s="544">
        <v>764</v>
      </c>
      <c r="H249" s="544">
        <v>1</v>
      </c>
      <c r="I249" s="544">
        <v>382</v>
      </c>
      <c r="J249" s="544">
        <v>3</v>
      </c>
      <c r="K249" s="544">
        <v>1147</v>
      </c>
      <c r="L249" s="544">
        <v>1.5013089005235603</v>
      </c>
      <c r="M249" s="544">
        <v>382.33333333333331</v>
      </c>
      <c r="N249" s="544">
        <v>1</v>
      </c>
      <c r="O249" s="544">
        <v>383</v>
      </c>
      <c r="P249" s="529">
        <v>0.50130890052356025</v>
      </c>
      <c r="Q249" s="545">
        <v>383</v>
      </c>
    </row>
    <row r="250" spans="1:17" ht="14.4" customHeight="1" x14ac:dyDescent="0.3">
      <c r="A250" s="523" t="s">
        <v>1332</v>
      </c>
      <c r="B250" s="524" t="s">
        <v>1230</v>
      </c>
      <c r="C250" s="524" t="s">
        <v>1215</v>
      </c>
      <c r="D250" s="524" t="s">
        <v>1254</v>
      </c>
      <c r="E250" s="524" t="s">
        <v>1255</v>
      </c>
      <c r="F250" s="544">
        <v>220</v>
      </c>
      <c r="G250" s="544">
        <v>3520</v>
      </c>
      <c r="H250" s="544">
        <v>1</v>
      </c>
      <c r="I250" s="544">
        <v>16</v>
      </c>
      <c r="J250" s="544">
        <v>222</v>
      </c>
      <c r="K250" s="544">
        <v>3552</v>
      </c>
      <c r="L250" s="544">
        <v>1.009090909090909</v>
      </c>
      <c r="M250" s="544">
        <v>16</v>
      </c>
      <c r="N250" s="544">
        <v>230</v>
      </c>
      <c r="O250" s="544">
        <v>3680</v>
      </c>
      <c r="P250" s="529">
        <v>1.0454545454545454</v>
      </c>
      <c r="Q250" s="545">
        <v>16</v>
      </c>
    </row>
    <row r="251" spans="1:17" ht="14.4" customHeight="1" x14ac:dyDescent="0.3">
      <c r="A251" s="523" t="s">
        <v>1332</v>
      </c>
      <c r="B251" s="524" t="s">
        <v>1230</v>
      </c>
      <c r="C251" s="524" t="s">
        <v>1215</v>
      </c>
      <c r="D251" s="524" t="s">
        <v>1256</v>
      </c>
      <c r="E251" s="524" t="s">
        <v>1257</v>
      </c>
      <c r="F251" s="544">
        <v>16</v>
      </c>
      <c r="G251" s="544">
        <v>4192</v>
      </c>
      <c r="H251" s="544">
        <v>1</v>
      </c>
      <c r="I251" s="544">
        <v>262</v>
      </c>
      <c r="J251" s="544">
        <v>14</v>
      </c>
      <c r="K251" s="544">
        <v>3689</v>
      </c>
      <c r="L251" s="544">
        <v>0.8800095419847328</v>
      </c>
      <c r="M251" s="544">
        <v>263.5</v>
      </c>
      <c r="N251" s="544">
        <v>17</v>
      </c>
      <c r="O251" s="544">
        <v>4522</v>
      </c>
      <c r="P251" s="529">
        <v>1.0787213740458015</v>
      </c>
      <c r="Q251" s="545">
        <v>266</v>
      </c>
    </row>
    <row r="252" spans="1:17" ht="14.4" customHeight="1" x14ac:dyDescent="0.3">
      <c r="A252" s="523" t="s">
        <v>1332</v>
      </c>
      <c r="B252" s="524" t="s">
        <v>1230</v>
      </c>
      <c r="C252" s="524" t="s">
        <v>1215</v>
      </c>
      <c r="D252" s="524" t="s">
        <v>1258</v>
      </c>
      <c r="E252" s="524" t="s">
        <v>1259</v>
      </c>
      <c r="F252" s="544">
        <v>22</v>
      </c>
      <c r="G252" s="544">
        <v>3102</v>
      </c>
      <c r="H252" s="544">
        <v>1</v>
      </c>
      <c r="I252" s="544">
        <v>141</v>
      </c>
      <c r="J252" s="544">
        <v>18</v>
      </c>
      <c r="K252" s="544">
        <v>2538</v>
      </c>
      <c r="L252" s="544">
        <v>0.81818181818181823</v>
      </c>
      <c r="M252" s="544">
        <v>141</v>
      </c>
      <c r="N252" s="544">
        <v>23</v>
      </c>
      <c r="O252" s="544">
        <v>3243</v>
      </c>
      <c r="P252" s="529">
        <v>1.0454545454545454</v>
      </c>
      <c r="Q252" s="545">
        <v>141</v>
      </c>
    </row>
    <row r="253" spans="1:17" ht="14.4" customHeight="1" x14ac:dyDescent="0.3">
      <c r="A253" s="523" t="s">
        <v>1332</v>
      </c>
      <c r="B253" s="524" t="s">
        <v>1230</v>
      </c>
      <c r="C253" s="524" t="s">
        <v>1215</v>
      </c>
      <c r="D253" s="524" t="s">
        <v>1260</v>
      </c>
      <c r="E253" s="524" t="s">
        <v>1259</v>
      </c>
      <c r="F253" s="544">
        <v>193</v>
      </c>
      <c r="G253" s="544">
        <v>15054</v>
      </c>
      <c r="H253" s="544">
        <v>1</v>
      </c>
      <c r="I253" s="544">
        <v>78</v>
      </c>
      <c r="J253" s="544">
        <v>199</v>
      </c>
      <c r="K253" s="544">
        <v>15522</v>
      </c>
      <c r="L253" s="544">
        <v>1.0310880829015545</v>
      </c>
      <c r="M253" s="544">
        <v>78</v>
      </c>
      <c r="N253" s="544">
        <v>204</v>
      </c>
      <c r="O253" s="544">
        <v>15912</v>
      </c>
      <c r="P253" s="529">
        <v>1.0569948186528497</v>
      </c>
      <c r="Q253" s="545">
        <v>78</v>
      </c>
    </row>
    <row r="254" spans="1:17" ht="14.4" customHeight="1" x14ac:dyDescent="0.3">
      <c r="A254" s="523" t="s">
        <v>1332</v>
      </c>
      <c r="B254" s="524" t="s">
        <v>1230</v>
      </c>
      <c r="C254" s="524" t="s">
        <v>1215</v>
      </c>
      <c r="D254" s="524" t="s">
        <v>1261</v>
      </c>
      <c r="E254" s="524" t="s">
        <v>1262</v>
      </c>
      <c r="F254" s="544">
        <v>22</v>
      </c>
      <c r="G254" s="544">
        <v>6666</v>
      </c>
      <c r="H254" s="544">
        <v>1</v>
      </c>
      <c r="I254" s="544">
        <v>303</v>
      </c>
      <c r="J254" s="544">
        <v>18</v>
      </c>
      <c r="K254" s="544">
        <v>5475</v>
      </c>
      <c r="L254" s="544">
        <v>0.82133213321332132</v>
      </c>
      <c r="M254" s="544">
        <v>304.16666666666669</v>
      </c>
      <c r="N254" s="544">
        <v>23</v>
      </c>
      <c r="O254" s="544">
        <v>7061</v>
      </c>
      <c r="P254" s="529">
        <v>1.0592559255925593</v>
      </c>
      <c r="Q254" s="545">
        <v>307</v>
      </c>
    </row>
    <row r="255" spans="1:17" ht="14.4" customHeight="1" x14ac:dyDescent="0.3">
      <c r="A255" s="523" t="s">
        <v>1332</v>
      </c>
      <c r="B255" s="524" t="s">
        <v>1230</v>
      </c>
      <c r="C255" s="524" t="s">
        <v>1215</v>
      </c>
      <c r="D255" s="524" t="s">
        <v>1263</v>
      </c>
      <c r="E255" s="524" t="s">
        <v>1264</v>
      </c>
      <c r="F255" s="544">
        <v>2</v>
      </c>
      <c r="G255" s="544">
        <v>972</v>
      </c>
      <c r="H255" s="544">
        <v>1</v>
      </c>
      <c r="I255" s="544">
        <v>486</v>
      </c>
      <c r="J255" s="544">
        <v>3</v>
      </c>
      <c r="K255" s="544">
        <v>1459</v>
      </c>
      <c r="L255" s="544">
        <v>1.5010288065843622</v>
      </c>
      <c r="M255" s="544">
        <v>486.33333333333331</v>
      </c>
      <c r="N255" s="544">
        <v>1</v>
      </c>
      <c r="O255" s="544">
        <v>487</v>
      </c>
      <c r="P255" s="529">
        <v>0.50102880658436211</v>
      </c>
      <c r="Q255" s="545">
        <v>487</v>
      </c>
    </row>
    <row r="256" spans="1:17" ht="14.4" customHeight="1" x14ac:dyDescent="0.3">
      <c r="A256" s="523" t="s">
        <v>1332</v>
      </c>
      <c r="B256" s="524" t="s">
        <v>1230</v>
      </c>
      <c r="C256" s="524" t="s">
        <v>1215</v>
      </c>
      <c r="D256" s="524" t="s">
        <v>1265</v>
      </c>
      <c r="E256" s="524" t="s">
        <v>1266</v>
      </c>
      <c r="F256" s="544">
        <v>178</v>
      </c>
      <c r="G256" s="544">
        <v>28480</v>
      </c>
      <c r="H256" s="544">
        <v>1</v>
      </c>
      <c r="I256" s="544">
        <v>160</v>
      </c>
      <c r="J256" s="544">
        <v>184</v>
      </c>
      <c r="K256" s="544">
        <v>29489</v>
      </c>
      <c r="L256" s="544">
        <v>1.0354283707865168</v>
      </c>
      <c r="M256" s="544">
        <v>160.26630434782609</v>
      </c>
      <c r="N256" s="544">
        <v>182</v>
      </c>
      <c r="O256" s="544">
        <v>29302</v>
      </c>
      <c r="P256" s="529">
        <v>1.0288623595505617</v>
      </c>
      <c r="Q256" s="545">
        <v>161</v>
      </c>
    </row>
    <row r="257" spans="1:17" ht="14.4" customHeight="1" x14ac:dyDescent="0.3">
      <c r="A257" s="523" t="s">
        <v>1332</v>
      </c>
      <c r="B257" s="524" t="s">
        <v>1230</v>
      </c>
      <c r="C257" s="524" t="s">
        <v>1215</v>
      </c>
      <c r="D257" s="524" t="s">
        <v>1269</v>
      </c>
      <c r="E257" s="524" t="s">
        <v>1235</v>
      </c>
      <c r="F257" s="544">
        <v>409</v>
      </c>
      <c r="G257" s="544">
        <v>28630</v>
      </c>
      <c r="H257" s="544">
        <v>1</v>
      </c>
      <c r="I257" s="544">
        <v>70</v>
      </c>
      <c r="J257" s="544">
        <v>423</v>
      </c>
      <c r="K257" s="544">
        <v>29732</v>
      </c>
      <c r="L257" s="544">
        <v>1.0384910932588194</v>
      </c>
      <c r="M257" s="544">
        <v>70.288416075650119</v>
      </c>
      <c r="N257" s="544">
        <v>465</v>
      </c>
      <c r="O257" s="544">
        <v>33015</v>
      </c>
      <c r="P257" s="529">
        <v>1.1531610199091862</v>
      </c>
      <c r="Q257" s="545">
        <v>71</v>
      </c>
    </row>
    <row r="258" spans="1:17" ht="14.4" customHeight="1" x14ac:dyDescent="0.3">
      <c r="A258" s="523" t="s">
        <v>1332</v>
      </c>
      <c r="B258" s="524" t="s">
        <v>1230</v>
      </c>
      <c r="C258" s="524" t="s">
        <v>1215</v>
      </c>
      <c r="D258" s="524" t="s">
        <v>1276</v>
      </c>
      <c r="E258" s="524" t="s">
        <v>1277</v>
      </c>
      <c r="F258" s="544">
        <v>6</v>
      </c>
      <c r="G258" s="544">
        <v>7134</v>
      </c>
      <c r="H258" s="544">
        <v>1</v>
      </c>
      <c r="I258" s="544">
        <v>1189</v>
      </c>
      <c r="J258" s="544">
        <v>8</v>
      </c>
      <c r="K258" s="544">
        <v>9528</v>
      </c>
      <c r="L258" s="544">
        <v>1.3355761143818334</v>
      </c>
      <c r="M258" s="544">
        <v>1191</v>
      </c>
      <c r="N258" s="544">
        <v>6</v>
      </c>
      <c r="O258" s="544">
        <v>7170</v>
      </c>
      <c r="P258" s="529">
        <v>1.0050462573591252</v>
      </c>
      <c r="Q258" s="545">
        <v>1195</v>
      </c>
    </row>
    <row r="259" spans="1:17" ht="14.4" customHeight="1" x14ac:dyDescent="0.3">
      <c r="A259" s="523" t="s">
        <v>1332</v>
      </c>
      <c r="B259" s="524" t="s">
        <v>1230</v>
      </c>
      <c r="C259" s="524" t="s">
        <v>1215</v>
      </c>
      <c r="D259" s="524" t="s">
        <v>1278</v>
      </c>
      <c r="E259" s="524" t="s">
        <v>1279</v>
      </c>
      <c r="F259" s="544">
        <v>5</v>
      </c>
      <c r="G259" s="544">
        <v>540</v>
      </c>
      <c r="H259" s="544">
        <v>1</v>
      </c>
      <c r="I259" s="544">
        <v>108</v>
      </c>
      <c r="J259" s="544">
        <v>6</v>
      </c>
      <c r="K259" s="544">
        <v>651</v>
      </c>
      <c r="L259" s="544">
        <v>1.2055555555555555</v>
      </c>
      <c r="M259" s="544">
        <v>108.5</v>
      </c>
      <c r="N259" s="544">
        <v>6</v>
      </c>
      <c r="O259" s="544">
        <v>660</v>
      </c>
      <c r="P259" s="529">
        <v>1.2222222222222223</v>
      </c>
      <c r="Q259" s="545">
        <v>110</v>
      </c>
    </row>
    <row r="260" spans="1:17" ht="14.4" customHeight="1" x14ac:dyDescent="0.3">
      <c r="A260" s="523" t="s">
        <v>1333</v>
      </c>
      <c r="B260" s="524" t="s">
        <v>1230</v>
      </c>
      <c r="C260" s="524" t="s">
        <v>1215</v>
      </c>
      <c r="D260" s="524" t="s">
        <v>1234</v>
      </c>
      <c r="E260" s="524" t="s">
        <v>1235</v>
      </c>
      <c r="F260" s="544">
        <v>16</v>
      </c>
      <c r="G260" s="544">
        <v>3248</v>
      </c>
      <c r="H260" s="544">
        <v>1</v>
      </c>
      <c r="I260" s="544">
        <v>203</v>
      </c>
      <c r="J260" s="544">
        <v>6</v>
      </c>
      <c r="K260" s="544">
        <v>1222</v>
      </c>
      <c r="L260" s="544">
        <v>0.37623152709359609</v>
      </c>
      <c r="M260" s="544">
        <v>203.66666666666666</v>
      </c>
      <c r="N260" s="544">
        <v>17</v>
      </c>
      <c r="O260" s="544">
        <v>3502</v>
      </c>
      <c r="P260" s="529">
        <v>1.0782019704433496</v>
      </c>
      <c r="Q260" s="545">
        <v>206</v>
      </c>
    </row>
    <row r="261" spans="1:17" ht="14.4" customHeight="1" x14ac:dyDescent="0.3">
      <c r="A261" s="523" t="s">
        <v>1333</v>
      </c>
      <c r="B261" s="524" t="s">
        <v>1230</v>
      </c>
      <c r="C261" s="524" t="s">
        <v>1215</v>
      </c>
      <c r="D261" s="524" t="s">
        <v>1237</v>
      </c>
      <c r="E261" s="524" t="s">
        <v>1238</v>
      </c>
      <c r="F261" s="544">
        <v>35</v>
      </c>
      <c r="G261" s="544">
        <v>10220</v>
      </c>
      <c r="H261" s="544">
        <v>1</v>
      </c>
      <c r="I261" s="544">
        <v>292</v>
      </c>
      <c r="J261" s="544"/>
      <c r="K261" s="544"/>
      <c r="L261" s="544"/>
      <c r="M261" s="544"/>
      <c r="N261" s="544">
        <v>50</v>
      </c>
      <c r="O261" s="544">
        <v>14750</v>
      </c>
      <c r="P261" s="529">
        <v>1.4432485322896282</v>
      </c>
      <c r="Q261" s="545">
        <v>295</v>
      </c>
    </row>
    <row r="262" spans="1:17" ht="14.4" customHeight="1" x14ac:dyDescent="0.3">
      <c r="A262" s="523" t="s">
        <v>1333</v>
      </c>
      <c r="B262" s="524" t="s">
        <v>1230</v>
      </c>
      <c r="C262" s="524" t="s">
        <v>1215</v>
      </c>
      <c r="D262" s="524" t="s">
        <v>1243</v>
      </c>
      <c r="E262" s="524" t="s">
        <v>1244</v>
      </c>
      <c r="F262" s="544">
        <v>9</v>
      </c>
      <c r="G262" s="544">
        <v>1206</v>
      </c>
      <c r="H262" s="544">
        <v>1</v>
      </c>
      <c r="I262" s="544">
        <v>134</v>
      </c>
      <c r="J262" s="544">
        <v>3</v>
      </c>
      <c r="K262" s="544">
        <v>402</v>
      </c>
      <c r="L262" s="544">
        <v>0.33333333333333331</v>
      </c>
      <c r="M262" s="544">
        <v>134</v>
      </c>
      <c r="N262" s="544">
        <v>18</v>
      </c>
      <c r="O262" s="544">
        <v>2430</v>
      </c>
      <c r="P262" s="529">
        <v>2.0149253731343282</v>
      </c>
      <c r="Q262" s="545">
        <v>135</v>
      </c>
    </row>
    <row r="263" spans="1:17" ht="14.4" customHeight="1" x14ac:dyDescent="0.3">
      <c r="A263" s="523" t="s">
        <v>1333</v>
      </c>
      <c r="B263" s="524" t="s">
        <v>1230</v>
      </c>
      <c r="C263" s="524" t="s">
        <v>1215</v>
      </c>
      <c r="D263" s="524" t="s">
        <v>1250</v>
      </c>
      <c r="E263" s="524" t="s">
        <v>1251</v>
      </c>
      <c r="F263" s="544">
        <v>1</v>
      </c>
      <c r="G263" s="544">
        <v>159</v>
      </c>
      <c r="H263" s="544">
        <v>1</v>
      </c>
      <c r="I263" s="544">
        <v>159</v>
      </c>
      <c r="J263" s="544"/>
      <c r="K263" s="544"/>
      <c r="L263" s="544"/>
      <c r="M263" s="544"/>
      <c r="N263" s="544">
        <v>1</v>
      </c>
      <c r="O263" s="544">
        <v>161</v>
      </c>
      <c r="P263" s="529">
        <v>1.0125786163522013</v>
      </c>
      <c r="Q263" s="545">
        <v>161</v>
      </c>
    </row>
    <row r="264" spans="1:17" ht="14.4" customHeight="1" x14ac:dyDescent="0.3">
      <c r="A264" s="523" t="s">
        <v>1333</v>
      </c>
      <c r="B264" s="524" t="s">
        <v>1230</v>
      </c>
      <c r="C264" s="524" t="s">
        <v>1215</v>
      </c>
      <c r="D264" s="524" t="s">
        <v>1254</v>
      </c>
      <c r="E264" s="524" t="s">
        <v>1255</v>
      </c>
      <c r="F264" s="544">
        <v>14</v>
      </c>
      <c r="G264" s="544">
        <v>224</v>
      </c>
      <c r="H264" s="544">
        <v>1</v>
      </c>
      <c r="I264" s="544">
        <v>16</v>
      </c>
      <c r="J264" s="544">
        <v>7</v>
      </c>
      <c r="K264" s="544">
        <v>112</v>
      </c>
      <c r="L264" s="544">
        <v>0.5</v>
      </c>
      <c r="M264" s="544">
        <v>16</v>
      </c>
      <c r="N264" s="544">
        <v>24</v>
      </c>
      <c r="O264" s="544">
        <v>384</v>
      </c>
      <c r="P264" s="529">
        <v>1.7142857142857142</v>
      </c>
      <c r="Q264" s="545">
        <v>16</v>
      </c>
    </row>
    <row r="265" spans="1:17" ht="14.4" customHeight="1" x14ac:dyDescent="0.3">
      <c r="A265" s="523" t="s">
        <v>1333</v>
      </c>
      <c r="B265" s="524" t="s">
        <v>1230</v>
      </c>
      <c r="C265" s="524" t="s">
        <v>1215</v>
      </c>
      <c r="D265" s="524" t="s">
        <v>1256</v>
      </c>
      <c r="E265" s="524" t="s">
        <v>1257</v>
      </c>
      <c r="F265" s="544">
        <v>4</v>
      </c>
      <c r="G265" s="544">
        <v>1048</v>
      </c>
      <c r="H265" s="544">
        <v>1</v>
      </c>
      <c r="I265" s="544">
        <v>262</v>
      </c>
      <c r="J265" s="544">
        <v>3</v>
      </c>
      <c r="K265" s="544">
        <v>789</v>
      </c>
      <c r="L265" s="544">
        <v>0.75286259541984735</v>
      </c>
      <c r="M265" s="544">
        <v>263</v>
      </c>
      <c r="N265" s="544">
        <v>4</v>
      </c>
      <c r="O265" s="544">
        <v>1064</v>
      </c>
      <c r="P265" s="529">
        <v>1.0152671755725191</v>
      </c>
      <c r="Q265" s="545">
        <v>266</v>
      </c>
    </row>
    <row r="266" spans="1:17" ht="14.4" customHeight="1" x14ac:dyDescent="0.3">
      <c r="A266" s="523" t="s">
        <v>1333</v>
      </c>
      <c r="B266" s="524" t="s">
        <v>1230</v>
      </c>
      <c r="C266" s="524" t="s">
        <v>1215</v>
      </c>
      <c r="D266" s="524" t="s">
        <v>1258</v>
      </c>
      <c r="E266" s="524" t="s">
        <v>1259</v>
      </c>
      <c r="F266" s="544">
        <v>4</v>
      </c>
      <c r="G266" s="544">
        <v>564</v>
      </c>
      <c r="H266" s="544">
        <v>1</v>
      </c>
      <c r="I266" s="544">
        <v>141</v>
      </c>
      <c r="J266" s="544">
        <v>3</v>
      </c>
      <c r="K266" s="544">
        <v>423</v>
      </c>
      <c r="L266" s="544">
        <v>0.75</v>
      </c>
      <c r="M266" s="544">
        <v>141</v>
      </c>
      <c r="N266" s="544">
        <v>5</v>
      </c>
      <c r="O266" s="544">
        <v>705</v>
      </c>
      <c r="P266" s="529">
        <v>1.25</v>
      </c>
      <c r="Q266" s="545">
        <v>141</v>
      </c>
    </row>
    <row r="267" spans="1:17" ht="14.4" customHeight="1" x14ac:dyDescent="0.3">
      <c r="A267" s="523" t="s">
        <v>1333</v>
      </c>
      <c r="B267" s="524" t="s">
        <v>1230</v>
      </c>
      <c r="C267" s="524" t="s">
        <v>1215</v>
      </c>
      <c r="D267" s="524" t="s">
        <v>1260</v>
      </c>
      <c r="E267" s="524" t="s">
        <v>1259</v>
      </c>
      <c r="F267" s="544">
        <v>9</v>
      </c>
      <c r="G267" s="544">
        <v>702</v>
      </c>
      <c r="H267" s="544">
        <v>1</v>
      </c>
      <c r="I267" s="544">
        <v>78</v>
      </c>
      <c r="J267" s="544">
        <v>3</v>
      </c>
      <c r="K267" s="544">
        <v>234</v>
      </c>
      <c r="L267" s="544">
        <v>0.33333333333333331</v>
      </c>
      <c r="M267" s="544">
        <v>78</v>
      </c>
      <c r="N267" s="544">
        <v>17</v>
      </c>
      <c r="O267" s="544">
        <v>1326</v>
      </c>
      <c r="P267" s="529">
        <v>1.8888888888888888</v>
      </c>
      <c r="Q267" s="545">
        <v>78</v>
      </c>
    </row>
    <row r="268" spans="1:17" ht="14.4" customHeight="1" x14ac:dyDescent="0.3">
      <c r="A268" s="523" t="s">
        <v>1333</v>
      </c>
      <c r="B268" s="524" t="s">
        <v>1230</v>
      </c>
      <c r="C268" s="524" t="s">
        <v>1215</v>
      </c>
      <c r="D268" s="524" t="s">
        <v>1261</v>
      </c>
      <c r="E268" s="524" t="s">
        <v>1262</v>
      </c>
      <c r="F268" s="544">
        <v>4</v>
      </c>
      <c r="G268" s="544">
        <v>1212</v>
      </c>
      <c r="H268" s="544">
        <v>1</v>
      </c>
      <c r="I268" s="544">
        <v>303</v>
      </c>
      <c r="J268" s="544">
        <v>3</v>
      </c>
      <c r="K268" s="544">
        <v>912</v>
      </c>
      <c r="L268" s="544">
        <v>0.75247524752475248</v>
      </c>
      <c r="M268" s="544">
        <v>304</v>
      </c>
      <c r="N268" s="544">
        <v>5</v>
      </c>
      <c r="O268" s="544">
        <v>1535</v>
      </c>
      <c r="P268" s="529">
        <v>1.2665016501650166</v>
      </c>
      <c r="Q268" s="545">
        <v>307</v>
      </c>
    </row>
    <row r="269" spans="1:17" ht="14.4" customHeight="1" x14ac:dyDescent="0.3">
      <c r="A269" s="523" t="s">
        <v>1333</v>
      </c>
      <c r="B269" s="524" t="s">
        <v>1230</v>
      </c>
      <c r="C269" s="524" t="s">
        <v>1215</v>
      </c>
      <c r="D269" s="524" t="s">
        <v>1265</v>
      </c>
      <c r="E269" s="524" t="s">
        <v>1266</v>
      </c>
      <c r="F269" s="544">
        <v>7</v>
      </c>
      <c r="G269" s="544">
        <v>1120</v>
      </c>
      <c r="H269" s="544">
        <v>1</v>
      </c>
      <c r="I269" s="544">
        <v>160</v>
      </c>
      <c r="J269" s="544">
        <v>4</v>
      </c>
      <c r="K269" s="544">
        <v>640</v>
      </c>
      <c r="L269" s="544">
        <v>0.5714285714285714</v>
      </c>
      <c r="M269" s="544">
        <v>160</v>
      </c>
      <c r="N269" s="544">
        <v>15</v>
      </c>
      <c r="O269" s="544">
        <v>2415</v>
      </c>
      <c r="P269" s="529">
        <v>2.15625</v>
      </c>
      <c r="Q269" s="545">
        <v>161</v>
      </c>
    </row>
    <row r="270" spans="1:17" ht="14.4" customHeight="1" x14ac:dyDescent="0.3">
      <c r="A270" s="523" t="s">
        <v>1333</v>
      </c>
      <c r="B270" s="524" t="s">
        <v>1230</v>
      </c>
      <c r="C270" s="524" t="s">
        <v>1215</v>
      </c>
      <c r="D270" s="524" t="s">
        <v>1269</v>
      </c>
      <c r="E270" s="524" t="s">
        <v>1235</v>
      </c>
      <c r="F270" s="544">
        <v>13</v>
      </c>
      <c r="G270" s="544">
        <v>910</v>
      </c>
      <c r="H270" s="544">
        <v>1</v>
      </c>
      <c r="I270" s="544">
        <v>70</v>
      </c>
      <c r="J270" s="544">
        <v>5</v>
      </c>
      <c r="K270" s="544">
        <v>350</v>
      </c>
      <c r="L270" s="544">
        <v>0.38461538461538464</v>
      </c>
      <c r="M270" s="544">
        <v>70</v>
      </c>
      <c r="N270" s="544">
        <v>34</v>
      </c>
      <c r="O270" s="544">
        <v>2414</v>
      </c>
      <c r="P270" s="529">
        <v>2.6527472527472526</v>
      </c>
      <c r="Q270" s="545">
        <v>71</v>
      </c>
    </row>
    <row r="271" spans="1:17" ht="14.4" customHeight="1" x14ac:dyDescent="0.3">
      <c r="A271" s="523" t="s">
        <v>1333</v>
      </c>
      <c r="B271" s="524" t="s">
        <v>1230</v>
      </c>
      <c r="C271" s="524" t="s">
        <v>1215</v>
      </c>
      <c r="D271" s="524" t="s">
        <v>1278</v>
      </c>
      <c r="E271" s="524" t="s">
        <v>1279</v>
      </c>
      <c r="F271" s="544"/>
      <c r="G271" s="544"/>
      <c r="H271" s="544"/>
      <c r="I271" s="544"/>
      <c r="J271" s="544"/>
      <c r="K271" s="544"/>
      <c r="L271" s="544"/>
      <c r="M271" s="544"/>
      <c r="N271" s="544">
        <v>1</v>
      </c>
      <c r="O271" s="544">
        <v>110</v>
      </c>
      <c r="P271" s="529"/>
      <c r="Q271" s="545">
        <v>110</v>
      </c>
    </row>
    <row r="272" spans="1:17" ht="14.4" customHeight="1" x14ac:dyDescent="0.3">
      <c r="A272" s="523" t="s">
        <v>1334</v>
      </c>
      <c r="B272" s="524" t="s">
        <v>1230</v>
      </c>
      <c r="C272" s="524" t="s">
        <v>1215</v>
      </c>
      <c r="D272" s="524" t="s">
        <v>1234</v>
      </c>
      <c r="E272" s="524" t="s">
        <v>1235</v>
      </c>
      <c r="F272" s="544">
        <v>25</v>
      </c>
      <c r="G272" s="544">
        <v>5075</v>
      </c>
      <c r="H272" s="544">
        <v>1</v>
      </c>
      <c r="I272" s="544">
        <v>203</v>
      </c>
      <c r="J272" s="544">
        <v>17</v>
      </c>
      <c r="K272" s="544">
        <v>3453</v>
      </c>
      <c r="L272" s="544">
        <v>0.68039408866995077</v>
      </c>
      <c r="M272" s="544">
        <v>203.11764705882354</v>
      </c>
      <c r="N272" s="544">
        <v>19</v>
      </c>
      <c r="O272" s="544">
        <v>3914</v>
      </c>
      <c r="P272" s="529">
        <v>0.7712315270935961</v>
      </c>
      <c r="Q272" s="545">
        <v>206</v>
      </c>
    </row>
    <row r="273" spans="1:17" ht="14.4" customHeight="1" x14ac:dyDescent="0.3">
      <c r="A273" s="523" t="s">
        <v>1334</v>
      </c>
      <c r="B273" s="524" t="s">
        <v>1230</v>
      </c>
      <c r="C273" s="524" t="s">
        <v>1215</v>
      </c>
      <c r="D273" s="524" t="s">
        <v>1237</v>
      </c>
      <c r="E273" s="524" t="s">
        <v>1238</v>
      </c>
      <c r="F273" s="544">
        <v>43</v>
      </c>
      <c r="G273" s="544">
        <v>12556</v>
      </c>
      <c r="H273" s="544">
        <v>1</v>
      </c>
      <c r="I273" s="544">
        <v>292</v>
      </c>
      <c r="J273" s="544">
        <v>16</v>
      </c>
      <c r="K273" s="544">
        <v>4672</v>
      </c>
      <c r="L273" s="544">
        <v>0.37209302325581395</v>
      </c>
      <c r="M273" s="544">
        <v>292</v>
      </c>
      <c r="N273" s="544">
        <v>85</v>
      </c>
      <c r="O273" s="544">
        <v>25075</v>
      </c>
      <c r="P273" s="529">
        <v>1.9970532016565785</v>
      </c>
      <c r="Q273" s="545">
        <v>295</v>
      </c>
    </row>
    <row r="274" spans="1:17" ht="14.4" customHeight="1" x14ac:dyDescent="0.3">
      <c r="A274" s="523" t="s">
        <v>1334</v>
      </c>
      <c r="B274" s="524" t="s">
        <v>1230</v>
      </c>
      <c r="C274" s="524" t="s">
        <v>1215</v>
      </c>
      <c r="D274" s="524" t="s">
        <v>1239</v>
      </c>
      <c r="E274" s="524" t="s">
        <v>1240</v>
      </c>
      <c r="F274" s="544">
        <v>3</v>
      </c>
      <c r="G274" s="544">
        <v>279</v>
      </c>
      <c r="H274" s="544">
        <v>1</v>
      </c>
      <c r="I274" s="544">
        <v>93</v>
      </c>
      <c r="J274" s="544">
        <v>3</v>
      </c>
      <c r="K274" s="544">
        <v>279</v>
      </c>
      <c r="L274" s="544">
        <v>1</v>
      </c>
      <c r="M274" s="544">
        <v>93</v>
      </c>
      <c r="N274" s="544">
        <v>3</v>
      </c>
      <c r="O274" s="544">
        <v>285</v>
      </c>
      <c r="P274" s="529">
        <v>1.021505376344086</v>
      </c>
      <c r="Q274" s="545">
        <v>95</v>
      </c>
    </row>
    <row r="275" spans="1:17" ht="14.4" customHeight="1" x14ac:dyDescent="0.3">
      <c r="A275" s="523" t="s">
        <v>1334</v>
      </c>
      <c r="B275" s="524" t="s">
        <v>1230</v>
      </c>
      <c r="C275" s="524" t="s">
        <v>1215</v>
      </c>
      <c r="D275" s="524" t="s">
        <v>1243</v>
      </c>
      <c r="E275" s="524" t="s">
        <v>1244</v>
      </c>
      <c r="F275" s="544">
        <v>26</v>
      </c>
      <c r="G275" s="544">
        <v>3484</v>
      </c>
      <c r="H275" s="544">
        <v>1</v>
      </c>
      <c r="I275" s="544">
        <v>134</v>
      </c>
      <c r="J275" s="544">
        <v>27</v>
      </c>
      <c r="K275" s="544">
        <v>3624</v>
      </c>
      <c r="L275" s="544">
        <v>1.0401836969001148</v>
      </c>
      <c r="M275" s="544">
        <v>134.22222222222223</v>
      </c>
      <c r="N275" s="544">
        <v>46</v>
      </c>
      <c r="O275" s="544">
        <v>6210</v>
      </c>
      <c r="P275" s="529">
        <v>1.7824339839265213</v>
      </c>
      <c r="Q275" s="545">
        <v>135</v>
      </c>
    </row>
    <row r="276" spans="1:17" ht="14.4" customHeight="1" x14ac:dyDescent="0.3">
      <c r="A276" s="523" t="s">
        <v>1334</v>
      </c>
      <c r="B276" s="524" t="s">
        <v>1230</v>
      </c>
      <c r="C276" s="524" t="s">
        <v>1215</v>
      </c>
      <c r="D276" s="524" t="s">
        <v>1246</v>
      </c>
      <c r="E276" s="524" t="s">
        <v>1247</v>
      </c>
      <c r="F276" s="544">
        <v>1</v>
      </c>
      <c r="G276" s="544">
        <v>612</v>
      </c>
      <c r="H276" s="544">
        <v>1</v>
      </c>
      <c r="I276" s="544">
        <v>612</v>
      </c>
      <c r="J276" s="544"/>
      <c r="K276" s="544"/>
      <c r="L276" s="544"/>
      <c r="M276" s="544"/>
      <c r="N276" s="544"/>
      <c r="O276" s="544"/>
      <c r="P276" s="529"/>
      <c r="Q276" s="545"/>
    </row>
    <row r="277" spans="1:17" ht="14.4" customHeight="1" x14ac:dyDescent="0.3">
      <c r="A277" s="523" t="s">
        <v>1334</v>
      </c>
      <c r="B277" s="524" t="s">
        <v>1230</v>
      </c>
      <c r="C277" s="524" t="s">
        <v>1215</v>
      </c>
      <c r="D277" s="524" t="s">
        <v>1250</v>
      </c>
      <c r="E277" s="524" t="s">
        <v>1251</v>
      </c>
      <c r="F277" s="544">
        <v>2</v>
      </c>
      <c r="G277" s="544">
        <v>318</v>
      </c>
      <c r="H277" s="544">
        <v>1</v>
      </c>
      <c r="I277" s="544">
        <v>159</v>
      </c>
      <c r="J277" s="544">
        <v>1</v>
      </c>
      <c r="K277" s="544">
        <v>159</v>
      </c>
      <c r="L277" s="544">
        <v>0.5</v>
      </c>
      <c r="M277" s="544">
        <v>159</v>
      </c>
      <c r="N277" s="544">
        <v>3</v>
      </c>
      <c r="O277" s="544">
        <v>483</v>
      </c>
      <c r="P277" s="529">
        <v>1.5188679245283019</v>
      </c>
      <c r="Q277" s="545">
        <v>161</v>
      </c>
    </row>
    <row r="278" spans="1:17" ht="14.4" customHeight="1" x14ac:dyDescent="0.3">
      <c r="A278" s="523" t="s">
        <v>1334</v>
      </c>
      <c r="B278" s="524" t="s">
        <v>1230</v>
      </c>
      <c r="C278" s="524" t="s">
        <v>1215</v>
      </c>
      <c r="D278" s="524" t="s">
        <v>1252</v>
      </c>
      <c r="E278" s="524" t="s">
        <v>1253</v>
      </c>
      <c r="F278" s="544"/>
      <c r="G278" s="544"/>
      <c r="H278" s="544"/>
      <c r="I278" s="544"/>
      <c r="J278" s="544"/>
      <c r="K278" s="544"/>
      <c r="L278" s="544"/>
      <c r="M278" s="544"/>
      <c r="N278" s="544">
        <v>1</v>
      </c>
      <c r="O278" s="544">
        <v>383</v>
      </c>
      <c r="P278" s="529"/>
      <c r="Q278" s="545">
        <v>383</v>
      </c>
    </row>
    <row r="279" spans="1:17" ht="14.4" customHeight="1" x14ac:dyDescent="0.3">
      <c r="A279" s="523" t="s">
        <v>1334</v>
      </c>
      <c r="B279" s="524" t="s">
        <v>1230</v>
      </c>
      <c r="C279" s="524" t="s">
        <v>1215</v>
      </c>
      <c r="D279" s="524" t="s">
        <v>1254</v>
      </c>
      <c r="E279" s="524" t="s">
        <v>1255</v>
      </c>
      <c r="F279" s="544">
        <v>85</v>
      </c>
      <c r="G279" s="544">
        <v>1360</v>
      </c>
      <c r="H279" s="544">
        <v>1</v>
      </c>
      <c r="I279" s="544">
        <v>16</v>
      </c>
      <c r="J279" s="544">
        <v>85</v>
      </c>
      <c r="K279" s="544">
        <v>1360</v>
      </c>
      <c r="L279" s="544">
        <v>1</v>
      </c>
      <c r="M279" s="544">
        <v>16</v>
      </c>
      <c r="N279" s="544">
        <v>87</v>
      </c>
      <c r="O279" s="544">
        <v>1392</v>
      </c>
      <c r="P279" s="529">
        <v>1.0235294117647058</v>
      </c>
      <c r="Q279" s="545">
        <v>16</v>
      </c>
    </row>
    <row r="280" spans="1:17" ht="14.4" customHeight="1" x14ac:dyDescent="0.3">
      <c r="A280" s="523" t="s">
        <v>1334</v>
      </c>
      <c r="B280" s="524" t="s">
        <v>1230</v>
      </c>
      <c r="C280" s="524" t="s">
        <v>1215</v>
      </c>
      <c r="D280" s="524" t="s">
        <v>1256</v>
      </c>
      <c r="E280" s="524" t="s">
        <v>1257</v>
      </c>
      <c r="F280" s="544">
        <v>5</v>
      </c>
      <c r="G280" s="544">
        <v>1310</v>
      </c>
      <c r="H280" s="544">
        <v>1</v>
      </c>
      <c r="I280" s="544">
        <v>262</v>
      </c>
      <c r="J280" s="544">
        <v>8</v>
      </c>
      <c r="K280" s="544">
        <v>2105</v>
      </c>
      <c r="L280" s="544">
        <v>1.6068702290076335</v>
      </c>
      <c r="M280" s="544">
        <v>263.125</v>
      </c>
      <c r="N280" s="544">
        <v>4</v>
      </c>
      <c r="O280" s="544">
        <v>1064</v>
      </c>
      <c r="P280" s="529">
        <v>0.81221374045801531</v>
      </c>
      <c r="Q280" s="545">
        <v>266</v>
      </c>
    </row>
    <row r="281" spans="1:17" ht="14.4" customHeight="1" x14ac:dyDescent="0.3">
      <c r="A281" s="523" t="s">
        <v>1334</v>
      </c>
      <c r="B281" s="524" t="s">
        <v>1230</v>
      </c>
      <c r="C281" s="524" t="s">
        <v>1215</v>
      </c>
      <c r="D281" s="524" t="s">
        <v>1258</v>
      </c>
      <c r="E281" s="524" t="s">
        <v>1259</v>
      </c>
      <c r="F281" s="544">
        <v>5</v>
      </c>
      <c r="G281" s="544">
        <v>705</v>
      </c>
      <c r="H281" s="544">
        <v>1</v>
      </c>
      <c r="I281" s="544">
        <v>141</v>
      </c>
      <c r="J281" s="544">
        <v>6</v>
      </c>
      <c r="K281" s="544">
        <v>846</v>
      </c>
      <c r="L281" s="544">
        <v>1.2</v>
      </c>
      <c r="M281" s="544">
        <v>141</v>
      </c>
      <c r="N281" s="544">
        <v>5</v>
      </c>
      <c r="O281" s="544">
        <v>705</v>
      </c>
      <c r="P281" s="529">
        <v>1</v>
      </c>
      <c r="Q281" s="545">
        <v>141</v>
      </c>
    </row>
    <row r="282" spans="1:17" ht="14.4" customHeight="1" x14ac:dyDescent="0.3">
      <c r="A282" s="523" t="s">
        <v>1334</v>
      </c>
      <c r="B282" s="524" t="s">
        <v>1230</v>
      </c>
      <c r="C282" s="524" t="s">
        <v>1215</v>
      </c>
      <c r="D282" s="524" t="s">
        <v>1260</v>
      </c>
      <c r="E282" s="524" t="s">
        <v>1259</v>
      </c>
      <c r="F282" s="544">
        <v>26</v>
      </c>
      <c r="G282" s="544">
        <v>2028</v>
      </c>
      <c r="H282" s="544">
        <v>1</v>
      </c>
      <c r="I282" s="544">
        <v>78</v>
      </c>
      <c r="J282" s="544">
        <v>27</v>
      </c>
      <c r="K282" s="544">
        <v>2106</v>
      </c>
      <c r="L282" s="544">
        <v>1.0384615384615385</v>
      </c>
      <c r="M282" s="544">
        <v>78</v>
      </c>
      <c r="N282" s="544">
        <v>46</v>
      </c>
      <c r="O282" s="544">
        <v>3588</v>
      </c>
      <c r="P282" s="529">
        <v>1.7692307692307692</v>
      </c>
      <c r="Q282" s="545">
        <v>78</v>
      </c>
    </row>
    <row r="283" spans="1:17" ht="14.4" customHeight="1" x14ac:dyDescent="0.3">
      <c r="A283" s="523" t="s">
        <v>1334</v>
      </c>
      <c r="B283" s="524" t="s">
        <v>1230</v>
      </c>
      <c r="C283" s="524" t="s">
        <v>1215</v>
      </c>
      <c r="D283" s="524" t="s">
        <v>1261</v>
      </c>
      <c r="E283" s="524" t="s">
        <v>1262</v>
      </c>
      <c r="F283" s="544">
        <v>5</v>
      </c>
      <c r="G283" s="544">
        <v>1515</v>
      </c>
      <c r="H283" s="544">
        <v>1</v>
      </c>
      <c r="I283" s="544">
        <v>303</v>
      </c>
      <c r="J283" s="544">
        <v>6</v>
      </c>
      <c r="K283" s="544">
        <v>1821</v>
      </c>
      <c r="L283" s="544">
        <v>1.2019801980198019</v>
      </c>
      <c r="M283" s="544">
        <v>303.5</v>
      </c>
      <c r="N283" s="544">
        <v>5</v>
      </c>
      <c r="O283" s="544">
        <v>1535</v>
      </c>
      <c r="P283" s="529">
        <v>1.0132013201320131</v>
      </c>
      <c r="Q283" s="545">
        <v>307</v>
      </c>
    </row>
    <row r="284" spans="1:17" ht="14.4" customHeight="1" x14ac:dyDescent="0.3">
      <c r="A284" s="523" t="s">
        <v>1334</v>
      </c>
      <c r="B284" s="524" t="s">
        <v>1230</v>
      </c>
      <c r="C284" s="524" t="s">
        <v>1215</v>
      </c>
      <c r="D284" s="524" t="s">
        <v>1265</v>
      </c>
      <c r="E284" s="524" t="s">
        <v>1266</v>
      </c>
      <c r="F284" s="544">
        <v>64</v>
      </c>
      <c r="G284" s="544">
        <v>10240</v>
      </c>
      <c r="H284" s="544">
        <v>1</v>
      </c>
      <c r="I284" s="544">
        <v>160</v>
      </c>
      <c r="J284" s="544">
        <v>70</v>
      </c>
      <c r="K284" s="544">
        <v>11211</v>
      </c>
      <c r="L284" s="544">
        <v>1.0948242187499999</v>
      </c>
      <c r="M284" s="544">
        <v>160.15714285714284</v>
      </c>
      <c r="N284" s="544">
        <v>68</v>
      </c>
      <c r="O284" s="544">
        <v>10948</v>
      </c>
      <c r="P284" s="529">
        <v>1.069140625</v>
      </c>
      <c r="Q284" s="545">
        <v>161</v>
      </c>
    </row>
    <row r="285" spans="1:17" ht="14.4" customHeight="1" x14ac:dyDescent="0.3">
      <c r="A285" s="523" t="s">
        <v>1334</v>
      </c>
      <c r="B285" s="524" t="s">
        <v>1230</v>
      </c>
      <c r="C285" s="524" t="s">
        <v>1215</v>
      </c>
      <c r="D285" s="524" t="s">
        <v>1269</v>
      </c>
      <c r="E285" s="524" t="s">
        <v>1235</v>
      </c>
      <c r="F285" s="544">
        <v>52</v>
      </c>
      <c r="G285" s="544">
        <v>3640</v>
      </c>
      <c r="H285" s="544">
        <v>1</v>
      </c>
      <c r="I285" s="544">
        <v>70</v>
      </c>
      <c r="J285" s="544">
        <v>65</v>
      </c>
      <c r="K285" s="544">
        <v>4563</v>
      </c>
      <c r="L285" s="544">
        <v>1.2535714285714286</v>
      </c>
      <c r="M285" s="544">
        <v>70.2</v>
      </c>
      <c r="N285" s="544">
        <v>126</v>
      </c>
      <c r="O285" s="544">
        <v>8946</v>
      </c>
      <c r="P285" s="529">
        <v>2.4576923076923078</v>
      </c>
      <c r="Q285" s="545">
        <v>71</v>
      </c>
    </row>
    <row r="286" spans="1:17" ht="14.4" customHeight="1" x14ac:dyDescent="0.3">
      <c r="A286" s="523" t="s">
        <v>1334</v>
      </c>
      <c r="B286" s="524" t="s">
        <v>1230</v>
      </c>
      <c r="C286" s="524" t="s">
        <v>1215</v>
      </c>
      <c r="D286" s="524" t="s">
        <v>1276</v>
      </c>
      <c r="E286" s="524" t="s">
        <v>1277</v>
      </c>
      <c r="F286" s="544">
        <v>1</v>
      </c>
      <c r="G286" s="544">
        <v>1189</v>
      </c>
      <c r="H286" s="544">
        <v>1</v>
      </c>
      <c r="I286" s="544">
        <v>1189</v>
      </c>
      <c r="J286" s="544">
        <v>1</v>
      </c>
      <c r="K286" s="544">
        <v>1189</v>
      </c>
      <c r="L286" s="544">
        <v>1</v>
      </c>
      <c r="M286" s="544">
        <v>1189</v>
      </c>
      <c r="N286" s="544">
        <v>3</v>
      </c>
      <c r="O286" s="544">
        <v>3585</v>
      </c>
      <c r="P286" s="529">
        <v>3.0151387720773761</v>
      </c>
      <c r="Q286" s="545">
        <v>1195</v>
      </c>
    </row>
    <row r="287" spans="1:17" ht="14.4" customHeight="1" x14ac:dyDescent="0.3">
      <c r="A287" s="523" t="s">
        <v>1334</v>
      </c>
      <c r="B287" s="524" t="s">
        <v>1230</v>
      </c>
      <c r="C287" s="524" t="s">
        <v>1215</v>
      </c>
      <c r="D287" s="524" t="s">
        <v>1278</v>
      </c>
      <c r="E287" s="524" t="s">
        <v>1279</v>
      </c>
      <c r="F287" s="544">
        <v>1</v>
      </c>
      <c r="G287" s="544">
        <v>108</v>
      </c>
      <c r="H287" s="544">
        <v>1</v>
      </c>
      <c r="I287" s="544">
        <v>108</v>
      </c>
      <c r="J287" s="544">
        <v>1</v>
      </c>
      <c r="K287" s="544">
        <v>108</v>
      </c>
      <c r="L287" s="544">
        <v>1</v>
      </c>
      <c r="M287" s="544">
        <v>108</v>
      </c>
      <c r="N287" s="544">
        <v>2</v>
      </c>
      <c r="O287" s="544">
        <v>220</v>
      </c>
      <c r="P287" s="529">
        <v>2.0370370370370372</v>
      </c>
      <c r="Q287" s="545">
        <v>110</v>
      </c>
    </row>
    <row r="288" spans="1:17" ht="14.4" customHeight="1" x14ac:dyDescent="0.3">
      <c r="A288" s="523" t="s">
        <v>1334</v>
      </c>
      <c r="B288" s="524" t="s">
        <v>1230</v>
      </c>
      <c r="C288" s="524" t="s">
        <v>1215</v>
      </c>
      <c r="D288" s="524" t="s">
        <v>1288</v>
      </c>
      <c r="E288" s="524" t="s">
        <v>1289</v>
      </c>
      <c r="F288" s="544"/>
      <c r="G288" s="544"/>
      <c r="H288" s="544"/>
      <c r="I288" s="544"/>
      <c r="J288" s="544"/>
      <c r="K288" s="544"/>
      <c r="L288" s="544"/>
      <c r="M288" s="544"/>
      <c r="N288" s="544">
        <v>1</v>
      </c>
      <c r="O288" s="544">
        <v>294</v>
      </c>
      <c r="P288" s="529"/>
      <c r="Q288" s="545">
        <v>294</v>
      </c>
    </row>
    <row r="289" spans="1:17" ht="14.4" customHeight="1" x14ac:dyDescent="0.3">
      <c r="A289" s="523" t="s">
        <v>1335</v>
      </c>
      <c r="B289" s="524" t="s">
        <v>1230</v>
      </c>
      <c r="C289" s="524" t="s">
        <v>1215</v>
      </c>
      <c r="D289" s="524" t="s">
        <v>1234</v>
      </c>
      <c r="E289" s="524" t="s">
        <v>1235</v>
      </c>
      <c r="F289" s="544">
        <v>22</v>
      </c>
      <c r="G289" s="544">
        <v>4466</v>
      </c>
      <c r="H289" s="544">
        <v>1</v>
      </c>
      <c r="I289" s="544">
        <v>203</v>
      </c>
      <c r="J289" s="544">
        <v>2</v>
      </c>
      <c r="K289" s="544">
        <v>406</v>
      </c>
      <c r="L289" s="544">
        <v>9.0909090909090912E-2</v>
      </c>
      <c r="M289" s="544">
        <v>203</v>
      </c>
      <c r="N289" s="544">
        <v>26</v>
      </c>
      <c r="O289" s="544">
        <v>5356</v>
      </c>
      <c r="P289" s="529">
        <v>1.1992834751455441</v>
      </c>
      <c r="Q289" s="545">
        <v>206</v>
      </c>
    </row>
    <row r="290" spans="1:17" ht="14.4" customHeight="1" x14ac:dyDescent="0.3">
      <c r="A290" s="523" t="s">
        <v>1335</v>
      </c>
      <c r="B290" s="524" t="s">
        <v>1230</v>
      </c>
      <c r="C290" s="524" t="s">
        <v>1215</v>
      </c>
      <c r="D290" s="524" t="s">
        <v>1236</v>
      </c>
      <c r="E290" s="524" t="s">
        <v>1235</v>
      </c>
      <c r="F290" s="544"/>
      <c r="G290" s="544"/>
      <c r="H290" s="544"/>
      <c r="I290" s="544"/>
      <c r="J290" s="544"/>
      <c r="K290" s="544"/>
      <c r="L290" s="544"/>
      <c r="M290" s="544"/>
      <c r="N290" s="544">
        <v>1</v>
      </c>
      <c r="O290" s="544">
        <v>85</v>
      </c>
      <c r="P290" s="529"/>
      <c r="Q290" s="545">
        <v>85</v>
      </c>
    </row>
    <row r="291" spans="1:17" ht="14.4" customHeight="1" x14ac:dyDescent="0.3">
      <c r="A291" s="523" t="s">
        <v>1335</v>
      </c>
      <c r="B291" s="524" t="s">
        <v>1230</v>
      </c>
      <c r="C291" s="524" t="s">
        <v>1215</v>
      </c>
      <c r="D291" s="524" t="s">
        <v>1237</v>
      </c>
      <c r="E291" s="524" t="s">
        <v>1238</v>
      </c>
      <c r="F291" s="544">
        <v>97</v>
      </c>
      <c r="G291" s="544">
        <v>28324</v>
      </c>
      <c r="H291" s="544">
        <v>1</v>
      </c>
      <c r="I291" s="544">
        <v>292</v>
      </c>
      <c r="J291" s="544">
        <v>16</v>
      </c>
      <c r="K291" s="544">
        <v>4672</v>
      </c>
      <c r="L291" s="544">
        <v>0.16494845360824742</v>
      </c>
      <c r="M291" s="544">
        <v>292</v>
      </c>
      <c r="N291" s="544">
        <v>27</v>
      </c>
      <c r="O291" s="544">
        <v>7965</v>
      </c>
      <c r="P291" s="529">
        <v>0.28121028103375229</v>
      </c>
      <c r="Q291" s="545">
        <v>295</v>
      </c>
    </row>
    <row r="292" spans="1:17" ht="14.4" customHeight="1" x14ac:dyDescent="0.3">
      <c r="A292" s="523" t="s">
        <v>1335</v>
      </c>
      <c r="B292" s="524" t="s">
        <v>1230</v>
      </c>
      <c r="C292" s="524" t="s">
        <v>1215</v>
      </c>
      <c r="D292" s="524" t="s">
        <v>1239</v>
      </c>
      <c r="E292" s="524" t="s">
        <v>1240</v>
      </c>
      <c r="F292" s="544">
        <v>6</v>
      </c>
      <c r="G292" s="544">
        <v>558</v>
      </c>
      <c r="H292" s="544">
        <v>1</v>
      </c>
      <c r="I292" s="544">
        <v>93</v>
      </c>
      <c r="J292" s="544"/>
      <c r="K292" s="544"/>
      <c r="L292" s="544"/>
      <c r="M292" s="544"/>
      <c r="N292" s="544"/>
      <c r="O292" s="544"/>
      <c r="P292" s="529"/>
      <c r="Q292" s="545"/>
    </row>
    <row r="293" spans="1:17" ht="14.4" customHeight="1" x14ac:dyDescent="0.3">
      <c r="A293" s="523" t="s">
        <v>1335</v>
      </c>
      <c r="B293" s="524" t="s">
        <v>1230</v>
      </c>
      <c r="C293" s="524" t="s">
        <v>1215</v>
      </c>
      <c r="D293" s="524" t="s">
        <v>1243</v>
      </c>
      <c r="E293" s="524" t="s">
        <v>1244</v>
      </c>
      <c r="F293" s="544">
        <v>5</v>
      </c>
      <c r="G293" s="544">
        <v>670</v>
      </c>
      <c r="H293" s="544">
        <v>1</v>
      </c>
      <c r="I293" s="544">
        <v>134</v>
      </c>
      <c r="J293" s="544">
        <v>4</v>
      </c>
      <c r="K293" s="544">
        <v>537</v>
      </c>
      <c r="L293" s="544">
        <v>0.80149253731343284</v>
      </c>
      <c r="M293" s="544">
        <v>134.25</v>
      </c>
      <c r="N293" s="544">
        <v>9</v>
      </c>
      <c r="O293" s="544">
        <v>1215</v>
      </c>
      <c r="P293" s="529">
        <v>1.8134328358208955</v>
      </c>
      <c r="Q293" s="545">
        <v>135</v>
      </c>
    </row>
    <row r="294" spans="1:17" ht="14.4" customHeight="1" x14ac:dyDescent="0.3">
      <c r="A294" s="523" t="s">
        <v>1335</v>
      </c>
      <c r="B294" s="524" t="s">
        <v>1230</v>
      </c>
      <c r="C294" s="524" t="s">
        <v>1215</v>
      </c>
      <c r="D294" s="524" t="s">
        <v>1246</v>
      </c>
      <c r="E294" s="524" t="s">
        <v>1247</v>
      </c>
      <c r="F294" s="544">
        <v>2</v>
      </c>
      <c r="G294" s="544">
        <v>1224</v>
      </c>
      <c r="H294" s="544">
        <v>1</v>
      </c>
      <c r="I294" s="544">
        <v>612</v>
      </c>
      <c r="J294" s="544"/>
      <c r="K294" s="544"/>
      <c r="L294" s="544"/>
      <c r="M294" s="544"/>
      <c r="N294" s="544"/>
      <c r="O294" s="544"/>
      <c r="P294" s="529"/>
      <c r="Q294" s="545"/>
    </row>
    <row r="295" spans="1:17" ht="14.4" customHeight="1" x14ac:dyDescent="0.3">
      <c r="A295" s="523" t="s">
        <v>1335</v>
      </c>
      <c r="B295" s="524" t="s">
        <v>1230</v>
      </c>
      <c r="C295" s="524" t="s">
        <v>1215</v>
      </c>
      <c r="D295" s="524" t="s">
        <v>1250</v>
      </c>
      <c r="E295" s="524" t="s">
        <v>1251</v>
      </c>
      <c r="F295" s="544">
        <v>4</v>
      </c>
      <c r="G295" s="544">
        <v>636</v>
      </c>
      <c r="H295" s="544">
        <v>1</v>
      </c>
      <c r="I295" s="544">
        <v>159</v>
      </c>
      <c r="J295" s="544">
        <v>1</v>
      </c>
      <c r="K295" s="544">
        <v>159</v>
      </c>
      <c r="L295" s="544">
        <v>0.25</v>
      </c>
      <c r="M295" s="544">
        <v>159</v>
      </c>
      <c r="N295" s="544">
        <v>2</v>
      </c>
      <c r="O295" s="544">
        <v>322</v>
      </c>
      <c r="P295" s="529">
        <v>0.50628930817610063</v>
      </c>
      <c r="Q295" s="545">
        <v>161</v>
      </c>
    </row>
    <row r="296" spans="1:17" ht="14.4" customHeight="1" x14ac:dyDescent="0.3">
      <c r="A296" s="523" t="s">
        <v>1335</v>
      </c>
      <c r="B296" s="524" t="s">
        <v>1230</v>
      </c>
      <c r="C296" s="524" t="s">
        <v>1215</v>
      </c>
      <c r="D296" s="524" t="s">
        <v>1254</v>
      </c>
      <c r="E296" s="524" t="s">
        <v>1255</v>
      </c>
      <c r="F296" s="544">
        <v>18</v>
      </c>
      <c r="G296" s="544">
        <v>288</v>
      </c>
      <c r="H296" s="544">
        <v>1</v>
      </c>
      <c r="I296" s="544">
        <v>16</v>
      </c>
      <c r="J296" s="544">
        <v>11</v>
      </c>
      <c r="K296" s="544">
        <v>176</v>
      </c>
      <c r="L296" s="544">
        <v>0.61111111111111116</v>
      </c>
      <c r="M296" s="544">
        <v>16</v>
      </c>
      <c r="N296" s="544">
        <v>29</v>
      </c>
      <c r="O296" s="544">
        <v>464</v>
      </c>
      <c r="P296" s="529">
        <v>1.6111111111111112</v>
      </c>
      <c r="Q296" s="545">
        <v>16</v>
      </c>
    </row>
    <row r="297" spans="1:17" ht="14.4" customHeight="1" x14ac:dyDescent="0.3">
      <c r="A297" s="523" t="s">
        <v>1335</v>
      </c>
      <c r="B297" s="524" t="s">
        <v>1230</v>
      </c>
      <c r="C297" s="524" t="s">
        <v>1215</v>
      </c>
      <c r="D297" s="524" t="s">
        <v>1256</v>
      </c>
      <c r="E297" s="524" t="s">
        <v>1257</v>
      </c>
      <c r="F297" s="544">
        <v>8</v>
      </c>
      <c r="G297" s="544">
        <v>2096</v>
      </c>
      <c r="H297" s="544">
        <v>1</v>
      </c>
      <c r="I297" s="544">
        <v>262</v>
      </c>
      <c r="J297" s="544">
        <v>1</v>
      </c>
      <c r="K297" s="544">
        <v>262</v>
      </c>
      <c r="L297" s="544">
        <v>0.125</v>
      </c>
      <c r="M297" s="544">
        <v>262</v>
      </c>
      <c r="N297" s="544">
        <v>8</v>
      </c>
      <c r="O297" s="544">
        <v>2128</v>
      </c>
      <c r="P297" s="529">
        <v>1.0152671755725191</v>
      </c>
      <c r="Q297" s="545">
        <v>266</v>
      </c>
    </row>
    <row r="298" spans="1:17" ht="14.4" customHeight="1" x14ac:dyDescent="0.3">
      <c r="A298" s="523" t="s">
        <v>1335</v>
      </c>
      <c r="B298" s="524" t="s">
        <v>1230</v>
      </c>
      <c r="C298" s="524" t="s">
        <v>1215</v>
      </c>
      <c r="D298" s="524" t="s">
        <v>1258</v>
      </c>
      <c r="E298" s="524" t="s">
        <v>1259</v>
      </c>
      <c r="F298" s="544">
        <v>7</v>
      </c>
      <c r="G298" s="544">
        <v>987</v>
      </c>
      <c r="H298" s="544">
        <v>1</v>
      </c>
      <c r="I298" s="544">
        <v>141</v>
      </c>
      <c r="J298" s="544">
        <v>1</v>
      </c>
      <c r="K298" s="544">
        <v>141</v>
      </c>
      <c r="L298" s="544">
        <v>0.14285714285714285</v>
      </c>
      <c r="M298" s="544">
        <v>141</v>
      </c>
      <c r="N298" s="544">
        <v>12</v>
      </c>
      <c r="O298" s="544">
        <v>1692</v>
      </c>
      <c r="P298" s="529">
        <v>1.7142857142857142</v>
      </c>
      <c r="Q298" s="545">
        <v>141</v>
      </c>
    </row>
    <row r="299" spans="1:17" ht="14.4" customHeight="1" x14ac:dyDescent="0.3">
      <c r="A299" s="523" t="s">
        <v>1335</v>
      </c>
      <c r="B299" s="524" t="s">
        <v>1230</v>
      </c>
      <c r="C299" s="524" t="s">
        <v>1215</v>
      </c>
      <c r="D299" s="524" t="s">
        <v>1260</v>
      </c>
      <c r="E299" s="524" t="s">
        <v>1259</v>
      </c>
      <c r="F299" s="544">
        <v>5</v>
      </c>
      <c r="G299" s="544">
        <v>390</v>
      </c>
      <c r="H299" s="544">
        <v>1</v>
      </c>
      <c r="I299" s="544">
        <v>78</v>
      </c>
      <c r="J299" s="544">
        <v>4</v>
      </c>
      <c r="K299" s="544">
        <v>312</v>
      </c>
      <c r="L299" s="544">
        <v>0.8</v>
      </c>
      <c r="M299" s="544">
        <v>78</v>
      </c>
      <c r="N299" s="544">
        <v>9</v>
      </c>
      <c r="O299" s="544">
        <v>702</v>
      </c>
      <c r="P299" s="529">
        <v>1.8</v>
      </c>
      <c r="Q299" s="545">
        <v>78</v>
      </c>
    </row>
    <row r="300" spans="1:17" ht="14.4" customHeight="1" x14ac:dyDescent="0.3">
      <c r="A300" s="523" t="s">
        <v>1335</v>
      </c>
      <c r="B300" s="524" t="s">
        <v>1230</v>
      </c>
      <c r="C300" s="524" t="s">
        <v>1215</v>
      </c>
      <c r="D300" s="524" t="s">
        <v>1261</v>
      </c>
      <c r="E300" s="524" t="s">
        <v>1262</v>
      </c>
      <c r="F300" s="544">
        <v>7</v>
      </c>
      <c r="G300" s="544">
        <v>2121</v>
      </c>
      <c r="H300" s="544">
        <v>1</v>
      </c>
      <c r="I300" s="544">
        <v>303</v>
      </c>
      <c r="J300" s="544">
        <v>1</v>
      </c>
      <c r="K300" s="544">
        <v>303</v>
      </c>
      <c r="L300" s="544">
        <v>0.14285714285714285</v>
      </c>
      <c r="M300" s="544">
        <v>303</v>
      </c>
      <c r="N300" s="544">
        <v>12</v>
      </c>
      <c r="O300" s="544">
        <v>3684</v>
      </c>
      <c r="P300" s="529">
        <v>1.7369165487977369</v>
      </c>
      <c r="Q300" s="545">
        <v>307</v>
      </c>
    </row>
    <row r="301" spans="1:17" ht="14.4" customHeight="1" x14ac:dyDescent="0.3">
      <c r="A301" s="523" t="s">
        <v>1335</v>
      </c>
      <c r="B301" s="524" t="s">
        <v>1230</v>
      </c>
      <c r="C301" s="524" t="s">
        <v>1215</v>
      </c>
      <c r="D301" s="524" t="s">
        <v>1265</v>
      </c>
      <c r="E301" s="524" t="s">
        <v>1266</v>
      </c>
      <c r="F301" s="544">
        <v>9</v>
      </c>
      <c r="G301" s="544">
        <v>1440</v>
      </c>
      <c r="H301" s="544">
        <v>1</v>
      </c>
      <c r="I301" s="544">
        <v>160</v>
      </c>
      <c r="J301" s="544">
        <v>8</v>
      </c>
      <c r="K301" s="544">
        <v>1281</v>
      </c>
      <c r="L301" s="544">
        <v>0.88958333333333328</v>
      </c>
      <c r="M301" s="544">
        <v>160.125</v>
      </c>
      <c r="N301" s="544">
        <v>11</v>
      </c>
      <c r="O301" s="544">
        <v>1771</v>
      </c>
      <c r="P301" s="529">
        <v>1.2298611111111111</v>
      </c>
      <c r="Q301" s="545">
        <v>161</v>
      </c>
    </row>
    <row r="302" spans="1:17" ht="14.4" customHeight="1" x14ac:dyDescent="0.3">
      <c r="A302" s="523" t="s">
        <v>1335</v>
      </c>
      <c r="B302" s="524" t="s">
        <v>1230</v>
      </c>
      <c r="C302" s="524" t="s">
        <v>1215</v>
      </c>
      <c r="D302" s="524" t="s">
        <v>1269</v>
      </c>
      <c r="E302" s="524" t="s">
        <v>1235</v>
      </c>
      <c r="F302" s="544">
        <v>4</v>
      </c>
      <c r="G302" s="544">
        <v>280</v>
      </c>
      <c r="H302" s="544">
        <v>1</v>
      </c>
      <c r="I302" s="544">
        <v>70</v>
      </c>
      <c r="J302" s="544">
        <v>8</v>
      </c>
      <c r="K302" s="544">
        <v>562</v>
      </c>
      <c r="L302" s="544">
        <v>2.0071428571428571</v>
      </c>
      <c r="M302" s="544">
        <v>70.25</v>
      </c>
      <c r="N302" s="544">
        <v>19</v>
      </c>
      <c r="O302" s="544">
        <v>1349</v>
      </c>
      <c r="P302" s="529">
        <v>4.8178571428571431</v>
      </c>
      <c r="Q302" s="545">
        <v>71</v>
      </c>
    </row>
    <row r="303" spans="1:17" ht="14.4" customHeight="1" x14ac:dyDescent="0.3">
      <c r="A303" s="523" t="s">
        <v>1335</v>
      </c>
      <c r="B303" s="524" t="s">
        <v>1230</v>
      </c>
      <c r="C303" s="524" t="s">
        <v>1215</v>
      </c>
      <c r="D303" s="524" t="s">
        <v>1274</v>
      </c>
      <c r="E303" s="524" t="s">
        <v>1275</v>
      </c>
      <c r="F303" s="544"/>
      <c r="G303" s="544"/>
      <c r="H303" s="544"/>
      <c r="I303" s="544"/>
      <c r="J303" s="544"/>
      <c r="K303" s="544"/>
      <c r="L303" s="544"/>
      <c r="M303" s="544"/>
      <c r="N303" s="544">
        <v>1</v>
      </c>
      <c r="O303" s="544">
        <v>220</v>
      </c>
      <c r="P303" s="529"/>
      <c r="Q303" s="545">
        <v>220</v>
      </c>
    </row>
    <row r="304" spans="1:17" ht="14.4" customHeight="1" x14ac:dyDescent="0.3">
      <c r="A304" s="523" t="s">
        <v>1335</v>
      </c>
      <c r="B304" s="524" t="s">
        <v>1230</v>
      </c>
      <c r="C304" s="524" t="s">
        <v>1215</v>
      </c>
      <c r="D304" s="524" t="s">
        <v>1276</v>
      </c>
      <c r="E304" s="524" t="s">
        <v>1277</v>
      </c>
      <c r="F304" s="544">
        <v>3</v>
      </c>
      <c r="G304" s="544">
        <v>3567</v>
      </c>
      <c r="H304" s="544">
        <v>1</v>
      </c>
      <c r="I304" s="544">
        <v>1189</v>
      </c>
      <c r="J304" s="544">
        <v>1</v>
      </c>
      <c r="K304" s="544">
        <v>1189</v>
      </c>
      <c r="L304" s="544">
        <v>0.33333333333333331</v>
      </c>
      <c r="M304" s="544">
        <v>1189</v>
      </c>
      <c r="N304" s="544">
        <v>2</v>
      </c>
      <c r="O304" s="544">
        <v>2390</v>
      </c>
      <c r="P304" s="529">
        <v>0.67003083823941689</v>
      </c>
      <c r="Q304" s="545">
        <v>1195</v>
      </c>
    </row>
    <row r="305" spans="1:17" ht="14.4" customHeight="1" x14ac:dyDescent="0.3">
      <c r="A305" s="523" t="s">
        <v>1335</v>
      </c>
      <c r="B305" s="524" t="s">
        <v>1230</v>
      </c>
      <c r="C305" s="524" t="s">
        <v>1215</v>
      </c>
      <c r="D305" s="524" t="s">
        <v>1278</v>
      </c>
      <c r="E305" s="524" t="s">
        <v>1279</v>
      </c>
      <c r="F305" s="544">
        <v>3</v>
      </c>
      <c r="G305" s="544">
        <v>324</v>
      </c>
      <c r="H305" s="544">
        <v>1</v>
      </c>
      <c r="I305" s="544">
        <v>108</v>
      </c>
      <c r="J305" s="544">
        <v>1</v>
      </c>
      <c r="K305" s="544">
        <v>108</v>
      </c>
      <c r="L305" s="544">
        <v>0.33333333333333331</v>
      </c>
      <c r="M305" s="544">
        <v>108</v>
      </c>
      <c r="N305" s="544">
        <v>2</v>
      </c>
      <c r="O305" s="544">
        <v>220</v>
      </c>
      <c r="P305" s="529">
        <v>0.67901234567901236</v>
      </c>
      <c r="Q305" s="545">
        <v>110</v>
      </c>
    </row>
    <row r="306" spans="1:17" ht="14.4" customHeight="1" x14ac:dyDescent="0.3">
      <c r="A306" s="523" t="s">
        <v>1335</v>
      </c>
      <c r="B306" s="524" t="s">
        <v>1230</v>
      </c>
      <c r="C306" s="524" t="s">
        <v>1215</v>
      </c>
      <c r="D306" s="524" t="s">
        <v>1288</v>
      </c>
      <c r="E306" s="524" t="s">
        <v>1289</v>
      </c>
      <c r="F306" s="544">
        <v>1</v>
      </c>
      <c r="G306" s="544">
        <v>291</v>
      </c>
      <c r="H306" s="544">
        <v>1</v>
      </c>
      <c r="I306" s="544">
        <v>291</v>
      </c>
      <c r="J306" s="544"/>
      <c r="K306" s="544"/>
      <c r="L306" s="544"/>
      <c r="M306" s="544"/>
      <c r="N306" s="544"/>
      <c r="O306" s="544"/>
      <c r="P306" s="529"/>
      <c r="Q306" s="545"/>
    </row>
    <row r="307" spans="1:17" ht="14.4" customHeight="1" x14ac:dyDescent="0.3">
      <c r="A307" s="523" t="s">
        <v>1336</v>
      </c>
      <c r="B307" s="524" t="s">
        <v>1230</v>
      </c>
      <c r="C307" s="524" t="s">
        <v>1215</v>
      </c>
      <c r="D307" s="524" t="s">
        <v>1234</v>
      </c>
      <c r="E307" s="524" t="s">
        <v>1235</v>
      </c>
      <c r="F307" s="544">
        <v>2</v>
      </c>
      <c r="G307" s="544">
        <v>406</v>
      </c>
      <c r="H307" s="544">
        <v>1</v>
      </c>
      <c r="I307" s="544">
        <v>203</v>
      </c>
      <c r="J307" s="544"/>
      <c r="K307" s="544"/>
      <c r="L307" s="544"/>
      <c r="M307" s="544"/>
      <c r="N307" s="544">
        <v>4</v>
      </c>
      <c r="O307" s="544">
        <v>824</v>
      </c>
      <c r="P307" s="529">
        <v>2.0295566502463056</v>
      </c>
      <c r="Q307" s="545">
        <v>206</v>
      </c>
    </row>
    <row r="308" spans="1:17" ht="14.4" customHeight="1" x14ac:dyDescent="0.3">
      <c r="A308" s="523" t="s">
        <v>1336</v>
      </c>
      <c r="B308" s="524" t="s">
        <v>1230</v>
      </c>
      <c r="C308" s="524" t="s">
        <v>1215</v>
      </c>
      <c r="D308" s="524" t="s">
        <v>1236</v>
      </c>
      <c r="E308" s="524" t="s">
        <v>1235</v>
      </c>
      <c r="F308" s="544"/>
      <c r="G308" s="544"/>
      <c r="H308" s="544"/>
      <c r="I308" s="544"/>
      <c r="J308" s="544">
        <v>3</v>
      </c>
      <c r="K308" s="544">
        <v>254</v>
      </c>
      <c r="L308" s="544"/>
      <c r="M308" s="544">
        <v>84.666666666666671</v>
      </c>
      <c r="N308" s="544">
        <v>1</v>
      </c>
      <c r="O308" s="544">
        <v>85</v>
      </c>
      <c r="P308" s="529"/>
      <c r="Q308" s="545">
        <v>85</v>
      </c>
    </row>
    <row r="309" spans="1:17" ht="14.4" customHeight="1" x14ac:dyDescent="0.3">
      <c r="A309" s="523" t="s">
        <v>1336</v>
      </c>
      <c r="B309" s="524" t="s">
        <v>1230</v>
      </c>
      <c r="C309" s="524" t="s">
        <v>1215</v>
      </c>
      <c r="D309" s="524" t="s">
        <v>1237</v>
      </c>
      <c r="E309" s="524" t="s">
        <v>1238</v>
      </c>
      <c r="F309" s="544"/>
      <c r="G309" s="544"/>
      <c r="H309" s="544"/>
      <c r="I309" s="544"/>
      <c r="J309" s="544"/>
      <c r="K309" s="544"/>
      <c r="L309" s="544"/>
      <c r="M309" s="544"/>
      <c r="N309" s="544">
        <v>2</v>
      </c>
      <c r="O309" s="544">
        <v>590</v>
      </c>
      <c r="P309" s="529"/>
      <c r="Q309" s="545">
        <v>295</v>
      </c>
    </row>
    <row r="310" spans="1:17" ht="14.4" customHeight="1" x14ac:dyDescent="0.3">
      <c r="A310" s="523" t="s">
        <v>1336</v>
      </c>
      <c r="B310" s="524" t="s">
        <v>1230</v>
      </c>
      <c r="C310" s="524" t="s">
        <v>1215</v>
      </c>
      <c r="D310" s="524" t="s">
        <v>1243</v>
      </c>
      <c r="E310" s="524" t="s">
        <v>1244</v>
      </c>
      <c r="F310" s="544">
        <v>2</v>
      </c>
      <c r="G310" s="544">
        <v>268</v>
      </c>
      <c r="H310" s="544">
        <v>1</v>
      </c>
      <c r="I310" s="544">
        <v>134</v>
      </c>
      <c r="J310" s="544"/>
      <c r="K310" s="544"/>
      <c r="L310" s="544"/>
      <c r="M310" s="544"/>
      <c r="N310" s="544"/>
      <c r="O310" s="544"/>
      <c r="P310" s="529"/>
      <c r="Q310" s="545"/>
    </row>
    <row r="311" spans="1:17" ht="14.4" customHeight="1" x14ac:dyDescent="0.3">
      <c r="A311" s="523" t="s">
        <v>1336</v>
      </c>
      <c r="B311" s="524" t="s">
        <v>1230</v>
      </c>
      <c r="C311" s="524" t="s">
        <v>1215</v>
      </c>
      <c r="D311" s="524" t="s">
        <v>1245</v>
      </c>
      <c r="E311" s="524" t="s">
        <v>1244</v>
      </c>
      <c r="F311" s="544">
        <v>1</v>
      </c>
      <c r="G311" s="544">
        <v>175</v>
      </c>
      <c r="H311" s="544">
        <v>1</v>
      </c>
      <c r="I311" s="544">
        <v>175</v>
      </c>
      <c r="J311" s="544">
        <v>3</v>
      </c>
      <c r="K311" s="544">
        <v>529</v>
      </c>
      <c r="L311" s="544">
        <v>3.0228571428571427</v>
      </c>
      <c r="M311" s="544">
        <v>176.33333333333334</v>
      </c>
      <c r="N311" s="544">
        <v>1</v>
      </c>
      <c r="O311" s="544">
        <v>178</v>
      </c>
      <c r="P311" s="529">
        <v>1.0171428571428571</v>
      </c>
      <c r="Q311" s="545">
        <v>178</v>
      </c>
    </row>
    <row r="312" spans="1:17" ht="14.4" customHeight="1" x14ac:dyDescent="0.3">
      <c r="A312" s="523" t="s">
        <v>1336</v>
      </c>
      <c r="B312" s="524" t="s">
        <v>1230</v>
      </c>
      <c r="C312" s="524" t="s">
        <v>1215</v>
      </c>
      <c r="D312" s="524" t="s">
        <v>1248</v>
      </c>
      <c r="E312" s="524" t="s">
        <v>1249</v>
      </c>
      <c r="F312" s="544"/>
      <c r="G312" s="544"/>
      <c r="H312" s="544"/>
      <c r="I312" s="544"/>
      <c r="J312" s="544">
        <v>1</v>
      </c>
      <c r="K312" s="544">
        <v>585</v>
      </c>
      <c r="L312" s="544"/>
      <c r="M312" s="544">
        <v>585</v>
      </c>
      <c r="N312" s="544">
        <v>1</v>
      </c>
      <c r="O312" s="544">
        <v>593</v>
      </c>
      <c r="P312" s="529"/>
      <c r="Q312" s="545">
        <v>593</v>
      </c>
    </row>
    <row r="313" spans="1:17" ht="14.4" customHeight="1" x14ac:dyDescent="0.3">
      <c r="A313" s="523" t="s">
        <v>1336</v>
      </c>
      <c r="B313" s="524" t="s">
        <v>1230</v>
      </c>
      <c r="C313" s="524" t="s">
        <v>1215</v>
      </c>
      <c r="D313" s="524" t="s">
        <v>1250</v>
      </c>
      <c r="E313" s="524" t="s">
        <v>1251</v>
      </c>
      <c r="F313" s="544">
        <v>1</v>
      </c>
      <c r="G313" s="544">
        <v>159</v>
      </c>
      <c r="H313" s="544">
        <v>1</v>
      </c>
      <c r="I313" s="544">
        <v>159</v>
      </c>
      <c r="J313" s="544">
        <v>1</v>
      </c>
      <c r="K313" s="544">
        <v>159</v>
      </c>
      <c r="L313" s="544">
        <v>1</v>
      </c>
      <c r="M313" s="544">
        <v>159</v>
      </c>
      <c r="N313" s="544">
        <v>1</v>
      </c>
      <c r="O313" s="544">
        <v>161</v>
      </c>
      <c r="P313" s="529">
        <v>1.0125786163522013</v>
      </c>
      <c r="Q313" s="545">
        <v>161</v>
      </c>
    </row>
    <row r="314" spans="1:17" ht="14.4" customHeight="1" x14ac:dyDescent="0.3">
      <c r="A314" s="523" t="s">
        <v>1336</v>
      </c>
      <c r="B314" s="524" t="s">
        <v>1230</v>
      </c>
      <c r="C314" s="524" t="s">
        <v>1215</v>
      </c>
      <c r="D314" s="524" t="s">
        <v>1254</v>
      </c>
      <c r="E314" s="524" t="s">
        <v>1255</v>
      </c>
      <c r="F314" s="544">
        <v>5</v>
      </c>
      <c r="G314" s="544">
        <v>80</v>
      </c>
      <c r="H314" s="544">
        <v>1</v>
      </c>
      <c r="I314" s="544">
        <v>16</v>
      </c>
      <c r="J314" s="544">
        <v>3</v>
      </c>
      <c r="K314" s="544">
        <v>48</v>
      </c>
      <c r="L314" s="544">
        <v>0.6</v>
      </c>
      <c r="M314" s="544">
        <v>16</v>
      </c>
      <c r="N314" s="544">
        <v>2</v>
      </c>
      <c r="O314" s="544">
        <v>32</v>
      </c>
      <c r="P314" s="529">
        <v>0.4</v>
      </c>
      <c r="Q314" s="545">
        <v>16</v>
      </c>
    </row>
    <row r="315" spans="1:17" ht="14.4" customHeight="1" x14ac:dyDescent="0.3">
      <c r="A315" s="523" t="s">
        <v>1336</v>
      </c>
      <c r="B315" s="524" t="s">
        <v>1230</v>
      </c>
      <c r="C315" s="524" t="s">
        <v>1215</v>
      </c>
      <c r="D315" s="524" t="s">
        <v>1256</v>
      </c>
      <c r="E315" s="524" t="s">
        <v>1257</v>
      </c>
      <c r="F315" s="544">
        <v>1</v>
      </c>
      <c r="G315" s="544">
        <v>262</v>
      </c>
      <c r="H315" s="544">
        <v>1</v>
      </c>
      <c r="I315" s="544">
        <v>262</v>
      </c>
      <c r="J315" s="544"/>
      <c r="K315" s="544"/>
      <c r="L315" s="544"/>
      <c r="M315" s="544"/>
      <c r="N315" s="544">
        <v>1</v>
      </c>
      <c r="O315" s="544">
        <v>266</v>
      </c>
      <c r="P315" s="529">
        <v>1.0152671755725191</v>
      </c>
      <c r="Q315" s="545">
        <v>266</v>
      </c>
    </row>
    <row r="316" spans="1:17" ht="14.4" customHeight="1" x14ac:dyDescent="0.3">
      <c r="A316" s="523" t="s">
        <v>1336</v>
      </c>
      <c r="B316" s="524" t="s">
        <v>1230</v>
      </c>
      <c r="C316" s="524" t="s">
        <v>1215</v>
      </c>
      <c r="D316" s="524" t="s">
        <v>1258</v>
      </c>
      <c r="E316" s="524" t="s">
        <v>1259</v>
      </c>
      <c r="F316" s="544">
        <v>1</v>
      </c>
      <c r="G316" s="544">
        <v>141</v>
      </c>
      <c r="H316" s="544">
        <v>1</v>
      </c>
      <c r="I316" s="544">
        <v>141</v>
      </c>
      <c r="J316" s="544"/>
      <c r="K316" s="544"/>
      <c r="L316" s="544"/>
      <c r="M316" s="544"/>
      <c r="N316" s="544">
        <v>1</v>
      </c>
      <c r="O316" s="544">
        <v>141</v>
      </c>
      <c r="P316" s="529">
        <v>1</v>
      </c>
      <c r="Q316" s="545">
        <v>141</v>
      </c>
    </row>
    <row r="317" spans="1:17" ht="14.4" customHeight="1" x14ac:dyDescent="0.3">
      <c r="A317" s="523" t="s">
        <v>1336</v>
      </c>
      <c r="B317" s="524" t="s">
        <v>1230</v>
      </c>
      <c r="C317" s="524" t="s">
        <v>1215</v>
      </c>
      <c r="D317" s="524" t="s">
        <v>1260</v>
      </c>
      <c r="E317" s="524" t="s">
        <v>1259</v>
      </c>
      <c r="F317" s="544">
        <v>2</v>
      </c>
      <c r="G317" s="544">
        <v>156</v>
      </c>
      <c r="H317" s="544">
        <v>1</v>
      </c>
      <c r="I317" s="544">
        <v>78</v>
      </c>
      <c r="J317" s="544"/>
      <c r="K317" s="544"/>
      <c r="L317" s="544"/>
      <c r="M317" s="544"/>
      <c r="N317" s="544"/>
      <c r="O317" s="544"/>
      <c r="P317" s="529"/>
      <c r="Q317" s="545"/>
    </row>
    <row r="318" spans="1:17" ht="14.4" customHeight="1" x14ac:dyDescent="0.3">
      <c r="A318" s="523" t="s">
        <v>1336</v>
      </c>
      <c r="B318" s="524" t="s">
        <v>1230</v>
      </c>
      <c r="C318" s="524" t="s">
        <v>1215</v>
      </c>
      <c r="D318" s="524" t="s">
        <v>1261</v>
      </c>
      <c r="E318" s="524" t="s">
        <v>1262</v>
      </c>
      <c r="F318" s="544">
        <v>1</v>
      </c>
      <c r="G318" s="544">
        <v>303</v>
      </c>
      <c r="H318" s="544">
        <v>1</v>
      </c>
      <c r="I318" s="544">
        <v>303</v>
      </c>
      <c r="J318" s="544"/>
      <c r="K318" s="544"/>
      <c r="L318" s="544"/>
      <c r="M318" s="544"/>
      <c r="N318" s="544">
        <v>1</v>
      </c>
      <c r="O318" s="544">
        <v>307</v>
      </c>
      <c r="P318" s="529">
        <v>1.0132013201320131</v>
      </c>
      <c r="Q318" s="545">
        <v>307</v>
      </c>
    </row>
    <row r="319" spans="1:17" ht="14.4" customHeight="1" x14ac:dyDescent="0.3">
      <c r="A319" s="523" t="s">
        <v>1336</v>
      </c>
      <c r="B319" s="524" t="s">
        <v>1230</v>
      </c>
      <c r="C319" s="524" t="s">
        <v>1215</v>
      </c>
      <c r="D319" s="524" t="s">
        <v>1265</v>
      </c>
      <c r="E319" s="524" t="s">
        <v>1266</v>
      </c>
      <c r="F319" s="544">
        <v>2</v>
      </c>
      <c r="G319" s="544">
        <v>320</v>
      </c>
      <c r="H319" s="544">
        <v>1</v>
      </c>
      <c r="I319" s="544">
        <v>160</v>
      </c>
      <c r="J319" s="544"/>
      <c r="K319" s="544"/>
      <c r="L319" s="544"/>
      <c r="M319" s="544"/>
      <c r="N319" s="544"/>
      <c r="O319" s="544"/>
      <c r="P319" s="529"/>
      <c r="Q319" s="545"/>
    </row>
    <row r="320" spans="1:17" ht="14.4" customHeight="1" x14ac:dyDescent="0.3">
      <c r="A320" s="523" t="s">
        <v>1336</v>
      </c>
      <c r="B320" s="524" t="s">
        <v>1230</v>
      </c>
      <c r="C320" s="524" t="s">
        <v>1215</v>
      </c>
      <c r="D320" s="524" t="s">
        <v>1269</v>
      </c>
      <c r="E320" s="524" t="s">
        <v>1235</v>
      </c>
      <c r="F320" s="544">
        <v>3</v>
      </c>
      <c r="G320" s="544">
        <v>210</v>
      </c>
      <c r="H320" s="544">
        <v>1</v>
      </c>
      <c r="I320" s="544">
        <v>70</v>
      </c>
      <c r="J320" s="544"/>
      <c r="K320" s="544"/>
      <c r="L320" s="544"/>
      <c r="M320" s="544"/>
      <c r="N320" s="544"/>
      <c r="O320" s="544"/>
      <c r="P320" s="529"/>
      <c r="Q320" s="545"/>
    </row>
    <row r="321" spans="1:17" ht="14.4" customHeight="1" x14ac:dyDescent="0.3">
      <c r="A321" s="523" t="s">
        <v>1336</v>
      </c>
      <c r="B321" s="524" t="s">
        <v>1230</v>
      </c>
      <c r="C321" s="524" t="s">
        <v>1215</v>
      </c>
      <c r="D321" s="524" t="s">
        <v>1274</v>
      </c>
      <c r="E321" s="524" t="s">
        <v>1275</v>
      </c>
      <c r="F321" s="544">
        <v>1</v>
      </c>
      <c r="G321" s="544">
        <v>216</v>
      </c>
      <c r="H321" s="544">
        <v>1</v>
      </c>
      <c r="I321" s="544">
        <v>216</v>
      </c>
      <c r="J321" s="544">
        <v>3</v>
      </c>
      <c r="K321" s="544">
        <v>654</v>
      </c>
      <c r="L321" s="544">
        <v>3.0277777777777777</v>
      </c>
      <c r="M321" s="544">
        <v>218</v>
      </c>
      <c r="N321" s="544">
        <v>1</v>
      </c>
      <c r="O321" s="544">
        <v>220</v>
      </c>
      <c r="P321" s="529">
        <v>1.0185185185185186</v>
      </c>
      <c r="Q321" s="545">
        <v>220</v>
      </c>
    </row>
    <row r="322" spans="1:17" ht="14.4" customHeight="1" x14ac:dyDescent="0.3">
      <c r="A322" s="523" t="s">
        <v>1336</v>
      </c>
      <c r="B322" s="524" t="s">
        <v>1230</v>
      </c>
      <c r="C322" s="524" t="s">
        <v>1215</v>
      </c>
      <c r="D322" s="524" t="s">
        <v>1278</v>
      </c>
      <c r="E322" s="524" t="s">
        <v>1279</v>
      </c>
      <c r="F322" s="544">
        <v>1</v>
      </c>
      <c r="G322" s="544">
        <v>108</v>
      </c>
      <c r="H322" s="544">
        <v>1</v>
      </c>
      <c r="I322" s="544">
        <v>108</v>
      </c>
      <c r="J322" s="544"/>
      <c r="K322" s="544"/>
      <c r="L322" s="544"/>
      <c r="M322" s="544"/>
      <c r="N322" s="544"/>
      <c r="O322" s="544"/>
      <c r="P322" s="529"/>
      <c r="Q322" s="545"/>
    </row>
    <row r="323" spans="1:17" ht="14.4" customHeight="1" x14ac:dyDescent="0.3">
      <c r="A323" s="523" t="s">
        <v>1336</v>
      </c>
      <c r="B323" s="524" t="s">
        <v>1230</v>
      </c>
      <c r="C323" s="524" t="s">
        <v>1215</v>
      </c>
      <c r="D323" s="524" t="s">
        <v>1286</v>
      </c>
      <c r="E323" s="524" t="s">
        <v>1287</v>
      </c>
      <c r="F323" s="544"/>
      <c r="G323" s="544"/>
      <c r="H323" s="544"/>
      <c r="I323" s="544"/>
      <c r="J323" s="544"/>
      <c r="K323" s="544"/>
      <c r="L323" s="544"/>
      <c r="M323" s="544"/>
      <c r="N323" s="544">
        <v>1</v>
      </c>
      <c r="O323" s="544">
        <v>1033</v>
      </c>
      <c r="P323" s="529"/>
      <c r="Q323" s="545">
        <v>1033</v>
      </c>
    </row>
    <row r="324" spans="1:17" ht="14.4" customHeight="1" x14ac:dyDescent="0.3">
      <c r="A324" s="523" t="s">
        <v>1337</v>
      </c>
      <c r="B324" s="524" t="s">
        <v>1230</v>
      </c>
      <c r="C324" s="524" t="s">
        <v>1215</v>
      </c>
      <c r="D324" s="524" t="s">
        <v>1234</v>
      </c>
      <c r="E324" s="524" t="s">
        <v>1235</v>
      </c>
      <c r="F324" s="544">
        <v>28</v>
      </c>
      <c r="G324" s="544">
        <v>5684</v>
      </c>
      <c r="H324" s="544">
        <v>1</v>
      </c>
      <c r="I324" s="544">
        <v>203</v>
      </c>
      <c r="J324" s="544">
        <v>14</v>
      </c>
      <c r="K324" s="544">
        <v>2848</v>
      </c>
      <c r="L324" s="544">
        <v>0.50105559465165372</v>
      </c>
      <c r="M324" s="544">
        <v>203.42857142857142</v>
      </c>
      <c r="N324" s="544">
        <v>26</v>
      </c>
      <c r="O324" s="544">
        <v>5356</v>
      </c>
      <c r="P324" s="529">
        <v>0.94229415904292757</v>
      </c>
      <c r="Q324" s="545">
        <v>206</v>
      </c>
    </row>
    <row r="325" spans="1:17" ht="14.4" customHeight="1" x14ac:dyDescent="0.3">
      <c r="A325" s="523" t="s">
        <v>1337</v>
      </c>
      <c r="B325" s="524" t="s">
        <v>1230</v>
      </c>
      <c r="C325" s="524" t="s">
        <v>1215</v>
      </c>
      <c r="D325" s="524" t="s">
        <v>1236</v>
      </c>
      <c r="E325" s="524" t="s">
        <v>1235</v>
      </c>
      <c r="F325" s="544"/>
      <c r="G325" s="544"/>
      <c r="H325" s="544"/>
      <c r="I325" s="544"/>
      <c r="J325" s="544"/>
      <c r="K325" s="544"/>
      <c r="L325" s="544"/>
      <c r="M325" s="544"/>
      <c r="N325" s="544">
        <v>3</v>
      </c>
      <c r="O325" s="544">
        <v>255</v>
      </c>
      <c r="P325" s="529"/>
      <c r="Q325" s="545">
        <v>85</v>
      </c>
    </row>
    <row r="326" spans="1:17" ht="14.4" customHeight="1" x14ac:dyDescent="0.3">
      <c r="A326" s="523" t="s">
        <v>1337</v>
      </c>
      <c r="B326" s="524" t="s">
        <v>1230</v>
      </c>
      <c r="C326" s="524" t="s">
        <v>1215</v>
      </c>
      <c r="D326" s="524" t="s">
        <v>1237</v>
      </c>
      <c r="E326" s="524" t="s">
        <v>1238</v>
      </c>
      <c r="F326" s="544">
        <v>243</v>
      </c>
      <c r="G326" s="544">
        <v>70956</v>
      </c>
      <c r="H326" s="544">
        <v>1</v>
      </c>
      <c r="I326" s="544">
        <v>292</v>
      </c>
      <c r="J326" s="544">
        <v>197</v>
      </c>
      <c r="K326" s="544">
        <v>57640</v>
      </c>
      <c r="L326" s="544">
        <v>0.81233440441964033</v>
      </c>
      <c r="M326" s="544">
        <v>292.58883248730962</v>
      </c>
      <c r="N326" s="544">
        <v>131</v>
      </c>
      <c r="O326" s="544">
        <v>38645</v>
      </c>
      <c r="P326" s="529">
        <v>0.54463329387225889</v>
      </c>
      <c r="Q326" s="545">
        <v>295</v>
      </c>
    </row>
    <row r="327" spans="1:17" ht="14.4" customHeight="1" x14ac:dyDescent="0.3">
      <c r="A327" s="523" t="s">
        <v>1337</v>
      </c>
      <c r="B327" s="524" t="s">
        <v>1230</v>
      </c>
      <c r="C327" s="524" t="s">
        <v>1215</v>
      </c>
      <c r="D327" s="524" t="s">
        <v>1239</v>
      </c>
      <c r="E327" s="524" t="s">
        <v>1240</v>
      </c>
      <c r="F327" s="544">
        <v>6</v>
      </c>
      <c r="G327" s="544">
        <v>558</v>
      </c>
      <c r="H327" s="544">
        <v>1</v>
      </c>
      <c r="I327" s="544">
        <v>93</v>
      </c>
      <c r="J327" s="544">
        <v>3</v>
      </c>
      <c r="K327" s="544">
        <v>279</v>
      </c>
      <c r="L327" s="544">
        <v>0.5</v>
      </c>
      <c r="M327" s="544">
        <v>93</v>
      </c>
      <c r="N327" s="544"/>
      <c r="O327" s="544"/>
      <c r="P327" s="529"/>
      <c r="Q327" s="545"/>
    </row>
    <row r="328" spans="1:17" ht="14.4" customHeight="1" x14ac:dyDescent="0.3">
      <c r="A328" s="523" t="s">
        <v>1337</v>
      </c>
      <c r="B328" s="524" t="s">
        <v>1230</v>
      </c>
      <c r="C328" s="524" t="s">
        <v>1215</v>
      </c>
      <c r="D328" s="524" t="s">
        <v>1243</v>
      </c>
      <c r="E328" s="524" t="s">
        <v>1244</v>
      </c>
      <c r="F328" s="544">
        <v>120</v>
      </c>
      <c r="G328" s="544">
        <v>16080</v>
      </c>
      <c r="H328" s="544">
        <v>1</v>
      </c>
      <c r="I328" s="544">
        <v>134</v>
      </c>
      <c r="J328" s="544">
        <v>107</v>
      </c>
      <c r="K328" s="544">
        <v>14368</v>
      </c>
      <c r="L328" s="544">
        <v>0.89353233830845769</v>
      </c>
      <c r="M328" s="544">
        <v>134.28037383177571</v>
      </c>
      <c r="N328" s="544">
        <v>116</v>
      </c>
      <c r="O328" s="544">
        <v>15660</v>
      </c>
      <c r="P328" s="529">
        <v>0.97388059701492535</v>
      </c>
      <c r="Q328" s="545">
        <v>135</v>
      </c>
    </row>
    <row r="329" spans="1:17" ht="14.4" customHeight="1" x14ac:dyDescent="0.3">
      <c r="A329" s="523" t="s">
        <v>1337</v>
      </c>
      <c r="B329" s="524" t="s">
        <v>1230</v>
      </c>
      <c r="C329" s="524" t="s">
        <v>1215</v>
      </c>
      <c r="D329" s="524" t="s">
        <v>1245</v>
      </c>
      <c r="E329" s="524" t="s">
        <v>1244</v>
      </c>
      <c r="F329" s="544"/>
      <c r="G329" s="544"/>
      <c r="H329" s="544"/>
      <c r="I329" s="544"/>
      <c r="J329" s="544"/>
      <c r="K329" s="544"/>
      <c r="L329" s="544"/>
      <c r="M329" s="544"/>
      <c r="N329" s="544">
        <v>1</v>
      </c>
      <c r="O329" s="544">
        <v>178</v>
      </c>
      <c r="P329" s="529"/>
      <c r="Q329" s="545">
        <v>178</v>
      </c>
    </row>
    <row r="330" spans="1:17" ht="14.4" customHeight="1" x14ac:dyDescent="0.3">
      <c r="A330" s="523" t="s">
        <v>1337</v>
      </c>
      <c r="B330" s="524" t="s">
        <v>1230</v>
      </c>
      <c r="C330" s="524" t="s">
        <v>1215</v>
      </c>
      <c r="D330" s="524" t="s">
        <v>1250</v>
      </c>
      <c r="E330" s="524" t="s">
        <v>1251</v>
      </c>
      <c r="F330" s="544">
        <v>9</v>
      </c>
      <c r="G330" s="544">
        <v>1431</v>
      </c>
      <c r="H330" s="544">
        <v>1</v>
      </c>
      <c r="I330" s="544">
        <v>159</v>
      </c>
      <c r="J330" s="544">
        <v>8</v>
      </c>
      <c r="K330" s="544">
        <v>1275</v>
      </c>
      <c r="L330" s="544">
        <v>0.89098532494758909</v>
      </c>
      <c r="M330" s="544">
        <v>159.375</v>
      </c>
      <c r="N330" s="544">
        <v>6</v>
      </c>
      <c r="O330" s="544">
        <v>966</v>
      </c>
      <c r="P330" s="529">
        <v>0.6750524109014675</v>
      </c>
      <c r="Q330" s="545">
        <v>161</v>
      </c>
    </row>
    <row r="331" spans="1:17" ht="14.4" customHeight="1" x14ac:dyDescent="0.3">
      <c r="A331" s="523" t="s">
        <v>1337</v>
      </c>
      <c r="B331" s="524" t="s">
        <v>1230</v>
      </c>
      <c r="C331" s="524" t="s">
        <v>1215</v>
      </c>
      <c r="D331" s="524" t="s">
        <v>1252</v>
      </c>
      <c r="E331" s="524" t="s">
        <v>1253</v>
      </c>
      <c r="F331" s="544">
        <v>1</v>
      </c>
      <c r="G331" s="544">
        <v>382</v>
      </c>
      <c r="H331" s="544">
        <v>1</v>
      </c>
      <c r="I331" s="544">
        <v>382</v>
      </c>
      <c r="J331" s="544">
        <v>4</v>
      </c>
      <c r="K331" s="544">
        <v>1528</v>
      </c>
      <c r="L331" s="544">
        <v>4</v>
      </c>
      <c r="M331" s="544">
        <v>382</v>
      </c>
      <c r="N331" s="544"/>
      <c r="O331" s="544"/>
      <c r="P331" s="529"/>
      <c r="Q331" s="545"/>
    </row>
    <row r="332" spans="1:17" ht="14.4" customHeight="1" x14ac:dyDescent="0.3">
      <c r="A332" s="523" t="s">
        <v>1337</v>
      </c>
      <c r="B332" s="524" t="s">
        <v>1230</v>
      </c>
      <c r="C332" s="524" t="s">
        <v>1215</v>
      </c>
      <c r="D332" s="524" t="s">
        <v>1254</v>
      </c>
      <c r="E332" s="524" t="s">
        <v>1255</v>
      </c>
      <c r="F332" s="544">
        <v>135</v>
      </c>
      <c r="G332" s="544">
        <v>2160</v>
      </c>
      <c r="H332" s="544">
        <v>1</v>
      </c>
      <c r="I332" s="544">
        <v>16</v>
      </c>
      <c r="J332" s="544">
        <v>116</v>
      </c>
      <c r="K332" s="544">
        <v>1856</v>
      </c>
      <c r="L332" s="544">
        <v>0.85925925925925928</v>
      </c>
      <c r="M332" s="544">
        <v>16</v>
      </c>
      <c r="N332" s="544">
        <v>127</v>
      </c>
      <c r="O332" s="544">
        <v>2032</v>
      </c>
      <c r="P332" s="529">
        <v>0.94074074074074077</v>
      </c>
      <c r="Q332" s="545">
        <v>16</v>
      </c>
    </row>
    <row r="333" spans="1:17" ht="14.4" customHeight="1" x14ac:dyDescent="0.3">
      <c r="A333" s="523" t="s">
        <v>1337</v>
      </c>
      <c r="B333" s="524" t="s">
        <v>1230</v>
      </c>
      <c r="C333" s="524" t="s">
        <v>1215</v>
      </c>
      <c r="D333" s="524" t="s">
        <v>1256</v>
      </c>
      <c r="E333" s="524" t="s">
        <v>1257</v>
      </c>
      <c r="F333" s="544">
        <v>8</v>
      </c>
      <c r="G333" s="544">
        <v>2096</v>
      </c>
      <c r="H333" s="544">
        <v>1</v>
      </c>
      <c r="I333" s="544">
        <v>262</v>
      </c>
      <c r="J333" s="544">
        <v>5</v>
      </c>
      <c r="K333" s="544">
        <v>1313</v>
      </c>
      <c r="L333" s="544">
        <v>0.62643129770992367</v>
      </c>
      <c r="M333" s="544">
        <v>262.60000000000002</v>
      </c>
      <c r="N333" s="544">
        <v>9</v>
      </c>
      <c r="O333" s="544">
        <v>2394</v>
      </c>
      <c r="P333" s="529">
        <v>1.1421755725190839</v>
      </c>
      <c r="Q333" s="545">
        <v>266</v>
      </c>
    </row>
    <row r="334" spans="1:17" ht="14.4" customHeight="1" x14ac:dyDescent="0.3">
      <c r="A334" s="523" t="s">
        <v>1337</v>
      </c>
      <c r="B334" s="524" t="s">
        <v>1230</v>
      </c>
      <c r="C334" s="524" t="s">
        <v>1215</v>
      </c>
      <c r="D334" s="524" t="s">
        <v>1258</v>
      </c>
      <c r="E334" s="524" t="s">
        <v>1259</v>
      </c>
      <c r="F334" s="544">
        <v>5</v>
      </c>
      <c r="G334" s="544">
        <v>705</v>
      </c>
      <c r="H334" s="544">
        <v>1</v>
      </c>
      <c r="I334" s="544">
        <v>141</v>
      </c>
      <c r="J334" s="544">
        <v>5</v>
      </c>
      <c r="K334" s="544">
        <v>705</v>
      </c>
      <c r="L334" s="544">
        <v>1</v>
      </c>
      <c r="M334" s="544">
        <v>141</v>
      </c>
      <c r="N334" s="544">
        <v>10</v>
      </c>
      <c r="O334" s="544">
        <v>1410</v>
      </c>
      <c r="P334" s="529">
        <v>2</v>
      </c>
      <c r="Q334" s="545">
        <v>141</v>
      </c>
    </row>
    <row r="335" spans="1:17" ht="14.4" customHeight="1" x14ac:dyDescent="0.3">
      <c r="A335" s="523" t="s">
        <v>1337</v>
      </c>
      <c r="B335" s="524" t="s">
        <v>1230</v>
      </c>
      <c r="C335" s="524" t="s">
        <v>1215</v>
      </c>
      <c r="D335" s="524" t="s">
        <v>1260</v>
      </c>
      <c r="E335" s="524" t="s">
        <v>1259</v>
      </c>
      <c r="F335" s="544">
        <v>120</v>
      </c>
      <c r="G335" s="544">
        <v>9360</v>
      </c>
      <c r="H335" s="544">
        <v>1</v>
      </c>
      <c r="I335" s="544">
        <v>78</v>
      </c>
      <c r="J335" s="544">
        <v>107</v>
      </c>
      <c r="K335" s="544">
        <v>8346</v>
      </c>
      <c r="L335" s="544">
        <v>0.89166666666666672</v>
      </c>
      <c r="M335" s="544">
        <v>78</v>
      </c>
      <c r="N335" s="544">
        <v>116</v>
      </c>
      <c r="O335" s="544">
        <v>9048</v>
      </c>
      <c r="P335" s="529">
        <v>0.96666666666666667</v>
      </c>
      <c r="Q335" s="545">
        <v>78</v>
      </c>
    </row>
    <row r="336" spans="1:17" ht="14.4" customHeight="1" x14ac:dyDescent="0.3">
      <c r="A336" s="523" t="s">
        <v>1337</v>
      </c>
      <c r="B336" s="524" t="s">
        <v>1230</v>
      </c>
      <c r="C336" s="524" t="s">
        <v>1215</v>
      </c>
      <c r="D336" s="524" t="s">
        <v>1261</v>
      </c>
      <c r="E336" s="524" t="s">
        <v>1262</v>
      </c>
      <c r="F336" s="544">
        <v>5</v>
      </c>
      <c r="G336" s="544">
        <v>1515</v>
      </c>
      <c r="H336" s="544">
        <v>1</v>
      </c>
      <c r="I336" s="544">
        <v>303</v>
      </c>
      <c r="J336" s="544">
        <v>5</v>
      </c>
      <c r="K336" s="544">
        <v>1518</v>
      </c>
      <c r="L336" s="544">
        <v>1.001980198019802</v>
      </c>
      <c r="M336" s="544">
        <v>303.60000000000002</v>
      </c>
      <c r="N336" s="544">
        <v>10</v>
      </c>
      <c r="O336" s="544">
        <v>3070</v>
      </c>
      <c r="P336" s="529">
        <v>2.0264026402640263</v>
      </c>
      <c r="Q336" s="545">
        <v>307</v>
      </c>
    </row>
    <row r="337" spans="1:17" ht="14.4" customHeight="1" x14ac:dyDescent="0.3">
      <c r="A337" s="523" t="s">
        <v>1337</v>
      </c>
      <c r="B337" s="524" t="s">
        <v>1230</v>
      </c>
      <c r="C337" s="524" t="s">
        <v>1215</v>
      </c>
      <c r="D337" s="524" t="s">
        <v>1263</v>
      </c>
      <c r="E337" s="524" t="s">
        <v>1264</v>
      </c>
      <c r="F337" s="544">
        <v>1</v>
      </c>
      <c r="G337" s="544">
        <v>486</v>
      </c>
      <c r="H337" s="544">
        <v>1</v>
      </c>
      <c r="I337" s="544">
        <v>486</v>
      </c>
      <c r="J337" s="544">
        <v>4</v>
      </c>
      <c r="K337" s="544">
        <v>1944</v>
      </c>
      <c r="L337" s="544">
        <v>4</v>
      </c>
      <c r="M337" s="544">
        <v>486</v>
      </c>
      <c r="N337" s="544"/>
      <c r="O337" s="544"/>
      <c r="P337" s="529"/>
      <c r="Q337" s="545"/>
    </row>
    <row r="338" spans="1:17" ht="14.4" customHeight="1" x14ac:dyDescent="0.3">
      <c r="A338" s="523" t="s">
        <v>1337</v>
      </c>
      <c r="B338" s="524" t="s">
        <v>1230</v>
      </c>
      <c r="C338" s="524" t="s">
        <v>1215</v>
      </c>
      <c r="D338" s="524" t="s">
        <v>1265</v>
      </c>
      <c r="E338" s="524" t="s">
        <v>1266</v>
      </c>
      <c r="F338" s="544">
        <v>86</v>
      </c>
      <c r="G338" s="544">
        <v>13760</v>
      </c>
      <c r="H338" s="544">
        <v>1</v>
      </c>
      <c r="I338" s="544">
        <v>160</v>
      </c>
      <c r="J338" s="544">
        <v>82</v>
      </c>
      <c r="K338" s="544">
        <v>13144</v>
      </c>
      <c r="L338" s="544">
        <v>0.95523255813953489</v>
      </c>
      <c r="M338" s="544">
        <v>160.29268292682926</v>
      </c>
      <c r="N338" s="544">
        <v>86</v>
      </c>
      <c r="O338" s="544">
        <v>13846</v>
      </c>
      <c r="P338" s="529">
        <v>1.0062500000000001</v>
      </c>
      <c r="Q338" s="545">
        <v>161</v>
      </c>
    </row>
    <row r="339" spans="1:17" ht="14.4" customHeight="1" x14ac:dyDescent="0.3">
      <c r="A339" s="523" t="s">
        <v>1337</v>
      </c>
      <c r="B339" s="524" t="s">
        <v>1230</v>
      </c>
      <c r="C339" s="524" t="s">
        <v>1215</v>
      </c>
      <c r="D339" s="524" t="s">
        <v>1269</v>
      </c>
      <c r="E339" s="524" t="s">
        <v>1235</v>
      </c>
      <c r="F339" s="544">
        <v>285</v>
      </c>
      <c r="G339" s="544">
        <v>19950</v>
      </c>
      <c r="H339" s="544">
        <v>1</v>
      </c>
      <c r="I339" s="544">
        <v>70</v>
      </c>
      <c r="J339" s="544">
        <v>296</v>
      </c>
      <c r="K339" s="544">
        <v>20815</v>
      </c>
      <c r="L339" s="544">
        <v>1.043358395989975</v>
      </c>
      <c r="M339" s="544">
        <v>70.320945945945951</v>
      </c>
      <c r="N339" s="544">
        <v>306</v>
      </c>
      <c r="O339" s="544">
        <v>21726</v>
      </c>
      <c r="P339" s="529">
        <v>1.0890225563909774</v>
      </c>
      <c r="Q339" s="545">
        <v>71</v>
      </c>
    </row>
    <row r="340" spans="1:17" ht="14.4" customHeight="1" x14ac:dyDescent="0.3">
      <c r="A340" s="523" t="s">
        <v>1337</v>
      </c>
      <c r="B340" s="524" t="s">
        <v>1230</v>
      </c>
      <c r="C340" s="524" t="s">
        <v>1215</v>
      </c>
      <c r="D340" s="524" t="s">
        <v>1274</v>
      </c>
      <c r="E340" s="524" t="s">
        <v>1275</v>
      </c>
      <c r="F340" s="544"/>
      <c r="G340" s="544"/>
      <c r="H340" s="544"/>
      <c r="I340" s="544"/>
      <c r="J340" s="544"/>
      <c r="K340" s="544"/>
      <c r="L340" s="544"/>
      <c r="M340" s="544"/>
      <c r="N340" s="544">
        <v>3</v>
      </c>
      <c r="O340" s="544">
        <v>660</v>
      </c>
      <c r="P340" s="529"/>
      <c r="Q340" s="545">
        <v>220</v>
      </c>
    </row>
    <row r="341" spans="1:17" ht="14.4" customHeight="1" x14ac:dyDescent="0.3">
      <c r="A341" s="523" t="s">
        <v>1337</v>
      </c>
      <c r="B341" s="524" t="s">
        <v>1230</v>
      </c>
      <c r="C341" s="524" t="s">
        <v>1215</v>
      </c>
      <c r="D341" s="524" t="s">
        <v>1276</v>
      </c>
      <c r="E341" s="524" t="s">
        <v>1277</v>
      </c>
      <c r="F341" s="544">
        <v>5</v>
      </c>
      <c r="G341" s="544">
        <v>5945</v>
      </c>
      <c r="H341" s="544">
        <v>1</v>
      </c>
      <c r="I341" s="544">
        <v>1189</v>
      </c>
      <c r="J341" s="544">
        <v>6</v>
      </c>
      <c r="K341" s="544">
        <v>7142</v>
      </c>
      <c r="L341" s="544">
        <v>1.2013456686291002</v>
      </c>
      <c r="M341" s="544">
        <v>1190.3333333333333</v>
      </c>
      <c r="N341" s="544">
        <v>3</v>
      </c>
      <c r="O341" s="544">
        <v>3585</v>
      </c>
      <c r="P341" s="529">
        <v>0.60302775441547518</v>
      </c>
      <c r="Q341" s="545">
        <v>1195</v>
      </c>
    </row>
    <row r="342" spans="1:17" ht="14.4" customHeight="1" x14ac:dyDescent="0.3">
      <c r="A342" s="523" t="s">
        <v>1337</v>
      </c>
      <c r="B342" s="524" t="s">
        <v>1230</v>
      </c>
      <c r="C342" s="524" t="s">
        <v>1215</v>
      </c>
      <c r="D342" s="524" t="s">
        <v>1278</v>
      </c>
      <c r="E342" s="524" t="s">
        <v>1279</v>
      </c>
      <c r="F342" s="544">
        <v>6</v>
      </c>
      <c r="G342" s="544">
        <v>648</v>
      </c>
      <c r="H342" s="544">
        <v>1</v>
      </c>
      <c r="I342" s="544">
        <v>108</v>
      </c>
      <c r="J342" s="544">
        <v>7</v>
      </c>
      <c r="K342" s="544">
        <v>758</v>
      </c>
      <c r="L342" s="544">
        <v>1.1697530864197532</v>
      </c>
      <c r="M342" s="544">
        <v>108.28571428571429</v>
      </c>
      <c r="N342" s="544">
        <v>4</v>
      </c>
      <c r="O342" s="544">
        <v>440</v>
      </c>
      <c r="P342" s="529">
        <v>0.67901234567901236</v>
      </c>
      <c r="Q342" s="545">
        <v>110</v>
      </c>
    </row>
    <row r="343" spans="1:17" ht="14.4" customHeight="1" x14ac:dyDescent="0.3">
      <c r="A343" s="523" t="s">
        <v>1337</v>
      </c>
      <c r="B343" s="524" t="s">
        <v>1230</v>
      </c>
      <c r="C343" s="524" t="s">
        <v>1215</v>
      </c>
      <c r="D343" s="524" t="s">
        <v>1280</v>
      </c>
      <c r="E343" s="524" t="s">
        <v>1281</v>
      </c>
      <c r="F343" s="544"/>
      <c r="G343" s="544"/>
      <c r="H343" s="544"/>
      <c r="I343" s="544"/>
      <c r="J343" s="544"/>
      <c r="K343" s="544"/>
      <c r="L343" s="544"/>
      <c r="M343" s="544"/>
      <c r="N343" s="544">
        <v>1</v>
      </c>
      <c r="O343" s="544">
        <v>323</v>
      </c>
      <c r="P343" s="529"/>
      <c r="Q343" s="545">
        <v>323</v>
      </c>
    </row>
    <row r="344" spans="1:17" ht="14.4" customHeight="1" x14ac:dyDescent="0.3">
      <c r="A344" s="523" t="s">
        <v>1338</v>
      </c>
      <c r="B344" s="524" t="s">
        <v>1230</v>
      </c>
      <c r="C344" s="524" t="s">
        <v>1215</v>
      </c>
      <c r="D344" s="524" t="s">
        <v>1234</v>
      </c>
      <c r="E344" s="524" t="s">
        <v>1235</v>
      </c>
      <c r="F344" s="544">
        <v>12</v>
      </c>
      <c r="G344" s="544">
        <v>2436</v>
      </c>
      <c r="H344" s="544">
        <v>1</v>
      </c>
      <c r="I344" s="544">
        <v>203</v>
      </c>
      <c r="J344" s="544">
        <v>6</v>
      </c>
      <c r="K344" s="544">
        <v>1226</v>
      </c>
      <c r="L344" s="544">
        <v>0.50328407224958949</v>
      </c>
      <c r="M344" s="544">
        <v>204.33333333333334</v>
      </c>
      <c r="N344" s="544">
        <v>6</v>
      </c>
      <c r="O344" s="544">
        <v>1236</v>
      </c>
      <c r="P344" s="529">
        <v>0.5073891625615764</v>
      </c>
      <c r="Q344" s="545">
        <v>206</v>
      </c>
    </row>
    <row r="345" spans="1:17" ht="14.4" customHeight="1" x14ac:dyDescent="0.3">
      <c r="A345" s="523" t="s">
        <v>1338</v>
      </c>
      <c r="B345" s="524" t="s">
        <v>1230</v>
      </c>
      <c r="C345" s="524" t="s">
        <v>1215</v>
      </c>
      <c r="D345" s="524" t="s">
        <v>1237</v>
      </c>
      <c r="E345" s="524" t="s">
        <v>1238</v>
      </c>
      <c r="F345" s="544">
        <v>26</v>
      </c>
      <c r="G345" s="544">
        <v>7592</v>
      </c>
      <c r="H345" s="544">
        <v>1</v>
      </c>
      <c r="I345" s="544">
        <v>292</v>
      </c>
      <c r="J345" s="544">
        <v>12</v>
      </c>
      <c r="K345" s="544">
        <v>3504</v>
      </c>
      <c r="L345" s="544">
        <v>0.46153846153846156</v>
      </c>
      <c r="M345" s="544">
        <v>292</v>
      </c>
      <c r="N345" s="544"/>
      <c r="O345" s="544"/>
      <c r="P345" s="529"/>
      <c r="Q345" s="545"/>
    </row>
    <row r="346" spans="1:17" ht="14.4" customHeight="1" x14ac:dyDescent="0.3">
      <c r="A346" s="523" t="s">
        <v>1338</v>
      </c>
      <c r="B346" s="524" t="s">
        <v>1230</v>
      </c>
      <c r="C346" s="524" t="s">
        <v>1215</v>
      </c>
      <c r="D346" s="524" t="s">
        <v>1243</v>
      </c>
      <c r="E346" s="524" t="s">
        <v>1244</v>
      </c>
      <c r="F346" s="544">
        <v>12</v>
      </c>
      <c r="G346" s="544">
        <v>1608</v>
      </c>
      <c r="H346" s="544">
        <v>1</v>
      </c>
      <c r="I346" s="544">
        <v>134</v>
      </c>
      <c r="J346" s="544">
        <v>9</v>
      </c>
      <c r="K346" s="544">
        <v>1207</v>
      </c>
      <c r="L346" s="544">
        <v>0.75062189054726369</v>
      </c>
      <c r="M346" s="544">
        <v>134.11111111111111</v>
      </c>
      <c r="N346" s="544">
        <v>8</v>
      </c>
      <c r="O346" s="544">
        <v>1080</v>
      </c>
      <c r="P346" s="529">
        <v>0.67164179104477617</v>
      </c>
      <c r="Q346" s="545">
        <v>135</v>
      </c>
    </row>
    <row r="347" spans="1:17" ht="14.4" customHeight="1" x14ac:dyDescent="0.3">
      <c r="A347" s="523" t="s">
        <v>1338</v>
      </c>
      <c r="B347" s="524" t="s">
        <v>1230</v>
      </c>
      <c r="C347" s="524" t="s">
        <v>1215</v>
      </c>
      <c r="D347" s="524" t="s">
        <v>1246</v>
      </c>
      <c r="E347" s="524" t="s">
        <v>1247</v>
      </c>
      <c r="F347" s="544">
        <v>1</v>
      </c>
      <c r="G347" s="544">
        <v>612</v>
      </c>
      <c r="H347" s="544">
        <v>1</v>
      </c>
      <c r="I347" s="544">
        <v>612</v>
      </c>
      <c r="J347" s="544"/>
      <c r="K347" s="544"/>
      <c r="L347" s="544"/>
      <c r="M347" s="544"/>
      <c r="N347" s="544"/>
      <c r="O347" s="544"/>
      <c r="P347" s="529"/>
      <c r="Q347" s="545"/>
    </row>
    <row r="348" spans="1:17" ht="14.4" customHeight="1" x14ac:dyDescent="0.3">
      <c r="A348" s="523" t="s">
        <v>1338</v>
      </c>
      <c r="B348" s="524" t="s">
        <v>1230</v>
      </c>
      <c r="C348" s="524" t="s">
        <v>1215</v>
      </c>
      <c r="D348" s="524" t="s">
        <v>1250</v>
      </c>
      <c r="E348" s="524" t="s">
        <v>1251</v>
      </c>
      <c r="F348" s="544">
        <v>1</v>
      </c>
      <c r="G348" s="544">
        <v>159</v>
      </c>
      <c r="H348" s="544">
        <v>1</v>
      </c>
      <c r="I348" s="544">
        <v>159</v>
      </c>
      <c r="J348" s="544">
        <v>1</v>
      </c>
      <c r="K348" s="544">
        <v>159</v>
      </c>
      <c r="L348" s="544">
        <v>1</v>
      </c>
      <c r="M348" s="544">
        <v>159</v>
      </c>
      <c r="N348" s="544"/>
      <c r="O348" s="544"/>
      <c r="P348" s="529"/>
      <c r="Q348" s="545"/>
    </row>
    <row r="349" spans="1:17" ht="14.4" customHeight="1" x14ac:dyDescent="0.3">
      <c r="A349" s="523" t="s">
        <v>1338</v>
      </c>
      <c r="B349" s="524" t="s">
        <v>1230</v>
      </c>
      <c r="C349" s="524" t="s">
        <v>1215</v>
      </c>
      <c r="D349" s="524" t="s">
        <v>1254</v>
      </c>
      <c r="E349" s="524" t="s">
        <v>1255</v>
      </c>
      <c r="F349" s="544">
        <v>19</v>
      </c>
      <c r="G349" s="544">
        <v>304</v>
      </c>
      <c r="H349" s="544">
        <v>1</v>
      </c>
      <c r="I349" s="544">
        <v>16</v>
      </c>
      <c r="J349" s="544">
        <v>13</v>
      </c>
      <c r="K349" s="544">
        <v>208</v>
      </c>
      <c r="L349" s="544">
        <v>0.68421052631578949</v>
      </c>
      <c r="M349" s="544">
        <v>16</v>
      </c>
      <c r="N349" s="544">
        <v>11</v>
      </c>
      <c r="O349" s="544">
        <v>176</v>
      </c>
      <c r="P349" s="529">
        <v>0.57894736842105265</v>
      </c>
      <c r="Q349" s="545">
        <v>16</v>
      </c>
    </row>
    <row r="350" spans="1:17" ht="14.4" customHeight="1" x14ac:dyDescent="0.3">
      <c r="A350" s="523" t="s">
        <v>1338</v>
      </c>
      <c r="B350" s="524" t="s">
        <v>1230</v>
      </c>
      <c r="C350" s="524" t="s">
        <v>1215</v>
      </c>
      <c r="D350" s="524" t="s">
        <v>1256</v>
      </c>
      <c r="E350" s="524" t="s">
        <v>1257</v>
      </c>
      <c r="F350" s="544">
        <v>7</v>
      </c>
      <c r="G350" s="544">
        <v>1834</v>
      </c>
      <c r="H350" s="544">
        <v>1</v>
      </c>
      <c r="I350" s="544">
        <v>262</v>
      </c>
      <c r="J350" s="544">
        <v>4</v>
      </c>
      <c r="K350" s="544">
        <v>1057</v>
      </c>
      <c r="L350" s="544">
        <v>0.57633587786259544</v>
      </c>
      <c r="M350" s="544">
        <v>264.25</v>
      </c>
      <c r="N350" s="544">
        <v>1</v>
      </c>
      <c r="O350" s="544">
        <v>266</v>
      </c>
      <c r="P350" s="529">
        <v>0.14503816793893129</v>
      </c>
      <c r="Q350" s="545">
        <v>266</v>
      </c>
    </row>
    <row r="351" spans="1:17" ht="14.4" customHeight="1" x14ac:dyDescent="0.3">
      <c r="A351" s="523" t="s">
        <v>1338</v>
      </c>
      <c r="B351" s="524" t="s">
        <v>1230</v>
      </c>
      <c r="C351" s="524" t="s">
        <v>1215</v>
      </c>
      <c r="D351" s="524" t="s">
        <v>1258</v>
      </c>
      <c r="E351" s="524" t="s">
        <v>1259</v>
      </c>
      <c r="F351" s="544">
        <v>7</v>
      </c>
      <c r="G351" s="544">
        <v>987</v>
      </c>
      <c r="H351" s="544">
        <v>1</v>
      </c>
      <c r="I351" s="544">
        <v>141</v>
      </c>
      <c r="J351" s="544">
        <v>2</v>
      </c>
      <c r="K351" s="544">
        <v>282</v>
      </c>
      <c r="L351" s="544">
        <v>0.2857142857142857</v>
      </c>
      <c r="M351" s="544">
        <v>141</v>
      </c>
      <c r="N351" s="544">
        <v>2</v>
      </c>
      <c r="O351" s="544">
        <v>282</v>
      </c>
      <c r="P351" s="529">
        <v>0.2857142857142857</v>
      </c>
      <c r="Q351" s="545">
        <v>141</v>
      </c>
    </row>
    <row r="352" spans="1:17" ht="14.4" customHeight="1" x14ac:dyDescent="0.3">
      <c r="A352" s="523" t="s">
        <v>1338</v>
      </c>
      <c r="B352" s="524" t="s">
        <v>1230</v>
      </c>
      <c r="C352" s="524" t="s">
        <v>1215</v>
      </c>
      <c r="D352" s="524" t="s">
        <v>1260</v>
      </c>
      <c r="E352" s="524" t="s">
        <v>1259</v>
      </c>
      <c r="F352" s="544">
        <v>12</v>
      </c>
      <c r="G352" s="544">
        <v>936</v>
      </c>
      <c r="H352" s="544">
        <v>1</v>
      </c>
      <c r="I352" s="544">
        <v>78</v>
      </c>
      <c r="J352" s="544">
        <v>9</v>
      </c>
      <c r="K352" s="544">
        <v>702</v>
      </c>
      <c r="L352" s="544">
        <v>0.75</v>
      </c>
      <c r="M352" s="544">
        <v>78</v>
      </c>
      <c r="N352" s="544">
        <v>8</v>
      </c>
      <c r="O352" s="544">
        <v>624</v>
      </c>
      <c r="P352" s="529">
        <v>0.66666666666666663</v>
      </c>
      <c r="Q352" s="545">
        <v>78</v>
      </c>
    </row>
    <row r="353" spans="1:17" ht="14.4" customHeight="1" x14ac:dyDescent="0.3">
      <c r="A353" s="523" t="s">
        <v>1338</v>
      </c>
      <c r="B353" s="524" t="s">
        <v>1230</v>
      </c>
      <c r="C353" s="524" t="s">
        <v>1215</v>
      </c>
      <c r="D353" s="524" t="s">
        <v>1261</v>
      </c>
      <c r="E353" s="524" t="s">
        <v>1262</v>
      </c>
      <c r="F353" s="544">
        <v>7</v>
      </c>
      <c r="G353" s="544">
        <v>2121</v>
      </c>
      <c r="H353" s="544">
        <v>1</v>
      </c>
      <c r="I353" s="544">
        <v>303</v>
      </c>
      <c r="J353" s="544">
        <v>2</v>
      </c>
      <c r="K353" s="544">
        <v>612</v>
      </c>
      <c r="L353" s="544">
        <v>0.28854314002828857</v>
      </c>
      <c r="M353" s="544">
        <v>306</v>
      </c>
      <c r="N353" s="544">
        <v>2</v>
      </c>
      <c r="O353" s="544">
        <v>614</v>
      </c>
      <c r="P353" s="529">
        <v>0.28948609146628951</v>
      </c>
      <c r="Q353" s="545">
        <v>307</v>
      </c>
    </row>
    <row r="354" spans="1:17" ht="14.4" customHeight="1" x14ac:dyDescent="0.3">
      <c r="A354" s="523" t="s">
        <v>1338</v>
      </c>
      <c r="B354" s="524" t="s">
        <v>1230</v>
      </c>
      <c r="C354" s="524" t="s">
        <v>1215</v>
      </c>
      <c r="D354" s="524" t="s">
        <v>1265</v>
      </c>
      <c r="E354" s="524" t="s">
        <v>1266</v>
      </c>
      <c r="F354" s="544">
        <v>11</v>
      </c>
      <c r="G354" s="544">
        <v>1760</v>
      </c>
      <c r="H354" s="544">
        <v>1</v>
      </c>
      <c r="I354" s="544">
        <v>160</v>
      </c>
      <c r="J354" s="544">
        <v>8</v>
      </c>
      <c r="K354" s="544">
        <v>1281</v>
      </c>
      <c r="L354" s="544">
        <v>0.72784090909090904</v>
      </c>
      <c r="M354" s="544">
        <v>160.125</v>
      </c>
      <c r="N354" s="544">
        <v>9</v>
      </c>
      <c r="O354" s="544">
        <v>1449</v>
      </c>
      <c r="P354" s="529">
        <v>0.8232954545454545</v>
      </c>
      <c r="Q354" s="545">
        <v>161</v>
      </c>
    </row>
    <row r="355" spans="1:17" ht="14.4" customHeight="1" x14ac:dyDescent="0.3">
      <c r="A355" s="523" t="s">
        <v>1338</v>
      </c>
      <c r="B355" s="524" t="s">
        <v>1230</v>
      </c>
      <c r="C355" s="524" t="s">
        <v>1215</v>
      </c>
      <c r="D355" s="524" t="s">
        <v>1269</v>
      </c>
      <c r="E355" s="524" t="s">
        <v>1235</v>
      </c>
      <c r="F355" s="544">
        <v>25</v>
      </c>
      <c r="G355" s="544">
        <v>1750</v>
      </c>
      <c r="H355" s="544">
        <v>1</v>
      </c>
      <c r="I355" s="544">
        <v>70</v>
      </c>
      <c r="J355" s="544">
        <v>19</v>
      </c>
      <c r="K355" s="544">
        <v>1332</v>
      </c>
      <c r="L355" s="544">
        <v>0.76114285714285712</v>
      </c>
      <c r="M355" s="544">
        <v>70.10526315789474</v>
      </c>
      <c r="N355" s="544">
        <v>17</v>
      </c>
      <c r="O355" s="544">
        <v>1207</v>
      </c>
      <c r="P355" s="529">
        <v>0.68971428571428572</v>
      </c>
      <c r="Q355" s="545">
        <v>71</v>
      </c>
    </row>
    <row r="356" spans="1:17" ht="14.4" customHeight="1" x14ac:dyDescent="0.3">
      <c r="A356" s="523" t="s">
        <v>1338</v>
      </c>
      <c r="B356" s="524" t="s">
        <v>1230</v>
      </c>
      <c r="C356" s="524" t="s">
        <v>1215</v>
      </c>
      <c r="D356" s="524" t="s">
        <v>1276</v>
      </c>
      <c r="E356" s="524" t="s">
        <v>1277</v>
      </c>
      <c r="F356" s="544">
        <v>1</v>
      </c>
      <c r="G356" s="544">
        <v>1189</v>
      </c>
      <c r="H356" s="544">
        <v>1</v>
      </c>
      <c r="I356" s="544">
        <v>1189</v>
      </c>
      <c r="J356" s="544">
        <v>2</v>
      </c>
      <c r="K356" s="544">
        <v>2378</v>
      </c>
      <c r="L356" s="544">
        <v>2</v>
      </c>
      <c r="M356" s="544">
        <v>1189</v>
      </c>
      <c r="N356" s="544"/>
      <c r="O356" s="544"/>
      <c r="P356" s="529"/>
      <c r="Q356" s="545"/>
    </row>
    <row r="357" spans="1:17" ht="14.4" customHeight="1" x14ac:dyDescent="0.3">
      <c r="A357" s="523" t="s">
        <v>1338</v>
      </c>
      <c r="B357" s="524" t="s">
        <v>1230</v>
      </c>
      <c r="C357" s="524" t="s">
        <v>1215</v>
      </c>
      <c r="D357" s="524" t="s">
        <v>1278</v>
      </c>
      <c r="E357" s="524" t="s">
        <v>1279</v>
      </c>
      <c r="F357" s="544">
        <v>1</v>
      </c>
      <c r="G357" s="544">
        <v>108</v>
      </c>
      <c r="H357" s="544">
        <v>1</v>
      </c>
      <c r="I357" s="544">
        <v>108</v>
      </c>
      <c r="J357" s="544">
        <v>1</v>
      </c>
      <c r="K357" s="544">
        <v>108</v>
      </c>
      <c r="L357" s="544">
        <v>1</v>
      </c>
      <c r="M357" s="544">
        <v>108</v>
      </c>
      <c r="N357" s="544"/>
      <c r="O357" s="544"/>
      <c r="P357" s="529"/>
      <c r="Q357" s="545"/>
    </row>
    <row r="358" spans="1:17" ht="14.4" customHeight="1" x14ac:dyDescent="0.3">
      <c r="A358" s="523" t="s">
        <v>1339</v>
      </c>
      <c r="B358" s="524" t="s">
        <v>1230</v>
      </c>
      <c r="C358" s="524" t="s">
        <v>1215</v>
      </c>
      <c r="D358" s="524" t="s">
        <v>1234</v>
      </c>
      <c r="E358" s="524" t="s">
        <v>1235</v>
      </c>
      <c r="F358" s="544">
        <v>2</v>
      </c>
      <c r="G358" s="544">
        <v>406</v>
      </c>
      <c r="H358" s="544">
        <v>1</v>
      </c>
      <c r="I358" s="544">
        <v>203</v>
      </c>
      <c r="J358" s="544"/>
      <c r="K358" s="544"/>
      <c r="L358" s="544"/>
      <c r="M358" s="544"/>
      <c r="N358" s="544">
        <v>1</v>
      </c>
      <c r="O358" s="544">
        <v>206</v>
      </c>
      <c r="P358" s="529">
        <v>0.5073891625615764</v>
      </c>
      <c r="Q358" s="545">
        <v>206</v>
      </c>
    </row>
    <row r="359" spans="1:17" ht="14.4" customHeight="1" x14ac:dyDescent="0.3">
      <c r="A359" s="523" t="s">
        <v>1339</v>
      </c>
      <c r="B359" s="524" t="s">
        <v>1230</v>
      </c>
      <c r="C359" s="524" t="s">
        <v>1215</v>
      </c>
      <c r="D359" s="524" t="s">
        <v>1254</v>
      </c>
      <c r="E359" s="524" t="s">
        <v>1255</v>
      </c>
      <c r="F359" s="544">
        <v>1</v>
      </c>
      <c r="G359" s="544">
        <v>16</v>
      </c>
      <c r="H359" s="544">
        <v>1</v>
      </c>
      <c r="I359" s="544">
        <v>16</v>
      </c>
      <c r="J359" s="544"/>
      <c r="K359" s="544"/>
      <c r="L359" s="544"/>
      <c r="M359" s="544"/>
      <c r="N359" s="544">
        <v>1</v>
      </c>
      <c r="O359" s="544">
        <v>16</v>
      </c>
      <c r="P359" s="529">
        <v>1</v>
      </c>
      <c r="Q359" s="545">
        <v>16</v>
      </c>
    </row>
    <row r="360" spans="1:17" ht="14.4" customHeight="1" x14ac:dyDescent="0.3">
      <c r="A360" s="523" t="s">
        <v>1339</v>
      </c>
      <c r="B360" s="524" t="s">
        <v>1230</v>
      </c>
      <c r="C360" s="524" t="s">
        <v>1215</v>
      </c>
      <c r="D360" s="524" t="s">
        <v>1256</v>
      </c>
      <c r="E360" s="524" t="s">
        <v>1257</v>
      </c>
      <c r="F360" s="544">
        <v>1</v>
      </c>
      <c r="G360" s="544">
        <v>262</v>
      </c>
      <c r="H360" s="544">
        <v>1</v>
      </c>
      <c r="I360" s="544">
        <v>262</v>
      </c>
      <c r="J360" s="544"/>
      <c r="K360" s="544"/>
      <c r="L360" s="544"/>
      <c r="M360" s="544"/>
      <c r="N360" s="544"/>
      <c r="O360" s="544"/>
      <c r="P360" s="529"/>
      <c r="Q360" s="545"/>
    </row>
    <row r="361" spans="1:17" ht="14.4" customHeight="1" x14ac:dyDescent="0.3">
      <c r="A361" s="523" t="s">
        <v>1339</v>
      </c>
      <c r="B361" s="524" t="s">
        <v>1230</v>
      </c>
      <c r="C361" s="524" t="s">
        <v>1215</v>
      </c>
      <c r="D361" s="524" t="s">
        <v>1258</v>
      </c>
      <c r="E361" s="524" t="s">
        <v>1259</v>
      </c>
      <c r="F361" s="544">
        <v>1</v>
      </c>
      <c r="G361" s="544">
        <v>141</v>
      </c>
      <c r="H361" s="544">
        <v>1</v>
      </c>
      <c r="I361" s="544">
        <v>141</v>
      </c>
      <c r="J361" s="544"/>
      <c r="K361" s="544"/>
      <c r="L361" s="544"/>
      <c r="M361" s="544"/>
      <c r="N361" s="544">
        <v>1</v>
      </c>
      <c r="O361" s="544">
        <v>141</v>
      </c>
      <c r="P361" s="529">
        <v>1</v>
      </c>
      <c r="Q361" s="545">
        <v>141</v>
      </c>
    </row>
    <row r="362" spans="1:17" ht="14.4" customHeight="1" x14ac:dyDescent="0.3">
      <c r="A362" s="523" t="s">
        <v>1339</v>
      </c>
      <c r="B362" s="524" t="s">
        <v>1230</v>
      </c>
      <c r="C362" s="524" t="s">
        <v>1215</v>
      </c>
      <c r="D362" s="524" t="s">
        <v>1261</v>
      </c>
      <c r="E362" s="524" t="s">
        <v>1262</v>
      </c>
      <c r="F362" s="544">
        <v>1</v>
      </c>
      <c r="G362" s="544">
        <v>303</v>
      </c>
      <c r="H362" s="544">
        <v>1</v>
      </c>
      <c r="I362" s="544">
        <v>303</v>
      </c>
      <c r="J362" s="544"/>
      <c r="K362" s="544"/>
      <c r="L362" s="544"/>
      <c r="M362" s="544"/>
      <c r="N362" s="544">
        <v>1</v>
      </c>
      <c r="O362" s="544">
        <v>307</v>
      </c>
      <c r="P362" s="529">
        <v>1.0132013201320131</v>
      </c>
      <c r="Q362" s="545">
        <v>307</v>
      </c>
    </row>
    <row r="363" spans="1:17" ht="14.4" customHeight="1" x14ac:dyDescent="0.3">
      <c r="A363" s="523" t="s">
        <v>1340</v>
      </c>
      <c r="B363" s="524" t="s">
        <v>1230</v>
      </c>
      <c r="C363" s="524" t="s">
        <v>1215</v>
      </c>
      <c r="D363" s="524" t="s">
        <v>1234</v>
      </c>
      <c r="E363" s="524" t="s">
        <v>1235</v>
      </c>
      <c r="F363" s="544">
        <v>2</v>
      </c>
      <c r="G363" s="544">
        <v>406</v>
      </c>
      <c r="H363" s="544">
        <v>1</v>
      </c>
      <c r="I363" s="544">
        <v>203</v>
      </c>
      <c r="J363" s="544">
        <v>3</v>
      </c>
      <c r="K363" s="544">
        <v>609</v>
      </c>
      <c r="L363" s="544">
        <v>1.5</v>
      </c>
      <c r="M363" s="544">
        <v>203</v>
      </c>
      <c r="N363" s="544">
        <v>11</v>
      </c>
      <c r="O363" s="544">
        <v>2266</v>
      </c>
      <c r="P363" s="529">
        <v>5.5812807881773399</v>
      </c>
      <c r="Q363" s="545">
        <v>206</v>
      </c>
    </row>
    <row r="364" spans="1:17" ht="14.4" customHeight="1" x14ac:dyDescent="0.3">
      <c r="A364" s="523" t="s">
        <v>1340</v>
      </c>
      <c r="B364" s="524" t="s">
        <v>1230</v>
      </c>
      <c r="C364" s="524" t="s">
        <v>1215</v>
      </c>
      <c r="D364" s="524" t="s">
        <v>1236</v>
      </c>
      <c r="E364" s="524" t="s">
        <v>1235</v>
      </c>
      <c r="F364" s="544"/>
      <c r="G364" s="544"/>
      <c r="H364" s="544"/>
      <c r="I364" s="544"/>
      <c r="J364" s="544"/>
      <c r="K364" s="544"/>
      <c r="L364" s="544"/>
      <c r="M364" s="544"/>
      <c r="N364" s="544">
        <v>1</v>
      </c>
      <c r="O364" s="544">
        <v>85</v>
      </c>
      <c r="P364" s="529"/>
      <c r="Q364" s="545">
        <v>85</v>
      </c>
    </row>
    <row r="365" spans="1:17" ht="14.4" customHeight="1" x14ac:dyDescent="0.3">
      <c r="A365" s="523" t="s">
        <v>1340</v>
      </c>
      <c r="B365" s="524" t="s">
        <v>1230</v>
      </c>
      <c r="C365" s="524" t="s">
        <v>1215</v>
      </c>
      <c r="D365" s="524" t="s">
        <v>1237</v>
      </c>
      <c r="E365" s="524" t="s">
        <v>1238</v>
      </c>
      <c r="F365" s="544"/>
      <c r="G365" s="544"/>
      <c r="H365" s="544"/>
      <c r="I365" s="544"/>
      <c r="J365" s="544">
        <v>18</v>
      </c>
      <c r="K365" s="544">
        <v>5292</v>
      </c>
      <c r="L365" s="544"/>
      <c r="M365" s="544">
        <v>294</v>
      </c>
      <c r="N365" s="544">
        <v>102</v>
      </c>
      <c r="O365" s="544">
        <v>30090</v>
      </c>
      <c r="P365" s="529"/>
      <c r="Q365" s="545">
        <v>295</v>
      </c>
    </row>
    <row r="366" spans="1:17" ht="14.4" customHeight="1" x14ac:dyDescent="0.3">
      <c r="A366" s="523" t="s">
        <v>1340</v>
      </c>
      <c r="B366" s="524" t="s">
        <v>1230</v>
      </c>
      <c r="C366" s="524" t="s">
        <v>1215</v>
      </c>
      <c r="D366" s="524" t="s">
        <v>1239</v>
      </c>
      <c r="E366" s="524" t="s">
        <v>1240</v>
      </c>
      <c r="F366" s="544"/>
      <c r="G366" s="544"/>
      <c r="H366" s="544"/>
      <c r="I366" s="544"/>
      <c r="J366" s="544"/>
      <c r="K366" s="544"/>
      <c r="L366" s="544"/>
      <c r="M366" s="544"/>
      <c r="N366" s="544">
        <v>7</v>
      </c>
      <c r="O366" s="544">
        <v>665</v>
      </c>
      <c r="P366" s="529"/>
      <c r="Q366" s="545">
        <v>95</v>
      </c>
    </row>
    <row r="367" spans="1:17" ht="14.4" customHeight="1" x14ac:dyDescent="0.3">
      <c r="A367" s="523" t="s">
        <v>1340</v>
      </c>
      <c r="B367" s="524" t="s">
        <v>1230</v>
      </c>
      <c r="C367" s="524" t="s">
        <v>1215</v>
      </c>
      <c r="D367" s="524" t="s">
        <v>1241</v>
      </c>
      <c r="E367" s="524" t="s">
        <v>1242</v>
      </c>
      <c r="F367" s="544"/>
      <c r="G367" s="544"/>
      <c r="H367" s="544"/>
      <c r="I367" s="544"/>
      <c r="J367" s="544"/>
      <c r="K367" s="544"/>
      <c r="L367" s="544"/>
      <c r="M367" s="544"/>
      <c r="N367" s="544">
        <v>1</v>
      </c>
      <c r="O367" s="544">
        <v>224</v>
      </c>
      <c r="P367" s="529"/>
      <c r="Q367" s="545">
        <v>224</v>
      </c>
    </row>
    <row r="368" spans="1:17" ht="14.4" customHeight="1" x14ac:dyDescent="0.3">
      <c r="A368" s="523" t="s">
        <v>1340</v>
      </c>
      <c r="B368" s="524" t="s">
        <v>1230</v>
      </c>
      <c r="C368" s="524" t="s">
        <v>1215</v>
      </c>
      <c r="D368" s="524" t="s">
        <v>1243</v>
      </c>
      <c r="E368" s="524" t="s">
        <v>1244</v>
      </c>
      <c r="F368" s="544">
        <v>9</v>
      </c>
      <c r="G368" s="544">
        <v>1206</v>
      </c>
      <c r="H368" s="544">
        <v>1</v>
      </c>
      <c r="I368" s="544">
        <v>134</v>
      </c>
      <c r="J368" s="544">
        <v>13</v>
      </c>
      <c r="K368" s="544">
        <v>1745</v>
      </c>
      <c r="L368" s="544">
        <v>1.4469320066334992</v>
      </c>
      <c r="M368" s="544">
        <v>134.23076923076923</v>
      </c>
      <c r="N368" s="544">
        <v>14</v>
      </c>
      <c r="O368" s="544">
        <v>1890</v>
      </c>
      <c r="P368" s="529">
        <v>1.5671641791044777</v>
      </c>
      <c r="Q368" s="545">
        <v>135</v>
      </c>
    </row>
    <row r="369" spans="1:17" ht="14.4" customHeight="1" x14ac:dyDescent="0.3">
      <c r="A369" s="523" t="s">
        <v>1340</v>
      </c>
      <c r="B369" s="524" t="s">
        <v>1230</v>
      </c>
      <c r="C369" s="524" t="s">
        <v>1215</v>
      </c>
      <c r="D369" s="524" t="s">
        <v>1245</v>
      </c>
      <c r="E369" s="524" t="s">
        <v>1244</v>
      </c>
      <c r="F369" s="544"/>
      <c r="G369" s="544"/>
      <c r="H369" s="544"/>
      <c r="I369" s="544"/>
      <c r="J369" s="544"/>
      <c r="K369" s="544"/>
      <c r="L369" s="544"/>
      <c r="M369" s="544"/>
      <c r="N369" s="544">
        <v>1</v>
      </c>
      <c r="O369" s="544">
        <v>178</v>
      </c>
      <c r="P369" s="529"/>
      <c r="Q369" s="545">
        <v>178</v>
      </c>
    </row>
    <row r="370" spans="1:17" ht="14.4" customHeight="1" x14ac:dyDescent="0.3">
      <c r="A370" s="523" t="s">
        <v>1340</v>
      </c>
      <c r="B370" s="524" t="s">
        <v>1230</v>
      </c>
      <c r="C370" s="524" t="s">
        <v>1215</v>
      </c>
      <c r="D370" s="524" t="s">
        <v>1248</v>
      </c>
      <c r="E370" s="524" t="s">
        <v>1249</v>
      </c>
      <c r="F370" s="544"/>
      <c r="G370" s="544"/>
      <c r="H370" s="544"/>
      <c r="I370" s="544"/>
      <c r="J370" s="544"/>
      <c r="K370" s="544"/>
      <c r="L370" s="544"/>
      <c r="M370" s="544"/>
      <c r="N370" s="544">
        <v>1</v>
      </c>
      <c r="O370" s="544">
        <v>593</v>
      </c>
      <c r="P370" s="529"/>
      <c r="Q370" s="545">
        <v>593</v>
      </c>
    </row>
    <row r="371" spans="1:17" ht="14.4" customHeight="1" x14ac:dyDescent="0.3">
      <c r="A371" s="523" t="s">
        <v>1340</v>
      </c>
      <c r="B371" s="524" t="s">
        <v>1230</v>
      </c>
      <c r="C371" s="524" t="s">
        <v>1215</v>
      </c>
      <c r="D371" s="524" t="s">
        <v>1250</v>
      </c>
      <c r="E371" s="524" t="s">
        <v>1251</v>
      </c>
      <c r="F371" s="544"/>
      <c r="G371" s="544"/>
      <c r="H371" s="544"/>
      <c r="I371" s="544"/>
      <c r="J371" s="544">
        <v>1</v>
      </c>
      <c r="K371" s="544">
        <v>160</v>
      </c>
      <c r="L371" s="544"/>
      <c r="M371" s="544">
        <v>160</v>
      </c>
      <c r="N371" s="544">
        <v>5</v>
      </c>
      <c r="O371" s="544">
        <v>805</v>
      </c>
      <c r="P371" s="529"/>
      <c r="Q371" s="545">
        <v>161</v>
      </c>
    </row>
    <row r="372" spans="1:17" ht="14.4" customHeight="1" x14ac:dyDescent="0.3">
      <c r="A372" s="523" t="s">
        <v>1340</v>
      </c>
      <c r="B372" s="524" t="s">
        <v>1230</v>
      </c>
      <c r="C372" s="524" t="s">
        <v>1215</v>
      </c>
      <c r="D372" s="524" t="s">
        <v>1254</v>
      </c>
      <c r="E372" s="524" t="s">
        <v>1255</v>
      </c>
      <c r="F372" s="544">
        <v>11</v>
      </c>
      <c r="G372" s="544">
        <v>176</v>
      </c>
      <c r="H372" s="544">
        <v>1</v>
      </c>
      <c r="I372" s="544">
        <v>16</v>
      </c>
      <c r="J372" s="544">
        <v>16</v>
      </c>
      <c r="K372" s="544">
        <v>256</v>
      </c>
      <c r="L372" s="544">
        <v>1.4545454545454546</v>
      </c>
      <c r="M372" s="544">
        <v>16</v>
      </c>
      <c r="N372" s="544">
        <v>18</v>
      </c>
      <c r="O372" s="544">
        <v>288</v>
      </c>
      <c r="P372" s="529">
        <v>1.6363636363636365</v>
      </c>
      <c r="Q372" s="545">
        <v>16</v>
      </c>
    </row>
    <row r="373" spans="1:17" ht="14.4" customHeight="1" x14ac:dyDescent="0.3">
      <c r="A373" s="523" t="s">
        <v>1340</v>
      </c>
      <c r="B373" s="524" t="s">
        <v>1230</v>
      </c>
      <c r="C373" s="524" t="s">
        <v>1215</v>
      </c>
      <c r="D373" s="524" t="s">
        <v>1256</v>
      </c>
      <c r="E373" s="524" t="s">
        <v>1257</v>
      </c>
      <c r="F373" s="544">
        <v>1</v>
      </c>
      <c r="G373" s="544">
        <v>262</v>
      </c>
      <c r="H373" s="544">
        <v>1</v>
      </c>
      <c r="I373" s="544">
        <v>262</v>
      </c>
      <c r="J373" s="544">
        <v>2</v>
      </c>
      <c r="K373" s="544">
        <v>524</v>
      </c>
      <c r="L373" s="544">
        <v>2</v>
      </c>
      <c r="M373" s="544">
        <v>262</v>
      </c>
      <c r="N373" s="544">
        <v>3</v>
      </c>
      <c r="O373" s="544">
        <v>798</v>
      </c>
      <c r="P373" s="529">
        <v>3.0458015267175571</v>
      </c>
      <c r="Q373" s="545">
        <v>266</v>
      </c>
    </row>
    <row r="374" spans="1:17" ht="14.4" customHeight="1" x14ac:dyDescent="0.3">
      <c r="A374" s="523" t="s">
        <v>1340</v>
      </c>
      <c r="B374" s="524" t="s">
        <v>1230</v>
      </c>
      <c r="C374" s="524" t="s">
        <v>1215</v>
      </c>
      <c r="D374" s="524" t="s">
        <v>1258</v>
      </c>
      <c r="E374" s="524" t="s">
        <v>1259</v>
      </c>
      <c r="F374" s="544">
        <v>1</v>
      </c>
      <c r="G374" s="544">
        <v>141</v>
      </c>
      <c r="H374" s="544">
        <v>1</v>
      </c>
      <c r="I374" s="544">
        <v>141</v>
      </c>
      <c r="J374" s="544">
        <v>2</v>
      </c>
      <c r="K374" s="544">
        <v>282</v>
      </c>
      <c r="L374" s="544">
        <v>2</v>
      </c>
      <c r="M374" s="544">
        <v>141</v>
      </c>
      <c r="N374" s="544">
        <v>4</v>
      </c>
      <c r="O374" s="544">
        <v>564</v>
      </c>
      <c r="P374" s="529">
        <v>4</v>
      </c>
      <c r="Q374" s="545">
        <v>141</v>
      </c>
    </row>
    <row r="375" spans="1:17" ht="14.4" customHeight="1" x14ac:dyDescent="0.3">
      <c r="A375" s="523" t="s">
        <v>1340</v>
      </c>
      <c r="B375" s="524" t="s">
        <v>1230</v>
      </c>
      <c r="C375" s="524" t="s">
        <v>1215</v>
      </c>
      <c r="D375" s="524" t="s">
        <v>1260</v>
      </c>
      <c r="E375" s="524" t="s">
        <v>1259</v>
      </c>
      <c r="F375" s="544">
        <v>9</v>
      </c>
      <c r="G375" s="544">
        <v>702</v>
      </c>
      <c r="H375" s="544">
        <v>1</v>
      </c>
      <c r="I375" s="544">
        <v>78</v>
      </c>
      <c r="J375" s="544">
        <v>13</v>
      </c>
      <c r="K375" s="544">
        <v>1014</v>
      </c>
      <c r="L375" s="544">
        <v>1.4444444444444444</v>
      </c>
      <c r="M375" s="544">
        <v>78</v>
      </c>
      <c r="N375" s="544">
        <v>14</v>
      </c>
      <c r="O375" s="544">
        <v>1092</v>
      </c>
      <c r="P375" s="529">
        <v>1.5555555555555556</v>
      </c>
      <c r="Q375" s="545">
        <v>78</v>
      </c>
    </row>
    <row r="376" spans="1:17" ht="14.4" customHeight="1" x14ac:dyDescent="0.3">
      <c r="A376" s="523" t="s">
        <v>1340</v>
      </c>
      <c r="B376" s="524" t="s">
        <v>1230</v>
      </c>
      <c r="C376" s="524" t="s">
        <v>1215</v>
      </c>
      <c r="D376" s="524" t="s">
        <v>1261</v>
      </c>
      <c r="E376" s="524" t="s">
        <v>1262</v>
      </c>
      <c r="F376" s="544">
        <v>1</v>
      </c>
      <c r="G376" s="544">
        <v>303</v>
      </c>
      <c r="H376" s="544">
        <v>1</v>
      </c>
      <c r="I376" s="544">
        <v>303</v>
      </c>
      <c r="J376" s="544">
        <v>2</v>
      </c>
      <c r="K376" s="544">
        <v>606</v>
      </c>
      <c r="L376" s="544">
        <v>2</v>
      </c>
      <c r="M376" s="544">
        <v>303</v>
      </c>
      <c r="N376" s="544">
        <v>4</v>
      </c>
      <c r="O376" s="544">
        <v>1228</v>
      </c>
      <c r="P376" s="529">
        <v>4.0528052805280526</v>
      </c>
      <c r="Q376" s="545">
        <v>307</v>
      </c>
    </row>
    <row r="377" spans="1:17" ht="14.4" customHeight="1" x14ac:dyDescent="0.3">
      <c r="A377" s="523" t="s">
        <v>1340</v>
      </c>
      <c r="B377" s="524" t="s">
        <v>1230</v>
      </c>
      <c r="C377" s="524" t="s">
        <v>1215</v>
      </c>
      <c r="D377" s="524" t="s">
        <v>1265</v>
      </c>
      <c r="E377" s="524" t="s">
        <v>1266</v>
      </c>
      <c r="F377" s="544">
        <v>5</v>
      </c>
      <c r="G377" s="544">
        <v>800</v>
      </c>
      <c r="H377" s="544">
        <v>1</v>
      </c>
      <c r="I377" s="544">
        <v>160</v>
      </c>
      <c r="J377" s="544">
        <v>6</v>
      </c>
      <c r="K377" s="544">
        <v>960</v>
      </c>
      <c r="L377" s="544">
        <v>1.2</v>
      </c>
      <c r="M377" s="544">
        <v>160</v>
      </c>
      <c r="N377" s="544">
        <v>6</v>
      </c>
      <c r="O377" s="544">
        <v>966</v>
      </c>
      <c r="P377" s="529">
        <v>1.2075</v>
      </c>
      <c r="Q377" s="545">
        <v>161</v>
      </c>
    </row>
    <row r="378" spans="1:17" ht="14.4" customHeight="1" x14ac:dyDescent="0.3">
      <c r="A378" s="523" t="s">
        <v>1340</v>
      </c>
      <c r="B378" s="524" t="s">
        <v>1230</v>
      </c>
      <c r="C378" s="524" t="s">
        <v>1215</v>
      </c>
      <c r="D378" s="524" t="s">
        <v>1269</v>
      </c>
      <c r="E378" s="524" t="s">
        <v>1235</v>
      </c>
      <c r="F378" s="544">
        <v>13</v>
      </c>
      <c r="G378" s="544">
        <v>910</v>
      </c>
      <c r="H378" s="544">
        <v>1</v>
      </c>
      <c r="I378" s="544">
        <v>70</v>
      </c>
      <c r="J378" s="544">
        <v>20</v>
      </c>
      <c r="K378" s="544">
        <v>1405</v>
      </c>
      <c r="L378" s="544">
        <v>1.543956043956044</v>
      </c>
      <c r="M378" s="544">
        <v>70.25</v>
      </c>
      <c r="N378" s="544">
        <v>22</v>
      </c>
      <c r="O378" s="544">
        <v>1562</v>
      </c>
      <c r="P378" s="529">
        <v>1.7164835164835164</v>
      </c>
      <c r="Q378" s="545">
        <v>71</v>
      </c>
    </row>
    <row r="379" spans="1:17" ht="14.4" customHeight="1" x14ac:dyDescent="0.3">
      <c r="A379" s="523" t="s">
        <v>1340</v>
      </c>
      <c r="B379" s="524" t="s">
        <v>1230</v>
      </c>
      <c r="C379" s="524" t="s">
        <v>1215</v>
      </c>
      <c r="D379" s="524" t="s">
        <v>1274</v>
      </c>
      <c r="E379" s="524" t="s">
        <v>1275</v>
      </c>
      <c r="F379" s="544"/>
      <c r="G379" s="544"/>
      <c r="H379" s="544"/>
      <c r="I379" s="544"/>
      <c r="J379" s="544"/>
      <c r="K379" s="544"/>
      <c r="L379" s="544"/>
      <c r="M379" s="544"/>
      <c r="N379" s="544">
        <v>1</v>
      </c>
      <c r="O379" s="544">
        <v>220</v>
      </c>
      <c r="P379" s="529"/>
      <c r="Q379" s="545">
        <v>220</v>
      </c>
    </row>
    <row r="380" spans="1:17" ht="14.4" customHeight="1" x14ac:dyDescent="0.3">
      <c r="A380" s="523" t="s">
        <v>1340</v>
      </c>
      <c r="B380" s="524" t="s">
        <v>1230</v>
      </c>
      <c r="C380" s="524" t="s">
        <v>1215</v>
      </c>
      <c r="D380" s="524" t="s">
        <v>1276</v>
      </c>
      <c r="E380" s="524" t="s">
        <v>1277</v>
      </c>
      <c r="F380" s="544"/>
      <c r="G380" s="544"/>
      <c r="H380" s="544"/>
      <c r="I380" s="544"/>
      <c r="J380" s="544"/>
      <c r="K380" s="544"/>
      <c r="L380" s="544"/>
      <c r="M380" s="544"/>
      <c r="N380" s="544">
        <v>4</v>
      </c>
      <c r="O380" s="544">
        <v>4780</v>
      </c>
      <c r="P380" s="529"/>
      <c r="Q380" s="545">
        <v>1195</v>
      </c>
    </row>
    <row r="381" spans="1:17" ht="14.4" customHeight="1" x14ac:dyDescent="0.3">
      <c r="A381" s="523" t="s">
        <v>1340</v>
      </c>
      <c r="B381" s="524" t="s">
        <v>1230</v>
      </c>
      <c r="C381" s="524" t="s">
        <v>1215</v>
      </c>
      <c r="D381" s="524" t="s">
        <v>1278</v>
      </c>
      <c r="E381" s="524" t="s">
        <v>1279</v>
      </c>
      <c r="F381" s="544"/>
      <c r="G381" s="544"/>
      <c r="H381" s="544"/>
      <c r="I381" s="544"/>
      <c r="J381" s="544"/>
      <c r="K381" s="544"/>
      <c r="L381" s="544"/>
      <c r="M381" s="544"/>
      <c r="N381" s="544">
        <v>4</v>
      </c>
      <c r="O381" s="544">
        <v>440</v>
      </c>
      <c r="P381" s="529"/>
      <c r="Q381" s="545">
        <v>110</v>
      </c>
    </row>
    <row r="382" spans="1:17" ht="14.4" customHeight="1" x14ac:dyDescent="0.3">
      <c r="A382" s="523" t="s">
        <v>1340</v>
      </c>
      <c r="B382" s="524" t="s">
        <v>1230</v>
      </c>
      <c r="C382" s="524" t="s">
        <v>1215</v>
      </c>
      <c r="D382" s="524" t="s">
        <v>1280</v>
      </c>
      <c r="E382" s="524" t="s">
        <v>1281</v>
      </c>
      <c r="F382" s="544"/>
      <c r="G382" s="544"/>
      <c r="H382" s="544"/>
      <c r="I382" s="544"/>
      <c r="J382" s="544"/>
      <c r="K382" s="544"/>
      <c r="L382" s="544"/>
      <c r="M382" s="544"/>
      <c r="N382" s="544">
        <v>1</v>
      </c>
      <c r="O382" s="544">
        <v>323</v>
      </c>
      <c r="P382" s="529"/>
      <c r="Q382" s="545">
        <v>323</v>
      </c>
    </row>
    <row r="383" spans="1:17" ht="14.4" customHeight="1" x14ac:dyDescent="0.3">
      <c r="A383" s="523" t="s">
        <v>1340</v>
      </c>
      <c r="B383" s="524" t="s">
        <v>1230</v>
      </c>
      <c r="C383" s="524" t="s">
        <v>1215</v>
      </c>
      <c r="D383" s="524" t="s">
        <v>1286</v>
      </c>
      <c r="E383" s="524" t="s">
        <v>1287</v>
      </c>
      <c r="F383" s="544"/>
      <c r="G383" s="544"/>
      <c r="H383" s="544"/>
      <c r="I383" s="544"/>
      <c r="J383" s="544"/>
      <c r="K383" s="544"/>
      <c r="L383" s="544"/>
      <c r="M383" s="544"/>
      <c r="N383" s="544">
        <v>1</v>
      </c>
      <c r="O383" s="544">
        <v>1033</v>
      </c>
      <c r="P383" s="529"/>
      <c r="Q383" s="545">
        <v>1033</v>
      </c>
    </row>
    <row r="384" spans="1:17" ht="14.4" customHeight="1" x14ac:dyDescent="0.3">
      <c r="A384" s="523" t="s">
        <v>1340</v>
      </c>
      <c r="B384" s="524" t="s">
        <v>1230</v>
      </c>
      <c r="C384" s="524" t="s">
        <v>1215</v>
      </c>
      <c r="D384" s="524" t="s">
        <v>1288</v>
      </c>
      <c r="E384" s="524" t="s">
        <v>1289</v>
      </c>
      <c r="F384" s="544"/>
      <c r="G384" s="544"/>
      <c r="H384" s="544"/>
      <c r="I384" s="544"/>
      <c r="J384" s="544"/>
      <c r="K384" s="544"/>
      <c r="L384" s="544"/>
      <c r="M384" s="544"/>
      <c r="N384" s="544">
        <v>1</v>
      </c>
      <c r="O384" s="544">
        <v>294</v>
      </c>
      <c r="P384" s="529"/>
      <c r="Q384" s="545">
        <v>294</v>
      </c>
    </row>
    <row r="385" spans="1:17" ht="14.4" customHeight="1" x14ac:dyDescent="0.3">
      <c r="A385" s="523" t="s">
        <v>1341</v>
      </c>
      <c r="B385" s="524" t="s">
        <v>1230</v>
      </c>
      <c r="C385" s="524" t="s">
        <v>1215</v>
      </c>
      <c r="D385" s="524" t="s">
        <v>1234</v>
      </c>
      <c r="E385" s="524" t="s">
        <v>1235</v>
      </c>
      <c r="F385" s="544">
        <v>202</v>
      </c>
      <c r="G385" s="544">
        <v>41006</v>
      </c>
      <c r="H385" s="544">
        <v>1</v>
      </c>
      <c r="I385" s="544">
        <v>203</v>
      </c>
      <c r="J385" s="544">
        <v>289</v>
      </c>
      <c r="K385" s="544">
        <v>58811</v>
      </c>
      <c r="L385" s="544">
        <v>1.4342047505243136</v>
      </c>
      <c r="M385" s="544">
        <v>203.49826989619376</v>
      </c>
      <c r="N385" s="544">
        <v>259</v>
      </c>
      <c r="O385" s="544">
        <v>53354</v>
      </c>
      <c r="P385" s="529">
        <v>1.301126664390577</v>
      </c>
      <c r="Q385" s="545">
        <v>206</v>
      </c>
    </row>
    <row r="386" spans="1:17" ht="14.4" customHeight="1" x14ac:dyDescent="0.3">
      <c r="A386" s="523" t="s">
        <v>1341</v>
      </c>
      <c r="B386" s="524" t="s">
        <v>1230</v>
      </c>
      <c r="C386" s="524" t="s">
        <v>1215</v>
      </c>
      <c r="D386" s="524" t="s">
        <v>1237</v>
      </c>
      <c r="E386" s="524" t="s">
        <v>1238</v>
      </c>
      <c r="F386" s="544">
        <v>145</v>
      </c>
      <c r="G386" s="544">
        <v>42340</v>
      </c>
      <c r="H386" s="544">
        <v>1</v>
      </c>
      <c r="I386" s="544">
        <v>292</v>
      </c>
      <c r="J386" s="544">
        <v>150</v>
      </c>
      <c r="K386" s="544">
        <v>43942</v>
      </c>
      <c r="L386" s="544">
        <v>1.0378365611714691</v>
      </c>
      <c r="M386" s="544">
        <v>292.94666666666666</v>
      </c>
      <c r="N386" s="544">
        <v>17</v>
      </c>
      <c r="O386" s="544">
        <v>5015</v>
      </c>
      <c r="P386" s="529">
        <v>0.11844591402928673</v>
      </c>
      <c r="Q386" s="545">
        <v>295</v>
      </c>
    </row>
    <row r="387" spans="1:17" ht="14.4" customHeight="1" x14ac:dyDescent="0.3">
      <c r="A387" s="523" t="s">
        <v>1341</v>
      </c>
      <c r="B387" s="524" t="s">
        <v>1230</v>
      </c>
      <c r="C387" s="524" t="s">
        <v>1215</v>
      </c>
      <c r="D387" s="524" t="s">
        <v>1243</v>
      </c>
      <c r="E387" s="524" t="s">
        <v>1244</v>
      </c>
      <c r="F387" s="544">
        <v>18</v>
      </c>
      <c r="G387" s="544">
        <v>2412</v>
      </c>
      <c r="H387" s="544">
        <v>1</v>
      </c>
      <c r="I387" s="544">
        <v>134</v>
      </c>
      <c r="J387" s="544">
        <v>24</v>
      </c>
      <c r="K387" s="544">
        <v>3223</v>
      </c>
      <c r="L387" s="544">
        <v>1.3362354892205639</v>
      </c>
      <c r="M387" s="544">
        <v>134.29166666666666</v>
      </c>
      <c r="N387" s="544">
        <v>13</v>
      </c>
      <c r="O387" s="544">
        <v>1755</v>
      </c>
      <c r="P387" s="529">
        <v>0.72761194029850751</v>
      </c>
      <c r="Q387" s="545">
        <v>135</v>
      </c>
    </row>
    <row r="388" spans="1:17" ht="14.4" customHeight="1" x14ac:dyDescent="0.3">
      <c r="A388" s="523" t="s">
        <v>1341</v>
      </c>
      <c r="B388" s="524" t="s">
        <v>1230</v>
      </c>
      <c r="C388" s="524" t="s">
        <v>1215</v>
      </c>
      <c r="D388" s="524" t="s">
        <v>1245</v>
      </c>
      <c r="E388" s="524" t="s">
        <v>1244</v>
      </c>
      <c r="F388" s="544"/>
      <c r="G388" s="544"/>
      <c r="H388" s="544"/>
      <c r="I388" s="544"/>
      <c r="J388" s="544"/>
      <c r="K388" s="544"/>
      <c r="L388" s="544"/>
      <c r="M388" s="544"/>
      <c r="N388" s="544">
        <v>1</v>
      </c>
      <c r="O388" s="544">
        <v>178</v>
      </c>
      <c r="P388" s="529"/>
      <c r="Q388" s="545">
        <v>178</v>
      </c>
    </row>
    <row r="389" spans="1:17" ht="14.4" customHeight="1" x14ac:dyDescent="0.3">
      <c r="A389" s="523" t="s">
        <v>1341</v>
      </c>
      <c r="B389" s="524" t="s">
        <v>1230</v>
      </c>
      <c r="C389" s="524" t="s">
        <v>1215</v>
      </c>
      <c r="D389" s="524" t="s">
        <v>1250</v>
      </c>
      <c r="E389" s="524" t="s">
        <v>1251</v>
      </c>
      <c r="F389" s="544">
        <v>7</v>
      </c>
      <c r="G389" s="544">
        <v>1113</v>
      </c>
      <c r="H389" s="544">
        <v>1</v>
      </c>
      <c r="I389" s="544">
        <v>159</v>
      </c>
      <c r="J389" s="544">
        <v>8</v>
      </c>
      <c r="K389" s="544">
        <v>1275</v>
      </c>
      <c r="L389" s="544">
        <v>1.1455525606469004</v>
      </c>
      <c r="M389" s="544">
        <v>159.375</v>
      </c>
      <c r="N389" s="544">
        <v>2</v>
      </c>
      <c r="O389" s="544">
        <v>322</v>
      </c>
      <c r="P389" s="529">
        <v>0.28930817610062892</v>
      </c>
      <c r="Q389" s="545">
        <v>161</v>
      </c>
    </row>
    <row r="390" spans="1:17" ht="14.4" customHeight="1" x14ac:dyDescent="0.3">
      <c r="A390" s="523" t="s">
        <v>1341</v>
      </c>
      <c r="B390" s="524" t="s">
        <v>1230</v>
      </c>
      <c r="C390" s="524" t="s">
        <v>1215</v>
      </c>
      <c r="D390" s="524" t="s">
        <v>1254</v>
      </c>
      <c r="E390" s="524" t="s">
        <v>1255</v>
      </c>
      <c r="F390" s="544">
        <v>89</v>
      </c>
      <c r="G390" s="544">
        <v>1424</v>
      </c>
      <c r="H390" s="544">
        <v>1</v>
      </c>
      <c r="I390" s="544">
        <v>16</v>
      </c>
      <c r="J390" s="544">
        <v>114</v>
      </c>
      <c r="K390" s="544">
        <v>1824</v>
      </c>
      <c r="L390" s="544">
        <v>1.2808988764044944</v>
      </c>
      <c r="M390" s="544">
        <v>16</v>
      </c>
      <c r="N390" s="544">
        <v>115</v>
      </c>
      <c r="O390" s="544">
        <v>1840</v>
      </c>
      <c r="P390" s="529">
        <v>1.2921348314606742</v>
      </c>
      <c r="Q390" s="545">
        <v>16</v>
      </c>
    </row>
    <row r="391" spans="1:17" ht="14.4" customHeight="1" x14ac:dyDescent="0.3">
      <c r="A391" s="523" t="s">
        <v>1341</v>
      </c>
      <c r="B391" s="524" t="s">
        <v>1230</v>
      </c>
      <c r="C391" s="524" t="s">
        <v>1215</v>
      </c>
      <c r="D391" s="524" t="s">
        <v>1256</v>
      </c>
      <c r="E391" s="524" t="s">
        <v>1257</v>
      </c>
      <c r="F391" s="544">
        <v>67</v>
      </c>
      <c r="G391" s="544">
        <v>17554</v>
      </c>
      <c r="H391" s="544">
        <v>1</v>
      </c>
      <c r="I391" s="544">
        <v>262</v>
      </c>
      <c r="J391" s="544">
        <v>80</v>
      </c>
      <c r="K391" s="544">
        <v>21032</v>
      </c>
      <c r="L391" s="544">
        <v>1.1981314800045573</v>
      </c>
      <c r="M391" s="544">
        <v>262.89999999999998</v>
      </c>
      <c r="N391" s="544">
        <v>75</v>
      </c>
      <c r="O391" s="544">
        <v>19950</v>
      </c>
      <c r="P391" s="529">
        <v>1.1364931069841631</v>
      </c>
      <c r="Q391" s="545">
        <v>266</v>
      </c>
    </row>
    <row r="392" spans="1:17" ht="14.4" customHeight="1" x14ac:dyDescent="0.3">
      <c r="A392" s="523" t="s">
        <v>1341</v>
      </c>
      <c r="B392" s="524" t="s">
        <v>1230</v>
      </c>
      <c r="C392" s="524" t="s">
        <v>1215</v>
      </c>
      <c r="D392" s="524" t="s">
        <v>1258</v>
      </c>
      <c r="E392" s="524" t="s">
        <v>1259</v>
      </c>
      <c r="F392" s="544">
        <v>71</v>
      </c>
      <c r="G392" s="544">
        <v>10011</v>
      </c>
      <c r="H392" s="544">
        <v>1</v>
      </c>
      <c r="I392" s="544">
        <v>141</v>
      </c>
      <c r="J392" s="544">
        <v>89</v>
      </c>
      <c r="K392" s="544">
        <v>12549</v>
      </c>
      <c r="L392" s="544">
        <v>1.2535211267605635</v>
      </c>
      <c r="M392" s="544">
        <v>141</v>
      </c>
      <c r="N392" s="544">
        <v>100</v>
      </c>
      <c r="O392" s="544">
        <v>14100</v>
      </c>
      <c r="P392" s="529">
        <v>1.408450704225352</v>
      </c>
      <c r="Q392" s="545">
        <v>141</v>
      </c>
    </row>
    <row r="393" spans="1:17" ht="14.4" customHeight="1" x14ac:dyDescent="0.3">
      <c r="A393" s="523" t="s">
        <v>1341</v>
      </c>
      <c r="B393" s="524" t="s">
        <v>1230</v>
      </c>
      <c r="C393" s="524" t="s">
        <v>1215</v>
      </c>
      <c r="D393" s="524" t="s">
        <v>1260</v>
      </c>
      <c r="E393" s="524" t="s">
        <v>1259</v>
      </c>
      <c r="F393" s="544">
        <v>18</v>
      </c>
      <c r="G393" s="544">
        <v>1404</v>
      </c>
      <c r="H393" s="544">
        <v>1</v>
      </c>
      <c r="I393" s="544">
        <v>78</v>
      </c>
      <c r="J393" s="544">
        <v>24</v>
      </c>
      <c r="K393" s="544">
        <v>1872</v>
      </c>
      <c r="L393" s="544">
        <v>1.3333333333333333</v>
      </c>
      <c r="M393" s="544">
        <v>78</v>
      </c>
      <c r="N393" s="544">
        <v>13</v>
      </c>
      <c r="O393" s="544">
        <v>1014</v>
      </c>
      <c r="P393" s="529">
        <v>0.72222222222222221</v>
      </c>
      <c r="Q393" s="545">
        <v>78</v>
      </c>
    </row>
    <row r="394" spans="1:17" ht="14.4" customHeight="1" x14ac:dyDescent="0.3">
      <c r="A394" s="523" t="s">
        <v>1341</v>
      </c>
      <c r="B394" s="524" t="s">
        <v>1230</v>
      </c>
      <c r="C394" s="524" t="s">
        <v>1215</v>
      </c>
      <c r="D394" s="524" t="s">
        <v>1261</v>
      </c>
      <c r="E394" s="524" t="s">
        <v>1262</v>
      </c>
      <c r="F394" s="544">
        <v>71</v>
      </c>
      <c r="G394" s="544">
        <v>21513</v>
      </c>
      <c r="H394" s="544">
        <v>1</v>
      </c>
      <c r="I394" s="544">
        <v>303</v>
      </c>
      <c r="J394" s="544">
        <v>89</v>
      </c>
      <c r="K394" s="544">
        <v>27036</v>
      </c>
      <c r="L394" s="544">
        <v>1.2567284897503834</v>
      </c>
      <c r="M394" s="544">
        <v>303.77528089887642</v>
      </c>
      <c r="N394" s="544">
        <v>100</v>
      </c>
      <c r="O394" s="544">
        <v>30700</v>
      </c>
      <c r="P394" s="529">
        <v>1.4270441128619904</v>
      </c>
      <c r="Q394" s="545">
        <v>307</v>
      </c>
    </row>
    <row r="395" spans="1:17" ht="14.4" customHeight="1" x14ac:dyDescent="0.3">
      <c r="A395" s="523" t="s">
        <v>1341</v>
      </c>
      <c r="B395" s="524" t="s">
        <v>1230</v>
      </c>
      <c r="C395" s="524" t="s">
        <v>1215</v>
      </c>
      <c r="D395" s="524" t="s">
        <v>1265</v>
      </c>
      <c r="E395" s="524" t="s">
        <v>1266</v>
      </c>
      <c r="F395" s="544">
        <v>11</v>
      </c>
      <c r="G395" s="544">
        <v>1760</v>
      </c>
      <c r="H395" s="544">
        <v>1</v>
      </c>
      <c r="I395" s="544">
        <v>160</v>
      </c>
      <c r="J395" s="544">
        <v>12</v>
      </c>
      <c r="K395" s="544">
        <v>1923</v>
      </c>
      <c r="L395" s="544">
        <v>1.0926136363636363</v>
      </c>
      <c r="M395" s="544">
        <v>160.25</v>
      </c>
      <c r="N395" s="544">
        <v>13</v>
      </c>
      <c r="O395" s="544">
        <v>2093</v>
      </c>
      <c r="P395" s="529">
        <v>1.1892045454545455</v>
      </c>
      <c r="Q395" s="545">
        <v>161</v>
      </c>
    </row>
    <row r="396" spans="1:17" ht="14.4" customHeight="1" x14ac:dyDescent="0.3">
      <c r="A396" s="523" t="s">
        <v>1341</v>
      </c>
      <c r="B396" s="524" t="s">
        <v>1230</v>
      </c>
      <c r="C396" s="524" t="s">
        <v>1215</v>
      </c>
      <c r="D396" s="524" t="s">
        <v>1269</v>
      </c>
      <c r="E396" s="524" t="s">
        <v>1235</v>
      </c>
      <c r="F396" s="544">
        <v>57</v>
      </c>
      <c r="G396" s="544">
        <v>3990</v>
      </c>
      <c r="H396" s="544">
        <v>1</v>
      </c>
      <c r="I396" s="544">
        <v>70</v>
      </c>
      <c r="J396" s="544">
        <v>44</v>
      </c>
      <c r="K396" s="544">
        <v>3092</v>
      </c>
      <c r="L396" s="544">
        <v>0.77493734335839604</v>
      </c>
      <c r="M396" s="544">
        <v>70.272727272727266</v>
      </c>
      <c r="N396" s="544">
        <v>45</v>
      </c>
      <c r="O396" s="544">
        <v>3195</v>
      </c>
      <c r="P396" s="529">
        <v>0.8007518796992481</v>
      </c>
      <c r="Q396" s="545">
        <v>71</v>
      </c>
    </row>
    <row r="397" spans="1:17" ht="14.4" customHeight="1" x14ac:dyDescent="0.3">
      <c r="A397" s="523" t="s">
        <v>1341</v>
      </c>
      <c r="B397" s="524" t="s">
        <v>1230</v>
      </c>
      <c r="C397" s="524" t="s">
        <v>1215</v>
      </c>
      <c r="D397" s="524" t="s">
        <v>1276</v>
      </c>
      <c r="E397" s="524" t="s">
        <v>1277</v>
      </c>
      <c r="F397" s="544">
        <v>3</v>
      </c>
      <c r="G397" s="544">
        <v>3567</v>
      </c>
      <c r="H397" s="544">
        <v>1</v>
      </c>
      <c r="I397" s="544">
        <v>1189</v>
      </c>
      <c r="J397" s="544">
        <v>4</v>
      </c>
      <c r="K397" s="544">
        <v>4764</v>
      </c>
      <c r="L397" s="544">
        <v>1.3355761143818334</v>
      </c>
      <c r="M397" s="544">
        <v>1191</v>
      </c>
      <c r="N397" s="544">
        <v>2</v>
      </c>
      <c r="O397" s="544">
        <v>2390</v>
      </c>
      <c r="P397" s="529">
        <v>0.67003083823941689</v>
      </c>
      <c r="Q397" s="545">
        <v>1195</v>
      </c>
    </row>
    <row r="398" spans="1:17" ht="14.4" customHeight="1" x14ac:dyDescent="0.3">
      <c r="A398" s="523" t="s">
        <v>1341</v>
      </c>
      <c r="B398" s="524" t="s">
        <v>1230</v>
      </c>
      <c r="C398" s="524" t="s">
        <v>1215</v>
      </c>
      <c r="D398" s="524" t="s">
        <v>1278</v>
      </c>
      <c r="E398" s="524" t="s">
        <v>1279</v>
      </c>
      <c r="F398" s="544">
        <v>4</v>
      </c>
      <c r="G398" s="544">
        <v>432</v>
      </c>
      <c r="H398" s="544">
        <v>1</v>
      </c>
      <c r="I398" s="544">
        <v>108</v>
      </c>
      <c r="J398" s="544">
        <v>2</v>
      </c>
      <c r="K398" s="544">
        <v>217</v>
      </c>
      <c r="L398" s="544">
        <v>0.50231481481481477</v>
      </c>
      <c r="M398" s="544">
        <v>108.5</v>
      </c>
      <c r="N398" s="544">
        <v>2</v>
      </c>
      <c r="O398" s="544">
        <v>220</v>
      </c>
      <c r="P398" s="529">
        <v>0.5092592592592593</v>
      </c>
      <c r="Q398" s="545">
        <v>110</v>
      </c>
    </row>
    <row r="399" spans="1:17" ht="14.4" customHeight="1" x14ac:dyDescent="0.3">
      <c r="A399" s="523" t="s">
        <v>1342</v>
      </c>
      <c r="B399" s="524" t="s">
        <v>1230</v>
      </c>
      <c r="C399" s="524" t="s">
        <v>1215</v>
      </c>
      <c r="D399" s="524" t="s">
        <v>1234</v>
      </c>
      <c r="E399" s="524" t="s">
        <v>1235</v>
      </c>
      <c r="F399" s="544">
        <v>85</v>
      </c>
      <c r="G399" s="544">
        <v>17255</v>
      </c>
      <c r="H399" s="544">
        <v>1</v>
      </c>
      <c r="I399" s="544">
        <v>203</v>
      </c>
      <c r="J399" s="544">
        <v>75</v>
      </c>
      <c r="K399" s="544">
        <v>15291</v>
      </c>
      <c r="L399" s="544">
        <v>0.88617791944363955</v>
      </c>
      <c r="M399" s="544">
        <v>203.88</v>
      </c>
      <c r="N399" s="544">
        <v>96</v>
      </c>
      <c r="O399" s="544">
        <v>19776</v>
      </c>
      <c r="P399" s="529">
        <v>1.1461025789626196</v>
      </c>
      <c r="Q399" s="545">
        <v>206</v>
      </c>
    </row>
    <row r="400" spans="1:17" ht="14.4" customHeight="1" x14ac:dyDescent="0.3">
      <c r="A400" s="523" t="s">
        <v>1342</v>
      </c>
      <c r="B400" s="524" t="s">
        <v>1230</v>
      </c>
      <c r="C400" s="524" t="s">
        <v>1215</v>
      </c>
      <c r="D400" s="524" t="s">
        <v>1236</v>
      </c>
      <c r="E400" s="524" t="s">
        <v>1235</v>
      </c>
      <c r="F400" s="544"/>
      <c r="G400" s="544"/>
      <c r="H400" s="544"/>
      <c r="I400" s="544"/>
      <c r="J400" s="544">
        <v>53</v>
      </c>
      <c r="K400" s="544">
        <v>4472</v>
      </c>
      <c r="L400" s="544"/>
      <c r="M400" s="544">
        <v>84.377358490566039</v>
      </c>
      <c r="N400" s="544">
        <v>49</v>
      </c>
      <c r="O400" s="544">
        <v>4165</v>
      </c>
      <c r="P400" s="529"/>
      <c r="Q400" s="545">
        <v>85</v>
      </c>
    </row>
    <row r="401" spans="1:17" ht="14.4" customHeight="1" x14ac:dyDescent="0.3">
      <c r="A401" s="523" t="s">
        <v>1342</v>
      </c>
      <c r="B401" s="524" t="s">
        <v>1230</v>
      </c>
      <c r="C401" s="524" t="s">
        <v>1215</v>
      </c>
      <c r="D401" s="524" t="s">
        <v>1237</v>
      </c>
      <c r="E401" s="524" t="s">
        <v>1238</v>
      </c>
      <c r="F401" s="544">
        <v>893</v>
      </c>
      <c r="G401" s="544">
        <v>260756</v>
      </c>
      <c r="H401" s="544">
        <v>1</v>
      </c>
      <c r="I401" s="544">
        <v>292</v>
      </c>
      <c r="J401" s="544">
        <v>651</v>
      </c>
      <c r="K401" s="544">
        <v>190470</v>
      </c>
      <c r="L401" s="544">
        <v>0.73045299053521295</v>
      </c>
      <c r="M401" s="544">
        <v>292.58064516129031</v>
      </c>
      <c r="N401" s="544">
        <v>1079</v>
      </c>
      <c r="O401" s="544">
        <v>318305</v>
      </c>
      <c r="P401" s="529">
        <v>1.2207005783184279</v>
      </c>
      <c r="Q401" s="545">
        <v>295</v>
      </c>
    </row>
    <row r="402" spans="1:17" ht="14.4" customHeight="1" x14ac:dyDescent="0.3">
      <c r="A402" s="523" t="s">
        <v>1342</v>
      </c>
      <c r="B402" s="524" t="s">
        <v>1230</v>
      </c>
      <c r="C402" s="524" t="s">
        <v>1215</v>
      </c>
      <c r="D402" s="524" t="s">
        <v>1239</v>
      </c>
      <c r="E402" s="524" t="s">
        <v>1240</v>
      </c>
      <c r="F402" s="544">
        <v>27</v>
      </c>
      <c r="G402" s="544">
        <v>2511</v>
      </c>
      <c r="H402" s="544">
        <v>1</v>
      </c>
      <c r="I402" s="544">
        <v>93</v>
      </c>
      <c r="J402" s="544">
        <v>39</v>
      </c>
      <c r="K402" s="544">
        <v>3639</v>
      </c>
      <c r="L402" s="544">
        <v>1.4492234169653524</v>
      </c>
      <c r="M402" s="544">
        <v>93.307692307692307</v>
      </c>
      <c r="N402" s="544">
        <v>31</v>
      </c>
      <c r="O402" s="544">
        <v>2945</v>
      </c>
      <c r="P402" s="529">
        <v>1.1728395061728396</v>
      </c>
      <c r="Q402" s="545">
        <v>95</v>
      </c>
    </row>
    <row r="403" spans="1:17" ht="14.4" customHeight="1" x14ac:dyDescent="0.3">
      <c r="A403" s="523" t="s">
        <v>1342</v>
      </c>
      <c r="B403" s="524" t="s">
        <v>1230</v>
      </c>
      <c r="C403" s="524" t="s">
        <v>1215</v>
      </c>
      <c r="D403" s="524" t="s">
        <v>1241</v>
      </c>
      <c r="E403" s="524" t="s">
        <v>1242</v>
      </c>
      <c r="F403" s="544">
        <v>13</v>
      </c>
      <c r="G403" s="544">
        <v>2860</v>
      </c>
      <c r="H403" s="544">
        <v>1</v>
      </c>
      <c r="I403" s="544">
        <v>220</v>
      </c>
      <c r="J403" s="544">
        <v>6</v>
      </c>
      <c r="K403" s="544">
        <v>1326</v>
      </c>
      <c r="L403" s="544">
        <v>0.46363636363636362</v>
      </c>
      <c r="M403" s="544">
        <v>221</v>
      </c>
      <c r="N403" s="544">
        <v>4</v>
      </c>
      <c r="O403" s="544">
        <v>896</v>
      </c>
      <c r="P403" s="529">
        <v>0.31328671328671331</v>
      </c>
      <c r="Q403" s="545">
        <v>224</v>
      </c>
    </row>
    <row r="404" spans="1:17" ht="14.4" customHeight="1" x14ac:dyDescent="0.3">
      <c r="A404" s="523" t="s">
        <v>1342</v>
      </c>
      <c r="B404" s="524" t="s">
        <v>1230</v>
      </c>
      <c r="C404" s="524" t="s">
        <v>1215</v>
      </c>
      <c r="D404" s="524" t="s">
        <v>1243</v>
      </c>
      <c r="E404" s="524" t="s">
        <v>1244</v>
      </c>
      <c r="F404" s="544">
        <v>411</v>
      </c>
      <c r="G404" s="544">
        <v>55074</v>
      </c>
      <c r="H404" s="544">
        <v>1</v>
      </c>
      <c r="I404" s="544">
        <v>134</v>
      </c>
      <c r="J404" s="544">
        <v>435</v>
      </c>
      <c r="K404" s="544">
        <v>58429</v>
      </c>
      <c r="L404" s="544">
        <v>1.0609180375494789</v>
      </c>
      <c r="M404" s="544">
        <v>134.31954022988506</v>
      </c>
      <c r="N404" s="544">
        <v>368</v>
      </c>
      <c r="O404" s="544">
        <v>49680</v>
      </c>
      <c r="P404" s="529">
        <v>0.90205904782656066</v>
      </c>
      <c r="Q404" s="545">
        <v>135</v>
      </c>
    </row>
    <row r="405" spans="1:17" ht="14.4" customHeight="1" x14ac:dyDescent="0.3">
      <c r="A405" s="523" t="s">
        <v>1342</v>
      </c>
      <c r="B405" s="524" t="s">
        <v>1230</v>
      </c>
      <c r="C405" s="524" t="s">
        <v>1215</v>
      </c>
      <c r="D405" s="524" t="s">
        <v>1245</v>
      </c>
      <c r="E405" s="524" t="s">
        <v>1244</v>
      </c>
      <c r="F405" s="544">
        <v>30</v>
      </c>
      <c r="G405" s="544">
        <v>5250</v>
      </c>
      <c r="H405" s="544">
        <v>1</v>
      </c>
      <c r="I405" s="544">
        <v>175</v>
      </c>
      <c r="J405" s="544">
        <v>51</v>
      </c>
      <c r="K405" s="544">
        <v>8961</v>
      </c>
      <c r="L405" s="544">
        <v>1.7068571428571429</v>
      </c>
      <c r="M405" s="544">
        <v>175.70588235294119</v>
      </c>
      <c r="N405" s="544">
        <v>48</v>
      </c>
      <c r="O405" s="544">
        <v>8544</v>
      </c>
      <c r="P405" s="529">
        <v>1.6274285714285714</v>
      </c>
      <c r="Q405" s="545">
        <v>178</v>
      </c>
    </row>
    <row r="406" spans="1:17" ht="14.4" customHeight="1" x14ac:dyDescent="0.3">
      <c r="A406" s="523" t="s">
        <v>1342</v>
      </c>
      <c r="B406" s="524" t="s">
        <v>1230</v>
      </c>
      <c r="C406" s="524" t="s">
        <v>1215</v>
      </c>
      <c r="D406" s="524" t="s">
        <v>1246</v>
      </c>
      <c r="E406" s="524" t="s">
        <v>1247</v>
      </c>
      <c r="F406" s="544"/>
      <c r="G406" s="544"/>
      <c r="H406" s="544"/>
      <c r="I406" s="544"/>
      <c r="J406" s="544">
        <v>4</v>
      </c>
      <c r="K406" s="544">
        <v>2454</v>
      </c>
      <c r="L406" s="544"/>
      <c r="M406" s="544">
        <v>613.5</v>
      </c>
      <c r="N406" s="544">
        <v>8</v>
      </c>
      <c r="O406" s="544">
        <v>4960</v>
      </c>
      <c r="P406" s="529"/>
      <c r="Q406" s="545">
        <v>620</v>
      </c>
    </row>
    <row r="407" spans="1:17" ht="14.4" customHeight="1" x14ac:dyDescent="0.3">
      <c r="A407" s="523" t="s">
        <v>1342</v>
      </c>
      <c r="B407" s="524" t="s">
        <v>1230</v>
      </c>
      <c r="C407" s="524" t="s">
        <v>1215</v>
      </c>
      <c r="D407" s="524" t="s">
        <v>1248</v>
      </c>
      <c r="E407" s="524" t="s">
        <v>1249</v>
      </c>
      <c r="F407" s="544">
        <v>2</v>
      </c>
      <c r="G407" s="544">
        <v>1170</v>
      </c>
      <c r="H407" s="544">
        <v>1</v>
      </c>
      <c r="I407" s="544">
        <v>585</v>
      </c>
      <c r="J407" s="544">
        <v>5</v>
      </c>
      <c r="K407" s="544">
        <v>2943</v>
      </c>
      <c r="L407" s="544">
        <v>2.5153846153846153</v>
      </c>
      <c r="M407" s="544">
        <v>588.6</v>
      </c>
      <c r="N407" s="544">
        <v>7</v>
      </c>
      <c r="O407" s="544">
        <v>4151</v>
      </c>
      <c r="P407" s="529">
        <v>3.5478632478632477</v>
      </c>
      <c r="Q407" s="545">
        <v>593</v>
      </c>
    </row>
    <row r="408" spans="1:17" ht="14.4" customHeight="1" x14ac:dyDescent="0.3">
      <c r="A408" s="523" t="s">
        <v>1342</v>
      </c>
      <c r="B408" s="524" t="s">
        <v>1230</v>
      </c>
      <c r="C408" s="524" t="s">
        <v>1215</v>
      </c>
      <c r="D408" s="524" t="s">
        <v>1250</v>
      </c>
      <c r="E408" s="524" t="s">
        <v>1251</v>
      </c>
      <c r="F408" s="544">
        <v>68</v>
      </c>
      <c r="G408" s="544">
        <v>10812</v>
      </c>
      <c r="H408" s="544">
        <v>1</v>
      </c>
      <c r="I408" s="544">
        <v>159</v>
      </c>
      <c r="J408" s="544">
        <v>59</v>
      </c>
      <c r="K408" s="544">
        <v>9404</v>
      </c>
      <c r="L408" s="544">
        <v>0.86977432482426931</v>
      </c>
      <c r="M408" s="544">
        <v>159.38983050847457</v>
      </c>
      <c r="N408" s="544">
        <v>71</v>
      </c>
      <c r="O408" s="544">
        <v>11431</v>
      </c>
      <c r="P408" s="529">
        <v>1.0572512023677396</v>
      </c>
      <c r="Q408" s="545">
        <v>161</v>
      </c>
    </row>
    <row r="409" spans="1:17" ht="14.4" customHeight="1" x14ac:dyDescent="0.3">
      <c r="A409" s="523" t="s">
        <v>1342</v>
      </c>
      <c r="B409" s="524" t="s">
        <v>1230</v>
      </c>
      <c r="C409" s="524" t="s">
        <v>1215</v>
      </c>
      <c r="D409" s="524" t="s">
        <v>1252</v>
      </c>
      <c r="E409" s="524" t="s">
        <v>1253</v>
      </c>
      <c r="F409" s="544">
        <v>25</v>
      </c>
      <c r="G409" s="544">
        <v>9550</v>
      </c>
      <c r="H409" s="544">
        <v>1</v>
      </c>
      <c r="I409" s="544">
        <v>382</v>
      </c>
      <c r="J409" s="544">
        <v>24</v>
      </c>
      <c r="K409" s="544">
        <v>9173</v>
      </c>
      <c r="L409" s="544">
        <v>0.96052356020942409</v>
      </c>
      <c r="M409" s="544">
        <v>382.20833333333331</v>
      </c>
      <c r="N409" s="544">
        <v>16</v>
      </c>
      <c r="O409" s="544">
        <v>6128</v>
      </c>
      <c r="P409" s="529">
        <v>0.64167539267015705</v>
      </c>
      <c r="Q409" s="545">
        <v>383</v>
      </c>
    </row>
    <row r="410" spans="1:17" ht="14.4" customHeight="1" x14ac:dyDescent="0.3">
      <c r="A410" s="523" t="s">
        <v>1342</v>
      </c>
      <c r="B410" s="524" t="s">
        <v>1230</v>
      </c>
      <c r="C410" s="524" t="s">
        <v>1215</v>
      </c>
      <c r="D410" s="524" t="s">
        <v>1254</v>
      </c>
      <c r="E410" s="524" t="s">
        <v>1255</v>
      </c>
      <c r="F410" s="544">
        <v>566</v>
      </c>
      <c r="G410" s="544">
        <v>9056</v>
      </c>
      <c r="H410" s="544">
        <v>1</v>
      </c>
      <c r="I410" s="544">
        <v>16</v>
      </c>
      <c r="J410" s="544">
        <v>584</v>
      </c>
      <c r="K410" s="544">
        <v>9344</v>
      </c>
      <c r="L410" s="544">
        <v>1.0318021201413428</v>
      </c>
      <c r="M410" s="544">
        <v>16</v>
      </c>
      <c r="N410" s="544">
        <v>529</v>
      </c>
      <c r="O410" s="544">
        <v>8464</v>
      </c>
      <c r="P410" s="529">
        <v>0.93462897526501765</v>
      </c>
      <c r="Q410" s="545">
        <v>16</v>
      </c>
    </row>
    <row r="411" spans="1:17" ht="14.4" customHeight="1" x14ac:dyDescent="0.3">
      <c r="A411" s="523" t="s">
        <v>1342</v>
      </c>
      <c r="B411" s="524" t="s">
        <v>1230</v>
      </c>
      <c r="C411" s="524" t="s">
        <v>1215</v>
      </c>
      <c r="D411" s="524" t="s">
        <v>1256</v>
      </c>
      <c r="E411" s="524" t="s">
        <v>1257</v>
      </c>
      <c r="F411" s="544">
        <v>41</v>
      </c>
      <c r="G411" s="544">
        <v>10742</v>
      </c>
      <c r="H411" s="544">
        <v>1</v>
      </c>
      <c r="I411" s="544">
        <v>262</v>
      </c>
      <c r="J411" s="544">
        <v>41</v>
      </c>
      <c r="K411" s="544">
        <v>10796</v>
      </c>
      <c r="L411" s="544">
        <v>1.0050269968348537</v>
      </c>
      <c r="M411" s="544">
        <v>263.3170731707317</v>
      </c>
      <c r="N411" s="544">
        <v>41</v>
      </c>
      <c r="O411" s="544">
        <v>10906</v>
      </c>
      <c r="P411" s="529">
        <v>1.0152671755725191</v>
      </c>
      <c r="Q411" s="545">
        <v>266</v>
      </c>
    </row>
    <row r="412" spans="1:17" ht="14.4" customHeight="1" x14ac:dyDescent="0.3">
      <c r="A412" s="523" t="s">
        <v>1342</v>
      </c>
      <c r="B412" s="524" t="s">
        <v>1230</v>
      </c>
      <c r="C412" s="524" t="s">
        <v>1215</v>
      </c>
      <c r="D412" s="524" t="s">
        <v>1258</v>
      </c>
      <c r="E412" s="524" t="s">
        <v>1259</v>
      </c>
      <c r="F412" s="544">
        <v>42</v>
      </c>
      <c r="G412" s="544">
        <v>5922</v>
      </c>
      <c r="H412" s="544">
        <v>1</v>
      </c>
      <c r="I412" s="544">
        <v>141</v>
      </c>
      <c r="J412" s="544">
        <v>32</v>
      </c>
      <c r="K412" s="544">
        <v>4512</v>
      </c>
      <c r="L412" s="544">
        <v>0.76190476190476186</v>
      </c>
      <c r="M412" s="544">
        <v>141</v>
      </c>
      <c r="N412" s="544">
        <v>45</v>
      </c>
      <c r="O412" s="544">
        <v>6345</v>
      </c>
      <c r="P412" s="529">
        <v>1.0714285714285714</v>
      </c>
      <c r="Q412" s="545">
        <v>141</v>
      </c>
    </row>
    <row r="413" spans="1:17" ht="14.4" customHeight="1" x14ac:dyDescent="0.3">
      <c r="A413" s="523" t="s">
        <v>1342</v>
      </c>
      <c r="B413" s="524" t="s">
        <v>1230</v>
      </c>
      <c r="C413" s="524" t="s">
        <v>1215</v>
      </c>
      <c r="D413" s="524" t="s">
        <v>1260</v>
      </c>
      <c r="E413" s="524" t="s">
        <v>1259</v>
      </c>
      <c r="F413" s="544">
        <v>410</v>
      </c>
      <c r="G413" s="544">
        <v>31980</v>
      </c>
      <c r="H413" s="544">
        <v>1</v>
      </c>
      <c r="I413" s="544">
        <v>78</v>
      </c>
      <c r="J413" s="544">
        <v>435</v>
      </c>
      <c r="K413" s="544">
        <v>33930</v>
      </c>
      <c r="L413" s="544">
        <v>1.0609756097560976</v>
      </c>
      <c r="M413" s="544">
        <v>78</v>
      </c>
      <c r="N413" s="544">
        <v>369</v>
      </c>
      <c r="O413" s="544">
        <v>28782</v>
      </c>
      <c r="P413" s="529">
        <v>0.9</v>
      </c>
      <c r="Q413" s="545">
        <v>78</v>
      </c>
    </row>
    <row r="414" spans="1:17" ht="14.4" customHeight="1" x14ac:dyDescent="0.3">
      <c r="A414" s="523" t="s">
        <v>1342</v>
      </c>
      <c r="B414" s="524" t="s">
        <v>1230</v>
      </c>
      <c r="C414" s="524" t="s">
        <v>1215</v>
      </c>
      <c r="D414" s="524" t="s">
        <v>1261</v>
      </c>
      <c r="E414" s="524" t="s">
        <v>1262</v>
      </c>
      <c r="F414" s="544">
        <v>42</v>
      </c>
      <c r="G414" s="544">
        <v>12726</v>
      </c>
      <c r="H414" s="544">
        <v>1</v>
      </c>
      <c r="I414" s="544">
        <v>303</v>
      </c>
      <c r="J414" s="544">
        <v>32</v>
      </c>
      <c r="K414" s="544">
        <v>9741</v>
      </c>
      <c r="L414" s="544">
        <v>0.76544082979726547</v>
      </c>
      <c r="M414" s="544">
        <v>304.40625</v>
      </c>
      <c r="N414" s="544">
        <v>45</v>
      </c>
      <c r="O414" s="544">
        <v>13815</v>
      </c>
      <c r="P414" s="529">
        <v>1.0855728429985856</v>
      </c>
      <c r="Q414" s="545">
        <v>307</v>
      </c>
    </row>
    <row r="415" spans="1:17" ht="14.4" customHeight="1" x14ac:dyDescent="0.3">
      <c r="A415" s="523" t="s">
        <v>1342</v>
      </c>
      <c r="B415" s="524" t="s">
        <v>1230</v>
      </c>
      <c r="C415" s="524" t="s">
        <v>1215</v>
      </c>
      <c r="D415" s="524" t="s">
        <v>1263</v>
      </c>
      <c r="E415" s="524" t="s">
        <v>1264</v>
      </c>
      <c r="F415" s="544">
        <v>25</v>
      </c>
      <c r="G415" s="544">
        <v>12150</v>
      </c>
      <c r="H415" s="544">
        <v>1</v>
      </c>
      <c r="I415" s="544">
        <v>486</v>
      </c>
      <c r="J415" s="544">
        <v>24</v>
      </c>
      <c r="K415" s="544">
        <v>11669</v>
      </c>
      <c r="L415" s="544">
        <v>0.96041152263374485</v>
      </c>
      <c r="M415" s="544">
        <v>486.20833333333331</v>
      </c>
      <c r="N415" s="544">
        <v>16</v>
      </c>
      <c r="O415" s="544">
        <v>7792</v>
      </c>
      <c r="P415" s="529">
        <v>0.64131687242798352</v>
      </c>
      <c r="Q415" s="545">
        <v>487</v>
      </c>
    </row>
    <row r="416" spans="1:17" ht="14.4" customHeight="1" x14ac:dyDescent="0.3">
      <c r="A416" s="523" t="s">
        <v>1342</v>
      </c>
      <c r="B416" s="524" t="s">
        <v>1230</v>
      </c>
      <c r="C416" s="524" t="s">
        <v>1215</v>
      </c>
      <c r="D416" s="524" t="s">
        <v>1265</v>
      </c>
      <c r="E416" s="524" t="s">
        <v>1266</v>
      </c>
      <c r="F416" s="544">
        <v>105</v>
      </c>
      <c r="G416" s="544">
        <v>16800</v>
      </c>
      <c r="H416" s="544">
        <v>1</v>
      </c>
      <c r="I416" s="544">
        <v>160</v>
      </c>
      <c r="J416" s="544">
        <v>113</v>
      </c>
      <c r="K416" s="544">
        <v>18116</v>
      </c>
      <c r="L416" s="544">
        <v>1.0783333333333334</v>
      </c>
      <c r="M416" s="544">
        <v>160.31858407079645</v>
      </c>
      <c r="N416" s="544">
        <v>103</v>
      </c>
      <c r="O416" s="544">
        <v>16583</v>
      </c>
      <c r="P416" s="529">
        <v>0.98708333333333331</v>
      </c>
      <c r="Q416" s="545">
        <v>161</v>
      </c>
    </row>
    <row r="417" spans="1:17" ht="14.4" customHeight="1" x14ac:dyDescent="0.3">
      <c r="A417" s="523" t="s">
        <v>1342</v>
      </c>
      <c r="B417" s="524" t="s">
        <v>1230</v>
      </c>
      <c r="C417" s="524" t="s">
        <v>1215</v>
      </c>
      <c r="D417" s="524" t="s">
        <v>1269</v>
      </c>
      <c r="E417" s="524" t="s">
        <v>1235</v>
      </c>
      <c r="F417" s="544">
        <v>592</v>
      </c>
      <c r="G417" s="544">
        <v>41440</v>
      </c>
      <c r="H417" s="544">
        <v>1</v>
      </c>
      <c r="I417" s="544">
        <v>70</v>
      </c>
      <c r="J417" s="544">
        <v>630</v>
      </c>
      <c r="K417" s="544">
        <v>44295</v>
      </c>
      <c r="L417" s="544">
        <v>1.0688947876447876</v>
      </c>
      <c r="M417" s="544">
        <v>70.30952380952381</v>
      </c>
      <c r="N417" s="544">
        <v>565</v>
      </c>
      <c r="O417" s="544">
        <v>40115</v>
      </c>
      <c r="P417" s="529">
        <v>0.96802606177606176</v>
      </c>
      <c r="Q417" s="545">
        <v>71</v>
      </c>
    </row>
    <row r="418" spans="1:17" ht="14.4" customHeight="1" x14ac:dyDescent="0.3">
      <c r="A418" s="523" t="s">
        <v>1342</v>
      </c>
      <c r="B418" s="524" t="s">
        <v>1230</v>
      </c>
      <c r="C418" s="524" t="s">
        <v>1215</v>
      </c>
      <c r="D418" s="524" t="s">
        <v>1274</v>
      </c>
      <c r="E418" s="524" t="s">
        <v>1275</v>
      </c>
      <c r="F418" s="544">
        <v>42</v>
      </c>
      <c r="G418" s="544">
        <v>9072</v>
      </c>
      <c r="H418" s="544">
        <v>1</v>
      </c>
      <c r="I418" s="544">
        <v>216</v>
      </c>
      <c r="J418" s="544">
        <v>56</v>
      </c>
      <c r="K418" s="544">
        <v>12156</v>
      </c>
      <c r="L418" s="544">
        <v>1.33994708994709</v>
      </c>
      <c r="M418" s="544">
        <v>217.07142857142858</v>
      </c>
      <c r="N418" s="544">
        <v>48</v>
      </c>
      <c r="O418" s="544">
        <v>10560</v>
      </c>
      <c r="P418" s="529">
        <v>1.164021164021164</v>
      </c>
      <c r="Q418" s="545">
        <v>220</v>
      </c>
    </row>
    <row r="419" spans="1:17" ht="14.4" customHeight="1" x14ac:dyDescent="0.3">
      <c r="A419" s="523" t="s">
        <v>1342</v>
      </c>
      <c r="B419" s="524" t="s">
        <v>1230</v>
      </c>
      <c r="C419" s="524" t="s">
        <v>1215</v>
      </c>
      <c r="D419" s="524" t="s">
        <v>1276</v>
      </c>
      <c r="E419" s="524" t="s">
        <v>1277</v>
      </c>
      <c r="F419" s="544">
        <v>13</v>
      </c>
      <c r="G419" s="544">
        <v>15457</v>
      </c>
      <c r="H419" s="544">
        <v>1</v>
      </c>
      <c r="I419" s="544">
        <v>1189</v>
      </c>
      <c r="J419" s="544">
        <v>21</v>
      </c>
      <c r="K419" s="544">
        <v>24989</v>
      </c>
      <c r="L419" s="544">
        <v>1.6166785275279809</v>
      </c>
      <c r="M419" s="544">
        <v>1189.952380952381</v>
      </c>
      <c r="N419" s="544">
        <v>27</v>
      </c>
      <c r="O419" s="544">
        <v>32265</v>
      </c>
      <c r="P419" s="529">
        <v>2.0874037652843374</v>
      </c>
      <c r="Q419" s="545">
        <v>1195</v>
      </c>
    </row>
    <row r="420" spans="1:17" ht="14.4" customHeight="1" x14ac:dyDescent="0.3">
      <c r="A420" s="523" t="s">
        <v>1342</v>
      </c>
      <c r="B420" s="524" t="s">
        <v>1230</v>
      </c>
      <c r="C420" s="524" t="s">
        <v>1215</v>
      </c>
      <c r="D420" s="524" t="s">
        <v>1278</v>
      </c>
      <c r="E420" s="524" t="s">
        <v>1279</v>
      </c>
      <c r="F420" s="544">
        <v>53</v>
      </c>
      <c r="G420" s="544">
        <v>5724</v>
      </c>
      <c r="H420" s="544">
        <v>1</v>
      </c>
      <c r="I420" s="544">
        <v>108</v>
      </c>
      <c r="J420" s="544">
        <v>59</v>
      </c>
      <c r="K420" s="544">
        <v>6392</v>
      </c>
      <c r="L420" s="544">
        <v>1.116701607267645</v>
      </c>
      <c r="M420" s="544">
        <v>108.33898305084746</v>
      </c>
      <c r="N420" s="544">
        <v>62</v>
      </c>
      <c r="O420" s="544">
        <v>6820</v>
      </c>
      <c r="P420" s="529">
        <v>1.1914744933612857</v>
      </c>
      <c r="Q420" s="545">
        <v>110</v>
      </c>
    </row>
    <row r="421" spans="1:17" ht="14.4" customHeight="1" x14ac:dyDescent="0.3">
      <c r="A421" s="523" t="s">
        <v>1342</v>
      </c>
      <c r="B421" s="524" t="s">
        <v>1230</v>
      </c>
      <c r="C421" s="524" t="s">
        <v>1215</v>
      </c>
      <c r="D421" s="524" t="s">
        <v>1280</v>
      </c>
      <c r="E421" s="524" t="s">
        <v>1281</v>
      </c>
      <c r="F421" s="544">
        <v>14</v>
      </c>
      <c r="G421" s="544">
        <v>4466</v>
      </c>
      <c r="H421" s="544">
        <v>1</v>
      </c>
      <c r="I421" s="544">
        <v>319</v>
      </c>
      <c r="J421" s="544">
        <v>8</v>
      </c>
      <c r="K421" s="544">
        <v>2561</v>
      </c>
      <c r="L421" s="544">
        <v>0.57344379758172859</v>
      </c>
      <c r="M421" s="544">
        <v>320.125</v>
      </c>
      <c r="N421" s="544">
        <v>6</v>
      </c>
      <c r="O421" s="544">
        <v>1938</v>
      </c>
      <c r="P421" s="529">
        <v>0.43394536497984776</v>
      </c>
      <c r="Q421" s="545">
        <v>323</v>
      </c>
    </row>
    <row r="422" spans="1:17" ht="14.4" customHeight="1" x14ac:dyDescent="0.3">
      <c r="A422" s="523" t="s">
        <v>1342</v>
      </c>
      <c r="B422" s="524" t="s">
        <v>1230</v>
      </c>
      <c r="C422" s="524" t="s">
        <v>1215</v>
      </c>
      <c r="D422" s="524" t="s">
        <v>1286</v>
      </c>
      <c r="E422" s="524" t="s">
        <v>1287</v>
      </c>
      <c r="F422" s="544">
        <v>5</v>
      </c>
      <c r="G422" s="544">
        <v>5100</v>
      </c>
      <c r="H422" s="544">
        <v>1</v>
      </c>
      <c r="I422" s="544">
        <v>1020</v>
      </c>
      <c r="J422" s="544">
        <v>6</v>
      </c>
      <c r="K422" s="544">
        <v>6147</v>
      </c>
      <c r="L422" s="544">
        <v>1.2052941176470588</v>
      </c>
      <c r="M422" s="544">
        <v>1024.5</v>
      </c>
      <c r="N422" s="544">
        <v>6</v>
      </c>
      <c r="O422" s="544">
        <v>6198</v>
      </c>
      <c r="P422" s="529">
        <v>1.2152941176470589</v>
      </c>
      <c r="Q422" s="545">
        <v>1033</v>
      </c>
    </row>
    <row r="423" spans="1:17" ht="14.4" customHeight="1" x14ac:dyDescent="0.3">
      <c r="A423" s="523" t="s">
        <v>1342</v>
      </c>
      <c r="B423" s="524" t="s">
        <v>1230</v>
      </c>
      <c r="C423" s="524" t="s">
        <v>1215</v>
      </c>
      <c r="D423" s="524" t="s">
        <v>1288</v>
      </c>
      <c r="E423" s="524" t="s">
        <v>1289</v>
      </c>
      <c r="F423" s="544">
        <v>1</v>
      </c>
      <c r="G423" s="544">
        <v>291</v>
      </c>
      <c r="H423" s="544">
        <v>1</v>
      </c>
      <c r="I423" s="544">
        <v>291</v>
      </c>
      <c r="J423" s="544">
        <v>3</v>
      </c>
      <c r="K423" s="544">
        <v>873</v>
      </c>
      <c r="L423" s="544">
        <v>3</v>
      </c>
      <c r="M423" s="544">
        <v>291</v>
      </c>
      <c r="N423" s="544">
        <v>4</v>
      </c>
      <c r="O423" s="544">
        <v>1176</v>
      </c>
      <c r="P423" s="529">
        <v>4.0412371134020617</v>
      </c>
      <c r="Q423" s="545">
        <v>294</v>
      </c>
    </row>
    <row r="424" spans="1:17" ht="14.4" customHeight="1" x14ac:dyDescent="0.3">
      <c r="A424" s="523" t="s">
        <v>1342</v>
      </c>
      <c r="B424" s="524" t="s">
        <v>1230</v>
      </c>
      <c r="C424" s="524" t="s">
        <v>1215</v>
      </c>
      <c r="D424" s="524" t="s">
        <v>1320</v>
      </c>
      <c r="E424" s="524" t="s">
        <v>1321</v>
      </c>
      <c r="F424" s="544"/>
      <c r="G424" s="544"/>
      <c r="H424" s="544"/>
      <c r="I424" s="544"/>
      <c r="J424" s="544"/>
      <c r="K424" s="544"/>
      <c r="L424" s="544"/>
      <c r="M424" s="544"/>
      <c r="N424" s="544">
        <v>1</v>
      </c>
      <c r="O424" s="544">
        <v>27</v>
      </c>
      <c r="P424" s="529"/>
      <c r="Q424" s="545">
        <v>27</v>
      </c>
    </row>
    <row r="425" spans="1:17" ht="14.4" customHeight="1" x14ac:dyDescent="0.3">
      <c r="A425" s="523" t="s">
        <v>1343</v>
      </c>
      <c r="B425" s="524" t="s">
        <v>1230</v>
      </c>
      <c r="C425" s="524" t="s">
        <v>1215</v>
      </c>
      <c r="D425" s="524" t="s">
        <v>1234</v>
      </c>
      <c r="E425" s="524" t="s">
        <v>1235</v>
      </c>
      <c r="F425" s="544">
        <v>291</v>
      </c>
      <c r="G425" s="544">
        <v>59073</v>
      </c>
      <c r="H425" s="544">
        <v>1</v>
      </c>
      <c r="I425" s="544">
        <v>203</v>
      </c>
      <c r="J425" s="544">
        <v>337</v>
      </c>
      <c r="K425" s="544">
        <v>68647</v>
      </c>
      <c r="L425" s="544">
        <v>1.1620706583379885</v>
      </c>
      <c r="M425" s="544">
        <v>203.70029673590506</v>
      </c>
      <c r="N425" s="544">
        <v>257</v>
      </c>
      <c r="O425" s="544">
        <v>52942</v>
      </c>
      <c r="P425" s="529">
        <v>0.89621315998848883</v>
      </c>
      <c r="Q425" s="545">
        <v>206</v>
      </c>
    </row>
    <row r="426" spans="1:17" ht="14.4" customHeight="1" x14ac:dyDescent="0.3">
      <c r="A426" s="523" t="s">
        <v>1343</v>
      </c>
      <c r="B426" s="524" t="s">
        <v>1230</v>
      </c>
      <c r="C426" s="524" t="s">
        <v>1215</v>
      </c>
      <c r="D426" s="524" t="s">
        <v>1236</v>
      </c>
      <c r="E426" s="524" t="s">
        <v>1235</v>
      </c>
      <c r="F426" s="544"/>
      <c r="G426" s="544"/>
      <c r="H426" s="544"/>
      <c r="I426" s="544"/>
      <c r="J426" s="544">
        <v>2</v>
      </c>
      <c r="K426" s="544">
        <v>170</v>
      </c>
      <c r="L426" s="544"/>
      <c r="M426" s="544">
        <v>85</v>
      </c>
      <c r="N426" s="544"/>
      <c r="O426" s="544"/>
      <c r="P426" s="529"/>
      <c r="Q426" s="545"/>
    </row>
    <row r="427" spans="1:17" ht="14.4" customHeight="1" x14ac:dyDescent="0.3">
      <c r="A427" s="523" t="s">
        <v>1343</v>
      </c>
      <c r="B427" s="524" t="s">
        <v>1230</v>
      </c>
      <c r="C427" s="524" t="s">
        <v>1215</v>
      </c>
      <c r="D427" s="524" t="s">
        <v>1237</v>
      </c>
      <c r="E427" s="524" t="s">
        <v>1238</v>
      </c>
      <c r="F427" s="544">
        <v>156</v>
      </c>
      <c r="G427" s="544">
        <v>45552</v>
      </c>
      <c r="H427" s="544">
        <v>1</v>
      </c>
      <c r="I427" s="544">
        <v>292</v>
      </c>
      <c r="J427" s="544">
        <v>254</v>
      </c>
      <c r="K427" s="544">
        <v>74302</v>
      </c>
      <c r="L427" s="544">
        <v>1.6311468212153144</v>
      </c>
      <c r="M427" s="544">
        <v>292.5275590551181</v>
      </c>
      <c r="N427" s="544">
        <v>184</v>
      </c>
      <c r="O427" s="544">
        <v>54280</v>
      </c>
      <c r="P427" s="529">
        <v>1.1916051984545135</v>
      </c>
      <c r="Q427" s="545">
        <v>295</v>
      </c>
    </row>
    <row r="428" spans="1:17" ht="14.4" customHeight="1" x14ac:dyDescent="0.3">
      <c r="A428" s="523" t="s">
        <v>1343</v>
      </c>
      <c r="B428" s="524" t="s">
        <v>1230</v>
      </c>
      <c r="C428" s="524" t="s">
        <v>1215</v>
      </c>
      <c r="D428" s="524" t="s">
        <v>1239</v>
      </c>
      <c r="E428" s="524" t="s">
        <v>1240</v>
      </c>
      <c r="F428" s="544"/>
      <c r="G428" s="544"/>
      <c r="H428" s="544"/>
      <c r="I428" s="544"/>
      <c r="J428" s="544">
        <v>3</v>
      </c>
      <c r="K428" s="544">
        <v>279</v>
      </c>
      <c r="L428" s="544"/>
      <c r="M428" s="544">
        <v>93</v>
      </c>
      <c r="N428" s="544">
        <v>6</v>
      </c>
      <c r="O428" s="544">
        <v>570</v>
      </c>
      <c r="P428" s="529"/>
      <c r="Q428" s="545">
        <v>95</v>
      </c>
    </row>
    <row r="429" spans="1:17" ht="14.4" customHeight="1" x14ac:dyDescent="0.3">
      <c r="A429" s="523" t="s">
        <v>1343</v>
      </c>
      <c r="B429" s="524" t="s">
        <v>1230</v>
      </c>
      <c r="C429" s="524" t="s">
        <v>1215</v>
      </c>
      <c r="D429" s="524" t="s">
        <v>1243</v>
      </c>
      <c r="E429" s="524" t="s">
        <v>1244</v>
      </c>
      <c r="F429" s="544">
        <v>212</v>
      </c>
      <c r="G429" s="544">
        <v>28408</v>
      </c>
      <c r="H429" s="544">
        <v>1</v>
      </c>
      <c r="I429" s="544">
        <v>134</v>
      </c>
      <c r="J429" s="544">
        <v>262</v>
      </c>
      <c r="K429" s="544">
        <v>35178</v>
      </c>
      <c r="L429" s="544">
        <v>1.238313151225007</v>
      </c>
      <c r="M429" s="544">
        <v>134.26717557251908</v>
      </c>
      <c r="N429" s="544">
        <v>280</v>
      </c>
      <c r="O429" s="544">
        <v>37800</v>
      </c>
      <c r="P429" s="529">
        <v>1.3306110954660659</v>
      </c>
      <c r="Q429" s="545">
        <v>135</v>
      </c>
    </row>
    <row r="430" spans="1:17" ht="14.4" customHeight="1" x14ac:dyDescent="0.3">
      <c r="A430" s="523" t="s">
        <v>1343</v>
      </c>
      <c r="B430" s="524" t="s">
        <v>1230</v>
      </c>
      <c r="C430" s="524" t="s">
        <v>1215</v>
      </c>
      <c r="D430" s="524" t="s">
        <v>1245</v>
      </c>
      <c r="E430" s="524" t="s">
        <v>1244</v>
      </c>
      <c r="F430" s="544">
        <v>1</v>
      </c>
      <c r="G430" s="544">
        <v>175</v>
      </c>
      <c r="H430" s="544">
        <v>1</v>
      </c>
      <c r="I430" s="544">
        <v>175</v>
      </c>
      <c r="J430" s="544"/>
      <c r="K430" s="544"/>
      <c r="L430" s="544"/>
      <c r="M430" s="544"/>
      <c r="N430" s="544"/>
      <c r="O430" s="544"/>
      <c r="P430" s="529"/>
      <c r="Q430" s="545"/>
    </row>
    <row r="431" spans="1:17" ht="14.4" customHeight="1" x14ac:dyDescent="0.3">
      <c r="A431" s="523" t="s">
        <v>1343</v>
      </c>
      <c r="B431" s="524" t="s">
        <v>1230</v>
      </c>
      <c r="C431" s="524" t="s">
        <v>1215</v>
      </c>
      <c r="D431" s="524" t="s">
        <v>1246</v>
      </c>
      <c r="E431" s="524" t="s">
        <v>1247</v>
      </c>
      <c r="F431" s="544"/>
      <c r="G431" s="544"/>
      <c r="H431" s="544"/>
      <c r="I431" s="544"/>
      <c r="J431" s="544"/>
      <c r="K431" s="544"/>
      <c r="L431" s="544"/>
      <c r="M431" s="544"/>
      <c r="N431" s="544">
        <v>1</v>
      </c>
      <c r="O431" s="544">
        <v>620</v>
      </c>
      <c r="P431" s="529"/>
      <c r="Q431" s="545">
        <v>620</v>
      </c>
    </row>
    <row r="432" spans="1:17" ht="14.4" customHeight="1" x14ac:dyDescent="0.3">
      <c r="A432" s="523" t="s">
        <v>1343</v>
      </c>
      <c r="B432" s="524" t="s">
        <v>1230</v>
      </c>
      <c r="C432" s="524" t="s">
        <v>1215</v>
      </c>
      <c r="D432" s="524" t="s">
        <v>1250</v>
      </c>
      <c r="E432" s="524" t="s">
        <v>1251</v>
      </c>
      <c r="F432" s="544">
        <v>8</v>
      </c>
      <c r="G432" s="544">
        <v>1272</v>
      </c>
      <c r="H432" s="544">
        <v>1</v>
      </c>
      <c r="I432" s="544">
        <v>159</v>
      </c>
      <c r="J432" s="544">
        <v>8</v>
      </c>
      <c r="K432" s="544">
        <v>1274</v>
      </c>
      <c r="L432" s="544">
        <v>1.0015723270440251</v>
      </c>
      <c r="M432" s="544">
        <v>159.25</v>
      </c>
      <c r="N432" s="544">
        <v>5</v>
      </c>
      <c r="O432" s="544">
        <v>805</v>
      </c>
      <c r="P432" s="529">
        <v>0.63286163522012584</v>
      </c>
      <c r="Q432" s="545">
        <v>161</v>
      </c>
    </row>
    <row r="433" spans="1:17" ht="14.4" customHeight="1" x14ac:dyDescent="0.3">
      <c r="A433" s="523" t="s">
        <v>1343</v>
      </c>
      <c r="B433" s="524" t="s">
        <v>1230</v>
      </c>
      <c r="C433" s="524" t="s">
        <v>1215</v>
      </c>
      <c r="D433" s="524" t="s">
        <v>1252</v>
      </c>
      <c r="E433" s="524" t="s">
        <v>1253</v>
      </c>
      <c r="F433" s="544">
        <v>3</v>
      </c>
      <c r="G433" s="544">
        <v>1146</v>
      </c>
      <c r="H433" s="544">
        <v>1</v>
      </c>
      <c r="I433" s="544">
        <v>382</v>
      </c>
      <c r="J433" s="544">
        <v>12</v>
      </c>
      <c r="K433" s="544">
        <v>4589</v>
      </c>
      <c r="L433" s="544">
        <v>4.004363001745201</v>
      </c>
      <c r="M433" s="544">
        <v>382.41666666666669</v>
      </c>
      <c r="N433" s="544">
        <v>2</v>
      </c>
      <c r="O433" s="544">
        <v>766</v>
      </c>
      <c r="P433" s="529">
        <v>0.66841186736474689</v>
      </c>
      <c r="Q433" s="545">
        <v>383</v>
      </c>
    </row>
    <row r="434" spans="1:17" ht="14.4" customHeight="1" x14ac:dyDescent="0.3">
      <c r="A434" s="523" t="s">
        <v>1343</v>
      </c>
      <c r="B434" s="524" t="s">
        <v>1230</v>
      </c>
      <c r="C434" s="524" t="s">
        <v>1215</v>
      </c>
      <c r="D434" s="524" t="s">
        <v>1254</v>
      </c>
      <c r="E434" s="524" t="s">
        <v>1255</v>
      </c>
      <c r="F434" s="544">
        <v>261</v>
      </c>
      <c r="G434" s="544">
        <v>4176</v>
      </c>
      <c r="H434" s="544">
        <v>1</v>
      </c>
      <c r="I434" s="544">
        <v>16</v>
      </c>
      <c r="J434" s="544">
        <v>351</v>
      </c>
      <c r="K434" s="544">
        <v>5616</v>
      </c>
      <c r="L434" s="544">
        <v>1.3448275862068966</v>
      </c>
      <c r="M434" s="544">
        <v>16</v>
      </c>
      <c r="N434" s="544">
        <v>368</v>
      </c>
      <c r="O434" s="544">
        <v>5888</v>
      </c>
      <c r="P434" s="529">
        <v>1.4099616858237547</v>
      </c>
      <c r="Q434" s="545">
        <v>16</v>
      </c>
    </row>
    <row r="435" spans="1:17" ht="14.4" customHeight="1" x14ac:dyDescent="0.3">
      <c r="A435" s="523" t="s">
        <v>1343</v>
      </c>
      <c r="B435" s="524" t="s">
        <v>1230</v>
      </c>
      <c r="C435" s="524" t="s">
        <v>1215</v>
      </c>
      <c r="D435" s="524" t="s">
        <v>1256</v>
      </c>
      <c r="E435" s="524" t="s">
        <v>1257</v>
      </c>
      <c r="F435" s="544">
        <v>28</v>
      </c>
      <c r="G435" s="544">
        <v>7336</v>
      </c>
      <c r="H435" s="544">
        <v>1</v>
      </c>
      <c r="I435" s="544">
        <v>262</v>
      </c>
      <c r="J435" s="544">
        <v>58</v>
      </c>
      <c r="K435" s="544">
        <v>15253</v>
      </c>
      <c r="L435" s="544">
        <v>2.0791984732824429</v>
      </c>
      <c r="M435" s="544">
        <v>262.98275862068965</v>
      </c>
      <c r="N435" s="544">
        <v>30</v>
      </c>
      <c r="O435" s="544">
        <v>7980</v>
      </c>
      <c r="P435" s="529">
        <v>1.0877862595419847</v>
      </c>
      <c r="Q435" s="545">
        <v>266</v>
      </c>
    </row>
    <row r="436" spans="1:17" ht="14.4" customHeight="1" x14ac:dyDescent="0.3">
      <c r="A436" s="523" t="s">
        <v>1343</v>
      </c>
      <c r="B436" s="524" t="s">
        <v>1230</v>
      </c>
      <c r="C436" s="524" t="s">
        <v>1215</v>
      </c>
      <c r="D436" s="524" t="s">
        <v>1258</v>
      </c>
      <c r="E436" s="524" t="s">
        <v>1259</v>
      </c>
      <c r="F436" s="544">
        <v>38</v>
      </c>
      <c r="G436" s="544">
        <v>5358</v>
      </c>
      <c r="H436" s="544">
        <v>1</v>
      </c>
      <c r="I436" s="544">
        <v>141</v>
      </c>
      <c r="J436" s="544">
        <v>63</v>
      </c>
      <c r="K436" s="544">
        <v>8883</v>
      </c>
      <c r="L436" s="544">
        <v>1.6578947368421053</v>
      </c>
      <c r="M436" s="544">
        <v>141</v>
      </c>
      <c r="N436" s="544">
        <v>61</v>
      </c>
      <c r="O436" s="544">
        <v>8601</v>
      </c>
      <c r="P436" s="529">
        <v>1.6052631578947369</v>
      </c>
      <c r="Q436" s="545">
        <v>141</v>
      </c>
    </row>
    <row r="437" spans="1:17" ht="14.4" customHeight="1" x14ac:dyDescent="0.3">
      <c r="A437" s="523" t="s">
        <v>1343</v>
      </c>
      <c r="B437" s="524" t="s">
        <v>1230</v>
      </c>
      <c r="C437" s="524" t="s">
        <v>1215</v>
      </c>
      <c r="D437" s="524" t="s">
        <v>1260</v>
      </c>
      <c r="E437" s="524" t="s">
        <v>1259</v>
      </c>
      <c r="F437" s="544">
        <v>212</v>
      </c>
      <c r="G437" s="544">
        <v>16536</v>
      </c>
      <c r="H437" s="544">
        <v>1</v>
      </c>
      <c r="I437" s="544">
        <v>78</v>
      </c>
      <c r="J437" s="544">
        <v>262</v>
      </c>
      <c r="K437" s="544">
        <v>20436</v>
      </c>
      <c r="L437" s="544">
        <v>1.2358490566037736</v>
      </c>
      <c r="M437" s="544">
        <v>78</v>
      </c>
      <c r="N437" s="544">
        <v>280</v>
      </c>
      <c r="O437" s="544">
        <v>21840</v>
      </c>
      <c r="P437" s="529">
        <v>1.320754716981132</v>
      </c>
      <c r="Q437" s="545">
        <v>78</v>
      </c>
    </row>
    <row r="438" spans="1:17" ht="14.4" customHeight="1" x14ac:dyDescent="0.3">
      <c r="A438" s="523" t="s">
        <v>1343</v>
      </c>
      <c r="B438" s="524" t="s">
        <v>1230</v>
      </c>
      <c r="C438" s="524" t="s">
        <v>1215</v>
      </c>
      <c r="D438" s="524" t="s">
        <v>1261</v>
      </c>
      <c r="E438" s="524" t="s">
        <v>1262</v>
      </c>
      <c r="F438" s="544">
        <v>38</v>
      </c>
      <c r="G438" s="544">
        <v>11514</v>
      </c>
      <c r="H438" s="544">
        <v>1</v>
      </c>
      <c r="I438" s="544">
        <v>303</v>
      </c>
      <c r="J438" s="544">
        <v>62</v>
      </c>
      <c r="K438" s="544">
        <v>18855</v>
      </c>
      <c r="L438" s="544">
        <v>1.6375716519020322</v>
      </c>
      <c r="M438" s="544">
        <v>304.11290322580646</v>
      </c>
      <c r="N438" s="544">
        <v>61</v>
      </c>
      <c r="O438" s="544">
        <v>18727</v>
      </c>
      <c r="P438" s="529">
        <v>1.6264547507382316</v>
      </c>
      <c r="Q438" s="545">
        <v>307</v>
      </c>
    </row>
    <row r="439" spans="1:17" ht="14.4" customHeight="1" x14ac:dyDescent="0.3">
      <c r="A439" s="523" t="s">
        <v>1343</v>
      </c>
      <c r="B439" s="524" t="s">
        <v>1230</v>
      </c>
      <c r="C439" s="524" t="s">
        <v>1215</v>
      </c>
      <c r="D439" s="524" t="s">
        <v>1263</v>
      </c>
      <c r="E439" s="524" t="s">
        <v>1264</v>
      </c>
      <c r="F439" s="544">
        <v>7</v>
      </c>
      <c r="G439" s="544">
        <v>3402</v>
      </c>
      <c r="H439" s="544">
        <v>1</v>
      </c>
      <c r="I439" s="544">
        <v>486</v>
      </c>
      <c r="J439" s="544">
        <v>14</v>
      </c>
      <c r="K439" s="544">
        <v>6807</v>
      </c>
      <c r="L439" s="544">
        <v>2.0008818342151677</v>
      </c>
      <c r="M439" s="544">
        <v>486.21428571428572</v>
      </c>
      <c r="N439" s="544">
        <v>22</v>
      </c>
      <c r="O439" s="544">
        <v>10714</v>
      </c>
      <c r="P439" s="529">
        <v>3.1493239271017051</v>
      </c>
      <c r="Q439" s="545">
        <v>487</v>
      </c>
    </row>
    <row r="440" spans="1:17" ht="14.4" customHeight="1" x14ac:dyDescent="0.3">
      <c r="A440" s="523" t="s">
        <v>1343</v>
      </c>
      <c r="B440" s="524" t="s">
        <v>1230</v>
      </c>
      <c r="C440" s="524" t="s">
        <v>1215</v>
      </c>
      <c r="D440" s="524" t="s">
        <v>1265</v>
      </c>
      <c r="E440" s="524" t="s">
        <v>1266</v>
      </c>
      <c r="F440" s="544">
        <v>150</v>
      </c>
      <c r="G440" s="544">
        <v>24000</v>
      </c>
      <c r="H440" s="544">
        <v>1</v>
      </c>
      <c r="I440" s="544">
        <v>160</v>
      </c>
      <c r="J440" s="544">
        <v>150</v>
      </c>
      <c r="K440" s="544">
        <v>24035</v>
      </c>
      <c r="L440" s="544">
        <v>1.0014583333333333</v>
      </c>
      <c r="M440" s="544">
        <v>160.23333333333332</v>
      </c>
      <c r="N440" s="544">
        <v>165</v>
      </c>
      <c r="O440" s="544">
        <v>26565</v>
      </c>
      <c r="P440" s="529">
        <v>1.1068750000000001</v>
      </c>
      <c r="Q440" s="545">
        <v>161</v>
      </c>
    </row>
    <row r="441" spans="1:17" ht="14.4" customHeight="1" x14ac:dyDescent="0.3">
      <c r="A441" s="523" t="s">
        <v>1343</v>
      </c>
      <c r="B441" s="524" t="s">
        <v>1230</v>
      </c>
      <c r="C441" s="524" t="s">
        <v>1215</v>
      </c>
      <c r="D441" s="524" t="s">
        <v>1269</v>
      </c>
      <c r="E441" s="524" t="s">
        <v>1235</v>
      </c>
      <c r="F441" s="544">
        <v>556</v>
      </c>
      <c r="G441" s="544">
        <v>38920</v>
      </c>
      <c r="H441" s="544">
        <v>1</v>
      </c>
      <c r="I441" s="544">
        <v>70</v>
      </c>
      <c r="J441" s="544">
        <v>669</v>
      </c>
      <c r="K441" s="544">
        <v>47019</v>
      </c>
      <c r="L441" s="544">
        <v>1.2080935251798561</v>
      </c>
      <c r="M441" s="544">
        <v>70.282511210762337</v>
      </c>
      <c r="N441" s="544">
        <v>683</v>
      </c>
      <c r="O441" s="544">
        <v>48493</v>
      </c>
      <c r="P441" s="529">
        <v>1.2459660842754368</v>
      </c>
      <c r="Q441" s="545">
        <v>71</v>
      </c>
    </row>
    <row r="442" spans="1:17" ht="14.4" customHeight="1" x14ac:dyDescent="0.3">
      <c r="A442" s="523" t="s">
        <v>1343</v>
      </c>
      <c r="B442" s="524" t="s">
        <v>1230</v>
      </c>
      <c r="C442" s="524" t="s">
        <v>1215</v>
      </c>
      <c r="D442" s="524" t="s">
        <v>1276</v>
      </c>
      <c r="E442" s="524" t="s">
        <v>1277</v>
      </c>
      <c r="F442" s="544">
        <v>5</v>
      </c>
      <c r="G442" s="544">
        <v>5945</v>
      </c>
      <c r="H442" s="544">
        <v>1</v>
      </c>
      <c r="I442" s="544">
        <v>1189</v>
      </c>
      <c r="J442" s="544">
        <v>11</v>
      </c>
      <c r="K442" s="544">
        <v>13087</v>
      </c>
      <c r="L442" s="544">
        <v>2.2013456686291</v>
      </c>
      <c r="M442" s="544">
        <v>1189.7272727272727</v>
      </c>
      <c r="N442" s="544">
        <v>5</v>
      </c>
      <c r="O442" s="544">
        <v>5975</v>
      </c>
      <c r="P442" s="529">
        <v>1.0050462573591252</v>
      </c>
      <c r="Q442" s="545">
        <v>1195</v>
      </c>
    </row>
    <row r="443" spans="1:17" ht="14.4" customHeight="1" x14ac:dyDescent="0.3">
      <c r="A443" s="523" t="s">
        <v>1343</v>
      </c>
      <c r="B443" s="524" t="s">
        <v>1230</v>
      </c>
      <c r="C443" s="524" t="s">
        <v>1215</v>
      </c>
      <c r="D443" s="524" t="s">
        <v>1278</v>
      </c>
      <c r="E443" s="524" t="s">
        <v>1279</v>
      </c>
      <c r="F443" s="544">
        <v>6</v>
      </c>
      <c r="G443" s="544">
        <v>648</v>
      </c>
      <c r="H443" s="544">
        <v>1</v>
      </c>
      <c r="I443" s="544">
        <v>108</v>
      </c>
      <c r="J443" s="544">
        <v>6</v>
      </c>
      <c r="K443" s="544">
        <v>649</v>
      </c>
      <c r="L443" s="544">
        <v>1.0015432098765431</v>
      </c>
      <c r="M443" s="544">
        <v>108.16666666666667</v>
      </c>
      <c r="N443" s="544">
        <v>4</v>
      </c>
      <c r="O443" s="544">
        <v>440</v>
      </c>
      <c r="P443" s="529">
        <v>0.67901234567901236</v>
      </c>
      <c r="Q443" s="545">
        <v>110</v>
      </c>
    </row>
    <row r="444" spans="1:17" ht="14.4" customHeight="1" x14ac:dyDescent="0.3">
      <c r="A444" s="523" t="s">
        <v>1344</v>
      </c>
      <c r="B444" s="524" t="s">
        <v>1230</v>
      </c>
      <c r="C444" s="524" t="s">
        <v>1215</v>
      </c>
      <c r="D444" s="524" t="s">
        <v>1234</v>
      </c>
      <c r="E444" s="524" t="s">
        <v>1235</v>
      </c>
      <c r="F444" s="544">
        <v>371</v>
      </c>
      <c r="G444" s="544">
        <v>75313</v>
      </c>
      <c r="H444" s="544">
        <v>1</v>
      </c>
      <c r="I444" s="544">
        <v>203</v>
      </c>
      <c r="J444" s="544">
        <v>379</v>
      </c>
      <c r="K444" s="544">
        <v>77145</v>
      </c>
      <c r="L444" s="544">
        <v>1.0243251497085497</v>
      </c>
      <c r="M444" s="544">
        <v>203.54881266490764</v>
      </c>
      <c r="N444" s="544">
        <v>399</v>
      </c>
      <c r="O444" s="544">
        <v>82194</v>
      </c>
      <c r="P444" s="529">
        <v>1.0913653685286737</v>
      </c>
      <c r="Q444" s="545">
        <v>206</v>
      </c>
    </row>
    <row r="445" spans="1:17" ht="14.4" customHeight="1" x14ac:dyDescent="0.3">
      <c r="A445" s="523" t="s">
        <v>1344</v>
      </c>
      <c r="B445" s="524" t="s">
        <v>1230</v>
      </c>
      <c r="C445" s="524" t="s">
        <v>1215</v>
      </c>
      <c r="D445" s="524" t="s">
        <v>1236</v>
      </c>
      <c r="E445" s="524" t="s">
        <v>1235</v>
      </c>
      <c r="F445" s="544"/>
      <c r="G445" s="544"/>
      <c r="H445" s="544"/>
      <c r="I445" s="544"/>
      <c r="J445" s="544">
        <v>1</v>
      </c>
      <c r="K445" s="544">
        <v>84</v>
      </c>
      <c r="L445" s="544"/>
      <c r="M445" s="544">
        <v>84</v>
      </c>
      <c r="N445" s="544"/>
      <c r="O445" s="544"/>
      <c r="P445" s="529"/>
      <c r="Q445" s="545"/>
    </row>
    <row r="446" spans="1:17" ht="14.4" customHeight="1" x14ac:dyDescent="0.3">
      <c r="A446" s="523" t="s">
        <v>1344</v>
      </c>
      <c r="B446" s="524" t="s">
        <v>1230</v>
      </c>
      <c r="C446" s="524" t="s">
        <v>1215</v>
      </c>
      <c r="D446" s="524" t="s">
        <v>1237</v>
      </c>
      <c r="E446" s="524" t="s">
        <v>1238</v>
      </c>
      <c r="F446" s="544">
        <v>116</v>
      </c>
      <c r="G446" s="544">
        <v>33872</v>
      </c>
      <c r="H446" s="544">
        <v>1</v>
      </c>
      <c r="I446" s="544">
        <v>292</v>
      </c>
      <c r="J446" s="544">
        <v>186</v>
      </c>
      <c r="K446" s="544">
        <v>54400</v>
      </c>
      <c r="L446" s="544">
        <v>1.6060462919225318</v>
      </c>
      <c r="M446" s="544">
        <v>292.47311827956992</v>
      </c>
      <c r="N446" s="544">
        <v>117</v>
      </c>
      <c r="O446" s="544">
        <v>34515</v>
      </c>
      <c r="P446" s="529">
        <v>1.0189832309872462</v>
      </c>
      <c r="Q446" s="545">
        <v>295</v>
      </c>
    </row>
    <row r="447" spans="1:17" ht="14.4" customHeight="1" x14ac:dyDescent="0.3">
      <c r="A447" s="523" t="s">
        <v>1344</v>
      </c>
      <c r="B447" s="524" t="s">
        <v>1230</v>
      </c>
      <c r="C447" s="524" t="s">
        <v>1215</v>
      </c>
      <c r="D447" s="524" t="s">
        <v>1239</v>
      </c>
      <c r="E447" s="524" t="s">
        <v>1240</v>
      </c>
      <c r="F447" s="544">
        <v>6</v>
      </c>
      <c r="G447" s="544">
        <v>558</v>
      </c>
      <c r="H447" s="544">
        <v>1</v>
      </c>
      <c r="I447" s="544">
        <v>93</v>
      </c>
      <c r="J447" s="544">
        <v>6</v>
      </c>
      <c r="K447" s="544">
        <v>558</v>
      </c>
      <c r="L447" s="544">
        <v>1</v>
      </c>
      <c r="M447" s="544">
        <v>93</v>
      </c>
      <c r="N447" s="544">
        <v>3</v>
      </c>
      <c r="O447" s="544">
        <v>285</v>
      </c>
      <c r="P447" s="529">
        <v>0.510752688172043</v>
      </c>
      <c r="Q447" s="545">
        <v>95</v>
      </c>
    </row>
    <row r="448" spans="1:17" ht="14.4" customHeight="1" x14ac:dyDescent="0.3">
      <c r="A448" s="523" t="s">
        <v>1344</v>
      </c>
      <c r="B448" s="524" t="s">
        <v>1230</v>
      </c>
      <c r="C448" s="524" t="s">
        <v>1215</v>
      </c>
      <c r="D448" s="524" t="s">
        <v>1243</v>
      </c>
      <c r="E448" s="524" t="s">
        <v>1244</v>
      </c>
      <c r="F448" s="544">
        <v>63</v>
      </c>
      <c r="G448" s="544">
        <v>8442</v>
      </c>
      <c r="H448" s="544">
        <v>1</v>
      </c>
      <c r="I448" s="544">
        <v>134</v>
      </c>
      <c r="J448" s="544">
        <v>71</v>
      </c>
      <c r="K448" s="544">
        <v>9534</v>
      </c>
      <c r="L448" s="544">
        <v>1.1293532338308458</v>
      </c>
      <c r="M448" s="544">
        <v>134.28169014084506</v>
      </c>
      <c r="N448" s="544">
        <v>62</v>
      </c>
      <c r="O448" s="544">
        <v>8370</v>
      </c>
      <c r="P448" s="529">
        <v>0.99147121535181237</v>
      </c>
      <c r="Q448" s="545">
        <v>135</v>
      </c>
    </row>
    <row r="449" spans="1:17" ht="14.4" customHeight="1" x14ac:dyDescent="0.3">
      <c r="A449" s="523" t="s">
        <v>1344</v>
      </c>
      <c r="B449" s="524" t="s">
        <v>1230</v>
      </c>
      <c r="C449" s="524" t="s">
        <v>1215</v>
      </c>
      <c r="D449" s="524" t="s">
        <v>1245</v>
      </c>
      <c r="E449" s="524" t="s">
        <v>1244</v>
      </c>
      <c r="F449" s="544">
        <v>1</v>
      </c>
      <c r="G449" s="544">
        <v>175</v>
      </c>
      <c r="H449" s="544">
        <v>1</v>
      </c>
      <c r="I449" s="544">
        <v>175</v>
      </c>
      <c r="J449" s="544">
        <v>1</v>
      </c>
      <c r="K449" s="544">
        <v>175</v>
      </c>
      <c r="L449" s="544">
        <v>1</v>
      </c>
      <c r="M449" s="544">
        <v>175</v>
      </c>
      <c r="N449" s="544"/>
      <c r="O449" s="544"/>
      <c r="P449" s="529"/>
      <c r="Q449" s="545"/>
    </row>
    <row r="450" spans="1:17" ht="14.4" customHeight="1" x14ac:dyDescent="0.3">
      <c r="A450" s="523" t="s">
        <v>1344</v>
      </c>
      <c r="B450" s="524" t="s">
        <v>1230</v>
      </c>
      <c r="C450" s="524" t="s">
        <v>1215</v>
      </c>
      <c r="D450" s="524" t="s">
        <v>1250</v>
      </c>
      <c r="E450" s="524" t="s">
        <v>1251</v>
      </c>
      <c r="F450" s="544">
        <v>4</v>
      </c>
      <c r="G450" s="544">
        <v>636</v>
      </c>
      <c r="H450" s="544">
        <v>1</v>
      </c>
      <c r="I450" s="544">
        <v>159</v>
      </c>
      <c r="J450" s="544">
        <v>8</v>
      </c>
      <c r="K450" s="544">
        <v>1275</v>
      </c>
      <c r="L450" s="544">
        <v>2.0047169811320753</v>
      </c>
      <c r="M450" s="544">
        <v>159.375</v>
      </c>
      <c r="N450" s="544">
        <v>5</v>
      </c>
      <c r="O450" s="544">
        <v>805</v>
      </c>
      <c r="P450" s="529">
        <v>1.2657232704402517</v>
      </c>
      <c r="Q450" s="545">
        <v>161</v>
      </c>
    </row>
    <row r="451" spans="1:17" ht="14.4" customHeight="1" x14ac:dyDescent="0.3">
      <c r="A451" s="523" t="s">
        <v>1344</v>
      </c>
      <c r="B451" s="524" t="s">
        <v>1230</v>
      </c>
      <c r="C451" s="524" t="s">
        <v>1215</v>
      </c>
      <c r="D451" s="524" t="s">
        <v>1252</v>
      </c>
      <c r="E451" s="524" t="s">
        <v>1253</v>
      </c>
      <c r="F451" s="544"/>
      <c r="G451" s="544"/>
      <c r="H451" s="544"/>
      <c r="I451" s="544"/>
      <c r="J451" s="544"/>
      <c r="K451" s="544"/>
      <c r="L451" s="544"/>
      <c r="M451" s="544"/>
      <c r="N451" s="544">
        <v>1</v>
      </c>
      <c r="O451" s="544">
        <v>383</v>
      </c>
      <c r="P451" s="529"/>
      <c r="Q451" s="545">
        <v>383</v>
      </c>
    </row>
    <row r="452" spans="1:17" ht="14.4" customHeight="1" x14ac:dyDescent="0.3">
      <c r="A452" s="523" t="s">
        <v>1344</v>
      </c>
      <c r="B452" s="524" t="s">
        <v>1230</v>
      </c>
      <c r="C452" s="524" t="s">
        <v>1215</v>
      </c>
      <c r="D452" s="524" t="s">
        <v>1254</v>
      </c>
      <c r="E452" s="524" t="s">
        <v>1255</v>
      </c>
      <c r="F452" s="544">
        <v>135</v>
      </c>
      <c r="G452" s="544">
        <v>2160</v>
      </c>
      <c r="H452" s="544">
        <v>1</v>
      </c>
      <c r="I452" s="544">
        <v>16</v>
      </c>
      <c r="J452" s="544">
        <v>157</v>
      </c>
      <c r="K452" s="544">
        <v>2512</v>
      </c>
      <c r="L452" s="544">
        <v>1.162962962962963</v>
      </c>
      <c r="M452" s="544">
        <v>16</v>
      </c>
      <c r="N452" s="544">
        <v>166</v>
      </c>
      <c r="O452" s="544">
        <v>2656</v>
      </c>
      <c r="P452" s="529">
        <v>1.2296296296296296</v>
      </c>
      <c r="Q452" s="545">
        <v>16</v>
      </c>
    </row>
    <row r="453" spans="1:17" ht="14.4" customHeight="1" x14ac:dyDescent="0.3">
      <c r="A453" s="523" t="s">
        <v>1344</v>
      </c>
      <c r="B453" s="524" t="s">
        <v>1230</v>
      </c>
      <c r="C453" s="524" t="s">
        <v>1215</v>
      </c>
      <c r="D453" s="524" t="s">
        <v>1256</v>
      </c>
      <c r="E453" s="524" t="s">
        <v>1257</v>
      </c>
      <c r="F453" s="544">
        <v>57</v>
      </c>
      <c r="G453" s="544">
        <v>14934</v>
      </c>
      <c r="H453" s="544">
        <v>1</v>
      </c>
      <c r="I453" s="544">
        <v>262</v>
      </c>
      <c r="J453" s="544">
        <v>72</v>
      </c>
      <c r="K453" s="544">
        <v>18930</v>
      </c>
      <c r="L453" s="544">
        <v>1.2675773402973081</v>
      </c>
      <c r="M453" s="544">
        <v>262.91666666666669</v>
      </c>
      <c r="N453" s="544">
        <v>56</v>
      </c>
      <c r="O453" s="544">
        <v>14896</v>
      </c>
      <c r="P453" s="529">
        <v>0.99745547073791352</v>
      </c>
      <c r="Q453" s="545">
        <v>266</v>
      </c>
    </row>
    <row r="454" spans="1:17" ht="14.4" customHeight="1" x14ac:dyDescent="0.3">
      <c r="A454" s="523" t="s">
        <v>1344</v>
      </c>
      <c r="B454" s="524" t="s">
        <v>1230</v>
      </c>
      <c r="C454" s="524" t="s">
        <v>1215</v>
      </c>
      <c r="D454" s="524" t="s">
        <v>1258</v>
      </c>
      <c r="E454" s="524" t="s">
        <v>1259</v>
      </c>
      <c r="F454" s="544">
        <v>70</v>
      </c>
      <c r="G454" s="544">
        <v>9870</v>
      </c>
      <c r="H454" s="544">
        <v>1</v>
      </c>
      <c r="I454" s="544">
        <v>141</v>
      </c>
      <c r="J454" s="544">
        <v>83</v>
      </c>
      <c r="K454" s="544">
        <v>11703</v>
      </c>
      <c r="L454" s="544">
        <v>1.1857142857142857</v>
      </c>
      <c r="M454" s="544">
        <v>141</v>
      </c>
      <c r="N454" s="544">
        <v>101</v>
      </c>
      <c r="O454" s="544">
        <v>14241</v>
      </c>
      <c r="P454" s="529">
        <v>1.4428571428571428</v>
      </c>
      <c r="Q454" s="545">
        <v>141</v>
      </c>
    </row>
    <row r="455" spans="1:17" ht="14.4" customHeight="1" x14ac:dyDescent="0.3">
      <c r="A455" s="523" t="s">
        <v>1344</v>
      </c>
      <c r="B455" s="524" t="s">
        <v>1230</v>
      </c>
      <c r="C455" s="524" t="s">
        <v>1215</v>
      </c>
      <c r="D455" s="524" t="s">
        <v>1260</v>
      </c>
      <c r="E455" s="524" t="s">
        <v>1259</v>
      </c>
      <c r="F455" s="544">
        <v>63</v>
      </c>
      <c r="G455" s="544">
        <v>4914</v>
      </c>
      <c r="H455" s="544">
        <v>1</v>
      </c>
      <c r="I455" s="544">
        <v>78</v>
      </c>
      <c r="J455" s="544">
        <v>71</v>
      </c>
      <c r="K455" s="544">
        <v>5538</v>
      </c>
      <c r="L455" s="544">
        <v>1.126984126984127</v>
      </c>
      <c r="M455" s="544">
        <v>78</v>
      </c>
      <c r="N455" s="544">
        <v>62</v>
      </c>
      <c r="O455" s="544">
        <v>4836</v>
      </c>
      <c r="P455" s="529">
        <v>0.98412698412698407</v>
      </c>
      <c r="Q455" s="545">
        <v>78</v>
      </c>
    </row>
    <row r="456" spans="1:17" ht="14.4" customHeight="1" x14ac:dyDescent="0.3">
      <c r="A456" s="523" t="s">
        <v>1344</v>
      </c>
      <c r="B456" s="524" t="s">
        <v>1230</v>
      </c>
      <c r="C456" s="524" t="s">
        <v>1215</v>
      </c>
      <c r="D456" s="524" t="s">
        <v>1261</v>
      </c>
      <c r="E456" s="524" t="s">
        <v>1262</v>
      </c>
      <c r="F456" s="544">
        <v>70</v>
      </c>
      <c r="G456" s="544">
        <v>21210</v>
      </c>
      <c r="H456" s="544">
        <v>1</v>
      </c>
      <c r="I456" s="544">
        <v>303</v>
      </c>
      <c r="J456" s="544">
        <v>83</v>
      </c>
      <c r="K456" s="544">
        <v>25236</v>
      </c>
      <c r="L456" s="544">
        <v>1.1898161244695897</v>
      </c>
      <c r="M456" s="544">
        <v>304.04819277108436</v>
      </c>
      <c r="N456" s="544">
        <v>101</v>
      </c>
      <c r="O456" s="544">
        <v>31007</v>
      </c>
      <c r="P456" s="529">
        <v>1.4619047619047618</v>
      </c>
      <c r="Q456" s="545">
        <v>307</v>
      </c>
    </row>
    <row r="457" spans="1:17" ht="14.4" customHeight="1" x14ac:dyDescent="0.3">
      <c r="A457" s="523" t="s">
        <v>1344</v>
      </c>
      <c r="B457" s="524" t="s">
        <v>1230</v>
      </c>
      <c r="C457" s="524" t="s">
        <v>1215</v>
      </c>
      <c r="D457" s="524" t="s">
        <v>1263</v>
      </c>
      <c r="E457" s="524" t="s">
        <v>1264</v>
      </c>
      <c r="F457" s="544"/>
      <c r="G457" s="544"/>
      <c r="H457" s="544"/>
      <c r="I457" s="544"/>
      <c r="J457" s="544"/>
      <c r="K457" s="544"/>
      <c r="L457" s="544"/>
      <c r="M457" s="544"/>
      <c r="N457" s="544">
        <v>1</v>
      </c>
      <c r="O457" s="544">
        <v>487</v>
      </c>
      <c r="P457" s="529"/>
      <c r="Q457" s="545">
        <v>487</v>
      </c>
    </row>
    <row r="458" spans="1:17" ht="14.4" customHeight="1" x14ac:dyDescent="0.3">
      <c r="A458" s="523" t="s">
        <v>1344</v>
      </c>
      <c r="B458" s="524" t="s">
        <v>1230</v>
      </c>
      <c r="C458" s="524" t="s">
        <v>1215</v>
      </c>
      <c r="D458" s="524" t="s">
        <v>1265</v>
      </c>
      <c r="E458" s="524" t="s">
        <v>1266</v>
      </c>
      <c r="F458" s="544">
        <v>10</v>
      </c>
      <c r="G458" s="544">
        <v>1600</v>
      </c>
      <c r="H458" s="544">
        <v>1</v>
      </c>
      <c r="I458" s="544">
        <v>160</v>
      </c>
      <c r="J458" s="544">
        <v>14</v>
      </c>
      <c r="K458" s="544">
        <v>2240</v>
      </c>
      <c r="L458" s="544">
        <v>1.4</v>
      </c>
      <c r="M458" s="544">
        <v>160</v>
      </c>
      <c r="N458" s="544">
        <v>21</v>
      </c>
      <c r="O458" s="544">
        <v>3381</v>
      </c>
      <c r="P458" s="529">
        <v>2.1131250000000001</v>
      </c>
      <c r="Q458" s="545">
        <v>161</v>
      </c>
    </row>
    <row r="459" spans="1:17" ht="14.4" customHeight="1" x14ac:dyDescent="0.3">
      <c r="A459" s="523" t="s">
        <v>1344</v>
      </c>
      <c r="B459" s="524" t="s">
        <v>1230</v>
      </c>
      <c r="C459" s="524" t="s">
        <v>1215</v>
      </c>
      <c r="D459" s="524" t="s">
        <v>1269</v>
      </c>
      <c r="E459" s="524" t="s">
        <v>1235</v>
      </c>
      <c r="F459" s="544">
        <v>188</v>
      </c>
      <c r="G459" s="544">
        <v>13160</v>
      </c>
      <c r="H459" s="544">
        <v>1</v>
      </c>
      <c r="I459" s="544">
        <v>70</v>
      </c>
      <c r="J459" s="544">
        <v>194</v>
      </c>
      <c r="K459" s="544">
        <v>13634</v>
      </c>
      <c r="L459" s="544">
        <v>1.036018237082067</v>
      </c>
      <c r="M459" s="544">
        <v>70.278350515463913</v>
      </c>
      <c r="N459" s="544">
        <v>170</v>
      </c>
      <c r="O459" s="544">
        <v>12070</v>
      </c>
      <c r="P459" s="529">
        <v>0.91717325227963531</v>
      </c>
      <c r="Q459" s="545">
        <v>71</v>
      </c>
    </row>
    <row r="460" spans="1:17" ht="14.4" customHeight="1" x14ac:dyDescent="0.3">
      <c r="A460" s="523" t="s">
        <v>1344</v>
      </c>
      <c r="B460" s="524" t="s">
        <v>1230</v>
      </c>
      <c r="C460" s="524" t="s">
        <v>1215</v>
      </c>
      <c r="D460" s="524" t="s">
        <v>1274</v>
      </c>
      <c r="E460" s="524" t="s">
        <v>1275</v>
      </c>
      <c r="F460" s="544">
        <v>3</v>
      </c>
      <c r="G460" s="544">
        <v>648</v>
      </c>
      <c r="H460" s="544">
        <v>1</v>
      </c>
      <c r="I460" s="544">
        <v>216</v>
      </c>
      <c r="J460" s="544">
        <v>1</v>
      </c>
      <c r="K460" s="544">
        <v>216</v>
      </c>
      <c r="L460" s="544">
        <v>0.33333333333333331</v>
      </c>
      <c r="M460" s="544">
        <v>216</v>
      </c>
      <c r="N460" s="544"/>
      <c r="O460" s="544"/>
      <c r="P460" s="529"/>
      <c r="Q460" s="545"/>
    </row>
    <row r="461" spans="1:17" ht="14.4" customHeight="1" x14ac:dyDescent="0.3">
      <c r="A461" s="523" t="s">
        <v>1344</v>
      </c>
      <c r="B461" s="524" t="s">
        <v>1230</v>
      </c>
      <c r="C461" s="524" t="s">
        <v>1215</v>
      </c>
      <c r="D461" s="524" t="s">
        <v>1276</v>
      </c>
      <c r="E461" s="524" t="s">
        <v>1277</v>
      </c>
      <c r="F461" s="544">
        <v>4</v>
      </c>
      <c r="G461" s="544">
        <v>4756</v>
      </c>
      <c r="H461" s="544">
        <v>1</v>
      </c>
      <c r="I461" s="544">
        <v>1189</v>
      </c>
      <c r="J461" s="544">
        <v>5</v>
      </c>
      <c r="K461" s="544">
        <v>5945</v>
      </c>
      <c r="L461" s="544">
        <v>1.25</v>
      </c>
      <c r="M461" s="544">
        <v>1189</v>
      </c>
      <c r="N461" s="544">
        <v>5</v>
      </c>
      <c r="O461" s="544">
        <v>5975</v>
      </c>
      <c r="P461" s="529">
        <v>1.2563078216989065</v>
      </c>
      <c r="Q461" s="545">
        <v>1195</v>
      </c>
    </row>
    <row r="462" spans="1:17" ht="14.4" customHeight="1" x14ac:dyDescent="0.3">
      <c r="A462" s="523" t="s">
        <v>1344</v>
      </c>
      <c r="B462" s="524" t="s">
        <v>1230</v>
      </c>
      <c r="C462" s="524" t="s">
        <v>1215</v>
      </c>
      <c r="D462" s="524" t="s">
        <v>1278</v>
      </c>
      <c r="E462" s="524" t="s">
        <v>1279</v>
      </c>
      <c r="F462" s="544">
        <v>4</v>
      </c>
      <c r="G462" s="544">
        <v>432</v>
      </c>
      <c r="H462" s="544">
        <v>1</v>
      </c>
      <c r="I462" s="544">
        <v>108</v>
      </c>
      <c r="J462" s="544">
        <v>4</v>
      </c>
      <c r="K462" s="544">
        <v>432</v>
      </c>
      <c r="L462" s="544">
        <v>1</v>
      </c>
      <c r="M462" s="544">
        <v>108</v>
      </c>
      <c r="N462" s="544">
        <v>5</v>
      </c>
      <c r="O462" s="544">
        <v>550</v>
      </c>
      <c r="P462" s="529">
        <v>1.2731481481481481</v>
      </c>
      <c r="Q462" s="545">
        <v>110</v>
      </c>
    </row>
    <row r="463" spans="1:17" ht="14.4" customHeight="1" x14ac:dyDescent="0.3">
      <c r="A463" s="523" t="s">
        <v>1344</v>
      </c>
      <c r="B463" s="524" t="s">
        <v>1230</v>
      </c>
      <c r="C463" s="524" t="s">
        <v>1215</v>
      </c>
      <c r="D463" s="524" t="s">
        <v>1280</v>
      </c>
      <c r="E463" s="524" t="s">
        <v>1281</v>
      </c>
      <c r="F463" s="544">
        <v>1</v>
      </c>
      <c r="G463" s="544">
        <v>319</v>
      </c>
      <c r="H463" s="544">
        <v>1</v>
      </c>
      <c r="I463" s="544">
        <v>319</v>
      </c>
      <c r="J463" s="544"/>
      <c r="K463" s="544"/>
      <c r="L463" s="544"/>
      <c r="M463" s="544"/>
      <c r="N463" s="544"/>
      <c r="O463" s="544"/>
      <c r="P463" s="529"/>
      <c r="Q463" s="545"/>
    </row>
    <row r="464" spans="1:17" ht="14.4" customHeight="1" x14ac:dyDescent="0.3">
      <c r="A464" s="523" t="s">
        <v>1344</v>
      </c>
      <c r="B464" s="524" t="s">
        <v>1230</v>
      </c>
      <c r="C464" s="524" t="s">
        <v>1215</v>
      </c>
      <c r="D464" s="524" t="s">
        <v>1284</v>
      </c>
      <c r="E464" s="524" t="s">
        <v>1285</v>
      </c>
      <c r="F464" s="544"/>
      <c r="G464" s="544"/>
      <c r="H464" s="544"/>
      <c r="I464" s="544"/>
      <c r="J464" s="544">
        <v>1</v>
      </c>
      <c r="K464" s="544">
        <v>144</v>
      </c>
      <c r="L464" s="544"/>
      <c r="M464" s="544">
        <v>144</v>
      </c>
      <c r="N464" s="544"/>
      <c r="O464" s="544"/>
      <c r="P464" s="529"/>
      <c r="Q464" s="545"/>
    </row>
    <row r="465" spans="1:17" ht="14.4" customHeight="1" x14ac:dyDescent="0.3">
      <c r="A465" s="523" t="s">
        <v>1344</v>
      </c>
      <c r="B465" s="524" t="s">
        <v>1230</v>
      </c>
      <c r="C465" s="524" t="s">
        <v>1215</v>
      </c>
      <c r="D465" s="524" t="s">
        <v>1286</v>
      </c>
      <c r="E465" s="524" t="s">
        <v>1287</v>
      </c>
      <c r="F465" s="544"/>
      <c r="G465" s="544"/>
      <c r="H465" s="544"/>
      <c r="I465" s="544"/>
      <c r="J465" s="544">
        <v>1</v>
      </c>
      <c r="K465" s="544">
        <v>1020</v>
      </c>
      <c r="L465" s="544"/>
      <c r="M465" s="544">
        <v>1020</v>
      </c>
      <c r="N465" s="544"/>
      <c r="O465" s="544"/>
      <c r="P465" s="529"/>
      <c r="Q465" s="545"/>
    </row>
    <row r="466" spans="1:17" ht="14.4" customHeight="1" thickBot="1" x14ac:dyDescent="0.35">
      <c r="A466" s="531" t="s">
        <v>1344</v>
      </c>
      <c r="B466" s="532" t="s">
        <v>1230</v>
      </c>
      <c r="C466" s="532" t="s">
        <v>1215</v>
      </c>
      <c r="D466" s="532" t="s">
        <v>1288</v>
      </c>
      <c r="E466" s="532" t="s">
        <v>1289</v>
      </c>
      <c r="F466" s="546"/>
      <c r="G466" s="546"/>
      <c r="H466" s="546"/>
      <c r="I466" s="546"/>
      <c r="J466" s="546">
        <v>1</v>
      </c>
      <c r="K466" s="546">
        <v>291</v>
      </c>
      <c r="L466" s="546"/>
      <c r="M466" s="546">
        <v>291</v>
      </c>
      <c r="N466" s="546"/>
      <c r="O466" s="546"/>
      <c r="P466" s="537"/>
      <c r="Q466" s="54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278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62.888819999999996</v>
      </c>
      <c r="C5" s="29">
        <v>64.612200000000001</v>
      </c>
      <c r="D5" s="8"/>
      <c r="E5" s="117">
        <v>19.793430000000001</v>
      </c>
      <c r="F5" s="28">
        <v>63.449417392934663</v>
      </c>
      <c r="G5" s="116">
        <f>E5-F5</f>
        <v>-43.655987392934662</v>
      </c>
      <c r="H5" s="122">
        <f>IF(F5&lt;0.00000001,"",E5/F5)</f>
        <v>0.31195605591492909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13107.415469999998</v>
      </c>
      <c r="C6" s="31">
        <v>13543.17669000002</v>
      </c>
      <c r="D6" s="8"/>
      <c r="E6" s="118">
        <v>11919.21553000001</v>
      </c>
      <c r="F6" s="30">
        <v>13578.999572294399</v>
      </c>
      <c r="G6" s="119">
        <f>E6-F6</f>
        <v>-1659.7840422943882</v>
      </c>
      <c r="H6" s="123">
        <f>IF(F6&lt;0.00000001,"",E6/F6)</f>
        <v>0.87776831176275383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10050.662709999999</v>
      </c>
      <c r="C7" s="31">
        <v>10072.654540000012</v>
      </c>
      <c r="D7" s="8"/>
      <c r="E7" s="118">
        <v>10735.316250000002</v>
      </c>
      <c r="F7" s="30">
        <v>10919.999656046473</v>
      </c>
      <c r="G7" s="119">
        <f>E7-F7</f>
        <v>-184.68340604647165</v>
      </c>
      <c r="H7" s="123">
        <f>IF(F7&lt;0.00000001,"",E7/F7)</f>
        <v>0.98308759964619497</v>
      </c>
    </row>
    <row r="8" spans="1:8" ht="14.4" customHeight="1" thickBot="1" x14ac:dyDescent="0.35">
      <c r="A8" s="1" t="s">
        <v>76</v>
      </c>
      <c r="B8" s="11">
        <v>-14433.296709999997</v>
      </c>
      <c r="C8" s="33">
        <v>-13771.684340000016</v>
      </c>
      <c r="D8" s="8"/>
      <c r="E8" s="120">
        <v>-19013.972660000007</v>
      </c>
      <c r="F8" s="32">
        <v>-14646.067475210662</v>
      </c>
      <c r="G8" s="121">
        <f>E8-F8</f>
        <v>-4367.9051847893443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8787.67029</v>
      </c>
      <c r="C9" s="35">
        <v>9908.7590900000159</v>
      </c>
      <c r="D9" s="8"/>
      <c r="E9" s="3">
        <v>3660.3525500000032</v>
      </c>
      <c r="F9" s="34">
        <v>9916.3811705231437</v>
      </c>
      <c r="G9" s="34">
        <f>E9-F9</f>
        <v>-6256.0286205231405</v>
      </c>
      <c r="H9" s="125">
        <f>IF(F9&lt;0.00000001,"",E9/F9)</f>
        <v>0.36912180835490205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5247.3530000000001</v>
      </c>
      <c r="C11" s="29">
        <f>IF(ISERROR(VLOOKUP("Celkem:",'ZV Vykáz.-A'!A:F,4,0)),0,VLOOKUP("Celkem:",'ZV Vykáz.-A'!A:F,4,0)/1000)</f>
        <v>5213.0479999999998</v>
      </c>
      <c r="D11" s="8"/>
      <c r="E11" s="117">
        <f>IF(ISERROR(VLOOKUP("Celkem:",'ZV Vykáz.-A'!A:F,6,0)),0,VLOOKUP("Celkem:",'ZV Vykáz.-A'!A:F,6,0)/1000)</f>
        <v>5318.4736600000006</v>
      </c>
      <c r="F11" s="28">
        <f>B11</f>
        <v>5247.3530000000001</v>
      </c>
      <c r="G11" s="116">
        <f>E11-F11</f>
        <v>71.120660000000498</v>
      </c>
      <c r="H11" s="122">
        <f>IF(F11&lt;0.00000001,"",E11/F11)</f>
        <v>1.0135536259900946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5247.3530000000001</v>
      </c>
      <c r="C13" s="37">
        <f>SUM(C11:C12)</f>
        <v>5213.0479999999998</v>
      </c>
      <c r="D13" s="8"/>
      <c r="E13" s="5">
        <f>SUM(E11:E12)</f>
        <v>5318.4736600000006</v>
      </c>
      <c r="F13" s="36">
        <f>SUM(F11:F12)</f>
        <v>5247.3530000000001</v>
      </c>
      <c r="G13" s="36">
        <f>E13-F13</f>
        <v>71.120660000000498</v>
      </c>
      <c r="H13" s="126">
        <f>IF(F13&lt;0.00000001,"",E13/F13)</f>
        <v>1.0135536259900946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0.59712674996139392</v>
      </c>
      <c r="C15" s="39">
        <f>IF(C9=0,"",C13/C9)</f>
        <v>0.52610503017083554</v>
      </c>
      <c r="D15" s="8"/>
      <c r="E15" s="6">
        <f>IF(E9=0,"",E13/E9)</f>
        <v>1.4529949198472687</v>
      </c>
      <c r="F15" s="38">
        <f>IF(F9=0,"",F13/F9)</f>
        <v>0.52916007460443082</v>
      </c>
      <c r="G15" s="38">
        <f>IF(ISERROR(F15-E15),"",E15-F15)</f>
        <v>0.92383484524283788</v>
      </c>
      <c r="H15" s="127">
        <f>IF(ISERROR(F15-E15),"",IF(F15&lt;0.00000001,"",E15/F15))</f>
        <v>2.7458513776449269</v>
      </c>
    </row>
    <row r="17" spans="1:8" ht="14.4" customHeight="1" x14ac:dyDescent="0.3">
      <c r="A17" s="113" t="s">
        <v>157</v>
      </c>
    </row>
    <row r="18" spans="1:8" ht="14.4" customHeight="1" x14ac:dyDescent="0.3">
      <c r="A18" s="288" t="s">
        <v>198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197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252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-15.244485999788189</v>
      </c>
      <c r="C4" s="202">
        <f t="shared" ref="C4:M4" si="0">(C10+C8)/C6</f>
        <v>3.2347479309014067</v>
      </c>
      <c r="D4" s="202">
        <f t="shared" si="0"/>
        <v>0.89610097336338379</v>
      </c>
      <c r="E4" s="202">
        <f t="shared" si="0"/>
        <v>1.452994919847268</v>
      </c>
      <c r="F4" s="202">
        <f t="shared" si="0"/>
        <v>1.452994919847268</v>
      </c>
      <c r="G4" s="202">
        <f t="shared" si="0"/>
        <v>1.452994919847268</v>
      </c>
      <c r="H4" s="202">
        <f t="shared" si="0"/>
        <v>1.452994919847268</v>
      </c>
      <c r="I4" s="202">
        <f t="shared" si="0"/>
        <v>1.452994919847268</v>
      </c>
      <c r="J4" s="202">
        <f t="shared" si="0"/>
        <v>1.452994919847268</v>
      </c>
      <c r="K4" s="202">
        <f t="shared" si="0"/>
        <v>1.452994919847268</v>
      </c>
      <c r="L4" s="202">
        <f t="shared" si="0"/>
        <v>1.452994919847268</v>
      </c>
      <c r="M4" s="202">
        <f t="shared" si="0"/>
        <v>1.452994919847268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-89.818639999998993</v>
      </c>
      <c r="C5" s="202">
        <f>IF(ISERROR(VLOOKUP($A5,'Man Tab'!$A:$Q,COLUMN()+2,0)),0,VLOOKUP($A5,'Man Tab'!$A:$Q,COLUMN()+2,0))</f>
        <v>902.95897000000298</v>
      </c>
      <c r="D5" s="202">
        <f>IF(ISERROR(VLOOKUP($A5,'Man Tab'!$A:$Q,COLUMN()+2,0)),0,VLOOKUP($A5,'Man Tab'!$A:$Q,COLUMN()+2,0))</f>
        <v>3756.4901599999998</v>
      </c>
      <c r="E5" s="202">
        <f>IF(ISERROR(VLOOKUP($A5,'Man Tab'!$A:$Q,COLUMN()+2,0)),0,VLOOKUP($A5,'Man Tab'!$A:$Q,COLUMN()+2,0))</f>
        <v>-909.27793999999903</v>
      </c>
      <c r="F5" s="202">
        <f>IF(ISERROR(VLOOKUP($A5,'Man Tab'!$A:$Q,COLUMN()+2,0)),0,VLOOKUP($A5,'Man Tab'!$A:$Q,COLUMN()+2,0))</f>
        <v>0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-89.818639999998993</v>
      </c>
      <c r="C6" s="204">
        <f t="shared" ref="C6:M6" si="1">C5+B6</f>
        <v>813.14033000000404</v>
      </c>
      <c r="D6" s="204">
        <f t="shared" si="1"/>
        <v>4569.6304900000041</v>
      </c>
      <c r="E6" s="204">
        <f t="shared" si="1"/>
        <v>3660.3525500000051</v>
      </c>
      <c r="F6" s="204">
        <f t="shared" si="1"/>
        <v>3660.3525500000051</v>
      </c>
      <c r="G6" s="204">
        <f t="shared" si="1"/>
        <v>3660.3525500000051</v>
      </c>
      <c r="H6" s="204">
        <f t="shared" si="1"/>
        <v>3660.3525500000051</v>
      </c>
      <c r="I6" s="204">
        <f t="shared" si="1"/>
        <v>3660.3525500000051</v>
      </c>
      <c r="J6" s="204">
        <f t="shared" si="1"/>
        <v>3660.3525500000051</v>
      </c>
      <c r="K6" s="204">
        <f t="shared" si="1"/>
        <v>3660.3525500000051</v>
      </c>
      <c r="L6" s="204">
        <f t="shared" si="1"/>
        <v>3660.3525500000051</v>
      </c>
      <c r="M6" s="204">
        <f t="shared" si="1"/>
        <v>3660.3525500000051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1369239</v>
      </c>
      <c r="C9" s="203">
        <v>1261065</v>
      </c>
      <c r="D9" s="203">
        <v>1464546.33</v>
      </c>
      <c r="E9" s="203">
        <v>1223623.33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1369.239</v>
      </c>
      <c r="C10" s="204">
        <f t="shared" ref="C10:M10" si="3">C9/1000+B10</f>
        <v>2630.3040000000001</v>
      </c>
      <c r="D10" s="204">
        <f t="shared" si="3"/>
        <v>4094.8503300000002</v>
      </c>
      <c r="E10" s="204">
        <f t="shared" si="3"/>
        <v>5318.4736600000006</v>
      </c>
      <c r="F10" s="204">
        <f t="shared" si="3"/>
        <v>5318.4736600000006</v>
      </c>
      <c r="G10" s="204">
        <f t="shared" si="3"/>
        <v>5318.4736600000006</v>
      </c>
      <c r="H10" s="204">
        <f t="shared" si="3"/>
        <v>5318.4736600000006</v>
      </c>
      <c r="I10" s="204">
        <f t="shared" si="3"/>
        <v>5318.4736600000006</v>
      </c>
      <c r="J10" s="204">
        <f t="shared" si="3"/>
        <v>5318.4736600000006</v>
      </c>
      <c r="K10" s="204">
        <f t="shared" si="3"/>
        <v>5318.4736600000006</v>
      </c>
      <c r="L10" s="204">
        <f t="shared" si="3"/>
        <v>5318.4736600000006</v>
      </c>
      <c r="M10" s="204">
        <f t="shared" si="3"/>
        <v>5318.4736600000006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0.52916007460443082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0.52916007460443082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280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255</v>
      </c>
      <c r="E4" s="129" t="s">
        <v>256</v>
      </c>
      <c r="F4" s="129" t="s">
        <v>257</v>
      </c>
      <c r="G4" s="129" t="s">
        <v>258</v>
      </c>
      <c r="H4" s="129" t="s">
        <v>259</v>
      </c>
      <c r="I4" s="129" t="s">
        <v>260</v>
      </c>
      <c r="J4" s="129" t="s">
        <v>261</v>
      </c>
      <c r="K4" s="129" t="s">
        <v>262</v>
      </c>
      <c r="L4" s="129" t="s">
        <v>263</v>
      </c>
      <c r="M4" s="129" t="s">
        <v>264</v>
      </c>
      <c r="N4" s="129" t="s">
        <v>265</v>
      </c>
      <c r="O4" s="129" t="s">
        <v>266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279</v>
      </c>
    </row>
    <row r="7" spans="1:17" ht="14.4" customHeight="1" x14ac:dyDescent="0.3">
      <c r="A7" s="15" t="s">
        <v>35</v>
      </c>
      <c r="B7" s="51">
        <v>190.34825217880501</v>
      </c>
      <c r="C7" s="52">
        <v>15.862354348233</v>
      </c>
      <c r="D7" s="52">
        <v>4.6664599999999998</v>
      </c>
      <c r="E7" s="52">
        <v>3.6513599999999999</v>
      </c>
      <c r="F7" s="52">
        <v>3.5613999999999999</v>
      </c>
      <c r="G7" s="52">
        <v>7.9142099999999997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19.793430000000001</v>
      </c>
      <c r="Q7" s="95">
        <v>0.311956055914</v>
      </c>
    </row>
    <row r="8" spans="1:17" ht="14.4" customHeight="1" x14ac:dyDescent="0.3">
      <c r="A8" s="15" t="s">
        <v>36</v>
      </c>
      <c r="B8" s="51">
        <v>1399.9999559034</v>
      </c>
      <c r="C8" s="52">
        <v>116.66666299195001</v>
      </c>
      <c r="D8" s="52">
        <v>165.15737999999999</v>
      </c>
      <c r="E8" s="52">
        <v>101.76916</v>
      </c>
      <c r="F8" s="52">
        <v>105.91875</v>
      </c>
      <c r="G8" s="52">
        <v>115.80203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488.64731999999998</v>
      </c>
      <c r="Q8" s="95">
        <v>1.047101432981</v>
      </c>
    </row>
    <row r="9" spans="1:17" ht="14.4" customHeight="1" x14ac:dyDescent="0.3">
      <c r="A9" s="15" t="s">
        <v>37</v>
      </c>
      <c r="B9" s="51">
        <v>40736.998716883201</v>
      </c>
      <c r="C9" s="52">
        <v>3394.7498930736001</v>
      </c>
      <c r="D9" s="52">
        <v>3043.90987</v>
      </c>
      <c r="E9" s="52">
        <v>2948.4910400000099</v>
      </c>
      <c r="F9" s="52">
        <v>3468.8646199999998</v>
      </c>
      <c r="G9" s="52">
        <v>2457.9499999999998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11919.215529999999</v>
      </c>
      <c r="Q9" s="95">
        <v>0.87776831176199999</v>
      </c>
    </row>
    <row r="10" spans="1:17" ht="14.4" customHeight="1" x14ac:dyDescent="0.3">
      <c r="A10" s="15" t="s">
        <v>38</v>
      </c>
      <c r="B10" s="51">
        <v>2119.99993322514</v>
      </c>
      <c r="C10" s="52">
        <v>176.66666110209499</v>
      </c>
      <c r="D10" s="52">
        <v>154.28710000000001</v>
      </c>
      <c r="E10" s="52">
        <v>152.38394</v>
      </c>
      <c r="F10" s="52">
        <v>144.40217999999999</v>
      </c>
      <c r="G10" s="52">
        <v>157.34343000000001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608.41665</v>
      </c>
      <c r="Q10" s="95">
        <v>0.86096698466499999</v>
      </c>
    </row>
    <row r="11" spans="1:17" ht="14.4" customHeight="1" x14ac:dyDescent="0.3">
      <c r="A11" s="15" t="s">
        <v>39</v>
      </c>
      <c r="B11" s="51">
        <v>631.45416069401006</v>
      </c>
      <c r="C11" s="52">
        <v>52.621180057834003</v>
      </c>
      <c r="D11" s="52">
        <v>28.387129999999999</v>
      </c>
      <c r="E11" s="52">
        <v>55.442869999999999</v>
      </c>
      <c r="F11" s="52">
        <v>43.467379999999999</v>
      </c>
      <c r="G11" s="52">
        <v>76.452860000000001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203.75023999999999</v>
      </c>
      <c r="Q11" s="95">
        <v>0.96800489734299999</v>
      </c>
    </row>
    <row r="12" spans="1:17" ht="14.4" customHeight="1" x14ac:dyDescent="0.3">
      <c r="A12" s="15" t="s">
        <v>40</v>
      </c>
      <c r="B12" s="51">
        <v>4.214471121461</v>
      </c>
      <c r="C12" s="52">
        <v>0.351205926788</v>
      </c>
      <c r="D12" s="52">
        <v>0.15107000000000001</v>
      </c>
      <c r="E12" s="52">
        <v>64.420029999999997</v>
      </c>
      <c r="F12" s="52">
        <v>0.87590000000000001</v>
      </c>
      <c r="G12" s="52">
        <v>64.373279999999994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129.82028</v>
      </c>
      <c r="Q12" s="95">
        <v>92.410371023007997</v>
      </c>
    </row>
    <row r="13" spans="1:17" ht="14.4" customHeight="1" x14ac:dyDescent="0.3">
      <c r="A13" s="15" t="s">
        <v>41</v>
      </c>
      <c r="B13" s="51">
        <v>149.99999527536301</v>
      </c>
      <c r="C13" s="52">
        <v>12.499999606279999</v>
      </c>
      <c r="D13" s="52">
        <v>12.777480000000001</v>
      </c>
      <c r="E13" s="52">
        <v>8.4843399999999995</v>
      </c>
      <c r="F13" s="52">
        <v>17.17652</v>
      </c>
      <c r="G13" s="52">
        <v>6.52006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44.958399999999997</v>
      </c>
      <c r="Q13" s="95">
        <v>0.89916802832099996</v>
      </c>
    </row>
    <row r="14" spans="1:17" ht="14.4" customHeight="1" x14ac:dyDescent="0.3">
      <c r="A14" s="15" t="s">
        <v>42</v>
      </c>
      <c r="B14" s="51">
        <v>1385.8659329141001</v>
      </c>
      <c r="C14" s="52">
        <v>115.48882774284201</v>
      </c>
      <c r="D14" s="52">
        <v>147.27099999999999</v>
      </c>
      <c r="E14" s="52">
        <v>127.57</v>
      </c>
      <c r="F14" s="52">
        <v>128.97300000000001</v>
      </c>
      <c r="G14" s="52">
        <v>112.64400000000001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516.45799999999997</v>
      </c>
      <c r="Q14" s="95">
        <v>1.1179826007710001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0.85946</v>
      </c>
      <c r="E15" s="52">
        <v>0</v>
      </c>
      <c r="F15" s="52">
        <v>0.64459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1.5040500000000001</v>
      </c>
      <c r="Q15" s="95" t="s">
        <v>279</v>
      </c>
    </row>
    <row r="16" spans="1:17" ht="14.4" customHeight="1" x14ac:dyDescent="0.3">
      <c r="A16" s="15" t="s">
        <v>44</v>
      </c>
      <c r="B16" s="51">
        <v>-105999.996661257</v>
      </c>
      <c r="C16" s="52">
        <v>-8833.3330551047893</v>
      </c>
      <c r="D16" s="52">
        <v>-9209.0300100000004</v>
      </c>
      <c r="E16" s="52">
        <v>-7892.0195000000203</v>
      </c>
      <c r="F16" s="52">
        <v>-7660.1580299999996</v>
      </c>
      <c r="G16" s="52">
        <v>-9441.4519700000001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-34202.659509999998</v>
      </c>
      <c r="Q16" s="95">
        <v>0.96799982794200001</v>
      </c>
    </row>
    <row r="17" spans="1:17" ht="14.4" customHeight="1" x14ac:dyDescent="0.3">
      <c r="A17" s="15" t="s">
        <v>45</v>
      </c>
      <c r="B17" s="51">
        <v>565.11742633555696</v>
      </c>
      <c r="C17" s="52">
        <v>47.093118861295999</v>
      </c>
      <c r="D17" s="52">
        <v>25.757439999999999</v>
      </c>
      <c r="E17" s="52">
        <v>86.707520000000002</v>
      </c>
      <c r="F17" s="52">
        <v>26.77112</v>
      </c>
      <c r="G17" s="52">
        <v>28.575299999999999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167.81138000000001</v>
      </c>
      <c r="Q17" s="95">
        <v>0.89084872725300002</v>
      </c>
    </row>
    <row r="18" spans="1:17" ht="14.4" customHeight="1" x14ac:dyDescent="0.3">
      <c r="A18" s="15" t="s">
        <v>46</v>
      </c>
      <c r="B18" s="51">
        <v>709.99997763672002</v>
      </c>
      <c r="C18" s="52">
        <v>59.166664803060002</v>
      </c>
      <c r="D18" s="52">
        <v>57.981000000000002</v>
      </c>
      <c r="E18" s="52">
        <v>54.585000000000001</v>
      </c>
      <c r="F18" s="52">
        <v>65.406000000000006</v>
      </c>
      <c r="G18" s="52">
        <v>66.756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244.72800000000001</v>
      </c>
      <c r="Q18" s="95">
        <v>1.034062004401</v>
      </c>
    </row>
    <row r="19" spans="1:17" ht="14.4" customHeight="1" x14ac:dyDescent="0.3">
      <c r="A19" s="15" t="s">
        <v>47</v>
      </c>
      <c r="B19" s="51">
        <v>1367.1440871392199</v>
      </c>
      <c r="C19" s="52">
        <v>113.928673928268</v>
      </c>
      <c r="D19" s="52">
        <v>83.909880000000001</v>
      </c>
      <c r="E19" s="52">
        <v>261.67772000000099</v>
      </c>
      <c r="F19" s="52">
        <v>110.77667</v>
      </c>
      <c r="G19" s="52">
        <v>98.897149999999996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555.26142000000095</v>
      </c>
      <c r="Q19" s="95">
        <v>1.2184408912489999</v>
      </c>
    </row>
    <row r="20" spans="1:17" ht="14.4" customHeight="1" x14ac:dyDescent="0.3">
      <c r="A20" s="15" t="s">
        <v>48</v>
      </c>
      <c r="B20" s="51">
        <v>32759.9989681394</v>
      </c>
      <c r="C20" s="52">
        <v>2729.9999140116201</v>
      </c>
      <c r="D20" s="52">
        <v>2729.8243699999998</v>
      </c>
      <c r="E20" s="52">
        <v>2688.0767100000098</v>
      </c>
      <c r="F20" s="52">
        <v>2658.8501299999998</v>
      </c>
      <c r="G20" s="52">
        <v>2658.56504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10735.31625</v>
      </c>
      <c r="Q20" s="95">
        <v>0.98308759964600001</v>
      </c>
    </row>
    <row r="21" spans="1:17" ht="14.4" customHeight="1" x14ac:dyDescent="0.3">
      <c r="A21" s="16" t="s">
        <v>49</v>
      </c>
      <c r="B21" s="51">
        <v>3647.9998727789002</v>
      </c>
      <c r="C21" s="52">
        <v>303.99998939824201</v>
      </c>
      <c r="D21" s="52">
        <v>309.608</v>
      </c>
      <c r="E21" s="52">
        <v>304.40700000000101</v>
      </c>
      <c r="F21" s="52">
        <v>304.40699999999998</v>
      </c>
      <c r="G21" s="52">
        <v>304.40499999999997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1222.827</v>
      </c>
      <c r="Q21" s="95">
        <v>1.0056143442800001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279</v>
      </c>
    </row>
    <row r="23" spans="1:17" ht="14.4" customHeight="1" x14ac:dyDescent="0.3">
      <c r="A23" s="16" t="s">
        <v>51</v>
      </c>
      <c r="B23" s="51">
        <v>49599.998437720402</v>
      </c>
      <c r="C23" s="52">
        <v>4133.3332031433702</v>
      </c>
      <c r="D23" s="52">
        <v>2280.3900899999999</v>
      </c>
      <c r="E23" s="52">
        <v>1904.20183</v>
      </c>
      <c r="F23" s="52">
        <v>4295.2028799999998</v>
      </c>
      <c r="G23" s="52">
        <v>2325.77567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10805.570470000001</v>
      </c>
      <c r="Q23" s="95">
        <v>0.65356275062500002</v>
      </c>
    </row>
    <row r="24" spans="1:17" ht="14.4" customHeight="1" x14ac:dyDescent="0.3">
      <c r="A24" s="16" t="s">
        <v>52</v>
      </c>
      <c r="B24" s="51">
        <v>479.99998488116</v>
      </c>
      <c r="C24" s="52">
        <v>39.999998740095997</v>
      </c>
      <c r="D24" s="52">
        <v>74.273640000000995</v>
      </c>
      <c r="E24" s="52">
        <v>33.109949999999998</v>
      </c>
      <c r="F24" s="52">
        <v>41.350050000000003</v>
      </c>
      <c r="G24" s="52">
        <v>50.199999999997999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198.93364000000099</v>
      </c>
      <c r="Q24" s="95">
        <v>0.65356275062500002</v>
      </c>
    </row>
    <row r="25" spans="1:17" ht="14.4" customHeight="1" x14ac:dyDescent="0.3">
      <c r="A25" s="17" t="s">
        <v>53</v>
      </c>
      <c r="B25" s="54">
        <v>29749.1435115694</v>
      </c>
      <c r="C25" s="55">
        <v>2479.09529263079</v>
      </c>
      <c r="D25" s="55">
        <v>-89.818639999998993</v>
      </c>
      <c r="E25" s="55">
        <v>902.95897000000298</v>
      </c>
      <c r="F25" s="55">
        <v>3756.4901599999998</v>
      </c>
      <c r="G25" s="55">
        <v>-909.27793999999903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3660.3525500000001</v>
      </c>
      <c r="Q25" s="96">
        <v>0.36912180835399999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427.674630000001</v>
      </c>
      <c r="E26" s="52">
        <v>437.98358000000098</v>
      </c>
      <c r="F26" s="52">
        <v>485.05857000000202</v>
      </c>
      <c r="G26" s="52">
        <v>451.24138000000198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1801.9581600000099</v>
      </c>
      <c r="Q26" s="95" t="s">
        <v>279</v>
      </c>
    </row>
    <row r="27" spans="1:17" ht="14.4" customHeight="1" x14ac:dyDescent="0.3">
      <c r="A27" s="18" t="s">
        <v>55</v>
      </c>
      <c r="B27" s="54">
        <v>29749.1435115694</v>
      </c>
      <c r="C27" s="55">
        <v>2479.09529263079</v>
      </c>
      <c r="D27" s="55">
        <v>337.85599000000201</v>
      </c>
      <c r="E27" s="55">
        <v>1340.94255</v>
      </c>
      <c r="F27" s="55">
        <v>4241.5487300000004</v>
      </c>
      <c r="G27" s="55">
        <v>-458.03655999999802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5462.3107100000097</v>
      </c>
      <c r="Q27" s="96">
        <v>0.55083710640700001</v>
      </c>
    </row>
    <row r="28" spans="1:17" ht="14.4" customHeight="1" x14ac:dyDescent="0.3">
      <c r="A28" s="16" t="s">
        <v>56</v>
      </c>
      <c r="B28" s="51">
        <v>167.90989657524599</v>
      </c>
      <c r="C28" s="52">
        <v>13.99249138127</v>
      </c>
      <c r="D28" s="52">
        <v>4.83</v>
      </c>
      <c r="E28" s="52">
        <v>5.6340000000000003</v>
      </c>
      <c r="F28" s="52">
        <v>2.9115000000000002</v>
      </c>
      <c r="G28" s="52">
        <v>11.0947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24.470199999999998</v>
      </c>
      <c r="Q28" s="95">
        <v>0.43720234183500001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279</v>
      </c>
    </row>
    <row r="30" spans="1:17" ht="14.4" customHeight="1" x14ac:dyDescent="0.3">
      <c r="A30" s="16" t="s">
        <v>58</v>
      </c>
      <c r="B30" s="51">
        <v>53825.000000014399</v>
      </c>
      <c r="C30" s="52">
        <v>4485.4166666678702</v>
      </c>
      <c r="D30" s="52">
        <v>2440.5399600000001</v>
      </c>
      <c r="E30" s="52">
        <v>2043.5025499999999</v>
      </c>
      <c r="F30" s="52">
        <v>4814.6707900000001</v>
      </c>
      <c r="G30" s="52">
        <v>2497.1521499999999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11795.865449999999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20.123999999999999</v>
      </c>
      <c r="E31" s="58">
        <v>85.481499999999997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105.60550000000001</v>
      </c>
      <c r="Q31" s="97" t="s">
        <v>279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275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271</v>
      </c>
      <c r="G4" s="346" t="s">
        <v>64</v>
      </c>
      <c r="H4" s="141" t="s">
        <v>141</v>
      </c>
      <c r="I4" s="344" t="s">
        <v>65</v>
      </c>
      <c r="J4" s="346" t="s">
        <v>273</v>
      </c>
      <c r="K4" s="347" t="s">
        <v>274</v>
      </c>
    </row>
    <row r="5" spans="1:11" ht="42" thickBot="1" x14ac:dyDescent="0.35">
      <c r="A5" s="78"/>
      <c r="B5" s="24" t="s">
        <v>267</v>
      </c>
      <c r="C5" s="25" t="s">
        <v>268</v>
      </c>
      <c r="D5" s="26" t="s">
        <v>269</v>
      </c>
      <c r="E5" s="26" t="s">
        <v>270</v>
      </c>
      <c r="F5" s="345"/>
      <c r="G5" s="345"/>
      <c r="H5" s="25" t="s">
        <v>272</v>
      </c>
      <c r="I5" s="345"/>
      <c r="J5" s="345"/>
      <c r="K5" s="348"/>
    </row>
    <row r="6" spans="1:11" ht="14.4" customHeight="1" thickBot="1" x14ac:dyDescent="0.35">
      <c r="A6" s="435" t="s">
        <v>281</v>
      </c>
      <c r="B6" s="417">
        <v>38368.721461645699</v>
      </c>
      <c r="C6" s="417">
        <v>36451.156949999997</v>
      </c>
      <c r="D6" s="418">
        <v>-1917.5645116456701</v>
      </c>
      <c r="E6" s="419">
        <v>0.95002271541500005</v>
      </c>
      <c r="F6" s="417">
        <v>29749.1435115694</v>
      </c>
      <c r="G6" s="418">
        <v>9916.3811705231401</v>
      </c>
      <c r="H6" s="420">
        <v>-909.27793999999903</v>
      </c>
      <c r="I6" s="417">
        <v>3660.3525500000001</v>
      </c>
      <c r="J6" s="418">
        <v>-6256.0286205231396</v>
      </c>
      <c r="K6" s="421">
        <v>0.123040602784</v>
      </c>
    </row>
    <row r="7" spans="1:11" ht="14.4" customHeight="1" thickBot="1" x14ac:dyDescent="0.35">
      <c r="A7" s="436" t="s">
        <v>282</v>
      </c>
      <c r="B7" s="417">
        <v>-48999.981597231003</v>
      </c>
      <c r="C7" s="417">
        <v>-57295.550750000002</v>
      </c>
      <c r="D7" s="418">
        <v>-8295.5691527690506</v>
      </c>
      <c r="E7" s="419">
        <v>1.1692973932299999</v>
      </c>
      <c r="F7" s="417">
        <v>-59381.115243061999</v>
      </c>
      <c r="G7" s="418">
        <v>-19793.7050810207</v>
      </c>
      <c r="H7" s="420">
        <v>-6442.4521000000004</v>
      </c>
      <c r="I7" s="417">
        <v>-20249.97192</v>
      </c>
      <c r="J7" s="418">
        <v>-456.26683897934703</v>
      </c>
      <c r="K7" s="421">
        <v>0.34101703609099998</v>
      </c>
    </row>
    <row r="8" spans="1:11" ht="14.4" customHeight="1" thickBot="1" x14ac:dyDescent="0.35">
      <c r="A8" s="437" t="s">
        <v>283</v>
      </c>
      <c r="B8" s="417">
        <v>44892.963059894602</v>
      </c>
      <c r="C8" s="417">
        <v>46493.505369999999</v>
      </c>
      <c r="D8" s="418">
        <v>1600.5423101054</v>
      </c>
      <c r="E8" s="419">
        <v>1.0356524096649999</v>
      </c>
      <c r="F8" s="417">
        <v>45233.015485281401</v>
      </c>
      <c r="G8" s="418">
        <v>15077.671828427099</v>
      </c>
      <c r="H8" s="420">
        <v>2886.3558699999999</v>
      </c>
      <c r="I8" s="417">
        <v>13434.725539999999</v>
      </c>
      <c r="J8" s="418">
        <v>-1642.94628842712</v>
      </c>
      <c r="K8" s="421">
        <v>0.29701149471999999</v>
      </c>
    </row>
    <row r="9" spans="1:11" ht="14.4" customHeight="1" thickBot="1" x14ac:dyDescent="0.35">
      <c r="A9" s="438" t="s">
        <v>284</v>
      </c>
      <c r="B9" s="422">
        <v>0</v>
      </c>
      <c r="C9" s="422">
        <v>-1.6199999999999999E-3</v>
      </c>
      <c r="D9" s="423">
        <v>-1.6199999999999999E-3</v>
      </c>
      <c r="E9" s="424" t="s">
        <v>279</v>
      </c>
      <c r="F9" s="422">
        <v>0</v>
      </c>
      <c r="G9" s="423">
        <v>0</v>
      </c>
      <c r="H9" s="425">
        <v>0</v>
      </c>
      <c r="I9" s="422">
        <v>-3.1E-4</v>
      </c>
      <c r="J9" s="423">
        <v>-3.1E-4</v>
      </c>
      <c r="K9" s="426" t="s">
        <v>279</v>
      </c>
    </row>
    <row r="10" spans="1:11" ht="14.4" customHeight="1" thickBot="1" x14ac:dyDescent="0.35">
      <c r="A10" s="439" t="s">
        <v>285</v>
      </c>
      <c r="B10" s="417">
        <v>0</v>
      </c>
      <c r="C10" s="417">
        <v>-1.6199999999999999E-3</v>
      </c>
      <c r="D10" s="418">
        <v>-1.6199999999999999E-3</v>
      </c>
      <c r="E10" s="427" t="s">
        <v>279</v>
      </c>
      <c r="F10" s="417">
        <v>0</v>
      </c>
      <c r="G10" s="418">
        <v>0</v>
      </c>
      <c r="H10" s="420">
        <v>0</v>
      </c>
      <c r="I10" s="417">
        <v>-3.1E-4</v>
      </c>
      <c r="J10" s="418">
        <v>-3.1E-4</v>
      </c>
      <c r="K10" s="428" t="s">
        <v>279</v>
      </c>
    </row>
    <row r="11" spans="1:11" ht="14.4" customHeight="1" thickBot="1" x14ac:dyDescent="0.35">
      <c r="A11" s="438" t="s">
        <v>286</v>
      </c>
      <c r="B11" s="422">
        <v>198.66503300038099</v>
      </c>
      <c r="C11" s="422">
        <v>140.34773999999999</v>
      </c>
      <c r="D11" s="423">
        <v>-58.317293000381</v>
      </c>
      <c r="E11" s="429">
        <v>0.70645416498400004</v>
      </c>
      <c r="F11" s="422">
        <v>190.34825217880501</v>
      </c>
      <c r="G11" s="423">
        <v>63.449417392934997</v>
      </c>
      <c r="H11" s="425">
        <v>7.9142099999999997</v>
      </c>
      <c r="I11" s="422">
        <v>19.793430000000001</v>
      </c>
      <c r="J11" s="423">
        <v>-43.655987392935003</v>
      </c>
      <c r="K11" s="430">
        <v>0.10398535197100001</v>
      </c>
    </row>
    <row r="12" spans="1:11" ht="14.4" customHeight="1" thickBot="1" x14ac:dyDescent="0.35">
      <c r="A12" s="439" t="s">
        <v>287</v>
      </c>
      <c r="B12" s="417">
        <v>198.66503300038099</v>
      </c>
      <c r="C12" s="417">
        <v>140.34773999999999</v>
      </c>
      <c r="D12" s="418">
        <v>-58.317293000381</v>
      </c>
      <c r="E12" s="419">
        <v>0.70645416498400004</v>
      </c>
      <c r="F12" s="417">
        <v>190.34825217880501</v>
      </c>
      <c r="G12" s="418">
        <v>63.449417392934997</v>
      </c>
      <c r="H12" s="420">
        <v>7.9142099999999997</v>
      </c>
      <c r="I12" s="417">
        <v>19.793430000000001</v>
      </c>
      <c r="J12" s="418">
        <v>-43.655987392935003</v>
      </c>
      <c r="K12" s="421">
        <v>0.10398535197100001</v>
      </c>
    </row>
    <row r="13" spans="1:11" ht="14.4" customHeight="1" thickBot="1" x14ac:dyDescent="0.35">
      <c r="A13" s="438" t="s">
        <v>288</v>
      </c>
      <c r="B13" s="422">
        <v>1254.9925639841499</v>
      </c>
      <c r="C13" s="422">
        <v>1354.4219800000001</v>
      </c>
      <c r="D13" s="423">
        <v>99.429416015846002</v>
      </c>
      <c r="E13" s="429">
        <v>1.079227095736</v>
      </c>
      <c r="F13" s="422">
        <v>1399.9999559034</v>
      </c>
      <c r="G13" s="423">
        <v>466.66665196780002</v>
      </c>
      <c r="H13" s="425">
        <v>115.80203</v>
      </c>
      <c r="I13" s="422">
        <v>488.64731999999998</v>
      </c>
      <c r="J13" s="423">
        <v>21.980668032200001</v>
      </c>
      <c r="K13" s="430">
        <v>0.34903381099300002</v>
      </c>
    </row>
    <row r="14" spans="1:11" ht="14.4" customHeight="1" thickBot="1" x14ac:dyDescent="0.35">
      <c r="A14" s="439" t="s">
        <v>289</v>
      </c>
      <c r="B14" s="417">
        <v>1254.9925639841499</v>
      </c>
      <c r="C14" s="417">
        <v>1355.35446</v>
      </c>
      <c r="D14" s="418">
        <v>100.361896015846</v>
      </c>
      <c r="E14" s="419">
        <v>1.0799701120909999</v>
      </c>
      <c r="F14" s="417">
        <v>1399.9999559034</v>
      </c>
      <c r="G14" s="418">
        <v>466.66665196780002</v>
      </c>
      <c r="H14" s="420">
        <v>115.80203</v>
      </c>
      <c r="I14" s="417">
        <v>488.64731999999998</v>
      </c>
      <c r="J14" s="418">
        <v>21.980668032200001</v>
      </c>
      <c r="K14" s="421">
        <v>0.34903381099300002</v>
      </c>
    </row>
    <row r="15" spans="1:11" ht="14.4" customHeight="1" thickBot="1" x14ac:dyDescent="0.35">
      <c r="A15" s="439" t="s">
        <v>290</v>
      </c>
      <c r="B15" s="417">
        <v>0</v>
      </c>
      <c r="C15" s="417">
        <v>-0.93247999999999998</v>
      </c>
      <c r="D15" s="418">
        <v>-0.93247999999999998</v>
      </c>
      <c r="E15" s="427" t="s">
        <v>279</v>
      </c>
      <c r="F15" s="417">
        <v>0</v>
      </c>
      <c r="G15" s="418">
        <v>0</v>
      </c>
      <c r="H15" s="420">
        <v>0</v>
      </c>
      <c r="I15" s="417">
        <v>0</v>
      </c>
      <c r="J15" s="418">
        <v>0</v>
      </c>
      <c r="K15" s="421">
        <v>4</v>
      </c>
    </row>
    <row r="16" spans="1:11" ht="14.4" customHeight="1" thickBot="1" x14ac:dyDescent="0.35">
      <c r="A16" s="438" t="s">
        <v>291</v>
      </c>
      <c r="B16" s="422">
        <v>41554.018888839797</v>
      </c>
      <c r="C16" s="422">
        <v>41753.430330000003</v>
      </c>
      <c r="D16" s="423">
        <v>199.41144116022801</v>
      </c>
      <c r="E16" s="429">
        <v>1.0047988484979999</v>
      </c>
      <c r="F16" s="422">
        <v>40736.998716883201</v>
      </c>
      <c r="G16" s="423">
        <v>13578.9995722944</v>
      </c>
      <c r="H16" s="425">
        <v>2457.9499999999998</v>
      </c>
      <c r="I16" s="422">
        <v>11919.215529999999</v>
      </c>
      <c r="J16" s="423">
        <v>-1659.7840422944</v>
      </c>
      <c r="K16" s="430">
        <v>0.292589437254</v>
      </c>
    </row>
    <row r="17" spans="1:11" ht="14.4" customHeight="1" thickBot="1" x14ac:dyDescent="0.35">
      <c r="A17" s="439" t="s">
        <v>292</v>
      </c>
      <c r="B17" s="417">
        <v>18632.031803740501</v>
      </c>
      <c r="C17" s="417">
        <v>18115.115720000002</v>
      </c>
      <c r="D17" s="418">
        <v>-516.91608374048496</v>
      </c>
      <c r="E17" s="419">
        <v>0.97225659073600001</v>
      </c>
      <c r="F17" s="417">
        <v>17232.999457202299</v>
      </c>
      <c r="G17" s="418">
        <v>5744.3331524007499</v>
      </c>
      <c r="H17" s="420">
        <v>528.63288</v>
      </c>
      <c r="I17" s="417">
        <v>4248.1347999999998</v>
      </c>
      <c r="J17" s="418">
        <v>-1496.1983524007501</v>
      </c>
      <c r="K17" s="421">
        <v>0.24651163081300001</v>
      </c>
    </row>
    <row r="18" spans="1:11" ht="14.4" customHeight="1" thickBot="1" x14ac:dyDescent="0.35">
      <c r="A18" s="439" t="s">
        <v>293</v>
      </c>
      <c r="B18" s="417">
        <v>413.01883903022798</v>
      </c>
      <c r="C18" s="417">
        <v>483.24504999999999</v>
      </c>
      <c r="D18" s="418">
        <v>70.226210969771998</v>
      </c>
      <c r="E18" s="419">
        <v>1.1700314957410001</v>
      </c>
      <c r="F18" s="417">
        <v>446.99998592058301</v>
      </c>
      <c r="G18" s="418">
        <v>148.999995306861</v>
      </c>
      <c r="H18" s="420">
        <v>11.204599999999999</v>
      </c>
      <c r="I18" s="417">
        <v>134.23586</v>
      </c>
      <c r="J18" s="418">
        <v>-14.764135306861</v>
      </c>
      <c r="K18" s="421">
        <v>0.30030394681900002</v>
      </c>
    </row>
    <row r="19" spans="1:11" ht="14.4" customHeight="1" thickBot="1" x14ac:dyDescent="0.35">
      <c r="A19" s="439" t="s">
        <v>294</v>
      </c>
      <c r="B19" s="417">
        <v>205.170781010778</v>
      </c>
      <c r="C19" s="417">
        <v>258.23910999999998</v>
      </c>
      <c r="D19" s="418">
        <v>53.068328989222003</v>
      </c>
      <c r="E19" s="419">
        <v>1.258654418176</v>
      </c>
      <c r="F19" s="417">
        <v>206.99999348000199</v>
      </c>
      <c r="G19" s="418">
        <v>68.999997826666998</v>
      </c>
      <c r="H19" s="420">
        <v>13.329050000000001</v>
      </c>
      <c r="I19" s="417">
        <v>28.025700000000001</v>
      </c>
      <c r="J19" s="418">
        <v>-40.974297826666998</v>
      </c>
      <c r="K19" s="421">
        <v>0.13538985933600001</v>
      </c>
    </row>
    <row r="20" spans="1:11" ht="14.4" customHeight="1" thickBot="1" x14ac:dyDescent="0.35">
      <c r="A20" s="439" t="s">
        <v>295</v>
      </c>
      <c r="B20" s="417">
        <v>408.65604576723598</v>
      </c>
      <c r="C20" s="417">
        <v>422.72196000000002</v>
      </c>
      <c r="D20" s="418">
        <v>14.065914232763999</v>
      </c>
      <c r="E20" s="419">
        <v>1.0344199342660001</v>
      </c>
      <c r="F20" s="417">
        <v>420.99998673952001</v>
      </c>
      <c r="G20" s="418">
        <v>140.33332891317301</v>
      </c>
      <c r="H20" s="420">
        <v>27.67362</v>
      </c>
      <c r="I20" s="417">
        <v>107.65809</v>
      </c>
      <c r="J20" s="418">
        <v>-32.675238913172997</v>
      </c>
      <c r="K20" s="421">
        <v>0.25571993679499999</v>
      </c>
    </row>
    <row r="21" spans="1:11" ht="14.4" customHeight="1" thickBot="1" x14ac:dyDescent="0.35">
      <c r="A21" s="439" t="s">
        <v>296</v>
      </c>
      <c r="B21" s="417">
        <v>21713.2347576426</v>
      </c>
      <c r="C21" s="417">
        <v>22269.769489999999</v>
      </c>
      <c r="D21" s="418">
        <v>556.53473235744195</v>
      </c>
      <c r="E21" s="419">
        <v>1.0256311295189999</v>
      </c>
      <c r="F21" s="417">
        <v>22254.999299021401</v>
      </c>
      <c r="G21" s="418">
        <v>7418.3330996738096</v>
      </c>
      <c r="H21" s="420">
        <v>1860.25585</v>
      </c>
      <c r="I21" s="417">
        <v>7377.9780799999999</v>
      </c>
      <c r="J21" s="418">
        <v>-40.355019673805998</v>
      </c>
      <c r="K21" s="421">
        <v>0.33152003201000002</v>
      </c>
    </row>
    <row r="22" spans="1:11" ht="14.4" customHeight="1" thickBot="1" x14ac:dyDescent="0.35">
      <c r="A22" s="439" t="s">
        <v>297</v>
      </c>
      <c r="B22" s="417">
        <v>49.708838693887003</v>
      </c>
      <c r="C22" s="417">
        <v>52.962000000000003</v>
      </c>
      <c r="D22" s="418">
        <v>3.2531613061120002</v>
      </c>
      <c r="E22" s="419">
        <v>1.0654443232140001</v>
      </c>
      <c r="F22" s="417">
        <v>45.999998551110998</v>
      </c>
      <c r="G22" s="418">
        <v>15.333332850370001</v>
      </c>
      <c r="H22" s="420">
        <v>3.6480000000000001</v>
      </c>
      <c r="I22" s="417">
        <v>7.2789999999999999</v>
      </c>
      <c r="J22" s="418">
        <v>-8.0543328503700007</v>
      </c>
      <c r="K22" s="421">
        <v>0.158239135418</v>
      </c>
    </row>
    <row r="23" spans="1:11" ht="14.4" customHeight="1" thickBot="1" x14ac:dyDescent="0.35">
      <c r="A23" s="439" t="s">
        <v>298</v>
      </c>
      <c r="B23" s="417">
        <v>132.19782295460499</v>
      </c>
      <c r="C23" s="417">
        <v>151.37700000000001</v>
      </c>
      <c r="D23" s="418">
        <v>19.179177045393999</v>
      </c>
      <c r="E23" s="419">
        <v>1.145079371329</v>
      </c>
      <c r="F23" s="417">
        <v>127.99999596831</v>
      </c>
      <c r="G23" s="418">
        <v>42.666665322770001</v>
      </c>
      <c r="H23" s="420">
        <v>13.206</v>
      </c>
      <c r="I23" s="417">
        <v>15.904</v>
      </c>
      <c r="J23" s="418">
        <v>-26.762665322770001</v>
      </c>
      <c r="K23" s="421">
        <v>0.12425000391300001</v>
      </c>
    </row>
    <row r="24" spans="1:11" ht="14.4" customHeight="1" thickBot="1" x14ac:dyDescent="0.35">
      <c r="A24" s="438" t="s">
        <v>299</v>
      </c>
      <c r="B24" s="422">
        <v>999.99647320872998</v>
      </c>
      <c r="C24" s="422">
        <v>1806.6401499999999</v>
      </c>
      <c r="D24" s="423">
        <v>806.64367679127099</v>
      </c>
      <c r="E24" s="429">
        <v>1.8066465216650001</v>
      </c>
      <c r="F24" s="422">
        <v>2119.99993322514</v>
      </c>
      <c r="G24" s="423">
        <v>706.66664440837906</v>
      </c>
      <c r="H24" s="425">
        <v>157.34343000000001</v>
      </c>
      <c r="I24" s="422">
        <v>608.41665</v>
      </c>
      <c r="J24" s="423">
        <v>-98.249994408378001</v>
      </c>
      <c r="K24" s="430">
        <v>0.286988994888</v>
      </c>
    </row>
    <row r="25" spans="1:11" ht="14.4" customHeight="1" thickBot="1" x14ac:dyDescent="0.35">
      <c r="A25" s="439" t="s">
        <v>300</v>
      </c>
      <c r="B25" s="417">
        <v>999.99647320872998</v>
      </c>
      <c r="C25" s="417">
        <v>1806.1040599999999</v>
      </c>
      <c r="D25" s="418">
        <v>806.10758679127105</v>
      </c>
      <c r="E25" s="419">
        <v>1.806110429774</v>
      </c>
      <c r="F25" s="417">
        <v>2119.99993322514</v>
      </c>
      <c r="G25" s="418">
        <v>706.66664440837906</v>
      </c>
      <c r="H25" s="420">
        <v>157.34343000000001</v>
      </c>
      <c r="I25" s="417">
        <v>608.41665</v>
      </c>
      <c r="J25" s="418">
        <v>-98.249994408378001</v>
      </c>
      <c r="K25" s="421">
        <v>0.286988994888</v>
      </c>
    </row>
    <row r="26" spans="1:11" ht="14.4" customHeight="1" thickBot="1" x14ac:dyDescent="0.35">
      <c r="A26" s="439" t="s">
        <v>301</v>
      </c>
      <c r="B26" s="417">
        <v>0</v>
      </c>
      <c r="C26" s="417">
        <v>0.53608999999999996</v>
      </c>
      <c r="D26" s="418">
        <v>0.53608999999999996</v>
      </c>
      <c r="E26" s="427" t="s">
        <v>279</v>
      </c>
      <c r="F26" s="417">
        <v>0</v>
      </c>
      <c r="G26" s="418">
        <v>0</v>
      </c>
      <c r="H26" s="420">
        <v>0</v>
      </c>
      <c r="I26" s="417">
        <v>0</v>
      </c>
      <c r="J26" s="418">
        <v>0</v>
      </c>
      <c r="K26" s="428" t="s">
        <v>279</v>
      </c>
    </row>
    <row r="27" spans="1:11" ht="14.4" customHeight="1" thickBot="1" x14ac:dyDescent="0.35">
      <c r="A27" s="438" t="s">
        <v>302</v>
      </c>
      <c r="B27" s="422">
        <v>737.919746395988</v>
      </c>
      <c r="C27" s="422">
        <v>797.68571999999995</v>
      </c>
      <c r="D27" s="423">
        <v>59.765973604011002</v>
      </c>
      <c r="E27" s="429">
        <v>1.0809925115779999</v>
      </c>
      <c r="F27" s="422">
        <v>631.45416069401006</v>
      </c>
      <c r="G27" s="423">
        <v>210.48472023133701</v>
      </c>
      <c r="H27" s="425">
        <v>76.452860000000001</v>
      </c>
      <c r="I27" s="422">
        <v>203.75023999999999</v>
      </c>
      <c r="J27" s="423">
        <v>-6.7344802313359997</v>
      </c>
      <c r="K27" s="430">
        <v>0.32266829911400002</v>
      </c>
    </row>
    <row r="28" spans="1:11" ht="14.4" customHeight="1" thickBot="1" x14ac:dyDescent="0.35">
      <c r="A28" s="439" t="s">
        <v>303</v>
      </c>
      <c r="B28" s="417">
        <v>10.505242445286999</v>
      </c>
      <c r="C28" s="417">
        <v>38.905070000000002</v>
      </c>
      <c r="D28" s="418">
        <v>28.399827554712001</v>
      </c>
      <c r="E28" s="419">
        <v>3.7033957286199999</v>
      </c>
      <c r="F28" s="417">
        <v>25.745113906886001</v>
      </c>
      <c r="G28" s="418">
        <v>8.5817046356280002</v>
      </c>
      <c r="H28" s="420">
        <v>0.72599999999999998</v>
      </c>
      <c r="I28" s="417">
        <v>2.2437999999999998</v>
      </c>
      <c r="J28" s="418">
        <v>-6.337904635628</v>
      </c>
      <c r="K28" s="421">
        <v>8.7154401729000006E-2</v>
      </c>
    </row>
    <row r="29" spans="1:11" ht="14.4" customHeight="1" thickBot="1" x14ac:dyDescent="0.35">
      <c r="A29" s="439" t="s">
        <v>304</v>
      </c>
      <c r="B29" s="417">
        <v>32.351901273137997</v>
      </c>
      <c r="C29" s="417">
        <v>37.666879999999999</v>
      </c>
      <c r="D29" s="418">
        <v>5.3149787268609998</v>
      </c>
      <c r="E29" s="419">
        <v>1.1642864412189999</v>
      </c>
      <c r="F29" s="417">
        <v>25.999999181063</v>
      </c>
      <c r="G29" s="418">
        <v>8.6666663936870005</v>
      </c>
      <c r="H29" s="420">
        <v>2.6744699999999999</v>
      </c>
      <c r="I29" s="417">
        <v>13.581910000000001</v>
      </c>
      <c r="J29" s="418">
        <v>4.915243606312</v>
      </c>
      <c r="K29" s="421">
        <v>0.522381170299</v>
      </c>
    </row>
    <row r="30" spans="1:11" ht="14.4" customHeight="1" thickBot="1" x14ac:dyDescent="0.35">
      <c r="A30" s="439" t="s">
        <v>305</v>
      </c>
      <c r="B30" s="417">
        <v>276.76651818923602</v>
      </c>
      <c r="C30" s="417">
        <v>233.52206000000001</v>
      </c>
      <c r="D30" s="418">
        <v>-43.244458189235999</v>
      </c>
      <c r="E30" s="419">
        <v>0.84375112108100003</v>
      </c>
      <c r="F30" s="417">
        <v>221.86824553325201</v>
      </c>
      <c r="G30" s="418">
        <v>73.956081844417</v>
      </c>
      <c r="H30" s="420">
        <v>25.37275</v>
      </c>
      <c r="I30" s="417">
        <v>69.259020000000007</v>
      </c>
      <c r="J30" s="418">
        <v>-4.697061844417</v>
      </c>
      <c r="K30" s="421">
        <v>0.31216283264599998</v>
      </c>
    </row>
    <row r="31" spans="1:11" ht="14.4" customHeight="1" thickBot="1" x14ac:dyDescent="0.35">
      <c r="A31" s="439" t="s">
        <v>306</v>
      </c>
      <c r="B31" s="417">
        <v>213.986330469829</v>
      </c>
      <c r="C31" s="417">
        <v>220.89979</v>
      </c>
      <c r="D31" s="418">
        <v>6.913459530171</v>
      </c>
      <c r="E31" s="419">
        <v>1.032307949367</v>
      </c>
      <c r="F31" s="417">
        <v>195.99999382647499</v>
      </c>
      <c r="G31" s="418">
        <v>65.333331275491005</v>
      </c>
      <c r="H31" s="420">
        <v>27.203040000000001</v>
      </c>
      <c r="I31" s="417">
        <v>61.727670000000003</v>
      </c>
      <c r="J31" s="418">
        <v>-3.6056612754909998</v>
      </c>
      <c r="K31" s="421">
        <v>0.31493710175599998</v>
      </c>
    </row>
    <row r="32" spans="1:11" ht="14.4" customHeight="1" thickBot="1" x14ac:dyDescent="0.35">
      <c r="A32" s="439" t="s">
        <v>307</v>
      </c>
      <c r="B32" s="417">
        <v>11.999027686688001</v>
      </c>
      <c r="C32" s="417">
        <v>4.8651</v>
      </c>
      <c r="D32" s="418">
        <v>-7.1339276866879997</v>
      </c>
      <c r="E32" s="419">
        <v>0.40545785267200002</v>
      </c>
      <c r="F32" s="417">
        <v>9.9999996850239992</v>
      </c>
      <c r="G32" s="418">
        <v>3.333333228341</v>
      </c>
      <c r="H32" s="420">
        <v>2.6419999999999999</v>
      </c>
      <c r="I32" s="417">
        <v>3.3980000000000001</v>
      </c>
      <c r="J32" s="418">
        <v>6.4666771658E-2</v>
      </c>
      <c r="K32" s="421">
        <v>0.339800010702</v>
      </c>
    </row>
    <row r="33" spans="1:11" ht="14.4" customHeight="1" thickBot="1" x14ac:dyDescent="0.35">
      <c r="A33" s="439" t="s">
        <v>308</v>
      </c>
      <c r="B33" s="417">
        <v>4.2592248734999998E-2</v>
      </c>
      <c r="C33" s="417">
        <v>0</v>
      </c>
      <c r="D33" s="418">
        <v>-4.2592248734999998E-2</v>
      </c>
      <c r="E33" s="419">
        <v>0</v>
      </c>
      <c r="F33" s="417">
        <v>0</v>
      </c>
      <c r="G33" s="418">
        <v>0</v>
      </c>
      <c r="H33" s="420">
        <v>0</v>
      </c>
      <c r="I33" s="417">
        <v>0</v>
      </c>
      <c r="J33" s="418">
        <v>0</v>
      </c>
      <c r="K33" s="421">
        <v>4</v>
      </c>
    </row>
    <row r="34" spans="1:11" ht="14.4" customHeight="1" thickBot="1" x14ac:dyDescent="0.35">
      <c r="A34" s="439" t="s">
        <v>309</v>
      </c>
      <c r="B34" s="417">
        <v>16.998251381759999</v>
      </c>
      <c r="C34" s="417">
        <v>19.326000000000001</v>
      </c>
      <c r="D34" s="418">
        <v>2.3277486182390001</v>
      </c>
      <c r="E34" s="419">
        <v>1.1369404749909999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279</v>
      </c>
    </row>
    <row r="35" spans="1:11" ht="14.4" customHeight="1" thickBot="1" x14ac:dyDescent="0.35">
      <c r="A35" s="439" t="s">
        <v>310</v>
      </c>
      <c r="B35" s="417">
        <v>77.173259215534998</v>
      </c>
      <c r="C35" s="417">
        <v>40.756230000000002</v>
      </c>
      <c r="D35" s="418">
        <v>-36.417029215535003</v>
      </c>
      <c r="E35" s="419">
        <v>0.52811337002299996</v>
      </c>
      <c r="F35" s="417">
        <v>40.840812057539999</v>
      </c>
      <c r="G35" s="418">
        <v>13.61360401918</v>
      </c>
      <c r="H35" s="420">
        <v>3.69232</v>
      </c>
      <c r="I35" s="417">
        <v>10.546290000000001</v>
      </c>
      <c r="J35" s="418">
        <v>-3.0673140191799999</v>
      </c>
      <c r="K35" s="421">
        <v>0.25822919449100001</v>
      </c>
    </row>
    <row r="36" spans="1:11" ht="14.4" customHeight="1" thickBot="1" x14ac:dyDescent="0.35">
      <c r="A36" s="439" t="s">
        <v>311</v>
      </c>
      <c r="B36" s="417">
        <v>0.104943219813</v>
      </c>
      <c r="C36" s="417">
        <v>0</v>
      </c>
      <c r="D36" s="418">
        <v>-0.104943219813</v>
      </c>
      <c r="E36" s="419">
        <v>0</v>
      </c>
      <c r="F36" s="417">
        <v>0</v>
      </c>
      <c r="G36" s="418">
        <v>0</v>
      </c>
      <c r="H36" s="420">
        <v>0</v>
      </c>
      <c r="I36" s="417">
        <v>0</v>
      </c>
      <c r="J36" s="418">
        <v>0</v>
      </c>
      <c r="K36" s="421">
        <v>4</v>
      </c>
    </row>
    <row r="37" spans="1:11" ht="14.4" customHeight="1" thickBot="1" x14ac:dyDescent="0.35">
      <c r="A37" s="439" t="s">
        <v>312</v>
      </c>
      <c r="B37" s="417">
        <v>97.991680265964007</v>
      </c>
      <c r="C37" s="417">
        <v>201.74458999999999</v>
      </c>
      <c r="D37" s="418">
        <v>103.752909734035</v>
      </c>
      <c r="E37" s="419">
        <v>2.0587930470460001</v>
      </c>
      <c r="F37" s="417">
        <v>110.999996503769</v>
      </c>
      <c r="G37" s="418">
        <v>36.999998834589</v>
      </c>
      <c r="H37" s="420">
        <v>14.14228</v>
      </c>
      <c r="I37" s="417">
        <v>42.890549999999998</v>
      </c>
      <c r="J37" s="418">
        <v>5.8905511654099998</v>
      </c>
      <c r="K37" s="421">
        <v>0.386401363522</v>
      </c>
    </row>
    <row r="38" spans="1:11" ht="14.4" customHeight="1" thickBot="1" x14ac:dyDescent="0.35">
      <c r="A38" s="439" t="s">
        <v>313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0.10299999999999999</v>
      </c>
      <c r="J38" s="418">
        <v>0.10299999999999999</v>
      </c>
      <c r="K38" s="428" t="s">
        <v>314</v>
      </c>
    </row>
    <row r="39" spans="1:11" ht="14.4" customHeight="1" thickBot="1" x14ac:dyDescent="0.35">
      <c r="A39" s="438" t="s">
        <v>315</v>
      </c>
      <c r="B39" s="422">
        <v>18.281094411110001</v>
      </c>
      <c r="C39" s="422">
        <v>525.17990999999995</v>
      </c>
      <c r="D39" s="423">
        <v>506.89881558888902</v>
      </c>
      <c r="E39" s="429">
        <v>28.728034448572998</v>
      </c>
      <c r="F39" s="422">
        <v>4.214471121461</v>
      </c>
      <c r="G39" s="423">
        <v>1.4048237071530001</v>
      </c>
      <c r="H39" s="425">
        <v>64.373279999999994</v>
      </c>
      <c r="I39" s="422">
        <v>129.82028</v>
      </c>
      <c r="J39" s="423">
        <v>128.41545629284599</v>
      </c>
      <c r="K39" s="430">
        <v>30.803457007669</v>
      </c>
    </row>
    <row r="40" spans="1:11" ht="14.4" customHeight="1" thickBot="1" x14ac:dyDescent="0.35">
      <c r="A40" s="439" t="s">
        <v>316</v>
      </c>
      <c r="B40" s="417">
        <v>2.3589210788699999</v>
      </c>
      <c r="C40" s="417">
        <v>0.14499999999999999</v>
      </c>
      <c r="D40" s="418">
        <v>-2.2139210788699999</v>
      </c>
      <c r="E40" s="419">
        <v>6.1468779645999998E-2</v>
      </c>
      <c r="F40" s="417">
        <v>0</v>
      </c>
      <c r="G40" s="418">
        <v>0</v>
      </c>
      <c r="H40" s="420">
        <v>0</v>
      </c>
      <c r="I40" s="417">
        <v>0</v>
      </c>
      <c r="J40" s="418">
        <v>0</v>
      </c>
      <c r="K40" s="428" t="s">
        <v>279</v>
      </c>
    </row>
    <row r="41" spans="1:11" ht="14.4" customHeight="1" thickBot="1" x14ac:dyDescent="0.35">
      <c r="A41" s="439" t="s">
        <v>317</v>
      </c>
      <c r="B41" s="417">
        <v>0</v>
      </c>
      <c r="C41" s="417">
        <v>512.26445999999999</v>
      </c>
      <c r="D41" s="418">
        <v>512.26445999999999</v>
      </c>
      <c r="E41" s="427" t="s">
        <v>279</v>
      </c>
      <c r="F41" s="417">
        <v>0</v>
      </c>
      <c r="G41" s="418">
        <v>0</v>
      </c>
      <c r="H41" s="420">
        <v>64.033280000000005</v>
      </c>
      <c r="I41" s="417">
        <v>128.06630999999999</v>
      </c>
      <c r="J41" s="418">
        <v>128.06630999999999</v>
      </c>
      <c r="K41" s="428" t="s">
        <v>279</v>
      </c>
    </row>
    <row r="42" spans="1:11" ht="14.4" customHeight="1" thickBot="1" x14ac:dyDescent="0.35">
      <c r="A42" s="439" t="s">
        <v>318</v>
      </c>
      <c r="B42" s="417">
        <v>10.579279120954</v>
      </c>
      <c r="C42" s="417">
        <v>5.0819999999999999</v>
      </c>
      <c r="D42" s="418">
        <v>-5.4972791209540004</v>
      </c>
      <c r="E42" s="419">
        <v>0.48037299535200001</v>
      </c>
      <c r="F42" s="417">
        <v>0</v>
      </c>
      <c r="G42" s="418">
        <v>0</v>
      </c>
      <c r="H42" s="420">
        <v>0.34</v>
      </c>
      <c r="I42" s="417">
        <v>0.34</v>
      </c>
      <c r="J42" s="418">
        <v>0.34</v>
      </c>
      <c r="K42" s="428" t="s">
        <v>314</v>
      </c>
    </row>
    <row r="43" spans="1:11" ht="14.4" customHeight="1" thickBot="1" x14ac:dyDescent="0.35">
      <c r="A43" s="439" t="s">
        <v>319</v>
      </c>
      <c r="B43" s="417">
        <v>0.34196172121000001</v>
      </c>
      <c r="C43" s="417">
        <v>3.05952</v>
      </c>
      <c r="D43" s="418">
        <v>2.7175582787889998</v>
      </c>
      <c r="E43" s="419">
        <v>8.9469663129720001</v>
      </c>
      <c r="F43" s="417">
        <v>0.21447124745099999</v>
      </c>
      <c r="G43" s="418">
        <v>7.1490415816999997E-2</v>
      </c>
      <c r="H43" s="420">
        <v>0</v>
      </c>
      <c r="I43" s="417">
        <v>0.38700000000000001</v>
      </c>
      <c r="J43" s="418">
        <v>0.31550958418199998</v>
      </c>
      <c r="K43" s="421">
        <v>1.8044376791679999</v>
      </c>
    </row>
    <row r="44" spans="1:11" ht="14.4" customHeight="1" thickBot="1" x14ac:dyDescent="0.35">
      <c r="A44" s="439" t="s">
        <v>320</v>
      </c>
      <c r="B44" s="417">
        <v>5.0009324900739998</v>
      </c>
      <c r="C44" s="417">
        <v>4.6289300000000004</v>
      </c>
      <c r="D44" s="418">
        <v>-0.37200249007399999</v>
      </c>
      <c r="E44" s="419">
        <v>0.92561337494200002</v>
      </c>
      <c r="F44" s="417">
        <v>3.9999998740090001</v>
      </c>
      <c r="G44" s="418">
        <v>1.3333332913360001</v>
      </c>
      <c r="H44" s="420">
        <v>0</v>
      </c>
      <c r="I44" s="417">
        <v>1.0269699999999999</v>
      </c>
      <c r="J44" s="418">
        <v>-0.30636329133599999</v>
      </c>
      <c r="K44" s="421">
        <v>0.25674250808600002</v>
      </c>
    </row>
    <row r="45" spans="1:11" ht="14.4" customHeight="1" thickBot="1" x14ac:dyDescent="0.35">
      <c r="A45" s="438" t="s">
        <v>321</v>
      </c>
      <c r="B45" s="422">
        <v>129.08926005445099</v>
      </c>
      <c r="C45" s="422">
        <v>113.44216</v>
      </c>
      <c r="D45" s="423">
        <v>-15.64710005445</v>
      </c>
      <c r="E45" s="429">
        <v>0.87878852161700005</v>
      </c>
      <c r="F45" s="422">
        <v>149.99999527536301</v>
      </c>
      <c r="G45" s="423">
        <v>49.999998425120999</v>
      </c>
      <c r="H45" s="425">
        <v>6.52006</v>
      </c>
      <c r="I45" s="422">
        <v>44.958399999999997</v>
      </c>
      <c r="J45" s="423">
        <v>-5.0415984251200001</v>
      </c>
      <c r="K45" s="430">
        <v>0.29972267610699999</v>
      </c>
    </row>
    <row r="46" spans="1:11" ht="14.4" customHeight="1" thickBot="1" x14ac:dyDescent="0.35">
      <c r="A46" s="439" t="s">
        <v>322</v>
      </c>
      <c r="B46" s="417">
        <v>33.082578573311999</v>
      </c>
      <c r="C46" s="417">
        <v>29.311119999999999</v>
      </c>
      <c r="D46" s="418">
        <v>-3.7714585733120001</v>
      </c>
      <c r="E46" s="419">
        <v>0.88599865137599998</v>
      </c>
      <c r="F46" s="417">
        <v>36.999998834589</v>
      </c>
      <c r="G46" s="418">
        <v>12.333332944863001</v>
      </c>
      <c r="H46" s="420">
        <v>2.18784</v>
      </c>
      <c r="I46" s="417">
        <v>8.0211000000000006</v>
      </c>
      <c r="J46" s="418">
        <v>-4.3122329448630001</v>
      </c>
      <c r="K46" s="421">
        <v>0.21678649331399999</v>
      </c>
    </row>
    <row r="47" spans="1:11" ht="14.4" customHeight="1" thickBot="1" x14ac:dyDescent="0.35">
      <c r="A47" s="439" t="s">
        <v>323</v>
      </c>
      <c r="B47" s="417">
        <v>0</v>
      </c>
      <c r="C47" s="417">
        <v>0</v>
      </c>
      <c r="D47" s="418">
        <v>0</v>
      </c>
      <c r="E47" s="419">
        <v>1</v>
      </c>
      <c r="F47" s="417">
        <v>0.99999996850200001</v>
      </c>
      <c r="G47" s="418">
        <v>0.33333332283400002</v>
      </c>
      <c r="H47" s="420">
        <v>0</v>
      </c>
      <c r="I47" s="417">
        <v>0</v>
      </c>
      <c r="J47" s="418">
        <v>-0.33333332283400002</v>
      </c>
      <c r="K47" s="421">
        <v>0</v>
      </c>
    </row>
    <row r="48" spans="1:11" ht="14.4" customHeight="1" thickBot="1" x14ac:dyDescent="0.35">
      <c r="A48" s="439" t="s">
        <v>324</v>
      </c>
      <c r="B48" s="417">
        <v>0</v>
      </c>
      <c r="C48" s="417">
        <v>0</v>
      </c>
      <c r="D48" s="418">
        <v>0</v>
      </c>
      <c r="E48" s="427" t="s">
        <v>279</v>
      </c>
      <c r="F48" s="417">
        <v>0</v>
      </c>
      <c r="G48" s="418">
        <v>0</v>
      </c>
      <c r="H48" s="420">
        <v>0</v>
      </c>
      <c r="I48" s="417">
        <v>0.42592000000000002</v>
      </c>
      <c r="J48" s="418">
        <v>0.42592000000000002</v>
      </c>
      <c r="K48" s="428" t="s">
        <v>314</v>
      </c>
    </row>
    <row r="49" spans="1:11" ht="14.4" customHeight="1" thickBot="1" x14ac:dyDescent="0.35">
      <c r="A49" s="439" t="s">
        <v>325</v>
      </c>
      <c r="B49" s="417">
        <v>85.008176494870995</v>
      </c>
      <c r="C49" s="417">
        <v>73.19117</v>
      </c>
      <c r="D49" s="418">
        <v>-11.817006494871</v>
      </c>
      <c r="E49" s="419">
        <v>0.86098976613599998</v>
      </c>
      <c r="F49" s="417">
        <v>99.999996850241999</v>
      </c>
      <c r="G49" s="418">
        <v>33.333332283414002</v>
      </c>
      <c r="H49" s="420">
        <v>3.7538399999999998</v>
      </c>
      <c r="I49" s="417">
        <v>34.305529999999997</v>
      </c>
      <c r="J49" s="418">
        <v>0.97219771658499998</v>
      </c>
      <c r="K49" s="421">
        <v>0.34305531080500001</v>
      </c>
    </row>
    <row r="50" spans="1:11" ht="14.4" customHeight="1" thickBot="1" x14ac:dyDescent="0.35">
      <c r="A50" s="439" t="s">
        <v>326</v>
      </c>
      <c r="B50" s="417">
        <v>10.998504986265999</v>
      </c>
      <c r="C50" s="417">
        <v>10.939870000000001</v>
      </c>
      <c r="D50" s="418">
        <v>-5.8634986266E-2</v>
      </c>
      <c r="E50" s="419">
        <v>0.99466882213999996</v>
      </c>
      <c r="F50" s="417">
        <v>11.999999622029</v>
      </c>
      <c r="G50" s="418">
        <v>3.9999998740090001</v>
      </c>
      <c r="H50" s="420">
        <v>0.57838000000000001</v>
      </c>
      <c r="I50" s="417">
        <v>2.2058499999999999</v>
      </c>
      <c r="J50" s="418">
        <v>-1.7941498740090001</v>
      </c>
      <c r="K50" s="421">
        <v>0.18382083912300001</v>
      </c>
    </row>
    <row r="51" spans="1:11" ht="14.4" customHeight="1" thickBot="1" x14ac:dyDescent="0.35">
      <c r="A51" s="438" t="s">
        <v>327</v>
      </c>
      <c r="B51" s="422">
        <v>0</v>
      </c>
      <c r="C51" s="422">
        <v>2.359</v>
      </c>
      <c r="D51" s="423">
        <v>2.359</v>
      </c>
      <c r="E51" s="424" t="s">
        <v>279</v>
      </c>
      <c r="F51" s="422">
        <v>0</v>
      </c>
      <c r="G51" s="423">
        <v>0</v>
      </c>
      <c r="H51" s="425">
        <v>0</v>
      </c>
      <c r="I51" s="422">
        <v>20.123999999999999</v>
      </c>
      <c r="J51" s="423">
        <v>20.123999999999999</v>
      </c>
      <c r="K51" s="426" t="s">
        <v>279</v>
      </c>
    </row>
    <row r="52" spans="1:11" ht="14.4" customHeight="1" thickBot="1" x14ac:dyDescent="0.35">
      <c r="A52" s="439" t="s">
        <v>328</v>
      </c>
      <c r="B52" s="417">
        <v>0</v>
      </c>
      <c r="C52" s="417">
        <v>2.359</v>
      </c>
      <c r="D52" s="418">
        <v>2.359</v>
      </c>
      <c r="E52" s="427" t="s">
        <v>279</v>
      </c>
      <c r="F52" s="417">
        <v>0</v>
      </c>
      <c r="G52" s="418">
        <v>0</v>
      </c>
      <c r="H52" s="420">
        <v>0</v>
      </c>
      <c r="I52" s="417">
        <v>20.123999999999999</v>
      </c>
      <c r="J52" s="418">
        <v>20.123999999999999</v>
      </c>
      <c r="K52" s="428" t="s">
        <v>279</v>
      </c>
    </row>
    <row r="53" spans="1:11" ht="14.4" customHeight="1" thickBot="1" x14ac:dyDescent="0.35">
      <c r="A53" s="437" t="s">
        <v>42</v>
      </c>
      <c r="B53" s="417">
        <v>1507.0553428726901</v>
      </c>
      <c r="C53" s="417">
        <v>1325.47</v>
      </c>
      <c r="D53" s="418">
        <v>-181.585342872692</v>
      </c>
      <c r="E53" s="419">
        <v>0.87950983769000002</v>
      </c>
      <c r="F53" s="417">
        <v>1385.8659329141001</v>
      </c>
      <c r="G53" s="418">
        <v>461.95531097136802</v>
      </c>
      <c r="H53" s="420">
        <v>112.64400000000001</v>
      </c>
      <c r="I53" s="417">
        <v>516.45799999999997</v>
      </c>
      <c r="J53" s="418">
        <v>54.502689028631998</v>
      </c>
      <c r="K53" s="421">
        <v>0.37266086692299999</v>
      </c>
    </row>
    <row r="54" spans="1:11" ht="14.4" customHeight="1" thickBot="1" x14ac:dyDescent="0.35">
      <c r="A54" s="438" t="s">
        <v>329</v>
      </c>
      <c r="B54" s="422">
        <v>1507.0553428726901</v>
      </c>
      <c r="C54" s="422">
        <v>1325.47</v>
      </c>
      <c r="D54" s="423">
        <v>-181.585342872692</v>
      </c>
      <c r="E54" s="429">
        <v>0.87950983769000002</v>
      </c>
      <c r="F54" s="422">
        <v>1385.8659329141001</v>
      </c>
      <c r="G54" s="423">
        <v>461.95531097136802</v>
      </c>
      <c r="H54" s="425">
        <v>112.64400000000001</v>
      </c>
      <c r="I54" s="422">
        <v>516.45799999999997</v>
      </c>
      <c r="J54" s="423">
        <v>54.502689028631998</v>
      </c>
      <c r="K54" s="430">
        <v>0.37266086692299999</v>
      </c>
    </row>
    <row r="55" spans="1:11" ht="14.4" customHeight="1" thickBot="1" x14ac:dyDescent="0.35">
      <c r="A55" s="439" t="s">
        <v>330</v>
      </c>
      <c r="B55" s="417">
        <v>764.78213950404597</v>
      </c>
      <c r="C55" s="417">
        <v>642.64400000000001</v>
      </c>
      <c r="D55" s="418">
        <v>-122.13813950404599</v>
      </c>
      <c r="E55" s="419">
        <v>0.84029682023700003</v>
      </c>
      <c r="F55" s="417">
        <v>660.08408632263399</v>
      </c>
      <c r="G55" s="418">
        <v>220.02802877421101</v>
      </c>
      <c r="H55" s="420">
        <v>52.902999999999999</v>
      </c>
      <c r="I55" s="417">
        <v>216.11799999999999</v>
      </c>
      <c r="J55" s="418">
        <v>-3.9100287742109998</v>
      </c>
      <c r="K55" s="421">
        <v>0.32740980199000003</v>
      </c>
    </row>
    <row r="56" spans="1:11" ht="14.4" customHeight="1" thickBot="1" x14ac:dyDescent="0.35">
      <c r="A56" s="439" t="s">
        <v>331</v>
      </c>
      <c r="B56" s="417">
        <v>350.01325431992001</v>
      </c>
      <c r="C56" s="417">
        <v>320.30399999999997</v>
      </c>
      <c r="D56" s="418">
        <v>-29.709254319919999</v>
      </c>
      <c r="E56" s="419">
        <v>0.91511963060400003</v>
      </c>
      <c r="F56" s="417">
        <v>349.999988975848</v>
      </c>
      <c r="G56" s="418">
        <v>116.666662991949</v>
      </c>
      <c r="H56" s="420">
        <v>27.013000000000002</v>
      </c>
      <c r="I56" s="417">
        <v>111.104</v>
      </c>
      <c r="J56" s="418">
        <v>-5.5626629919489998</v>
      </c>
      <c r="K56" s="421">
        <v>0.31744000999799998</v>
      </c>
    </row>
    <row r="57" spans="1:11" ht="14.4" customHeight="1" thickBot="1" x14ac:dyDescent="0.35">
      <c r="A57" s="439" t="s">
        <v>332</v>
      </c>
      <c r="B57" s="417">
        <v>385.83415808927901</v>
      </c>
      <c r="C57" s="417">
        <v>357.93299999999999</v>
      </c>
      <c r="D57" s="418">
        <v>-27.901158089277999</v>
      </c>
      <c r="E57" s="419">
        <v>0.92768613793099997</v>
      </c>
      <c r="F57" s="417">
        <v>370.99998831440098</v>
      </c>
      <c r="G57" s="418">
        <v>123.666662771467</v>
      </c>
      <c r="H57" s="420">
        <v>33.65</v>
      </c>
      <c r="I57" s="417">
        <v>188.65799999999999</v>
      </c>
      <c r="J57" s="418">
        <v>64.991337228532998</v>
      </c>
      <c r="K57" s="421">
        <v>0.50851214539599998</v>
      </c>
    </row>
    <row r="58" spans="1:11" ht="14.4" customHeight="1" thickBot="1" x14ac:dyDescent="0.35">
      <c r="A58" s="439" t="s">
        <v>333</v>
      </c>
      <c r="B58" s="417">
        <v>6.4257909594470002</v>
      </c>
      <c r="C58" s="417">
        <v>4.5890000000000004</v>
      </c>
      <c r="D58" s="418">
        <v>-1.836790959447</v>
      </c>
      <c r="E58" s="419">
        <v>0.71415332819800004</v>
      </c>
      <c r="F58" s="417">
        <v>4.7818693012200004</v>
      </c>
      <c r="G58" s="418">
        <v>1.5939564337400001</v>
      </c>
      <c r="H58" s="420">
        <v>-0.92200000000000004</v>
      </c>
      <c r="I58" s="417">
        <v>0.57799999999999996</v>
      </c>
      <c r="J58" s="418">
        <v>-1.01595643374</v>
      </c>
      <c r="K58" s="421">
        <v>0.120873232535</v>
      </c>
    </row>
    <row r="59" spans="1:11" ht="14.4" customHeight="1" thickBot="1" x14ac:dyDescent="0.35">
      <c r="A59" s="437" t="s">
        <v>43</v>
      </c>
      <c r="B59" s="417">
        <v>0</v>
      </c>
      <c r="C59" s="417">
        <v>7.5202400000000003</v>
      </c>
      <c r="D59" s="418">
        <v>7.5202400000000003</v>
      </c>
      <c r="E59" s="427" t="s">
        <v>314</v>
      </c>
      <c r="F59" s="417">
        <v>0</v>
      </c>
      <c r="G59" s="418">
        <v>0</v>
      </c>
      <c r="H59" s="420">
        <v>0</v>
      </c>
      <c r="I59" s="417">
        <v>1.5040500000000001</v>
      </c>
      <c r="J59" s="418">
        <v>1.5040500000000001</v>
      </c>
      <c r="K59" s="428" t="s">
        <v>279</v>
      </c>
    </row>
    <row r="60" spans="1:11" ht="14.4" customHeight="1" thickBot="1" x14ac:dyDescent="0.35">
      <c r="A60" s="438" t="s">
        <v>334</v>
      </c>
      <c r="B60" s="422">
        <v>0</v>
      </c>
      <c r="C60" s="422">
        <v>7.5202400000000003</v>
      </c>
      <c r="D60" s="423">
        <v>7.5202400000000003</v>
      </c>
      <c r="E60" s="424" t="s">
        <v>314</v>
      </c>
      <c r="F60" s="422">
        <v>0</v>
      </c>
      <c r="G60" s="423">
        <v>0</v>
      </c>
      <c r="H60" s="425">
        <v>0</v>
      </c>
      <c r="I60" s="422">
        <v>1.5040500000000001</v>
      </c>
      <c r="J60" s="423">
        <v>1.5040500000000001</v>
      </c>
      <c r="K60" s="426" t="s">
        <v>279</v>
      </c>
    </row>
    <row r="61" spans="1:11" ht="14.4" customHeight="1" thickBot="1" x14ac:dyDescent="0.35">
      <c r="A61" s="439" t="s">
        <v>335</v>
      </c>
      <c r="B61" s="417">
        <v>0</v>
      </c>
      <c r="C61" s="417">
        <v>7.5202400000000003</v>
      </c>
      <c r="D61" s="418">
        <v>7.5202400000000003</v>
      </c>
      <c r="E61" s="427" t="s">
        <v>314</v>
      </c>
      <c r="F61" s="417">
        <v>0</v>
      </c>
      <c r="G61" s="418">
        <v>0</v>
      </c>
      <c r="H61" s="420">
        <v>0</v>
      </c>
      <c r="I61" s="417">
        <v>1.5040500000000001</v>
      </c>
      <c r="J61" s="418">
        <v>1.5040500000000001</v>
      </c>
      <c r="K61" s="428" t="s">
        <v>279</v>
      </c>
    </row>
    <row r="62" spans="1:11" ht="14.4" customHeight="1" thickBot="1" x14ac:dyDescent="0.35">
      <c r="A62" s="440" t="s">
        <v>336</v>
      </c>
      <c r="B62" s="422">
        <v>-95399.999999998297</v>
      </c>
      <c r="C62" s="422">
        <v>-105122.04635999999</v>
      </c>
      <c r="D62" s="423">
        <v>-9722.0463600017702</v>
      </c>
      <c r="E62" s="429">
        <v>1.1019082427669999</v>
      </c>
      <c r="F62" s="422">
        <v>-105999.996661257</v>
      </c>
      <c r="G62" s="423">
        <v>-35333.332220419201</v>
      </c>
      <c r="H62" s="425">
        <v>-9441.4519700000001</v>
      </c>
      <c r="I62" s="422">
        <v>-34202.659509999998</v>
      </c>
      <c r="J62" s="423">
        <v>1130.67271041915</v>
      </c>
      <c r="K62" s="430">
        <v>0.32266660931399999</v>
      </c>
    </row>
    <row r="63" spans="1:11" ht="14.4" customHeight="1" thickBot="1" x14ac:dyDescent="0.35">
      <c r="A63" s="438" t="s">
        <v>337</v>
      </c>
      <c r="B63" s="422">
        <v>-95399.999999998297</v>
      </c>
      <c r="C63" s="422">
        <v>-105122.04635999999</v>
      </c>
      <c r="D63" s="423">
        <v>-9722.0463600017702</v>
      </c>
      <c r="E63" s="429">
        <v>1.1019082427669999</v>
      </c>
      <c r="F63" s="422">
        <v>-105999.996661257</v>
      </c>
      <c r="G63" s="423">
        <v>-35333.332220419201</v>
      </c>
      <c r="H63" s="425">
        <v>-9441.4519700000001</v>
      </c>
      <c r="I63" s="422">
        <v>-34202.659509999998</v>
      </c>
      <c r="J63" s="423">
        <v>1130.67271041915</v>
      </c>
      <c r="K63" s="430">
        <v>0.32266660931399999</v>
      </c>
    </row>
    <row r="64" spans="1:11" ht="14.4" customHeight="1" thickBot="1" x14ac:dyDescent="0.35">
      <c r="A64" s="439" t="s">
        <v>338</v>
      </c>
      <c r="B64" s="417">
        <v>-95399.999999998297</v>
      </c>
      <c r="C64" s="417">
        <v>-105122.04635999999</v>
      </c>
      <c r="D64" s="418">
        <v>-9722.0463600017702</v>
      </c>
      <c r="E64" s="419">
        <v>1.1019082427669999</v>
      </c>
      <c r="F64" s="417">
        <v>-105999.996661257</v>
      </c>
      <c r="G64" s="418">
        <v>-35333.332220419201</v>
      </c>
      <c r="H64" s="420">
        <v>-9441.4519700000001</v>
      </c>
      <c r="I64" s="417">
        <v>-34202.659509999998</v>
      </c>
      <c r="J64" s="418">
        <v>1130.67271041915</v>
      </c>
      <c r="K64" s="421">
        <v>0.32266660931399999</v>
      </c>
    </row>
    <row r="65" spans="1:11" ht="14.4" customHeight="1" thickBot="1" x14ac:dyDescent="0.35">
      <c r="A65" s="441" t="s">
        <v>339</v>
      </c>
      <c r="B65" s="422">
        <v>2544.4377580566702</v>
      </c>
      <c r="C65" s="422">
        <v>2391.4498100000001</v>
      </c>
      <c r="D65" s="423">
        <v>-152.98794805666799</v>
      </c>
      <c r="E65" s="429">
        <v>0.93987357420200002</v>
      </c>
      <c r="F65" s="422">
        <v>2642.2614911115002</v>
      </c>
      <c r="G65" s="423">
        <v>880.75383037050005</v>
      </c>
      <c r="H65" s="425">
        <v>194.22845000000001</v>
      </c>
      <c r="I65" s="422">
        <v>967.800800000001</v>
      </c>
      <c r="J65" s="423">
        <v>87.046969629501007</v>
      </c>
      <c r="K65" s="430">
        <v>0.366277449546</v>
      </c>
    </row>
    <row r="66" spans="1:11" ht="14.4" customHeight="1" thickBot="1" x14ac:dyDescent="0.35">
      <c r="A66" s="437" t="s">
        <v>45</v>
      </c>
      <c r="B66" s="417">
        <v>399.89706003019597</v>
      </c>
      <c r="C66" s="417">
        <v>449.89386000000002</v>
      </c>
      <c r="D66" s="418">
        <v>49.996799969803</v>
      </c>
      <c r="E66" s="419">
        <v>1.1250241748859999</v>
      </c>
      <c r="F66" s="417">
        <v>565.11742633555696</v>
      </c>
      <c r="G66" s="418">
        <v>188.37247544518601</v>
      </c>
      <c r="H66" s="420">
        <v>28.575299999999999</v>
      </c>
      <c r="I66" s="417">
        <v>167.81138000000001</v>
      </c>
      <c r="J66" s="418">
        <v>-20.561095445185</v>
      </c>
      <c r="K66" s="421">
        <v>0.29694957575100001</v>
      </c>
    </row>
    <row r="67" spans="1:11" ht="14.4" customHeight="1" thickBot="1" x14ac:dyDescent="0.35">
      <c r="A67" s="442" t="s">
        <v>340</v>
      </c>
      <c r="B67" s="417">
        <v>399.89706003019597</v>
      </c>
      <c r="C67" s="417">
        <v>449.89386000000002</v>
      </c>
      <c r="D67" s="418">
        <v>49.996799969803</v>
      </c>
      <c r="E67" s="419">
        <v>1.1250241748859999</v>
      </c>
      <c r="F67" s="417">
        <v>565.11742633555696</v>
      </c>
      <c r="G67" s="418">
        <v>188.37247544518601</v>
      </c>
      <c r="H67" s="420">
        <v>28.575299999999999</v>
      </c>
      <c r="I67" s="417">
        <v>167.81138000000001</v>
      </c>
      <c r="J67" s="418">
        <v>-20.561095445185</v>
      </c>
      <c r="K67" s="421">
        <v>0.29694957575100001</v>
      </c>
    </row>
    <row r="68" spans="1:11" ht="14.4" customHeight="1" thickBot="1" x14ac:dyDescent="0.35">
      <c r="A68" s="439" t="s">
        <v>341</v>
      </c>
      <c r="B68" s="417">
        <v>198.783227886872</v>
      </c>
      <c r="C68" s="417">
        <v>185.59444999999999</v>
      </c>
      <c r="D68" s="418">
        <v>-13.188777886871</v>
      </c>
      <c r="E68" s="419">
        <v>0.933652461391</v>
      </c>
      <c r="F68" s="417">
        <v>185.05028930091001</v>
      </c>
      <c r="G68" s="418">
        <v>61.683429766970001</v>
      </c>
      <c r="H68" s="420">
        <v>6.8730000000000002</v>
      </c>
      <c r="I68" s="417">
        <v>88.1614</v>
      </c>
      <c r="J68" s="418">
        <v>26.47797023303</v>
      </c>
      <c r="K68" s="421">
        <v>0.47641860130500002</v>
      </c>
    </row>
    <row r="69" spans="1:11" ht="14.4" customHeight="1" thickBot="1" x14ac:dyDescent="0.35">
      <c r="A69" s="439" t="s">
        <v>342</v>
      </c>
      <c r="B69" s="417">
        <v>0</v>
      </c>
      <c r="C69" s="417">
        <v>0.99199999999999999</v>
      </c>
      <c r="D69" s="418">
        <v>0.99199999999999999</v>
      </c>
      <c r="E69" s="427" t="s">
        <v>314</v>
      </c>
      <c r="F69" s="417">
        <v>1.2696191277569999</v>
      </c>
      <c r="G69" s="418">
        <v>0.42320637591900001</v>
      </c>
      <c r="H69" s="420">
        <v>0</v>
      </c>
      <c r="I69" s="417">
        <v>0</v>
      </c>
      <c r="J69" s="418">
        <v>-0.42320637591900001</v>
      </c>
      <c r="K69" s="421">
        <v>0</v>
      </c>
    </row>
    <row r="70" spans="1:11" ht="14.4" customHeight="1" thickBot="1" x14ac:dyDescent="0.35">
      <c r="A70" s="439" t="s">
        <v>343</v>
      </c>
      <c r="B70" s="417">
        <v>58.266082635075001</v>
      </c>
      <c r="C70" s="417">
        <v>121.70417999999999</v>
      </c>
      <c r="D70" s="418">
        <v>63.438097364923998</v>
      </c>
      <c r="E70" s="419">
        <v>2.0887654445930002</v>
      </c>
      <c r="F70" s="417">
        <v>95.820654050491001</v>
      </c>
      <c r="G70" s="418">
        <v>31.940218016829999</v>
      </c>
      <c r="H70" s="420">
        <v>21.702300000000001</v>
      </c>
      <c r="I70" s="417">
        <v>51.302999999999997</v>
      </c>
      <c r="J70" s="418">
        <v>19.362781983169</v>
      </c>
      <c r="K70" s="421">
        <v>0.53540648942900004</v>
      </c>
    </row>
    <row r="71" spans="1:11" ht="14.4" customHeight="1" thickBot="1" x14ac:dyDescent="0.35">
      <c r="A71" s="439" t="s">
        <v>344</v>
      </c>
      <c r="B71" s="417">
        <v>98.999832857960001</v>
      </c>
      <c r="C71" s="417">
        <v>78.713920000000002</v>
      </c>
      <c r="D71" s="418">
        <v>-20.28591285796</v>
      </c>
      <c r="E71" s="419">
        <v>0.79509144336500004</v>
      </c>
      <c r="F71" s="417">
        <v>219.999993070534</v>
      </c>
      <c r="G71" s="418">
        <v>73.333331023510993</v>
      </c>
      <c r="H71" s="420">
        <v>0</v>
      </c>
      <c r="I71" s="417">
        <v>1.3429199999999999</v>
      </c>
      <c r="J71" s="418">
        <v>-71.990411023511001</v>
      </c>
      <c r="K71" s="421">
        <v>6.1041820099999996E-3</v>
      </c>
    </row>
    <row r="72" spans="1:11" ht="14.4" customHeight="1" thickBot="1" x14ac:dyDescent="0.35">
      <c r="A72" s="439" t="s">
        <v>345</v>
      </c>
      <c r="B72" s="417">
        <v>43.847916650287999</v>
      </c>
      <c r="C72" s="417">
        <v>62.889310000000002</v>
      </c>
      <c r="D72" s="418">
        <v>19.041393349711001</v>
      </c>
      <c r="E72" s="419">
        <v>1.4342599330670001</v>
      </c>
      <c r="F72" s="417">
        <v>62.976870785862999</v>
      </c>
      <c r="G72" s="418">
        <v>20.992290261954</v>
      </c>
      <c r="H72" s="420">
        <v>0</v>
      </c>
      <c r="I72" s="417">
        <v>27.004059999999999</v>
      </c>
      <c r="J72" s="418">
        <v>6.0117697380450004</v>
      </c>
      <c r="K72" s="421">
        <v>0.42879329606200001</v>
      </c>
    </row>
    <row r="73" spans="1:11" ht="14.4" customHeight="1" thickBot="1" x14ac:dyDescent="0.35">
      <c r="A73" s="440" t="s">
        <v>46</v>
      </c>
      <c r="B73" s="422">
        <v>649.99999999998795</v>
      </c>
      <c r="C73" s="422">
        <v>679.97400000000096</v>
      </c>
      <c r="D73" s="423">
        <v>29.974000000012001</v>
      </c>
      <c r="E73" s="429">
        <v>1.046113846153</v>
      </c>
      <c r="F73" s="422">
        <v>709.99997763672002</v>
      </c>
      <c r="G73" s="423">
        <v>236.66665921224001</v>
      </c>
      <c r="H73" s="425">
        <v>66.756</v>
      </c>
      <c r="I73" s="422">
        <v>244.72800000000001</v>
      </c>
      <c r="J73" s="423">
        <v>8.0613407877590006</v>
      </c>
      <c r="K73" s="430">
        <v>0.34468733480000002</v>
      </c>
    </row>
    <row r="74" spans="1:11" ht="14.4" customHeight="1" thickBot="1" x14ac:dyDescent="0.35">
      <c r="A74" s="438" t="s">
        <v>346</v>
      </c>
      <c r="B74" s="422">
        <v>0</v>
      </c>
      <c r="C74" s="422">
        <v>51.021999999999998</v>
      </c>
      <c r="D74" s="423">
        <v>51.021999999999998</v>
      </c>
      <c r="E74" s="424" t="s">
        <v>279</v>
      </c>
      <c r="F74" s="422">
        <v>0</v>
      </c>
      <c r="G74" s="423">
        <v>0</v>
      </c>
      <c r="H74" s="425">
        <v>7.3559999999999999</v>
      </c>
      <c r="I74" s="422">
        <v>17.568999999999999</v>
      </c>
      <c r="J74" s="423">
        <v>17.568999999999999</v>
      </c>
      <c r="K74" s="426" t="s">
        <v>279</v>
      </c>
    </row>
    <row r="75" spans="1:11" ht="14.4" customHeight="1" thickBot="1" x14ac:dyDescent="0.35">
      <c r="A75" s="439" t="s">
        <v>347</v>
      </c>
      <c r="B75" s="417">
        <v>0</v>
      </c>
      <c r="C75" s="417">
        <v>41.396999999999998</v>
      </c>
      <c r="D75" s="418">
        <v>41.396999999999998</v>
      </c>
      <c r="E75" s="427" t="s">
        <v>279</v>
      </c>
      <c r="F75" s="417">
        <v>0</v>
      </c>
      <c r="G75" s="418">
        <v>0</v>
      </c>
      <c r="H75" s="420">
        <v>7.3559999999999999</v>
      </c>
      <c r="I75" s="417">
        <v>17.568999999999999</v>
      </c>
      <c r="J75" s="418">
        <v>17.568999999999999</v>
      </c>
      <c r="K75" s="428" t="s">
        <v>279</v>
      </c>
    </row>
    <row r="76" spans="1:11" ht="14.4" customHeight="1" thickBot="1" x14ac:dyDescent="0.35">
      <c r="A76" s="439" t="s">
        <v>348</v>
      </c>
      <c r="B76" s="417">
        <v>0</v>
      </c>
      <c r="C76" s="417">
        <v>9.625</v>
      </c>
      <c r="D76" s="418">
        <v>9.625</v>
      </c>
      <c r="E76" s="427" t="s">
        <v>279</v>
      </c>
      <c r="F76" s="417">
        <v>0</v>
      </c>
      <c r="G76" s="418">
        <v>0</v>
      </c>
      <c r="H76" s="420">
        <v>0</v>
      </c>
      <c r="I76" s="417">
        <v>0</v>
      </c>
      <c r="J76" s="418">
        <v>0</v>
      </c>
      <c r="K76" s="428" t="s">
        <v>279</v>
      </c>
    </row>
    <row r="77" spans="1:11" ht="14.4" customHeight="1" thickBot="1" x14ac:dyDescent="0.35">
      <c r="A77" s="438" t="s">
        <v>349</v>
      </c>
      <c r="B77" s="422">
        <v>649.99999999998795</v>
      </c>
      <c r="C77" s="422">
        <v>628.4</v>
      </c>
      <c r="D77" s="423">
        <v>-21.599999999986998</v>
      </c>
      <c r="E77" s="429">
        <v>0.96676923076900001</v>
      </c>
      <c r="F77" s="422">
        <v>709.99997763672002</v>
      </c>
      <c r="G77" s="423">
        <v>236.66665921224001</v>
      </c>
      <c r="H77" s="425">
        <v>59.4</v>
      </c>
      <c r="I77" s="422">
        <v>227.15899999999999</v>
      </c>
      <c r="J77" s="423">
        <v>-9.5076592122400001</v>
      </c>
      <c r="K77" s="430">
        <v>0.31994226359799999</v>
      </c>
    </row>
    <row r="78" spans="1:11" ht="14.4" customHeight="1" thickBot="1" x14ac:dyDescent="0.35">
      <c r="A78" s="439" t="s">
        <v>350</v>
      </c>
      <c r="B78" s="417">
        <v>649.99999999998795</v>
      </c>
      <c r="C78" s="417">
        <v>628.4</v>
      </c>
      <c r="D78" s="418">
        <v>-21.599999999986998</v>
      </c>
      <c r="E78" s="419">
        <v>0.96676923076900001</v>
      </c>
      <c r="F78" s="417">
        <v>709.99997763672002</v>
      </c>
      <c r="G78" s="418">
        <v>236.66665921224001</v>
      </c>
      <c r="H78" s="420">
        <v>59.4</v>
      </c>
      <c r="I78" s="417">
        <v>227.15899999999999</v>
      </c>
      <c r="J78" s="418">
        <v>-9.5076592122400001</v>
      </c>
      <c r="K78" s="421">
        <v>0.31994226359799999</v>
      </c>
    </row>
    <row r="79" spans="1:11" ht="14.4" customHeight="1" thickBot="1" x14ac:dyDescent="0.35">
      <c r="A79" s="438" t="s">
        <v>351</v>
      </c>
      <c r="B79" s="422">
        <v>0</v>
      </c>
      <c r="C79" s="422">
        <v>0.55200000000000005</v>
      </c>
      <c r="D79" s="423">
        <v>0.55200000000000005</v>
      </c>
      <c r="E79" s="424" t="s">
        <v>314</v>
      </c>
      <c r="F79" s="422">
        <v>0</v>
      </c>
      <c r="G79" s="423">
        <v>0</v>
      </c>
      <c r="H79" s="425">
        <v>0</v>
      </c>
      <c r="I79" s="422">
        <v>0</v>
      </c>
      <c r="J79" s="423">
        <v>0</v>
      </c>
      <c r="K79" s="426" t="s">
        <v>279</v>
      </c>
    </row>
    <row r="80" spans="1:11" ht="14.4" customHeight="1" thickBot="1" x14ac:dyDescent="0.35">
      <c r="A80" s="439" t="s">
        <v>352</v>
      </c>
      <c r="B80" s="417">
        <v>0</v>
      </c>
      <c r="C80" s="417">
        <v>0.55200000000000005</v>
      </c>
      <c r="D80" s="418">
        <v>0.55200000000000005</v>
      </c>
      <c r="E80" s="427" t="s">
        <v>314</v>
      </c>
      <c r="F80" s="417">
        <v>0</v>
      </c>
      <c r="G80" s="418">
        <v>0</v>
      </c>
      <c r="H80" s="420">
        <v>0</v>
      </c>
      <c r="I80" s="417">
        <v>0</v>
      </c>
      <c r="J80" s="418">
        <v>0</v>
      </c>
      <c r="K80" s="428" t="s">
        <v>279</v>
      </c>
    </row>
    <row r="81" spans="1:11" ht="14.4" customHeight="1" thickBot="1" x14ac:dyDescent="0.35">
      <c r="A81" s="437" t="s">
        <v>47</v>
      </c>
      <c r="B81" s="417">
        <v>1494.54069802649</v>
      </c>
      <c r="C81" s="417">
        <v>1261.58195</v>
      </c>
      <c r="D81" s="418">
        <v>-232.95874802648601</v>
      </c>
      <c r="E81" s="419">
        <v>0.84412686229599998</v>
      </c>
      <c r="F81" s="417">
        <v>1367.1440871392199</v>
      </c>
      <c r="G81" s="418">
        <v>455.71469571307398</v>
      </c>
      <c r="H81" s="420">
        <v>98.897149999999996</v>
      </c>
      <c r="I81" s="417">
        <v>555.26142000000095</v>
      </c>
      <c r="J81" s="418">
        <v>99.546724286925993</v>
      </c>
      <c r="K81" s="421">
        <v>0.406146963749</v>
      </c>
    </row>
    <row r="82" spans="1:11" ht="14.4" customHeight="1" thickBot="1" x14ac:dyDescent="0.35">
      <c r="A82" s="438" t="s">
        <v>353</v>
      </c>
      <c r="B82" s="422">
        <v>1.945074184314</v>
      </c>
      <c r="C82" s="422">
        <v>1.8794</v>
      </c>
      <c r="D82" s="423">
        <v>-6.5674184314000003E-2</v>
      </c>
      <c r="E82" s="429">
        <v>0.96623564034499998</v>
      </c>
      <c r="F82" s="422">
        <v>1.8076135617869999</v>
      </c>
      <c r="G82" s="423">
        <v>0.60253785392899994</v>
      </c>
      <c r="H82" s="425">
        <v>0</v>
      </c>
      <c r="I82" s="422">
        <v>0</v>
      </c>
      <c r="J82" s="423">
        <v>-0.60253785392899994</v>
      </c>
      <c r="K82" s="430">
        <v>0</v>
      </c>
    </row>
    <row r="83" spans="1:11" ht="14.4" customHeight="1" thickBot="1" x14ac:dyDescent="0.35">
      <c r="A83" s="439" t="s">
        <v>354</v>
      </c>
      <c r="B83" s="417">
        <v>1.945074184314</v>
      </c>
      <c r="C83" s="417">
        <v>1.8794</v>
      </c>
      <c r="D83" s="418">
        <v>-6.5674184314000003E-2</v>
      </c>
      <c r="E83" s="419">
        <v>0.96623564034499998</v>
      </c>
      <c r="F83" s="417">
        <v>1.8076135617869999</v>
      </c>
      <c r="G83" s="418">
        <v>0.60253785392899994</v>
      </c>
      <c r="H83" s="420">
        <v>0</v>
      </c>
      <c r="I83" s="417">
        <v>0</v>
      </c>
      <c r="J83" s="418">
        <v>-0.60253785392899994</v>
      </c>
      <c r="K83" s="421">
        <v>0</v>
      </c>
    </row>
    <row r="84" spans="1:11" ht="14.4" customHeight="1" thickBot="1" x14ac:dyDescent="0.35">
      <c r="A84" s="438" t="s">
        <v>355</v>
      </c>
      <c r="B84" s="422">
        <v>159.175216607745</v>
      </c>
      <c r="C84" s="422">
        <v>191.07444000000001</v>
      </c>
      <c r="D84" s="423">
        <v>31.899223392254001</v>
      </c>
      <c r="E84" s="429">
        <v>1.200403203916</v>
      </c>
      <c r="F84" s="422">
        <v>207.08989844924301</v>
      </c>
      <c r="G84" s="423">
        <v>69.029966149746997</v>
      </c>
      <c r="H84" s="425">
        <v>20.293320000000001</v>
      </c>
      <c r="I84" s="422">
        <v>64.121359999999996</v>
      </c>
      <c r="J84" s="423">
        <v>-4.9086061497470004</v>
      </c>
      <c r="K84" s="430">
        <v>0.30963055407399998</v>
      </c>
    </row>
    <row r="85" spans="1:11" ht="14.4" customHeight="1" thickBot="1" x14ac:dyDescent="0.35">
      <c r="A85" s="439" t="s">
        <v>356</v>
      </c>
      <c r="B85" s="417">
        <v>46.530221672930999</v>
      </c>
      <c r="C85" s="417">
        <v>55.070399999999999</v>
      </c>
      <c r="D85" s="418">
        <v>8.5401783270680003</v>
      </c>
      <c r="E85" s="419">
        <v>1.1835404608010001</v>
      </c>
      <c r="F85" s="417">
        <v>52.889898449242999</v>
      </c>
      <c r="G85" s="418">
        <v>17.629966149746998</v>
      </c>
      <c r="H85" s="420">
        <v>3.9066000000000001</v>
      </c>
      <c r="I85" s="417">
        <v>16.139900000000001</v>
      </c>
      <c r="J85" s="418">
        <v>-1.490066149747</v>
      </c>
      <c r="K85" s="421">
        <v>0.30516035146999998</v>
      </c>
    </row>
    <row r="86" spans="1:11" ht="14.4" customHeight="1" thickBot="1" x14ac:dyDescent="0.35">
      <c r="A86" s="439" t="s">
        <v>357</v>
      </c>
      <c r="B86" s="417">
        <v>112.64499493481399</v>
      </c>
      <c r="C86" s="417">
        <v>136.00404</v>
      </c>
      <c r="D86" s="418">
        <v>23.359045065185999</v>
      </c>
      <c r="E86" s="419">
        <v>1.20736869027</v>
      </c>
      <c r="F86" s="417">
        <v>154.19999999999999</v>
      </c>
      <c r="G86" s="418">
        <v>51.4</v>
      </c>
      <c r="H86" s="420">
        <v>16.38672</v>
      </c>
      <c r="I86" s="417">
        <v>47.981459999999998</v>
      </c>
      <c r="J86" s="418">
        <v>-3.418539999999</v>
      </c>
      <c r="K86" s="421">
        <v>0.311163813229</v>
      </c>
    </row>
    <row r="87" spans="1:11" ht="14.4" customHeight="1" thickBot="1" x14ac:dyDescent="0.35">
      <c r="A87" s="438" t="s">
        <v>358</v>
      </c>
      <c r="B87" s="422">
        <v>9.6485751906269996</v>
      </c>
      <c r="C87" s="422">
        <v>9.7200000000000006</v>
      </c>
      <c r="D87" s="423">
        <v>7.1424809372000006E-2</v>
      </c>
      <c r="E87" s="429">
        <v>1.0074026276370001</v>
      </c>
      <c r="F87" s="422">
        <v>8.9999997165209997</v>
      </c>
      <c r="G87" s="423">
        <v>2.9999999055069999</v>
      </c>
      <c r="H87" s="425">
        <v>2.4300000000000002</v>
      </c>
      <c r="I87" s="422">
        <v>4.8600000000000003</v>
      </c>
      <c r="J87" s="423">
        <v>1.8600000944920001</v>
      </c>
      <c r="K87" s="430">
        <v>0.54000001700800004</v>
      </c>
    </row>
    <row r="88" spans="1:11" ht="14.4" customHeight="1" thickBot="1" x14ac:dyDescent="0.35">
      <c r="A88" s="439" t="s">
        <v>359</v>
      </c>
      <c r="B88" s="417">
        <v>9.6485751906269996</v>
      </c>
      <c r="C88" s="417">
        <v>9.7200000000000006</v>
      </c>
      <c r="D88" s="418">
        <v>7.1424809372000006E-2</v>
      </c>
      <c r="E88" s="419">
        <v>1.0074026276370001</v>
      </c>
      <c r="F88" s="417">
        <v>8.9999997165209997</v>
      </c>
      <c r="G88" s="418">
        <v>2.9999999055069999</v>
      </c>
      <c r="H88" s="420">
        <v>2.4300000000000002</v>
      </c>
      <c r="I88" s="417">
        <v>4.8600000000000003</v>
      </c>
      <c r="J88" s="418">
        <v>1.8600000944920001</v>
      </c>
      <c r="K88" s="421">
        <v>0.54000001700800004</v>
      </c>
    </row>
    <row r="89" spans="1:11" ht="14.4" customHeight="1" thickBot="1" x14ac:dyDescent="0.35">
      <c r="A89" s="438" t="s">
        <v>360</v>
      </c>
      <c r="B89" s="422">
        <v>240.51846424889899</v>
      </c>
      <c r="C89" s="422">
        <v>241.72055</v>
      </c>
      <c r="D89" s="423">
        <v>1.2020857511</v>
      </c>
      <c r="E89" s="429">
        <v>1.0049978938399999</v>
      </c>
      <c r="F89" s="422">
        <v>246.13249959848301</v>
      </c>
      <c r="G89" s="423">
        <v>82.044166532827006</v>
      </c>
      <c r="H89" s="425">
        <v>21.282959999999999</v>
      </c>
      <c r="I89" s="422">
        <v>86.734989999999996</v>
      </c>
      <c r="J89" s="423">
        <v>4.6908234671719997</v>
      </c>
      <c r="K89" s="430">
        <v>0.352391456396</v>
      </c>
    </row>
    <row r="90" spans="1:11" ht="14.4" customHeight="1" thickBot="1" x14ac:dyDescent="0.35">
      <c r="A90" s="439" t="s">
        <v>361</v>
      </c>
      <c r="B90" s="417">
        <v>33.945698530954999</v>
      </c>
      <c r="C90" s="417">
        <v>21.212</v>
      </c>
      <c r="D90" s="418">
        <v>-12.733698530954999</v>
      </c>
      <c r="E90" s="419">
        <v>0.62488035061799996</v>
      </c>
      <c r="F90" s="417">
        <v>25.317777534013</v>
      </c>
      <c r="G90" s="418">
        <v>8.4392591780040007</v>
      </c>
      <c r="H90" s="420">
        <v>1.8091600000000001</v>
      </c>
      <c r="I90" s="417">
        <v>6.7828600000000003</v>
      </c>
      <c r="J90" s="418">
        <v>-1.6563991780039999</v>
      </c>
      <c r="K90" s="421">
        <v>0.26790898177700001</v>
      </c>
    </row>
    <row r="91" spans="1:11" ht="14.4" customHeight="1" thickBot="1" x14ac:dyDescent="0.35">
      <c r="A91" s="439" t="s">
        <v>362</v>
      </c>
      <c r="B91" s="417">
        <v>0.41625940052400001</v>
      </c>
      <c r="C91" s="417">
        <v>0.72699999999999998</v>
      </c>
      <c r="D91" s="418">
        <v>0.31074059947499999</v>
      </c>
      <c r="E91" s="419">
        <v>1.746507103703</v>
      </c>
      <c r="F91" s="417">
        <v>0.74512271771899996</v>
      </c>
      <c r="G91" s="418">
        <v>0.24837423923900001</v>
      </c>
      <c r="H91" s="420">
        <v>0</v>
      </c>
      <c r="I91" s="417">
        <v>0.24199999999999999</v>
      </c>
      <c r="J91" s="418">
        <v>-6.3742392389999998E-3</v>
      </c>
      <c r="K91" s="421">
        <v>0.32477871663899999</v>
      </c>
    </row>
    <row r="92" spans="1:11" ht="14.4" customHeight="1" thickBot="1" x14ac:dyDescent="0.35">
      <c r="A92" s="439" t="s">
        <v>363</v>
      </c>
      <c r="B92" s="417">
        <v>206.156506317419</v>
      </c>
      <c r="C92" s="417">
        <v>219.78155000000001</v>
      </c>
      <c r="D92" s="418">
        <v>13.625043682579999</v>
      </c>
      <c r="E92" s="419">
        <v>1.0660907769820001</v>
      </c>
      <c r="F92" s="417">
        <v>220.06959934675001</v>
      </c>
      <c r="G92" s="418">
        <v>73.356533115583005</v>
      </c>
      <c r="H92" s="420">
        <v>19.473800000000001</v>
      </c>
      <c r="I92" s="417">
        <v>79.710130000000007</v>
      </c>
      <c r="J92" s="418">
        <v>6.3535968844159996</v>
      </c>
      <c r="K92" s="421">
        <v>0.36220418556900003</v>
      </c>
    </row>
    <row r="93" spans="1:11" ht="14.4" customHeight="1" thickBot="1" x14ac:dyDescent="0.35">
      <c r="A93" s="438" t="s">
        <v>364</v>
      </c>
      <c r="B93" s="422">
        <v>753.25336779490601</v>
      </c>
      <c r="C93" s="422">
        <v>722.85357999999997</v>
      </c>
      <c r="D93" s="423">
        <v>-30.399787794904999</v>
      </c>
      <c r="E93" s="429">
        <v>0.95964201542899996</v>
      </c>
      <c r="F93" s="422">
        <v>663.11408337260502</v>
      </c>
      <c r="G93" s="423">
        <v>221.038027790868</v>
      </c>
      <c r="H93" s="425">
        <v>53.89987</v>
      </c>
      <c r="I93" s="422">
        <v>262.14857000000001</v>
      </c>
      <c r="J93" s="423">
        <v>41.110542209131999</v>
      </c>
      <c r="K93" s="430">
        <v>0.395329516554</v>
      </c>
    </row>
    <row r="94" spans="1:11" ht="14.4" customHeight="1" thickBot="1" x14ac:dyDescent="0.35">
      <c r="A94" s="439" t="s">
        <v>365</v>
      </c>
      <c r="B94" s="417">
        <v>0</v>
      </c>
      <c r="C94" s="417">
        <v>2.6357400000000002</v>
      </c>
      <c r="D94" s="418">
        <v>2.6357400000000002</v>
      </c>
      <c r="E94" s="427" t="s">
        <v>314</v>
      </c>
      <c r="F94" s="417">
        <v>14.247371690014999</v>
      </c>
      <c r="G94" s="418">
        <v>4.7491238966709997</v>
      </c>
      <c r="H94" s="420">
        <v>0</v>
      </c>
      <c r="I94" s="417">
        <v>31.213999999999999</v>
      </c>
      <c r="J94" s="418">
        <v>26.464876103327999</v>
      </c>
      <c r="K94" s="421">
        <v>2.1908602287579999</v>
      </c>
    </row>
    <row r="95" spans="1:11" ht="14.4" customHeight="1" thickBot="1" x14ac:dyDescent="0.35">
      <c r="A95" s="439" t="s">
        <v>366</v>
      </c>
      <c r="B95" s="417">
        <v>523.994106905335</v>
      </c>
      <c r="C95" s="417">
        <v>540.92547999999999</v>
      </c>
      <c r="D95" s="418">
        <v>16.931373094664998</v>
      </c>
      <c r="E95" s="419">
        <v>1.032312144109</v>
      </c>
      <c r="F95" s="417">
        <v>425.90837682371802</v>
      </c>
      <c r="G95" s="418">
        <v>141.969458941239</v>
      </c>
      <c r="H95" s="420">
        <v>42.976590000000002</v>
      </c>
      <c r="I95" s="417">
        <v>198.77177</v>
      </c>
      <c r="J95" s="418">
        <v>56.802311058760999</v>
      </c>
      <c r="K95" s="421">
        <v>0.46670077607299998</v>
      </c>
    </row>
    <row r="96" spans="1:11" ht="14.4" customHeight="1" thickBot="1" x14ac:dyDescent="0.35">
      <c r="A96" s="439" t="s">
        <v>367</v>
      </c>
      <c r="B96" s="417">
        <v>16.005830667849001</v>
      </c>
      <c r="C96" s="417">
        <v>12.371</v>
      </c>
      <c r="D96" s="418">
        <v>-3.6348306678490001</v>
      </c>
      <c r="E96" s="419">
        <v>0.77290584017200004</v>
      </c>
      <c r="F96" s="417">
        <v>11.999999622029</v>
      </c>
      <c r="G96" s="418">
        <v>3.9999998740090001</v>
      </c>
      <c r="H96" s="420">
        <v>0</v>
      </c>
      <c r="I96" s="417">
        <v>0</v>
      </c>
      <c r="J96" s="418">
        <v>-3.9999998740090001</v>
      </c>
      <c r="K96" s="421">
        <v>0</v>
      </c>
    </row>
    <row r="97" spans="1:11" ht="14.4" customHeight="1" thickBot="1" x14ac:dyDescent="0.35">
      <c r="A97" s="439" t="s">
        <v>368</v>
      </c>
      <c r="B97" s="417">
        <v>206.94248673776801</v>
      </c>
      <c r="C97" s="417">
        <v>161.57156000000001</v>
      </c>
      <c r="D97" s="418">
        <v>-45.370926737767</v>
      </c>
      <c r="E97" s="419">
        <v>0.780755863848</v>
      </c>
      <c r="F97" s="417">
        <v>204.077384383804</v>
      </c>
      <c r="G97" s="418">
        <v>68.025794794600998</v>
      </c>
      <c r="H97" s="420">
        <v>10.92328</v>
      </c>
      <c r="I97" s="417">
        <v>32.162799999999997</v>
      </c>
      <c r="J97" s="418">
        <v>-35.862994794601001</v>
      </c>
      <c r="K97" s="421">
        <v>0.15760100070399999</v>
      </c>
    </row>
    <row r="98" spans="1:11" ht="14.4" customHeight="1" thickBot="1" x14ac:dyDescent="0.35">
      <c r="A98" s="439" t="s">
        <v>369</v>
      </c>
      <c r="B98" s="417">
        <v>6.3109434839530003</v>
      </c>
      <c r="C98" s="417">
        <v>5.3498000000000001</v>
      </c>
      <c r="D98" s="418">
        <v>-0.96114348395299998</v>
      </c>
      <c r="E98" s="419">
        <v>0.84770209297499999</v>
      </c>
      <c r="F98" s="417">
        <v>6.8809508530389998</v>
      </c>
      <c r="G98" s="418">
        <v>2.293650284346</v>
      </c>
      <c r="H98" s="420">
        <v>0</v>
      </c>
      <c r="I98" s="417">
        <v>0</v>
      </c>
      <c r="J98" s="418">
        <v>-2.293650284346</v>
      </c>
      <c r="K98" s="421">
        <v>0</v>
      </c>
    </row>
    <row r="99" spans="1:11" ht="14.4" customHeight="1" thickBot="1" x14ac:dyDescent="0.35">
      <c r="A99" s="438" t="s">
        <v>370</v>
      </c>
      <c r="B99" s="422">
        <v>329.99999999999397</v>
      </c>
      <c r="C99" s="422">
        <v>94.333979999999997</v>
      </c>
      <c r="D99" s="423">
        <v>-235.66601999999401</v>
      </c>
      <c r="E99" s="429">
        <v>0.28586054545400003</v>
      </c>
      <c r="F99" s="422">
        <v>239.999992440581</v>
      </c>
      <c r="G99" s="423">
        <v>79.999997480193002</v>
      </c>
      <c r="H99" s="425">
        <v>0.99099999999999999</v>
      </c>
      <c r="I99" s="422">
        <v>51.914999999999999</v>
      </c>
      <c r="J99" s="423">
        <v>-28.084997480193</v>
      </c>
      <c r="K99" s="430">
        <v>0.21631250681299999</v>
      </c>
    </row>
    <row r="100" spans="1:11" ht="14.4" customHeight="1" thickBot="1" x14ac:dyDescent="0.35">
      <c r="A100" s="439" t="s">
        <v>371</v>
      </c>
      <c r="B100" s="417">
        <v>99.999999999997996</v>
      </c>
      <c r="C100" s="417">
        <v>94.333979999999997</v>
      </c>
      <c r="D100" s="418">
        <v>-5.6660199999980003</v>
      </c>
      <c r="E100" s="419">
        <v>0.94333979999999995</v>
      </c>
      <c r="F100" s="417">
        <v>154.99999511787499</v>
      </c>
      <c r="G100" s="418">
        <v>51.666665039290997</v>
      </c>
      <c r="H100" s="420">
        <v>0.99099999999999999</v>
      </c>
      <c r="I100" s="417">
        <v>3.964</v>
      </c>
      <c r="J100" s="418">
        <v>-47.702665039290999</v>
      </c>
      <c r="K100" s="421">
        <v>2.5574194352999999E-2</v>
      </c>
    </row>
    <row r="101" spans="1:11" ht="14.4" customHeight="1" thickBot="1" x14ac:dyDescent="0.35">
      <c r="A101" s="439" t="s">
        <v>372</v>
      </c>
      <c r="B101" s="417">
        <v>229.99999999999599</v>
      </c>
      <c r="C101" s="417">
        <v>0</v>
      </c>
      <c r="D101" s="418">
        <v>-229.99999999999599</v>
      </c>
      <c r="E101" s="419">
        <v>0</v>
      </c>
      <c r="F101" s="417">
        <v>84.999997322705994</v>
      </c>
      <c r="G101" s="418">
        <v>28.333332440902002</v>
      </c>
      <c r="H101" s="420">
        <v>0</v>
      </c>
      <c r="I101" s="417">
        <v>47.951000000000001</v>
      </c>
      <c r="J101" s="418">
        <v>19.617667559097999</v>
      </c>
      <c r="K101" s="421">
        <v>0.56412942953300005</v>
      </c>
    </row>
    <row r="102" spans="1:11" ht="14.4" customHeight="1" thickBot="1" x14ac:dyDescent="0.35">
      <c r="A102" s="438" t="s">
        <v>373</v>
      </c>
      <c r="B102" s="422">
        <v>0</v>
      </c>
      <c r="C102" s="422">
        <v>0</v>
      </c>
      <c r="D102" s="423">
        <v>0</v>
      </c>
      <c r="E102" s="424" t="s">
        <v>279</v>
      </c>
      <c r="F102" s="422">
        <v>0</v>
      </c>
      <c r="G102" s="423">
        <v>0</v>
      </c>
      <c r="H102" s="425">
        <v>0</v>
      </c>
      <c r="I102" s="422">
        <v>85.481499999999997</v>
      </c>
      <c r="J102" s="423">
        <v>85.481499999999997</v>
      </c>
      <c r="K102" s="426" t="s">
        <v>314</v>
      </c>
    </row>
    <row r="103" spans="1:11" ht="14.4" customHeight="1" thickBot="1" x14ac:dyDescent="0.35">
      <c r="A103" s="439" t="s">
        <v>374</v>
      </c>
      <c r="B103" s="417">
        <v>0</v>
      </c>
      <c r="C103" s="417">
        <v>0</v>
      </c>
      <c r="D103" s="418">
        <v>0</v>
      </c>
      <c r="E103" s="419">
        <v>1</v>
      </c>
      <c r="F103" s="417">
        <v>0</v>
      </c>
      <c r="G103" s="418">
        <v>0</v>
      </c>
      <c r="H103" s="420">
        <v>0</v>
      </c>
      <c r="I103" s="417">
        <v>85.481499999999997</v>
      </c>
      <c r="J103" s="418">
        <v>85.481499999999997</v>
      </c>
      <c r="K103" s="428" t="s">
        <v>314</v>
      </c>
    </row>
    <row r="104" spans="1:11" ht="14.4" customHeight="1" thickBot="1" x14ac:dyDescent="0.35">
      <c r="A104" s="436" t="s">
        <v>48</v>
      </c>
      <c r="B104" s="417">
        <v>32372.1600595011</v>
      </c>
      <c r="C104" s="417">
        <v>33329.79694</v>
      </c>
      <c r="D104" s="418">
        <v>957.63688049892505</v>
      </c>
      <c r="E104" s="419">
        <v>1.0295821124919999</v>
      </c>
      <c r="F104" s="417">
        <v>32759.9989681394</v>
      </c>
      <c r="G104" s="418">
        <v>10919.999656046501</v>
      </c>
      <c r="H104" s="420">
        <v>2658.56504</v>
      </c>
      <c r="I104" s="417">
        <v>10735.31625</v>
      </c>
      <c r="J104" s="418">
        <v>-184.683406046459</v>
      </c>
      <c r="K104" s="421">
        <v>0.32769586654799998</v>
      </c>
    </row>
    <row r="105" spans="1:11" ht="14.4" customHeight="1" thickBot="1" x14ac:dyDescent="0.35">
      <c r="A105" s="440" t="s">
        <v>375</v>
      </c>
      <c r="B105" s="422">
        <v>23998.9999999996</v>
      </c>
      <c r="C105" s="422">
        <v>24780.991999999998</v>
      </c>
      <c r="D105" s="423">
        <v>781.99200000043504</v>
      </c>
      <c r="E105" s="429">
        <v>1.0325843576810001</v>
      </c>
      <c r="F105" s="422">
        <v>24289.9992349239</v>
      </c>
      <c r="G105" s="423">
        <v>8096.6664116412903</v>
      </c>
      <c r="H105" s="425">
        <v>1972.2940000000001</v>
      </c>
      <c r="I105" s="422">
        <v>7960.942</v>
      </c>
      <c r="J105" s="423">
        <v>-135.724411641286</v>
      </c>
      <c r="K105" s="430">
        <v>0.32774566697200003</v>
      </c>
    </row>
    <row r="106" spans="1:11" ht="14.4" customHeight="1" thickBot="1" x14ac:dyDescent="0.35">
      <c r="A106" s="438" t="s">
        <v>376</v>
      </c>
      <c r="B106" s="422">
        <v>23922.9999999996</v>
      </c>
      <c r="C106" s="422">
        <v>24625.456999999999</v>
      </c>
      <c r="D106" s="423">
        <v>702.45700000043496</v>
      </c>
      <c r="E106" s="429">
        <v>1.029363248756</v>
      </c>
      <c r="F106" s="422">
        <v>24199.999237758599</v>
      </c>
      <c r="G106" s="423">
        <v>8066.6664125862198</v>
      </c>
      <c r="H106" s="425">
        <v>1955.6030000000001</v>
      </c>
      <c r="I106" s="422">
        <v>7906.4040000000005</v>
      </c>
      <c r="J106" s="423">
        <v>-160.26241258621101</v>
      </c>
      <c r="K106" s="430">
        <v>0.326710919381</v>
      </c>
    </row>
    <row r="107" spans="1:11" ht="14.4" customHeight="1" thickBot="1" x14ac:dyDescent="0.35">
      <c r="A107" s="439" t="s">
        <v>377</v>
      </c>
      <c r="B107" s="417">
        <v>23922.9999999996</v>
      </c>
      <c r="C107" s="417">
        <v>24625.456999999999</v>
      </c>
      <c r="D107" s="418">
        <v>702.45700000043496</v>
      </c>
      <c r="E107" s="419">
        <v>1.029363248756</v>
      </c>
      <c r="F107" s="417">
        <v>24199.999237758599</v>
      </c>
      <c r="G107" s="418">
        <v>8066.6664125862198</v>
      </c>
      <c r="H107" s="420">
        <v>1955.6030000000001</v>
      </c>
      <c r="I107" s="417">
        <v>7906.4040000000005</v>
      </c>
      <c r="J107" s="418">
        <v>-160.26241258621101</v>
      </c>
      <c r="K107" s="421">
        <v>0.326710919381</v>
      </c>
    </row>
    <row r="108" spans="1:11" ht="14.4" customHeight="1" thickBot="1" x14ac:dyDescent="0.35">
      <c r="A108" s="438" t="s">
        <v>378</v>
      </c>
      <c r="B108" s="422">
        <v>0</v>
      </c>
      <c r="C108" s="422">
        <v>11.1</v>
      </c>
      <c r="D108" s="423">
        <v>11.1</v>
      </c>
      <c r="E108" s="424" t="s">
        <v>314</v>
      </c>
      <c r="F108" s="422">
        <v>14.999999527536</v>
      </c>
      <c r="G108" s="423">
        <v>4.9999998425119996</v>
      </c>
      <c r="H108" s="425">
        <v>5</v>
      </c>
      <c r="I108" s="422">
        <v>20</v>
      </c>
      <c r="J108" s="423">
        <v>15.000000157486999</v>
      </c>
      <c r="K108" s="430">
        <v>1.3333333753300001</v>
      </c>
    </row>
    <row r="109" spans="1:11" ht="14.4" customHeight="1" thickBot="1" x14ac:dyDescent="0.35">
      <c r="A109" s="439" t="s">
        <v>379</v>
      </c>
      <c r="B109" s="417">
        <v>0</v>
      </c>
      <c r="C109" s="417">
        <v>11.1</v>
      </c>
      <c r="D109" s="418">
        <v>11.1</v>
      </c>
      <c r="E109" s="427" t="s">
        <v>314</v>
      </c>
      <c r="F109" s="417">
        <v>14.999999527536</v>
      </c>
      <c r="G109" s="418">
        <v>4.9999998425119996</v>
      </c>
      <c r="H109" s="420">
        <v>5</v>
      </c>
      <c r="I109" s="417">
        <v>20</v>
      </c>
      <c r="J109" s="418">
        <v>15.000000157486999</v>
      </c>
      <c r="K109" s="421">
        <v>1.3333333753300001</v>
      </c>
    </row>
    <row r="110" spans="1:11" ht="14.4" customHeight="1" thickBot="1" x14ac:dyDescent="0.35">
      <c r="A110" s="438" t="s">
        <v>380</v>
      </c>
      <c r="B110" s="422">
        <v>0</v>
      </c>
      <c r="C110" s="422">
        <v>85.17</v>
      </c>
      <c r="D110" s="423">
        <v>85.17</v>
      </c>
      <c r="E110" s="424" t="s">
        <v>314</v>
      </c>
      <c r="F110" s="422">
        <v>0</v>
      </c>
      <c r="G110" s="423">
        <v>0</v>
      </c>
      <c r="H110" s="425">
        <v>0</v>
      </c>
      <c r="I110" s="422">
        <v>0</v>
      </c>
      <c r="J110" s="423">
        <v>0</v>
      </c>
      <c r="K110" s="426" t="s">
        <v>279</v>
      </c>
    </row>
    <row r="111" spans="1:11" ht="14.4" customHeight="1" thickBot="1" x14ac:dyDescent="0.35">
      <c r="A111" s="439" t="s">
        <v>381</v>
      </c>
      <c r="B111" s="417">
        <v>0</v>
      </c>
      <c r="C111" s="417">
        <v>85.17</v>
      </c>
      <c r="D111" s="418">
        <v>85.17</v>
      </c>
      <c r="E111" s="427" t="s">
        <v>314</v>
      </c>
      <c r="F111" s="417">
        <v>0</v>
      </c>
      <c r="G111" s="418">
        <v>0</v>
      </c>
      <c r="H111" s="420">
        <v>0</v>
      </c>
      <c r="I111" s="417">
        <v>0</v>
      </c>
      <c r="J111" s="418">
        <v>0</v>
      </c>
      <c r="K111" s="428" t="s">
        <v>279</v>
      </c>
    </row>
    <row r="112" spans="1:11" ht="14.4" customHeight="1" thickBot="1" x14ac:dyDescent="0.35">
      <c r="A112" s="438" t="s">
        <v>382</v>
      </c>
      <c r="B112" s="422">
        <v>75.999999999997996</v>
      </c>
      <c r="C112" s="422">
        <v>59.265000000000001</v>
      </c>
      <c r="D112" s="423">
        <v>-16.734999999997999</v>
      </c>
      <c r="E112" s="429">
        <v>0.77980263157800001</v>
      </c>
      <c r="F112" s="422">
        <v>74.999997637681005</v>
      </c>
      <c r="G112" s="423">
        <v>24.999999212559999</v>
      </c>
      <c r="H112" s="425">
        <v>11.691000000000001</v>
      </c>
      <c r="I112" s="422">
        <v>34.537999999999997</v>
      </c>
      <c r="J112" s="423">
        <v>9.5380007874389996</v>
      </c>
      <c r="K112" s="430">
        <v>0.46050668117100002</v>
      </c>
    </row>
    <row r="113" spans="1:11" ht="14.4" customHeight="1" thickBot="1" x14ac:dyDescent="0.35">
      <c r="A113" s="439" t="s">
        <v>383</v>
      </c>
      <c r="B113" s="417">
        <v>75.999999999997996</v>
      </c>
      <c r="C113" s="417">
        <v>59.265000000000001</v>
      </c>
      <c r="D113" s="418">
        <v>-16.734999999997999</v>
      </c>
      <c r="E113" s="419">
        <v>0.77980263157800001</v>
      </c>
      <c r="F113" s="417">
        <v>74.999997637681005</v>
      </c>
      <c r="G113" s="418">
        <v>24.999999212559999</v>
      </c>
      <c r="H113" s="420">
        <v>11.691000000000001</v>
      </c>
      <c r="I113" s="417">
        <v>34.537999999999997</v>
      </c>
      <c r="J113" s="418">
        <v>9.5380007874389996</v>
      </c>
      <c r="K113" s="421">
        <v>0.46050668117100002</v>
      </c>
    </row>
    <row r="114" spans="1:11" ht="14.4" customHeight="1" thickBot="1" x14ac:dyDescent="0.35">
      <c r="A114" s="437" t="s">
        <v>384</v>
      </c>
      <c r="B114" s="417">
        <v>8134.1600595015198</v>
      </c>
      <c r="C114" s="417">
        <v>8301.8489499999996</v>
      </c>
      <c r="D114" s="418">
        <v>167.688890498484</v>
      </c>
      <c r="E114" s="419">
        <v>1.0206153910510001</v>
      </c>
      <c r="F114" s="417">
        <v>8227.9997408379404</v>
      </c>
      <c r="G114" s="418">
        <v>2742.66658027931</v>
      </c>
      <c r="H114" s="420">
        <v>666.59875</v>
      </c>
      <c r="I114" s="417">
        <v>2694.9672</v>
      </c>
      <c r="J114" s="418">
        <v>-47.699380279311001</v>
      </c>
      <c r="K114" s="421">
        <v>0.32753613088</v>
      </c>
    </row>
    <row r="115" spans="1:11" ht="14.4" customHeight="1" thickBot="1" x14ac:dyDescent="0.35">
      <c r="A115" s="438" t="s">
        <v>385</v>
      </c>
      <c r="B115" s="422">
        <v>2152.1600595016398</v>
      </c>
      <c r="C115" s="422">
        <v>2216.27817</v>
      </c>
      <c r="D115" s="423">
        <v>64.118110498361006</v>
      </c>
      <c r="E115" s="429">
        <v>1.0297924451360001</v>
      </c>
      <c r="F115" s="422">
        <v>2177.9999313982798</v>
      </c>
      <c r="G115" s="423">
        <v>725.999977132759</v>
      </c>
      <c r="H115" s="425">
        <v>176.44800000000001</v>
      </c>
      <c r="I115" s="422">
        <v>713.36620000000005</v>
      </c>
      <c r="J115" s="423">
        <v>-12.633777132759</v>
      </c>
      <c r="K115" s="430">
        <v>0.32753270085800001</v>
      </c>
    </row>
    <row r="116" spans="1:11" ht="14.4" customHeight="1" thickBot="1" x14ac:dyDescent="0.35">
      <c r="A116" s="439" t="s">
        <v>386</v>
      </c>
      <c r="B116" s="417">
        <v>2152.1600595016398</v>
      </c>
      <c r="C116" s="417">
        <v>2216.27817</v>
      </c>
      <c r="D116" s="418">
        <v>64.118110498361006</v>
      </c>
      <c r="E116" s="419">
        <v>1.0297924451360001</v>
      </c>
      <c r="F116" s="417">
        <v>2177.9999313982798</v>
      </c>
      <c r="G116" s="418">
        <v>725.999977132759</v>
      </c>
      <c r="H116" s="420">
        <v>176.44800000000001</v>
      </c>
      <c r="I116" s="417">
        <v>713.36620000000005</v>
      </c>
      <c r="J116" s="418">
        <v>-12.633777132759</v>
      </c>
      <c r="K116" s="421">
        <v>0.32753270085800001</v>
      </c>
    </row>
    <row r="117" spans="1:11" ht="14.4" customHeight="1" thickBot="1" x14ac:dyDescent="0.35">
      <c r="A117" s="438" t="s">
        <v>387</v>
      </c>
      <c r="B117" s="422">
        <v>5981.9999999998799</v>
      </c>
      <c r="C117" s="422">
        <v>6085.57078</v>
      </c>
      <c r="D117" s="423">
        <v>103.57078000012299</v>
      </c>
      <c r="E117" s="429">
        <v>1.0173137378799999</v>
      </c>
      <c r="F117" s="422">
        <v>6049.9998094396597</v>
      </c>
      <c r="G117" s="423">
        <v>2016.66660314655</v>
      </c>
      <c r="H117" s="425">
        <v>490.15075000000002</v>
      </c>
      <c r="I117" s="422">
        <v>1981.6010000000001</v>
      </c>
      <c r="J117" s="423">
        <v>-35.065603146552</v>
      </c>
      <c r="K117" s="430">
        <v>0.32753736568800002</v>
      </c>
    </row>
    <row r="118" spans="1:11" ht="14.4" customHeight="1" thickBot="1" x14ac:dyDescent="0.35">
      <c r="A118" s="439" t="s">
        <v>388</v>
      </c>
      <c r="B118" s="417">
        <v>5981.9999999998799</v>
      </c>
      <c r="C118" s="417">
        <v>6085.57078</v>
      </c>
      <c r="D118" s="418">
        <v>103.57078000012299</v>
      </c>
      <c r="E118" s="419">
        <v>1.0173137378799999</v>
      </c>
      <c r="F118" s="417">
        <v>6049.9998094396597</v>
      </c>
      <c r="G118" s="418">
        <v>2016.66660314655</v>
      </c>
      <c r="H118" s="420">
        <v>490.15075000000002</v>
      </c>
      <c r="I118" s="417">
        <v>1981.6010000000001</v>
      </c>
      <c r="J118" s="418">
        <v>-35.065603146552</v>
      </c>
      <c r="K118" s="421">
        <v>0.32753736568800002</v>
      </c>
    </row>
    <row r="119" spans="1:11" ht="14.4" customHeight="1" thickBot="1" x14ac:dyDescent="0.35">
      <c r="A119" s="437" t="s">
        <v>389</v>
      </c>
      <c r="B119" s="417">
        <v>238.999999999995</v>
      </c>
      <c r="C119" s="417">
        <v>246.95599000000001</v>
      </c>
      <c r="D119" s="418">
        <v>7.9559900000040003</v>
      </c>
      <c r="E119" s="419">
        <v>1.033288661087</v>
      </c>
      <c r="F119" s="417">
        <v>241.99999237758601</v>
      </c>
      <c r="G119" s="418">
        <v>80.666664125861999</v>
      </c>
      <c r="H119" s="420">
        <v>19.67229</v>
      </c>
      <c r="I119" s="417">
        <v>79.407049999999998</v>
      </c>
      <c r="J119" s="418">
        <v>-1.2596141258619999</v>
      </c>
      <c r="K119" s="421">
        <v>0.32812831611999999</v>
      </c>
    </row>
    <row r="120" spans="1:11" ht="14.4" customHeight="1" thickBot="1" x14ac:dyDescent="0.35">
      <c r="A120" s="438" t="s">
        <v>390</v>
      </c>
      <c r="B120" s="422">
        <v>238.999999999995</v>
      </c>
      <c r="C120" s="422">
        <v>246.95599000000001</v>
      </c>
      <c r="D120" s="423">
        <v>7.9559900000040003</v>
      </c>
      <c r="E120" s="429">
        <v>1.033288661087</v>
      </c>
      <c r="F120" s="422">
        <v>241.99999237758601</v>
      </c>
      <c r="G120" s="423">
        <v>80.666664125861999</v>
      </c>
      <c r="H120" s="425">
        <v>19.67229</v>
      </c>
      <c r="I120" s="422">
        <v>79.407049999999998</v>
      </c>
      <c r="J120" s="423">
        <v>-1.2596141258619999</v>
      </c>
      <c r="K120" s="430">
        <v>0.32812831611999999</v>
      </c>
    </row>
    <row r="121" spans="1:11" ht="14.4" customHeight="1" thickBot="1" x14ac:dyDescent="0.35">
      <c r="A121" s="439" t="s">
        <v>391</v>
      </c>
      <c r="B121" s="417">
        <v>238.999999999995</v>
      </c>
      <c r="C121" s="417">
        <v>246.95599000000001</v>
      </c>
      <c r="D121" s="418">
        <v>7.9559900000040003</v>
      </c>
      <c r="E121" s="419">
        <v>1.033288661087</v>
      </c>
      <c r="F121" s="417">
        <v>241.99999237758601</v>
      </c>
      <c r="G121" s="418">
        <v>80.666664125861999</v>
      </c>
      <c r="H121" s="420">
        <v>19.67229</v>
      </c>
      <c r="I121" s="417">
        <v>79.407049999999998</v>
      </c>
      <c r="J121" s="418">
        <v>-1.2596141258619999</v>
      </c>
      <c r="K121" s="421">
        <v>0.32812831611999999</v>
      </c>
    </row>
    <row r="122" spans="1:11" ht="14.4" customHeight="1" thickBot="1" x14ac:dyDescent="0.35">
      <c r="A122" s="436" t="s">
        <v>392</v>
      </c>
      <c r="B122" s="417">
        <v>47876.121171094099</v>
      </c>
      <c r="C122" s="417">
        <v>53232.288869999997</v>
      </c>
      <c r="D122" s="418">
        <v>5356.1676989059597</v>
      </c>
      <c r="E122" s="419">
        <v>1.1118755564959999</v>
      </c>
      <c r="F122" s="417">
        <v>50079.998422601602</v>
      </c>
      <c r="G122" s="418">
        <v>16693.332807533901</v>
      </c>
      <c r="H122" s="420">
        <v>2375.9756699999998</v>
      </c>
      <c r="I122" s="417">
        <v>10984.38042</v>
      </c>
      <c r="J122" s="418">
        <v>-5708.95238753386</v>
      </c>
      <c r="K122" s="421">
        <v>0.21933667663699999</v>
      </c>
    </row>
    <row r="123" spans="1:11" ht="14.4" customHeight="1" thickBot="1" x14ac:dyDescent="0.35">
      <c r="A123" s="437" t="s">
        <v>393</v>
      </c>
      <c r="B123" s="417">
        <v>0</v>
      </c>
      <c r="C123" s="417">
        <v>1.837</v>
      </c>
      <c r="D123" s="418">
        <v>1.837</v>
      </c>
      <c r="E123" s="427" t="s">
        <v>279</v>
      </c>
      <c r="F123" s="417">
        <v>0</v>
      </c>
      <c r="G123" s="418">
        <v>0</v>
      </c>
      <c r="H123" s="420">
        <v>0</v>
      </c>
      <c r="I123" s="417">
        <v>0</v>
      </c>
      <c r="J123" s="418">
        <v>0</v>
      </c>
      <c r="K123" s="428" t="s">
        <v>279</v>
      </c>
    </row>
    <row r="124" spans="1:11" ht="14.4" customHeight="1" thickBot="1" x14ac:dyDescent="0.35">
      <c r="A124" s="438" t="s">
        <v>394</v>
      </c>
      <c r="B124" s="422">
        <v>0</v>
      </c>
      <c r="C124" s="422">
        <v>1.837</v>
      </c>
      <c r="D124" s="423">
        <v>1.837</v>
      </c>
      <c r="E124" s="424" t="s">
        <v>279</v>
      </c>
      <c r="F124" s="422">
        <v>0</v>
      </c>
      <c r="G124" s="423">
        <v>0</v>
      </c>
      <c r="H124" s="425">
        <v>0</v>
      </c>
      <c r="I124" s="422">
        <v>0</v>
      </c>
      <c r="J124" s="423">
        <v>0</v>
      </c>
      <c r="K124" s="426" t="s">
        <v>279</v>
      </c>
    </row>
    <row r="125" spans="1:11" ht="14.4" customHeight="1" thickBot="1" x14ac:dyDescent="0.35">
      <c r="A125" s="439" t="s">
        <v>395</v>
      </c>
      <c r="B125" s="417">
        <v>0</v>
      </c>
      <c r="C125" s="417">
        <v>1.837</v>
      </c>
      <c r="D125" s="418">
        <v>1.837</v>
      </c>
      <c r="E125" s="427" t="s">
        <v>279</v>
      </c>
      <c r="F125" s="417">
        <v>0</v>
      </c>
      <c r="G125" s="418">
        <v>0</v>
      </c>
      <c r="H125" s="420">
        <v>0</v>
      </c>
      <c r="I125" s="417">
        <v>0</v>
      </c>
      <c r="J125" s="418">
        <v>0</v>
      </c>
      <c r="K125" s="428" t="s">
        <v>279</v>
      </c>
    </row>
    <row r="126" spans="1:11" ht="14.4" customHeight="1" thickBot="1" x14ac:dyDescent="0.35">
      <c r="A126" s="437" t="s">
        <v>396</v>
      </c>
      <c r="B126" s="417">
        <v>47399.999999999098</v>
      </c>
      <c r="C126" s="417">
        <v>52650.450109999998</v>
      </c>
      <c r="D126" s="418">
        <v>5250.4501100008802</v>
      </c>
      <c r="E126" s="419">
        <v>1.1107689896620001</v>
      </c>
      <c r="F126" s="417">
        <v>49599.998437720402</v>
      </c>
      <c r="G126" s="418">
        <v>16533.332812573499</v>
      </c>
      <c r="H126" s="420">
        <v>2325.77567</v>
      </c>
      <c r="I126" s="417">
        <v>10805.570470000001</v>
      </c>
      <c r="J126" s="418">
        <v>-5727.7623425734801</v>
      </c>
      <c r="K126" s="421">
        <v>0.21785425020800001</v>
      </c>
    </row>
    <row r="127" spans="1:11" ht="14.4" customHeight="1" thickBot="1" x14ac:dyDescent="0.35">
      <c r="A127" s="438" t="s">
        <v>397</v>
      </c>
      <c r="B127" s="422">
        <v>47399.999999999098</v>
      </c>
      <c r="C127" s="422">
        <v>52650.450109999998</v>
      </c>
      <c r="D127" s="423">
        <v>5250.4501100008802</v>
      </c>
      <c r="E127" s="429">
        <v>1.1107689896620001</v>
      </c>
      <c r="F127" s="422">
        <v>49599.998437720402</v>
      </c>
      <c r="G127" s="423">
        <v>16533.332812573499</v>
      </c>
      <c r="H127" s="425">
        <v>2325.77567</v>
      </c>
      <c r="I127" s="422">
        <v>10805.570470000001</v>
      </c>
      <c r="J127" s="423">
        <v>-5727.7623425734801</v>
      </c>
      <c r="K127" s="430">
        <v>0.21785425020800001</v>
      </c>
    </row>
    <row r="128" spans="1:11" ht="14.4" customHeight="1" thickBot="1" x14ac:dyDescent="0.35">
      <c r="A128" s="439" t="s">
        <v>398</v>
      </c>
      <c r="B128" s="417">
        <v>12299.9999999998</v>
      </c>
      <c r="C128" s="417">
        <v>14433.825999999999</v>
      </c>
      <c r="D128" s="418">
        <v>2133.8260000002301</v>
      </c>
      <c r="E128" s="419">
        <v>1.1734817886169999</v>
      </c>
      <c r="F128" s="417">
        <v>14499.999543285199</v>
      </c>
      <c r="G128" s="418">
        <v>4833.3331810950704</v>
      </c>
      <c r="H128" s="420">
        <v>1131.674</v>
      </c>
      <c r="I128" s="417">
        <v>4626.9579999999996</v>
      </c>
      <c r="J128" s="418">
        <v>-206.375181095068</v>
      </c>
      <c r="K128" s="421">
        <v>0.31910056177500001</v>
      </c>
    </row>
    <row r="129" spans="1:11" ht="14.4" customHeight="1" thickBot="1" x14ac:dyDescent="0.35">
      <c r="A129" s="439" t="s">
        <v>399</v>
      </c>
      <c r="B129" s="417">
        <v>34999.999999999403</v>
      </c>
      <c r="C129" s="417">
        <v>38192.022550000002</v>
      </c>
      <c r="D129" s="418">
        <v>3192.02255000065</v>
      </c>
      <c r="E129" s="419">
        <v>1.091200644285</v>
      </c>
      <c r="F129" s="417">
        <v>34999.998897584999</v>
      </c>
      <c r="G129" s="418">
        <v>11666.666299195</v>
      </c>
      <c r="H129" s="420">
        <v>1169.0216700000001</v>
      </c>
      <c r="I129" s="417">
        <v>6075.2402700000002</v>
      </c>
      <c r="J129" s="418">
        <v>-5591.4260291949904</v>
      </c>
      <c r="K129" s="421">
        <v>0.17357829889500001</v>
      </c>
    </row>
    <row r="130" spans="1:11" ht="14.4" customHeight="1" thickBot="1" x14ac:dyDescent="0.35">
      <c r="A130" s="439" t="s">
        <v>400</v>
      </c>
      <c r="B130" s="417">
        <v>99.999999999997996</v>
      </c>
      <c r="C130" s="417">
        <v>24.601559999999999</v>
      </c>
      <c r="D130" s="418">
        <v>-75.398439999998004</v>
      </c>
      <c r="E130" s="419">
        <v>0.2460156</v>
      </c>
      <c r="F130" s="417">
        <v>99.999996850241999</v>
      </c>
      <c r="G130" s="418">
        <v>33.333332283414002</v>
      </c>
      <c r="H130" s="420">
        <v>25.08</v>
      </c>
      <c r="I130" s="417">
        <v>103.37220000000001</v>
      </c>
      <c r="J130" s="418">
        <v>70.038867716585003</v>
      </c>
      <c r="K130" s="421">
        <v>1.033722032559</v>
      </c>
    </row>
    <row r="131" spans="1:11" ht="14.4" customHeight="1" thickBot="1" x14ac:dyDescent="0.35">
      <c r="A131" s="437" t="s">
        <v>401</v>
      </c>
      <c r="B131" s="417">
        <v>476.12117109493101</v>
      </c>
      <c r="C131" s="417">
        <v>580.00175999999999</v>
      </c>
      <c r="D131" s="418">
        <v>103.880588905069</v>
      </c>
      <c r="E131" s="419">
        <v>1.218180990914</v>
      </c>
      <c r="F131" s="417">
        <v>479.99998488116597</v>
      </c>
      <c r="G131" s="418">
        <v>159.99999496038899</v>
      </c>
      <c r="H131" s="420">
        <v>50.2</v>
      </c>
      <c r="I131" s="417">
        <v>178.80994999999999</v>
      </c>
      <c r="J131" s="418">
        <v>18.809955039611001</v>
      </c>
      <c r="K131" s="421">
        <v>0.37252074089999998</v>
      </c>
    </row>
    <row r="132" spans="1:11" ht="14.4" customHeight="1" thickBot="1" x14ac:dyDescent="0.35">
      <c r="A132" s="438" t="s">
        <v>402</v>
      </c>
      <c r="B132" s="422">
        <v>0</v>
      </c>
      <c r="C132" s="422">
        <v>39.442329999999998</v>
      </c>
      <c r="D132" s="423">
        <v>39.442329999999998</v>
      </c>
      <c r="E132" s="424" t="s">
        <v>279</v>
      </c>
      <c r="F132" s="422">
        <v>0</v>
      </c>
      <c r="G132" s="423">
        <v>0</v>
      </c>
      <c r="H132" s="425">
        <v>0</v>
      </c>
      <c r="I132" s="422">
        <v>1.5599499999999999</v>
      </c>
      <c r="J132" s="423">
        <v>1.5599499999999999</v>
      </c>
      <c r="K132" s="426" t="s">
        <v>279</v>
      </c>
    </row>
    <row r="133" spans="1:11" ht="14.4" customHeight="1" thickBot="1" x14ac:dyDescent="0.35">
      <c r="A133" s="439" t="s">
        <v>403</v>
      </c>
      <c r="B133" s="417">
        <v>0</v>
      </c>
      <c r="C133" s="417">
        <v>2.30823</v>
      </c>
      <c r="D133" s="418">
        <v>2.30823</v>
      </c>
      <c r="E133" s="427" t="s">
        <v>279</v>
      </c>
      <c r="F133" s="417">
        <v>0</v>
      </c>
      <c r="G133" s="418">
        <v>0</v>
      </c>
      <c r="H133" s="420">
        <v>0</v>
      </c>
      <c r="I133" s="417">
        <v>1.15995</v>
      </c>
      <c r="J133" s="418">
        <v>1.15995</v>
      </c>
      <c r="K133" s="428" t="s">
        <v>279</v>
      </c>
    </row>
    <row r="134" spans="1:11" ht="14.4" customHeight="1" thickBot="1" x14ac:dyDescent="0.35">
      <c r="A134" s="439" t="s">
        <v>404</v>
      </c>
      <c r="B134" s="417">
        <v>0</v>
      </c>
      <c r="C134" s="417">
        <v>36.834099999999999</v>
      </c>
      <c r="D134" s="418">
        <v>36.834099999999999</v>
      </c>
      <c r="E134" s="427" t="s">
        <v>279</v>
      </c>
      <c r="F134" s="417">
        <v>0</v>
      </c>
      <c r="G134" s="418">
        <v>0</v>
      </c>
      <c r="H134" s="420">
        <v>0</v>
      </c>
      <c r="I134" s="417">
        <v>0</v>
      </c>
      <c r="J134" s="418">
        <v>0</v>
      </c>
      <c r="K134" s="428" t="s">
        <v>279</v>
      </c>
    </row>
    <row r="135" spans="1:11" ht="14.4" customHeight="1" thickBot="1" x14ac:dyDescent="0.35">
      <c r="A135" s="439" t="s">
        <v>405</v>
      </c>
      <c r="B135" s="417">
        <v>0</v>
      </c>
      <c r="C135" s="417">
        <v>0.3</v>
      </c>
      <c r="D135" s="418">
        <v>0.3</v>
      </c>
      <c r="E135" s="427" t="s">
        <v>279</v>
      </c>
      <c r="F135" s="417">
        <v>0</v>
      </c>
      <c r="G135" s="418">
        <v>0</v>
      </c>
      <c r="H135" s="420">
        <v>0</v>
      </c>
      <c r="I135" s="417">
        <v>0.4</v>
      </c>
      <c r="J135" s="418">
        <v>0.4</v>
      </c>
      <c r="K135" s="428" t="s">
        <v>279</v>
      </c>
    </row>
    <row r="136" spans="1:11" ht="14.4" customHeight="1" thickBot="1" x14ac:dyDescent="0.35">
      <c r="A136" s="438" t="s">
        <v>406</v>
      </c>
      <c r="B136" s="422">
        <v>476.12117109493101</v>
      </c>
      <c r="C136" s="422">
        <v>518.4</v>
      </c>
      <c r="D136" s="423">
        <v>42.278828905068998</v>
      </c>
      <c r="E136" s="429">
        <v>1.088798464491</v>
      </c>
      <c r="F136" s="422">
        <v>479.99998488116597</v>
      </c>
      <c r="G136" s="423">
        <v>159.99999496038899</v>
      </c>
      <c r="H136" s="425">
        <v>40.049999999999997</v>
      </c>
      <c r="I136" s="422">
        <v>157.94999999999999</v>
      </c>
      <c r="J136" s="423">
        <v>-2.0499949603880001</v>
      </c>
      <c r="K136" s="430">
        <v>0.32906251036400003</v>
      </c>
    </row>
    <row r="137" spans="1:11" ht="14.4" customHeight="1" thickBot="1" x14ac:dyDescent="0.35">
      <c r="A137" s="439" t="s">
        <v>407</v>
      </c>
      <c r="B137" s="417">
        <v>476.12117109493101</v>
      </c>
      <c r="C137" s="417">
        <v>518.4</v>
      </c>
      <c r="D137" s="418">
        <v>42.278828905068998</v>
      </c>
      <c r="E137" s="419">
        <v>1.088798464491</v>
      </c>
      <c r="F137" s="417">
        <v>479.99998488116597</v>
      </c>
      <c r="G137" s="418">
        <v>159.99999496038899</v>
      </c>
      <c r="H137" s="420">
        <v>40.049999999999997</v>
      </c>
      <c r="I137" s="417">
        <v>157.94999999999999</v>
      </c>
      <c r="J137" s="418">
        <v>-2.0499949603880001</v>
      </c>
      <c r="K137" s="421">
        <v>0.32906251036400003</v>
      </c>
    </row>
    <row r="138" spans="1:11" ht="14.4" customHeight="1" thickBot="1" x14ac:dyDescent="0.35">
      <c r="A138" s="438" t="s">
        <v>408</v>
      </c>
      <c r="B138" s="422">
        <v>0</v>
      </c>
      <c r="C138" s="422">
        <v>0.65942999999999996</v>
      </c>
      <c r="D138" s="423">
        <v>0.65942999999999996</v>
      </c>
      <c r="E138" s="424" t="s">
        <v>314</v>
      </c>
      <c r="F138" s="422">
        <v>0</v>
      </c>
      <c r="G138" s="423">
        <v>0</v>
      </c>
      <c r="H138" s="425">
        <v>0</v>
      </c>
      <c r="I138" s="422">
        <v>0</v>
      </c>
      <c r="J138" s="423">
        <v>0</v>
      </c>
      <c r="K138" s="426" t="s">
        <v>279</v>
      </c>
    </row>
    <row r="139" spans="1:11" ht="14.4" customHeight="1" thickBot="1" x14ac:dyDescent="0.35">
      <c r="A139" s="439" t="s">
        <v>409</v>
      </c>
      <c r="B139" s="417">
        <v>0</v>
      </c>
      <c r="C139" s="417">
        <v>0.65942999999999996</v>
      </c>
      <c r="D139" s="418">
        <v>0.65942999999999996</v>
      </c>
      <c r="E139" s="427" t="s">
        <v>314</v>
      </c>
      <c r="F139" s="417">
        <v>0</v>
      </c>
      <c r="G139" s="418">
        <v>0</v>
      </c>
      <c r="H139" s="420">
        <v>0</v>
      </c>
      <c r="I139" s="417">
        <v>0</v>
      </c>
      <c r="J139" s="418">
        <v>0</v>
      </c>
      <c r="K139" s="428" t="s">
        <v>279</v>
      </c>
    </row>
    <row r="140" spans="1:11" ht="14.4" customHeight="1" thickBot="1" x14ac:dyDescent="0.35">
      <c r="A140" s="442" t="s">
        <v>410</v>
      </c>
      <c r="B140" s="417">
        <v>0</v>
      </c>
      <c r="C140" s="417">
        <v>0.7</v>
      </c>
      <c r="D140" s="418">
        <v>0.7</v>
      </c>
      <c r="E140" s="427" t="s">
        <v>314</v>
      </c>
      <c r="F140" s="417">
        <v>0</v>
      </c>
      <c r="G140" s="418">
        <v>0</v>
      </c>
      <c r="H140" s="420">
        <v>0</v>
      </c>
      <c r="I140" s="417">
        <v>0</v>
      </c>
      <c r="J140" s="418">
        <v>0</v>
      </c>
      <c r="K140" s="428" t="s">
        <v>279</v>
      </c>
    </row>
    <row r="141" spans="1:11" ht="14.4" customHeight="1" thickBot="1" x14ac:dyDescent="0.35">
      <c r="A141" s="439" t="s">
        <v>411</v>
      </c>
      <c r="B141" s="417">
        <v>0</v>
      </c>
      <c r="C141" s="417">
        <v>0.7</v>
      </c>
      <c r="D141" s="418">
        <v>0.7</v>
      </c>
      <c r="E141" s="427" t="s">
        <v>314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8" t="s">
        <v>279</v>
      </c>
    </row>
    <row r="142" spans="1:11" ht="14.4" customHeight="1" thickBot="1" x14ac:dyDescent="0.35">
      <c r="A142" s="442" t="s">
        <v>412</v>
      </c>
      <c r="B142" s="417">
        <v>0</v>
      </c>
      <c r="C142" s="417">
        <v>4</v>
      </c>
      <c r="D142" s="418">
        <v>4</v>
      </c>
      <c r="E142" s="427" t="s">
        <v>279</v>
      </c>
      <c r="F142" s="417">
        <v>0</v>
      </c>
      <c r="G142" s="418">
        <v>0</v>
      </c>
      <c r="H142" s="420">
        <v>9.5</v>
      </c>
      <c r="I142" s="417">
        <v>11.4</v>
      </c>
      <c r="J142" s="418">
        <v>11.4</v>
      </c>
      <c r="K142" s="428" t="s">
        <v>314</v>
      </c>
    </row>
    <row r="143" spans="1:11" ht="14.4" customHeight="1" thickBot="1" x14ac:dyDescent="0.35">
      <c r="A143" s="439" t="s">
        <v>413</v>
      </c>
      <c r="B143" s="417">
        <v>0</v>
      </c>
      <c r="C143" s="417">
        <v>4</v>
      </c>
      <c r="D143" s="418">
        <v>4</v>
      </c>
      <c r="E143" s="427" t="s">
        <v>279</v>
      </c>
      <c r="F143" s="417">
        <v>0</v>
      </c>
      <c r="G143" s="418">
        <v>0</v>
      </c>
      <c r="H143" s="420">
        <v>9.5</v>
      </c>
      <c r="I143" s="417">
        <v>11.4</v>
      </c>
      <c r="J143" s="418">
        <v>11.4</v>
      </c>
      <c r="K143" s="428" t="s">
        <v>314</v>
      </c>
    </row>
    <row r="144" spans="1:11" ht="14.4" customHeight="1" thickBot="1" x14ac:dyDescent="0.35">
      <c r="A144" s="442" t="s">
        <v>414</v>
      </c>
      <c r="B144" s="417">
        <v>0</v>
      </c>
      <c r="C144" s="417">
        <v>16.8</v>
      </c>
      <c r="D144" s="418">
        <v>16.8</v>
      </c>
      <c r="E144" s="427" t="s">
        <v>279</v>
      </c>
      <c r="F144" s="417">
        <v>0</v>
      </c>
      <c r="G144" s="418">
        <v>0</v>
      </c>
      <c r="H144" s="420">
        <v>0.65</v>
      </c>
      <c r="I144" s="417">
        <v>7.9</v>
      </c>
      <c r="J144" s="418">
        <v>7.9</v>
      </c>
      <c r="K144" s="428" t="s">
        <v>279</v>
      </c>
    </row>
    <row r="145" spans="1:11" ht="14.4" customHeight="1" thickBot="1" x14ac:dyDescent="0.35">
      <c r="A145" s="439" t="s">
        <v>415</v>
      </c>
      <c r="B145" s="417">
        <v>0</v>
      </c>
      <c r="C145" s="417">
        <v>16.8</v>
      </c>
      <c r="D145" s="418">
        <v>16.8</v>
      </c>
      <c r="E145" s="427" t="s">
        <v>279</v>
      </c>
      <c r="F145" s="417">
        <v>0</v>
      </c>
      <c r="G145" s="418">
        <v>0</v>
      </c>
      <c r="H145" s="420">
        <v>0.65</v>
      </c>
      <c r="I145" s="417">
        <v>7.9</v>
      </c>
      <c r="J145" s="418">
        <v>7.9</v>
      </c>
      <c r="K145" s="428" t="s">
        <v>279</v>
      </c>
    </row>
    <row r="146" spans="1:11" ht="14.4" customHeight="1" thickBot="1" x14ac:dyDescent="0.35">
      <c r="A146" s="436" t="s">
        <v>416</v>
      </c>
      <c r="B146" s="417">
        <v>4575.9840702248403</v>
      </c>
      <c r="C146" s="417">
        <v>4793.1720800000003</v>
      </c>
      <c r="D146" s="418">
        <v>217.18800977516401</v>
      </c>
      <c r="E146" s="419">
        <v>1.047462579948</v>
      </c>
      <c r="F146" s="417">
        <v>3647.9998727789002</v>
      </c>
      <c r="G146" s="418">
        <v>1215.9999575929701</v>
      </c>
      <c r="H146" s="420">
        <v>304.40499999999997</v>
      </c>
      <c r="I146" s="417">
        <v>1222.827</v>
      </c>
      <c r="J146" s="418">
        <v>6.8270424070319997</v>
      </c>
      <c r="K146" s="421">
        <v>0.33520478142600002</v>
      </c>
    </row>
    <row r="147" spans="1:11" ht="14.4" customHeight="1" thickBot="1" x14ac:dyDescent="0.35">
      <c r="A147" s="437" t="s">
        <v>417</v>
      </c>
      <c r="B147" s="417">
        <v>4565.9840702248403</v>
      </c>
      <c r="C147" s="417">
        <v>4624.8329999999996</v>
      </c>
      <c r="D147" s="418">
        <v>58.848929775163</v>
      </c>
      <c r="E147" s="419">
        <v>1.012888553457</v>
      </c>
      <c r="F147" s="417">
        <v>3647.9998727789002</v>
      </c>
      <c r="G147" s="418">
        <v>1215.9999575929701</v>
      </c>
      <c r="H147" s="420">
        <v>304.40499999999997</v>
      </c>
      <c r="I147" s="417">
        <v>1222.827</v>
      </c>
      <c r="J147" s="418">
        <v>6.8270424070319997</v>
      </c>
      <c r="K147" s="421">
        <v>0.33520478142600002</v>
      </c>
    </row>
    <row r="148" spans="1:11" ht="14.4" customHeight="1" thickBot="1" x14ac:dyDescent="0.35">
      <c r="A148" s="438" t="s">
        <v>418</v>
      </c>
      <c r="B148" s="422">
        <v>4565.9840702248403</v>
      </c>
      <c r="C148" s="422">
        <v>4624.8329999999996</v>
      </c>
      <c r="D148" s="423">
        <v>58.848929775163</v>
      </c>
      <c r="E148" s="429">
        <v>1.012888553457</v>
      </c>
      <c r="F148" s="422">
        <v>3647.9998727789002</v>
      </c>
      <c r="G148" s="423">
        <v>1215.9999575929701</v>
      </c>
      <c r="H148" s="425">
        <v>304.40499999999997</v>
      </c>
      <c r="I148" s="422">
        <v>1222.827</v>
      </c>
      <c r="J148" s="423">
        <v>6.8270424070319997</v>
      </c>
      <c r="K148" s="430">
        <v>0.33520478142600002</v>
      </c>
    </row>
    <row r="149" spans="1:11" ht="14.4" customHeight="1" thickBot="1" x14ac:dyDescent="0.35">
      <c r="A149" s="439" t="s">
        <v>419</v>
      </c>
      <c r="B149" s="417">
        <v>958.99999999998204</v>
      </c>
      <c r="C149" s="417">
        <v>959.27200000000005</v>
      </c>
      <c r="D149" s="418">
        <v>0.27200000001800001</v>
      </c>
      <c r="E149" s="419">
        <v>1.0002836287800001</v>
      </c>
      <c r="F149" s="417">
        <v>0</v>
      </c>
      <c r="G149" s="418">
        <v>0</v>
      </c>
      <c r="H149" s="420">
        <v>0</v>
      </c>
      <c r="I149" s="417">
        <v>0</v>
      </c>
      <c r="J149" s="418">
        <v>0</v>
      </c>
      <c r="K149" s="428" t="s">
        <v>279</v>
      </c>
    </row>
    <row r="150" spans="1:11" ht="14.4" customHeight="1" thickBot="1" x14ac:dyDescent="0.35">
      <c r="A150" s="439" t="s">
        <v>420</v>
      </c>
      <c r="B150" s="417">
        <v>550.97810889208597</v>
      </c>
      <c r="C150" s="417">
        <v>544.92999999999995</v>
      </c>
      <c r="D150" s="418">
        <v>-6.0481088920849997</v>
      </c>
      <c r="E150" s="419">
        <v>0.98902295972400001</v>
      </c>
      <c r="F150" s="417">
        <v>552.99998258182995</v>
      </c>
      <c r="G150" s="418">
        <v>184.33332752727699</v>
      </c>
      <c r="H150" s="420">
        <v>46.158999999999999</v>
      </c>
      <c r="I150" s="417">
        <v>184.636</v>
      </c>
      <c r="J150" s="418">
        <v>0.30267247272300002</v>
      </c>
      <c r="K150" s="421">
        <v>0.33388066151099999</v>
      </c>
    </row>
    <row r="151" spans="1:11" ht="14.4" customHeight="1" thickBot="1" x14ac:dyDescent="0.35">
      <c r="A151" s="439" t="s">
        <v>421</v>
      </c>
      <c r="B151" s="417">
        <v>2296.99999999996</v>
      </c>
      <c r="C151" s="417">
        <v>2349.5120000000002</v>
      </c>
      <c r="D151" s="418">
        <v>52.512000000043003</v>
      </c>
      <c r="E151" s="419">
        <v>1.0228611232039999</v>
      </c>
      <c r="F151" s="417">
        <v>2355.9999257916502</v>
      </c>
      <c r="G151" s="418">
        <v>785.33330859721502</v>
      </c>
      <c r="H151" s="420">
        <v>197.07400000000001</v>
      </c>
      <c r="I151" s="417">
        <v>788.298</v>
      </c>
      <c r="J151" s="418">
        <v>2.9646914027850002</v>
      </c>
      <c r="K151" s="421">
        <v>0.33459169135299999</v>
      </c>
    </row>
    <row r="152" spans="1:11" ht="14.4" customHeight="1" thickBot="1" x14ac:dyDescent="0.35">
      <c r="A152" s="439" t="s">
        <v>422</v>
      </c>
      <c r="B152" s="417">
        <v>714.00597365066403</v>
      </c>
      <c r="C152" s="417">
        <v>725.97299999999996</v>
      </c>
      <c r="D152" s="418">
        <v>11.967026349336001</v>
      </c>
      <c r="E152" s="419">
        <v>1.01676040088</v>
      </c>
      <c r="F152" s="417">
        <v>693.99997814066899</v>
      </c>
      <c r="G152" s="418">
        <v>231.33332604688999</v>
      </c>
      <c r="H152" s="420">
        <v>57.411000000000001</v>
      </c>
      <c r="I152" s="417">
        <v>234.846</v>
      </c>
      <c r="J152" s="418">
        <v>3.5126739531100002</v>
      </c>
      <c r="K152" s="421">
        <v>0.33839482333799997</v>
      </c>
    </row>
    <row r="153" spans="1:11" ht="14.4" customHeight="1" thickBot="1" x14ac:dyDescent="0.35">
      <c r="A153" s="439" t="s">
        <v>423</v>
      </c>
      <c r="B153" s="417">
        <v>0.99998768215</v>
      </c>
      <c r="C153" s="417">
        <v>0.91400000000000003</v>
      </c>
      <c r="D153" s="418">
        <v>-8.5987682149999994E-2</v>
      </c>
      <c r="E153" s="419">
        <v>0.91401125865300004</v>
      </c>
      <c r="F153" s="417">
        <v>0.99998765065200002</v>
      </c>
      <c r="G153" s="418">
        <v>0.33332921688400002</v>
      </c>
      <c r="H153" s="420">
        <v>7.5999999999999998E-2</v>
      </c>
      <c r="I153" s="417">
        <v>0.30399999999999999</v>
      </c>
      <c r="J153" s="418">
        <v>-2.9329216884E-2</v>
      </c>
      <c r="K153" s="421">
        <v>0.30400375424699999</v>
      </c>
    </row>
    <row r="154" spans="1:11" ht="14.4" customHeight="1" thickBot="1" x14ac:dyDescent="0.35">
      <c r="A154" s="439" t="s">
        <v>424</v>
      </c>
      <c r="B154" s="417">
        <v>43.999999999998998</v>
      </c>
      <c r="C154" s="417">
        <v>44.231999999999999</v>
      </c>
      <c r="D154" s="418">
        <v>0.23200000000000001</v>
      </c>
      <c r="E154" s="419">
        <v>1.0052727272719999</v>
      </c>
      <c r="F154" s="417">
        <v>43.999998614105003</v>
      </c>
      <c r="G154" s="418">
        <v>14.666666204701</v>
      </c>
      <c r="H154" s="420">
        <v>3.6850000000000001</v>
      </c>
      <c r="I154" s="417">
        <v>14.743</v>
      </c>
      <c r="J154" s="418">
        <v>7.6333795297999996E-2</v>
      </c>
      <c r="K154" s="421">
        <v>0.33506819237199997</v>
      </c>
    </row>
    <row r="155" spans="1:11" ht="14.4" customHeight="1" thickBot="1" x14ac:dyDescent="0.35">
      <c r="A155" s="437" t="s">
        <v>425</v>
      </c>
      <c r="B155" s="417">
        <v>10</v>
      </c>
      <c r="C155" s="417">
        <v>168.33908</v>
      </c>
      <c r="D155" s="418">
        <v>158.33908</v>
      </c>
      <c r="E155" s="419">
        <v>16.833908000000001</v>
      </c>
      <c r="F155" s="417">
        <v>0</v>
      </c>
      <c r="G155" s="418">
        <v>0</v>
      </c>
      <c r="H155" s="420">
        <v>0</v>
      </c>
      <c r="I155" s="417">
        <v>0</v>
      </c>
      <c r="J155" s="418">
        <v>0</v>
      </c>
      <c r="K155" s="428" t="s">
        <v>279</v>
      </c>
    </row>
    <row r="156" spans="1:11" ht="14.4" customHeight="1" thickBot="1" x14ac:dyDescent="0.35">
      <c r="A156" s="438" t="s">
        <v>426</v>
      </c>
      <c r="B156" s="422">
        <v>10</v>
      </c>
      <c r="C156" s="422">
        <v>140.51903999999999</v>
      </c>
      <c r="D156" s="423">
        <v>130.51903999999999</v>
      </c>
      <c r="E156" s="429">
        <v>14.051904</v>
      </c>
      <c r="F156" s="422">
        <v>0</v>
      </c>
      <c r="G156" s="423">
        <v>0</v>
      </c>
      <c r="H156" s="425">
        <v>0</v>
      </c>
      <c r="I156" s="422">
        <v>0</v>
      </c>
      <c r="J156" s="423">
        <v>0</v>
      </c>
      <c r="K156" s="426" t="s">
        <v>279</v>
      </c>
    </row>
    <row r="157" spans="1:11" ht="14.4" customHeight="1" thickBot="1" x14ac:dyDescent="0.35">
      <c r="A157" s="439" t="s">
        <v>427</v>
      </c>
      <c r="B157" s="417">
        <v>10</v>
      </c>
      <c r="C157" s="417">
        <v>140.51903999999999</v>
      </c>
      <c r="D157" s="418">
        <v>130.51903999999999</v>
      </c>
      <c r="E157" s="419">
        <v>14.051904</v>
      </c>
      <c r="F157" s="417">
        <v>0</v>
      </c>
      <c r="G157" s="418">
        <v>0</v>
      </c>
      <c r="H157" s="420">
        <v>0</v>
      </c>
      <c r="I157" s="417">
        <v>0</v>
      </c>
      <c r="J157" s="418">
        <v>0</v>
      </c>
      <c r="K157" s="428" t="s">
        <v>279</v>
      </c>
    </row>
    <row r="158" spans="1:11" ht="14.4" customHeight="1" thickBot="1" x14ac:dyDescent="0.35">
      <c r="A158" s="438" t="s">
        <v>428</v>
      </c>
      <c r="B158" s="422">
        <v>0</v>
      </c>
      <c r="C158" s="422">
        <v>17.044339999999998</v>
      </c>
      <c r="D158" s="423">
        <v>17.044339999999998</v>
      </c>
      <c r="E158" s="424" t="s">
        <v>279</v>
      </c>
      <c r="F158" s="422">
        <v>0</v>
      </c>
      <c r="G158" s="423">
        <v>0</v>
      </c>
      <c r="H158" s="425">
        <v>0</v>
      </c>
      <c r="I158" s="422">
        <v>0</v>
      </c>
      <c r="J158" s="423">
        <v>0</v>
      </c>
      <c r="K158" s="426" t="s">
        <v>279</v>
      </c>
    </row>
    <row r="159" spans="1:11" ht="14.4" customHeight="1" thickBot="1" x14ac:dyDescent="0.35">
      <c r="A159" s="439" t="s">
        <v>429</v>
      </c>
      <c r="B159" s="417">
        <v>0</v>
      </c>
      <c r="C159" s="417">
        <v>17.044339999999998</v>
      </c>
      <c r="D159" s="418">
        <v>17.044339999999998</v>
      </c>
      <c r="E159" s="427" t="s">
        <v>279</v>
      </c>
      <c r="F159" s="417">
        <v>0</v>
      </c>
      <c r="G159" s="418">
        <v>0</v>
      </c>
      <c r="H159" s="420">
        <v>0</v>
      </c>
      <c r="I159" s="417">
        <v>0</v>
      </c>
      <c r="J159" s="418">
        <v>0</v>
      </c>
      <c r="K159" s="428" t="s">
        <v>279</v>
      </c>
    </row>
    <row r="160" spans="1:11" ht="14.4" customHeight="1" thickBot="1" x14ac:dyDescent="0.35">
      <c r="A160" s="438" t="s">
        <v>430</v>
      </c>
      <c r="B160" s="422">
        <v>0</v>
      </c>
      <c r="C160" s="422">
        <v>10.775700000000001</v>
      </c>
      <c r="D160" s="423">
        <v>10.775700000000001</v>
      </c>
      <c r="E160" s="424" t="s">
        <v>314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279</v>
      </c>
    </row>
    <row r="161" spans="1:11" ht="14.4" customHeight="1" thickBot="1" x14ac:dyDescent="0.35">
      <c r="A161" s="439" t="s">
        <v>431</v>
      </c>
      <c r="B161" s="417">
        <v>0</v>
      </c>
      <c r="C161" s="417">
        <v>10.775700000000001</v>
      </c>
      <c r="D161" s="418">
        <v>10.775700000000001</v>
      </c>
      <c r="E161" s="427" t="s">
        <v>314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279</v>
      </c>
    </row>
    <row r="162" spans="1:11" ht="14.4" customHeight="1" thickBot="1" x14ac:dyDescent="0.35">
      <c r="A162" s="435" t="s">
        <v>432</v>
      </c>
      <c r="B162" s="417">
        <v>81288.901101309501</v>
      </c>
      <c r="C162" s="417">
        <v>86615.545060000004</v>
      </c>
      <c r="D162" s="418">
        <v>5326.6439586905199</v>
      </c>
      <c r="E162" s="419">
        <v>1.065527321522</v>
      </c>
      <c r="F162" s="417">
        <v>82795.573650893595</v>
      </c>
      <c r="G162" s="418">
        <v>27598.524550297901</v>
      </c>
      <c r="H162" s="420">
        <v>5133.4244500000004</v>
      </c>
      <c r="I162" s="417">
        <v>21772.006430000001</v>
      </c>
      <c r="J162" s="418">
        <v>-5826.5181202978702</v>
      </c>
      <c r="K162" s="421">
        <v>0.262960995014</v>
      </c>
    </row>
    <row r="163" spans="1:11" ht="14.4" customHeight="1" thickBot="1" x14ac:dyDescent="0.35">
      <c r="A163" s="436" t="s">
        <v>433</v>
      </c>
      <c r="B163" s="417">
        <v>29297.845518110898</v>
      </c>
      <c r="C163" s="417">
        <v>28291.900130000002</v>
      </c>
      <c r="D163" s="418">
        <v>-1005.94538811088</v>
      </c>
      <c r="E163" s="419">
        <v>0.96566486817300001</v>
      </c>
      <c r="F163" s="417">
        <v>28429.8512248267</v>
      </c>
      <c r="G163" s="418">
        <v>9476.6170749422199</v>
      </c>
      <c r="H163" s="420">
        <v>2605.0528800000002</v>
      </c>
      <c r="I163" s="417">
        <v>9709.3136599999998</v>
      </c>
      <c r="J163" s="418">
        <v>232.69658505778</v>
      </c>
      <c r="K163" s="421">
        <v>0.34151827187599998</v>
      </c>
    </row>
    <row r="164" spans="1:11" ht="14.4" customHeight="1" thickBot="1" x14ac:dyDescent="0.35">
      <c r="A164" s="437" t="s">
        <v>434</v>
      </c>
      <c r="B164" s="417">
        <v>29297.845518110898</v>
      </c>
      <c r="C164" s="417">
        <v>28284.37988</v>
      </c>
      <c r="D164" s="418">
        <v>-1013.46563811088</v>
      </c>
      <c r="E164" s="419">
        <v>0.96540818547600005</v>
      </c>
      <c r="F164" s="417">
        <v>28429.8512248267</v>
      </c>
      <c r="G164" s="418">
        <v>9476.6170749422199</v>
      </c>
      <c r="H164" s="420">
        <v>2605.0528800000002</v>
      </c>
      <c r="I164" s="417">
        <v>9707.8096100000002</v>
      </c>
      <c r="J164" s="418">
        <v>231.19253505777999</v>
      </c>
      <c r="K164" s="421">
        <v>0.34146536797600002</v>
      </c>
    </row>
    <row r="165" spans="1:11" ht="14.4" customHeight="1" thickBot="1" x14ac:dyDescent="0.35">
      <c r="A165" s="438" t="s">
        <v>435</v>
      </c>
      <c r="B165" s="422">
        <v>130.84553814617499</v>
      </c>
      <c r="C165" s="422">
        <v>186.39248000000001</v>
      </c>
      <c r="D165" s="423">
        <v>55.546941853824002</v>
      </c>
      <c r="E165" s="429">
        <v>1.4245230111839999</v>
      </c>
      <c r="F165" s="422">
        <v>167.90989657524599</v>
      </c>
      <c r="G165" s="423">
        <v>55.969965525081001</v>
      </c>
      <c r="H165" s="425">
        <v>11.0947</v>
      </c>
      <c r="I165" s="422">
        <v>24.470199999999998</v>
      </c>
      <c r="J165" s="423">
        <v>-31.499765525080999</v>
      </c>
      <c r="K165" s="430">
        <v>0.14573411394499999</v>
      </c>
    </row>
    <row r="166" spans="1:11" ht="14.4" customHeight="1" thickBot="1" x14ac:dyDescent="0.35">
      <c r="A166" s="439" t="s">
        <v>436</v>
      </c>
      <c r="B166" s="417">
        <v>104.835023986358</v>
      </c>
      <c r="C166" s="417">
        <v>111.81229999999999</v>
      </c>
      <c r="D166" s="418">
        <v>6.9772760136420002</v>
      </c>
      <c r="E166" s="419">
        <v>1.0665548186880001</v>
      </c>
      <c r="F166" s="417">
        <v>109.09219658251899</v>
      </c>
      <c r="G166" s="418">
        <v>36.364065527506</v>
      </c>
      <c r="H166" s="420">
        <v>9.0398999999999994</v>
      </c>
      <c r="I166" s="417">
        <v>16.6404</v>
      </c>
      <c r="J166" s="418">
        <v>-19.723665527506</v>
      </c>
      <c r="K166" s="421">
        <v>0.15253519977800001</v>
      </c>
    </row>
    <row r="167" spans="1:11" ht="14.4" customHeight="1" thickBot="1" x14ac:dyDescent="0.35">
      <c r="A167" s="439" t="s">
        <v>437</v>
      </c>
      <c r="B167" s="417">
        <v>7.4834112058639999</v>
      </c>
      <c r="C167" s="417">
        <v>31.86694</v>
      </c>
      <c r="D167" s="418">
        <v>24.383528794135</v>
      </c>
      <c r="E167" s="419">
        <v>4.25834410583</v>
      </c>
      <c r="F167" s="417">
        <v>20.945817971783999</v>
      </c>
      <c r="G167" s="418">
        <v>6.9819393239279997</v>
      </c>
      <c r="H167" s="420">
        <v>2.0548000000000002</v>
      </c>
      <c r="I167" s="417">
        <v>4.5883000000000003</v>
      </c>
      <c r="J167" s="418">
        <v>-2.3936393239279998</v>
      </c>
      <c r="K167" s="421">
        <v>0.21905566095199999</v>
      </c>
    </row>
    <row r="168" spans="1:11" ht="14.4" customHeight="1" thickBot="1" x14ac:dyDescent="0.35">
      <c r="A168" s="439" t="s">
        <v>438</v>
      </c>
      <c r="B168" s="417">
        <v>18.527102953951999</v>
      </c>
      <c r="C168" s="417">
        <v>42.713239999999999</v>
      </c>
      <c r="D168" s="418">
        <v>24.186137046047001</v>
      </c>
      <c r="E168" s="419">
        <v>2.3054462484579998</v>
      </c>
      <c r="F168" s="417">
        <v>37.871882020942003</v>
      </c>
      <c r="G168" s="418">
        <v>12.623960673647</v>
      </c>
      <c r="H168" s="420">
        <v>0</v>
      </c>
      <c r="I168" s="417">
        <v>3.2414999999999998</v>
      </c>
      <c r="J168" s="418">
        <v>-9.3824606736469995</v>
      </c>
      <c r="K168" s="421">
        <v>8.5591204530000006E-2</v>
      </c>
    </row>
    <row r="169" spans="1:11" ht="14.4" customHeight="1" thickBot="1" x14ac:dyDescent="0.35">
      <c r="A169" s="438" t="s">
        <v>439</v>
      </c>
      <c r="B169" s="422">
        <v>0</v>
      </c>
      <c r="C169" s="422">
        <v>31.495170000000002</v>
      </c>
      <c r="D169" s="423">
        <v>31.495170000000002</v>
      </c>
      <c r="E169" s="424" t="s">
        <v>279</v>
      </c>
      <c r="F169" s="422">
        <v>33.000000000008001</v>
      </c>
      <c r="G169" s="423">
        <v>11.000000000002</v>
      </c>
      <c r="H169" s="425">
        <v>4.1855700000000002</v>
      </c>
      <c r="I169" s="422">
        <v>19.111280000000001</v>
      </c>
      <c r="J169" s="423">
        <v>8.1112799999970004</v>
      </c>
      <c r="K169" s="430">
        <v>0.57912969696899996</v>
      </c>
    </row>
    <row r="170" spans="1:11" ht="14.4" customHeight="1" thickBot="1" x14ac:dyDescent="0.35">
      <c r="A170" s="439" t="s">
        <v>440</v>
      </c>
      <c r="B170" s="417">
        <v>0</v>
      </c>
      <c r="C170" s="417">
        <v>20.266369999999998</v>
      </c>
      <c r="D170" s="418">
        <v>20.266369999999998</v>
      </c>
      <c r="E170" s="427" t="s">
        <v>279</v>
      </c>
      <c r="F170" s="417">
        <v>24.000000000006001</v>
      </c>
      <c r="G170" s="418">
        <v>8.0000000000020002</v>
      </c>
      <c r="H170" s="420">
        <v>4.7388700000000004</v>
      </c>
      <c r="I170" s="417">
        <v>18.33248</v>
      </c>
      <c r="J170" s="418">
        <v>10.332479999997</v>
      </c>
      <c r="K170" s="421">
        <v>0.76385333333299998</v>
      </c>
    </row>
    <row r="171" spans="1:11" ht="14.4" customHeight="1" thickBot="1" x14ac:dyDescent="0.35">
      <c r="A171" s="439" t="s">
        <v>441</v>
      </c>
      <c r="B171" s="417">
        <v>0</v>
      </c>
      <c r="C171" s="417">
        <v>11.2288</v>
      </c>
      <c r="D171" s="418">
        <v>11.2288</v>
      </c>
      <c r="E171" s="427" t="s">
        <v>279</v>
      </c>
      <c r="F171" s="417">
        <v>9.0000000000020002</v>
      </c>
      <c r="G171" s="418">
        <v>3</v>
      </c>
      <c r="H171" s="420">
        <v>-0.55330000000000001</v>
      </c>
      <c r="I171" s="417">
        <v>0.77879999999899996</v>
      </c>
      <c r="J171" s="418">
        <v>-2.2212000000000001</v>
      </c>
      <c r="K171" s="421">
        <v>8.6533333333000007E-2</v>
      </c>
    </row>
    <row r="172" spans="1:11" ht="14.4" customHeight="1" thickBot="1" x14ac:dyDescent="0.35">
      <c r="A172" s="438" t="s">
        <v>442</v>
      </c>
      <c r="B172" s="422">
        <v>2.9999799647069998</v>
      </c>
      <c r="C172" s="422">
        <v>21.43648</v>
      </c>
      <c r="D172" s="423">
        <v>18.436500035291999</v>
      </c>
      <c r="E172" s="429">
        <v>7.1455410543340001</v>
      </c>
      <c r="F172" s="422">
        <v>52.941328244030998</v>
      </c>
      <c r="G172" s="423">
        <v>17.647109414677001</v>
      </c>
      <c r="H172" s="425">
        <v>10.538</v>
      </c>
      <c r="I172" s="422">
        <v>30.114000000000001</v>
      </c>
      <c r="J172" s="423">
        <v>12.466890585323</v>
      </c>
      <c r="K172" s="430">
        <v>0.568818369293</v>
      </c>
    </row>
    <row r="173" spans="1:11" ht="14.4" customHeight="1" thickBot="1" x14ac:dyDescent="0.35">
      <c r="A173" s="439" t="s">
        <v>443</v>
      </c>
      <c r="B173" s="417">
        <v>2.9999799647069998</v>
      </c>
      <c r="C173" s="417">
        <v>0.94289999999999996</v>
      </c>
      <c r="D173" s="418">
        <v>-2.0570799647069999</v>
      </c>
      <c r="E173" s="419">
        <v>0.31430209904400003</v>
      </c>
      <c r="F173" s="417">
        <v>0.94132824401699999</v>
      </c>
      <c r="G173" s="418">
        <v>0.31377608133899998</v>
      </c>
      <c r="H173" s="420">
        <v>0</v>
      </c>
      <c r="I173" s="417">
        <v>0</v>
      </c>
      <c r="J173" s="418">
        <v>-0.31377608133899998</v>
      </c>
      <c r="K173" s="421">
        <v>0</v>
      </c>
    </row>
    <row r="174" spans="1:11" ht="14.4" customHeight="1" thickBot="1" x14ac:dyDescent="0.35">
      <c r="A174" s="439" t="s">
        <v>444</v>
      </c>
      <c r="B174" s="417">
        <v>0</v>
      </c>
      <c r="C174" s="417">
        <v>20.493580000000001</v>
      </c>
      <c r="D174" s="418">
        <v>20.493580000000001</v>
      </c>
      <c r="E174" s="427" t="s">
        <v>279</v>
      </c>
      <c r="F174" s="417">
        <v>52.000000000013003</v>
      </c>
      <c r="G174" s="418">
        <v>17.333333333336999</v>
      </c>
      <c r="H174" s="420">
        <v>10.538</v>
      </c>
      <c r="I174" s="417">
        <v>30.114000000000001</v>
      </c>
      <c r="J174" s="418">
        <v>12.780666666662</v>
      </c>
      <c r="K174" s="421">
        <v>0.57911538461500001</v>
      </c>
    </row>
    <row r="175" spans="1:11" ht="14.4" customHeight="1" thickBot="1" x14ac:dyDescent="0.35">
      <c r="A175" s="438" t="s">
        <v>445</v>
      </c>
      <c r="B175" s="422">
        <v>0</v>
      </c>
      <c r="C175" s="422">
        <v>0</v>
      </c>
      <c r="D175" s="423">
        <v>0</v>
      </c>
      <c r="E175" s="424" t="s">
        <v>279</v>
      </c>
      <c r="F175" s="422">
        <v>0</v>
      </c>
      <c r="G175" s="423">
        <v>0</v>
      </c>
      <c r="H175" s="425">
        <v>0</v>
      </c>
      <c r="I175" s="422">
        <v>-4.2368600000000001</v>
      </c>
      <c r="J175" s="423">
        <v>-4.2368600000000001</v>
      </c>
      <c r="K175" s="426" t="s">
        <v>314</v>
      </c>
    </row>
    <row r="176" spans="1:11" ht="14.4" customHeight="1" thickBot="1" x14ac:dyDescent="0.35">
      <c r="A176" s="439" t="s">
        <v>446</v>
      </c>
      <c r="B176" s="417">
        <v>0</v>
      </c>
      <c r="C176" s="417">
        <v>0</v>
      </c>
      <c r="D176" s="418">
        <v>0</v>
      </c>
      <c r="E176" s="427" t="s">
        <v>279</v>
      </c>
      <c r="F176" s="417">
        <v>0</v>
      </c>
      <c r="G176" s="418">
        <v>0</v>
      </c>
      <c r="H176" s="420">
        <v>0</v>
      </c>
      <c r="I176" s="417">
        <v>-4.2368600000000001</v>
      </c>
      <c r="J176" s="418">
        <v>-4.2368600000000001</v>
      </c>
      <c r="K176" s="428" t="s">
        <v>314</v>
      </c>
    </row>
    <row r="177" spans="1:11" ht="14.4" customHeight="1" thickBot="1" x14ac:dyDescent="0.35">
      <c r="A177" s="438" t="s">
        <v>447</v>
      </c>
      <c r="B177" s="422">
        <v>0</v>
      </c>
      <c r="C177" s="422">
        <v>0</v>
      </c>
      <c r="D177" s="423">
        <v>0</v>
      </c>
      <c r="E177" s="429">
        <v>1</v>
      </c>
      <c r="F177" s="422">
        <v>0</v>
      </c>
      <c r="G177" s="423">
        <v>0</v>
      </c>
      <c r="H177" s="425">
        <v>6.5699999999999995E-2</v>
      </c>
      <c r="I177" s="422">
        <v>6.5699999999999995E-2</v>
      </c>
      <c r="J177" s="423">
        <v>6.5699999999999995E-2</v>
      </c>
      <c r="K177" s="426" t="s">
        <v>314</v>
      </c>
    </row>
    <row r="178" spans="1:11" ht="14.4" customHeight="1" thickBot="1" x14ac:dyDescent="0.35">
      <c r="A178" s="439" t="s">
        <v>448</v>
      </c>
      <c r="B178" s="417">
        <v>0</v>
      </c>
      <c r="C178" s="417">
        <v>0</v>
      </c>
      <c r="D178" s="418">
        <v>0</v>
      </c>
      <c r="E178" s="419">
        <v>1</v>
      </c>
      <c r="F178" s="417">
        <v>0</v>
      </c>
      <c r="G178" s="418">
        <v>0</v>
      </c>
      <c r="H178" s="420">
        <v>6.5699999999999995E-2</v>
      </c>
      <c r="I178" s="417">
        <v>6.5699999999999995E-2</v>
      </c>
      <c r="J178" s="418">
        <v>6.5699999999999995E-2</v>
      </c>
      <c r="K178" s="428" t="s">
        <v>314</v>
      </c>
    </row>
    <row r="179" spans="1:11" ht="14.4" customHeight="1" thickBot="1" x14ac:dyDescent="0.35">
      <c r="A179" s="438" t="s">
        <v>449</v>
      </c>
      <c r="B179" s="422">
        <v>29164</v>
      </c>
      <c r="C179" s="422">
        <v>26428.49294</v>
      </c>
      <c r="D179" s="423">
        <v>-2735.5070599999999</v>
      </c>
      <c r="E179" s="429">
        <v>0.90620261075200004</v>
      </c>
      <c r="F179" s="422">
        <v>28176.0000000074</v>
      </c>
      <c r="G179" s="423">
        <v>9392.0000000024593</v>
      </c>
      <c r="H179" s="425">
        <v>2316.846</v>
      </c>
      <c r="I179" s="422">
        <v>9407.2540599999993</v>
      </c>
      <c r="J179" s="423">
        <v>15.254059997540001</v>
      </c>
      <c r="K179" s="430">
        <v>0.333874718199</v>
      </c>
    </row>
    <row r="180" spans="1:11" ht="14.4" customHeight="1" thickBot="1" x14ac:dyDescent="0.35">
      <c r="A180" s="439" t="s">
        <v>450</v>
      </c>
      <c r="B180" s="417">
        <v>13678</v>
      </c>
      <c r="C180" s="417">
        <v>11756.393480000001</v>
      </c>
      <c r="D180" s="418">
        <v>-1921.60652</v>
      </c>
      <c r="E180" s="419">
        <v>0.85951114782799998</v>
      </c>
      <c r="F180" s="417">
        <v>13255.0000000035</v>
      </c>
      <c r="G180" s="418">
        <v>4418.3333333344899</v>
      </c>
      <c r="H180" s="420">
        <v>1021.9443199999999</v>
      </c>
      <c r="I180" s="417">
        <v>4123.9482500000004</v>
      </c>
      <c r="J180" s="418">
        <v>-294.38508333448999</v>
      </c>
      <c r="K180" s="421">
        <v>0.31112397208499998</v>
      </c>
    </row>
    <row r="181" spans="1:11" ht="14.4" customHeight="1" thickBot="1" x14ac:dyDescent="0.35">
      <c r="A181" s="439" t="s">
        <v>451</v>
      </c>
      <c r="B181" s="417">
        <v>15486</v>
      </c>
      <c r="C181" s="417">
        <v>14672.099459999999</v>
      </c>
      <c r="D181" s="418">
        <v>-813.90053999999895</v>
      </c>
      <c r="E181" s="419">
        <v>0.94744281673700004</v>
      </c>
      <c r="F181" s="417">
        <v>14921.0000000039</v>
      </c>
      <c r="G181" s="418">
        <v>4973.6666666679703</v>
      </c>
      <c r="H181" s="420">
        <v>1294.9016799999999</v>
      </c>
      <c r="I181" s="417">
        <v>5283.3058099999998</v>
      </c>
      <c r="J181" s="418">
        <v>309.63914333203201</v>
      </c>
      <c r="K181" s="421">
        <v>0.35408523624400001</v>
      </c>
    </row>
    <row r="182" spans="1:11" ht="14.4" customHeight="1" thickBot="1" x14ac:dyDescent="0.35">
      <c r="A182" s="438" t="s">
        <v>452</v>
      </c>
      <c r="B182" s="422">
        <v>0</v>
      </c>
      <c r="C182" s="422">
        <v>1616.5628099999999</v>
      </c>
      <c r="D182" s="423">
        <v>1616.5628099999999</v>
      </c>
      <c r="E182" s="424" t="s">
        <v>279</v>
      </c>
      <c r="F182" s="422">
        <v>0</v>
      </c>
      <c r="G182" s="423">
        <v>0</v>
      </c>
      <c r="H182" s="425">
        <v>262.32290999999998</v>
      </c>
      <c r="I182" s="422">
        <v>231.03122999999999</v>
      </c>
      <c r="J182" s="423">
        <v>231.03122999999999</v>
      </c>
      <c r="K182" s="426" t="s">
        <v>279</v>
      </c>
    </row>
    <row r="183" spans="1:11" ht="14.4" customHeight="1" thickBot="1" x14ac:dyDescent="0.35">
      <c r="A183" s="439" t="s">
        <v>453</v>
      </c>
      <c r="B183" s="417">
        <v>0</v>
      </c>
      <c r="C183" s="417">
        <v>92.804209999999998</v>
      </c>
      <c r="D183" s="418">
        <v>92.804209999999998</v>
      </c>
      <c r="E183" s="427" t="s">
        <v>279</v>
      </c>
      <c r="F183" s="417">
        <v>0</v>
      </c>
      <c r="G183" s="418">
        <v>0</v>
      </c>
      <c r="H183" s="420">
        <v>0</v>
      </c>
      <c r="I183" s="417">
        <v>0</v>
      </c>
      <c r="J183" s="418">
        <v>0</v>
      </c>
      <c r="K183" s="428" t="s">
        <v>279</v>
      </c>
    </row>
    <row r="184" spans="1:11" ht="14.4" customHeight="1" thickBot="1" x14ac:dyDescent="0.35">
      <c r="A184" s="439" t="s">
        <v>454</v>
      </c>
      <c r="B184" s="417">
        <v>0</v>
      </c>
      <c r="C184" s="417">
        <v>1523.7585999999999</v>
      </c>
      <c r="D184" s="418">
        <v>1523.7585999999999</v>
      </c>
      <c r="E184" s="427" t="s">
        <v>279</v>
      </c>
      <c r="F184" s="417">
        <v>0</v>
      </c>
      <c r="G184" s="418">
        <v>0</v>
      </c>
      <c r="H184" s="420">
        <v>262.32290999999998</v>
      </c>
      <c r="I184" s="417">
        <v>231.03122999999999</v>
      </c>
      <c r="J184" s="418">
        <v>231.03122999999999</v>
      </c>
      <c r="K184" s="428" t="s">
        <v>279</v>
      </c>
    </row>
    <row r="185" spans="1:11" ht="14.4" customHeight="1" thickBot="1" x14ac:dyDescent="0.35">
      <c r="A185" s="437" t="s">
        <v>455</v>
      </c>
      <c r="B185" s="417">
        <v>0</v>
      </c>
      <c r="C185" s="417">
        <v>7.5202499999999999</v>
      </c>
      <c r="D185" s="418">
        <v>7.5202499999999999</v>
      </c>
      <c r="E185" s="427" t="s">
        <v>314</v>
      </c>
      <c r="F185" s="417">
        <v>0</v>
      </c>
      <c r="G185" s="418">
        <v>0</v>
      </c>
      <c r="H185" s="420">
        <v>0</v>
      </c>
      <c r="I185" s="417">
        <v>1.5040500000000001</v>
      </c>
      <c r="J185" s="418">
        <v>1.5040500000000001</v>
      </c>
      <c r="K185" s="428" t="s">
        <v>279</v>
      </c>
    </row>
    <row r="186" spans="1:11" ht="14.4" customHeight="1" thickBot="1" x14ac:dyDescent="0.35">
      <c r="A186" s="438" t="s">
        <v>456</v>
      </c>
      <c r="B186" s="422">
        <v>0</v>
      </c>
      <c r="C186" s="422">
        <v>7.5202499999999999</v>
      </c>
      <c r="D186" s="423">
        <v>7.5202499999999999</v>
      </c>
      <c r="E186" s="424" t="s">
        <v>314</v>
      </c>
      <c r="F186" s="422">
        <v>0</v>
      </c>
      <c r="G186" s="423">
        <v>0</v>
      </c>
      <c r="H186" s="425">
        <v>0</v>
      </c>
      <c r="I186" s="422">
        <v>1.5040500000000001</v>
      </c>
      <c r="J186" s="423">
        <v>1.5040500000000001</v>
      </c>
      <c r="K186" s="426" t="s">
        <v>279</v>
      </c>
    </row>
    <row r="187" spans="1:11" ht="14.4" customHeight="1" thickBot="1" x14ac:dyDescent="0.35">
      <c r="A187" s="439" t="s">
        <v>457</v>
      </c>
      <c r="B187" s="417">
        <v>0</v>
      </c>
      <c r="C187" s="417">
        <v>7.5202499999999999</v>
      </c>
      <c r="D187" s="418">
        <v>7.5202499999999999</v>
      </c>
      <c r="E187" s="427" t="s">
        <v>314</v>
      </c>
      <c r="F187" s="417">
        <v>0</v>
      </c>
      <c r="G187" s="418">
        <v>0</v>
      </c>
      <c r="H187" s="420">
        <v>0</v>
      </c>
      <c r="I187" s="417">
        <v>1.5040500000000001</v>
      </c>
      <c r="J187" s="418">
        <v>1.5040500000000001</v>
      </c>
      <c r="K187" s="428" t="s">
        <v>279</v>
      </c>
    </row>
    <row r="188" spans="1:11" ht="14.4" customHeight="1" thickBot="1" x14ac:dyDescent="0.35">
      <c r="A188" s="436" t="s">
        <v>458</v>
      </c>
      <c r="B188" s="417">
        <v>51889.055583198598</v>
      </c>
      <c r="C188" s="417">
        <v>58086.06493</v>
      </c>
      <c r="D188" s="418">
        <v>6197.0093468013902</v>
      </c>
      <c r="E188" s="419">
        <v>1.1194280619899999</v>
      </c>
      <c r="F188" s="417">
        <v>54225.722426066903</v>
      </c>
      <c r="G188" s="418">
        <v>18075.240808688999</v>
      </c>
      <c r="H188" s="420">
        <v>2528.3715699999998</v>
      </c>
      <c r="I188" s="417">
        <v>12062.69277</v>
      </c>
      <c r="J188" s="418">
        <v>-6012.5480386889603</v>
      </c>
      <c r="K188" s="421">
        <v>0.22245333451099999</v>
      </c>
    </row>
    <row r="189" spans="1:11" ht="14.4" customHeight="1" thickBot="1" x14ac:dyDescent="0.35">
      <c r="A189" s="437" t="s">
        <v>459</v>
      </c>
      <c r="B189" s="417">
        <v>51520</v>
      </c>
      <c r="C189" s="417">
        <v>57677.995510000001</v>
      </c>
      <c r="D189" s="418">
        <v>6157.9955099999997</v>
      </c>
      <c r="E189" s="419">
        <v>1.1195263103640001</v>
      </c>
      <c r="F189" s="417">
        <v>53825.000000014399</v>
      </c>
      <c r="G189" s="418">
        <v>17941.666666671499</v>
      </c>
      <c r="H189" s="420">
        <v>2497.1521499999999</v>
      </c>
      <c r="I189" s="417">
        <v>11794.3614</v>
      </c>
      <c r="J189" s="418">
        <v>-6147.3052666714802</v>
      </c>
      <c r="K189" s="421">
        <v>0.219124224802</v>
      </c>
    </row>
    <row r="190" spans="1:11" ht="14.4" customHeight="1" thickBot="1" x14ac:dyDescent="0.35">
      <c r="A190" s="438" t="s">
        <v>460</v>
      </c>
      <c r="B190" s="422">
        <v>51520</v>
      </c>
      <c r="C190" s="422">
        <v>57677.995510000001</v>
      </c>
      <c r="D190" s="423">
        <v>6157.9955099999997</v>
      </c>
      <c r="E190" s="429">
        <v>1.1195263103640001</v>
      </c>
      <c r="F190" s="422">
        <v>53825.000000014399</v>
      </c>
      <c r="G190" s="423">
        <v>17941.666666671499</v>
      </c>
      <c r="H190" s="425">
        <v>2497.1521499999999</v>
      </c>
      <c r="I190" s="422">
        <v>11794.3614</v>
      </c>
      <c r="J190" s="423">
        <v>-6147.3052666714802</v>
      </c>
      <c r="K190" s="430">
        <v>0.219124224802</v>
      </c>
    </row>
    <row r="191" spans="1:11" ht="14.4" customHeight="1" thickBot="1" x14ac:dyDescent="0.35">
      <c r="A191" s="439" t="s">
        <v>461</v>
      </c>
      <c r="B191" s="417">
        <v>12920</v>
      </c>
      <c r="C191" s="417">
        <v>15251.351000000001</v>
      </c>
      <c r="D191" s="418">
        <v>2331.3510000000001</v>
      </c>
      <c r="E191" s="419">
        <v>1.1804451238389999</v>
      </c>
      <c r="F191" s="417">
        <v>15225.0000000041</v>
      </c>
      <c r="G191" s="418">
        <v>5075.0000000013597</v>
      </c>
      <c r="H191" s="420">
        <v>1211.712</v>
      </c>
      <c r="I191" s="417">
        <v>4925.107</v>
      </c>
      <c r="J191" s="418">
        <v>-149.893000001362</v>
      </c>
      <c r="K191" s="421">
        <v>0.32348814449899999</v>
      </c>
    </row>
    <row r="192" spans="1:11" ht="14.4" customHeight="1" thickBot="1" x14ac:dyDescent="0.35">
      <c r="A192" s="439" t="s">
        <v>462</v>
      </c>
      <c r="B192" s="417">
        <v>38500</v>
      </c>
      <c r="C192" s="417">
        <v>42402.042950000003</v>
      </c>
      <c r="D192" s="418">
        <v>3902.04295</v>
      </c>
      <c r="E192" s="419">
        <v>1.101351764935</v>
      </c>
      <c r="F192" s="417">
        <v>38500.000000010303</v>
      </c>
      <c r="G192" s="418">
        <v>12833.333333336799</v>
      </c>
      <c r="H192" s="420">
        <v>1260.36015</v>
      </c>
      <c r="I192" s="417">
        <v>6765.8822</v>
      </c>
      <c r="J192" s="418">
        <v>-6067.45113333678</v>
      </c>
      <c r="K192" s="421">
        <v>0.175737199999</v>
      </c>
    </row>
    <row r="193" spans="1:11" ht="14.4" customHeight="1" thickBot="1" x14ac:dyDescent="0.35">
      <c r="A193" s="439" t="s">
        <v>463</v>
      </c>
      <c r="B193" s="417">
        <v>100</v>
      </c>
      <c r="C193" s="417">
        <v>24.601559999999999</v>
      </c>
      <c r="D193" s="418">
        <v>-75.398439999999994</v>
      </c>
      <c r="E193" s="419">
        <v>0.2460156</v>
      </c>
      <c r="F193" s="417">
        <v>100.000000000027</v>
      </c>
      <c r="G193" s="418">
        <v>33.333333333341997</v>
      </c>
      <c r="H193" s="420">
        <v>25.08</v>
      </c>
      <c r="I193" s="417">
        <v>103.37220000000001</v>
      </c>
      <c r="J193" s="418">
        <v>70.038866666657</v>
      </c>
      <c r="K193" s="421">
        <v>1.0337219999989999</v>
      </c>
    </row>
    <row r="194" spans="1:11" ht="14.4" customHeight="1" thickBot="1" x14ac:dyDescent="0.35">
      <c r="A194" s="437" t="s">
        <v>464</v>
      </c>
      <c r="B194" s="417">
        <v>0</v>
      </c>
      <c r="C194" s="417">
        <v>0</v>
      </c>
      <c r="D194" s="418">
        <v>0</v>
      </c>
      <c r="E194" s="427" t="s">
        <v>279</v>
      </c>
      <c r="F194" s="417">
        <v>0</v>
      </c>
      <c r="G194" s="418">
        <v>0</v>
      </c>
      <c r="H194" s="420">
        <v>0</v>
      </c>
      <c r="I194" s="417">
        <v>85.481499999999997</v>
      </c>
      <c r="J194" s="418">
        <v>85.481499999999997</v>
      </c>
      <c r="K194" s="428" t="s">
        <v>314</v>
      </c>
    </row>
    <row r="195" spans="1:11" ht="14.4" customHeight="1" thickBot="1" x14ac:dyDescent="0.35">
      <c r="A195" s="438" t="s">
        <v>465</v>
      </c>
      <c r="B195" s="422">
        <v>0</v>
      </c>
      <c r="C195" s="422">
        <v>0</v>
      </c>
      <c r="D195" s="423">
        <v>0</v>
      </c>
      <c r="E195" s="429">
        <v>1</v>
      </c>
      <c r="F195" s="422">
        <v>0</v>
      </c>
      <c r="G195" s="423">
        <v>0</v>
      </c>
      <c r="H195" s="425">
        <v>0</v>
      </c>
      <c r="I195" s="422">
        <v>85.481499999999997</v>
      </c>
      <c r="J195" s="423">
        <v>85.481499999999997</v>
      </c>
      <c r="K195" s="426" t="s">
        <v>314</v>
      </c>
    </row>
    <row r="196" spans="1:11" ht="14.4" customHeight="1" thickBot="1" x14ac:dyDescent="0.35">
      <c r="A196" s="439" t="s">
        <v>466</v>
      </c>
      <c r="B196" s="417">
        <v>0</v>
      </c>
      <c r="C196" s="417">
        <v>0</v>
      </c>
      <c r="D196" s="418">
        <v>0</v>
      </c>
      <c r="E196" s="419">
        <v>1</v>
      </c>
      <c r="F196" s="417">
        <v>0</v>
      </c>
      <c r="G196" s="418">
        <v>0</v>
      </c>
      <c r="H196" s="420">
        <v>0</v>
      </c>
      <c r="I196" s="417">
        <v>85.481499999999997</v>
      </c>
      <c r="J196" s="418">
        <v>85.481499999999997</v>
      </c>
      <c r="K196" s="428" t="s">
        <v>314</v>
      </c>
    </row>
    <row r="197" spans="1:11" ht="14.4" customHeight="1" thickBot="1" x14ac:dyDescent="0.35">
      <c r="A197" s="440" t="s">
        <v>467</v>
      </c>
      <c r="B197" s="422">
        <v>369.05558319859102</v>
      </c>
      <c r="C197" s="422">
        <v>408.06941999999998</v>
      </c>
      <c r="D197" s="423">
        <v>39.013836801407997</v>
      </c>
      <c r="E197" s="429">
        <v>1.105712631314</v>
      </c>
      <c r="F197" s="422">
        <v>400.72242605244003</v>
      </c>
      <c r="G197" s="423">
        <v>133.57414201748</v>
      </c>
      <c r="H197" s="425">
        <v>31.21942</v>
      </c>
      <c r="I197" s="422">
        <v>182.84987000000001</v>
      </c>
      <c r="J197" s="423">
        <v>49.275727982519001</v>
      </c>
      <c r="K197" s="430">
        <v>0.45630056645700001</v>
      </c>
    </row>
    <row r="198" spans="1:11" ht="14.4" customHeight="1" thickBot="1" x14ac:dyDescent="0.35">
      <c r="A198" s="438" t="s">
        <v>468</v>
      </c>
      <c r="B198" s="422">
        <v>0</v>
      </c>
      <c r="C198" s="422">
        <v>-7.3999999999999999E-4</v>
      </c>
      <c r="D198" s="423">
        <v>-7.3999999999999999E-4</v>
      </c>
      <c r="E198" s="424" t="s">
        <v>279</v>
      </c>
      <c r="F198" s="422">
        <v>0</v>
      </c>
      <c r="G198" s="423">
        <v>0</v>
      </c>
      <c r="H198" s="425">
        <v>2.0000000000000002E-5</v>
      </c>
      <c r="I198" s="422">
        <v>1.47E-3</v>
      </c>
      <c r="J198" s="423">
        <v>1.47E-3</v>
      </c>
      <c r="K198" s="426" t="s">
        <v>279</v>
      </c>
    </row>
    <row r="199" spans="1:11" ht="14.4" customHeight="1" thickBot="1" x14ac:dyDescent="0.35">
      <c r="A199" s="439" t="s">
        <v>469</v>
      </c>
      <c r="B199" s="417">
        <v>0</v>
      </c>
      <c r="C199" s="417">
        <v>-7.3999999999999999E-4</v>
      </c>
      <c r="D199" s="418">
        <v>-7.3999999999999999E-4</v>
      </c>
      <c r="E199" s="427" t="s">
        <v>279</v>
      </c>
      <c r="F199" s="417">
        <v>0</v>
      </c>
      <c r="G199" s="418">
        <v>0</v>
      </c>
      <c r="H199" s="420">
        <v>2.0000000000000002E-5</v>
      </c>
      <c r="I199" s="417">
        <v>1.47E-3</v>
      </c>
      <c r="J199" s="418">
        <v>1.47E-3</v>
      </c>
      <c r="K199" s="428" t="s">
        <v>279</v>
      </c>
    </row>
    <row r="200" spans="1:11" ht="14.4" customHeight="1" thickBot="1" x14ac:dyDescent="0.35">
      <c r="A200" s="438" t="s">
        <v>470</v>
      </c>
      <c r="B200" s="422">
        <v>369.05558319859102</v>
      </c>
      <c r="C200" s="422">
        <v>405.71116000000001</v>
      </c>
      <c r="D200" s="423">
        <v>36.655576801408003</v>
      </c>
      <c r="E200" s="429">
        <v>1.0993226453410001</v>
      </c>
      <c r="F200" s="422">
        <v>400.72242605244003</v>
      </c>
      <c r="G200" s="423">
        <v>133.57414201748</v>
      </c>
      <c r="H200" s="425">
        <v>31.2194</v>
      </c>
      <c r="I200" s="422">
        <v>162.7244</v>
      </c>
      <c r="J200" s="423">
        <v>29.150257982519001</v>
      </c>
      <c r="K200" s="430">
        <v>0.40607759740999999</v>
      </c>
    </row>
    <row r="201" spans="1:11" ht="14.4" customHeight="1" thickBot="1" x14ac:dyDescent="0.35">
      <c r="A201" s="439" t="s">
        <v>471</v>
      </c>
      <c r="B201" s="417">
        <v>300</v>
      </c>
      <c r="C201" s="417">
        <v>304.25200000000001</v>
      </c>
      <c r="D201" s="418">
        <v>4.2519999999989997</v>
      </c>
      <c r="E201" s="419">
        <v>1.0141733333330001</v>
      </c>
      <c r="F201" s="417">
        <v>330.00000000008703</v>
      </c>
      <c r="G201" s="418">
        <v>110.000000000029</v>
      </c>
      <c r="H201" s="420">
        <v>25.495999999999999</v>
      </c>
      <c r="I201" s="417">
        <v>135.428</v>
      </c>
      <c r="J201" s="418">
        <v>25.427999999971</v>
      </c>
      <c r="K201" s="421">
        <v>0.410387878787</v>
      </c>
    </row>
    <row r="202" spans="1:11" ht="14.4" customHeight="1" thickBot="1" x14ac:dyDescent="0.35">
      <c r="A202" s="439" t="s">
        <v>472</v>
      </c>
      <c r="B202" s="417">
        <v>0</v>
      </c>
      <c r="C202" s="417">
        <v>19.131</v>
      </c>
      <c r="D202" s="418">
        <v>19.131</v>
      </c>
      <c r="E202" s="427" t="s">
        <v>279</v>
      </c>
      <c r="F202" s="417">
        <v>13.128053782162</v>
      </c>
      <c r="G202" s="418">
        <v>4.3760179273870001</v>
      </c>
      <c r="H202" s="420">
        <v>0.10199999999999999</v>
      </c>
      <c r="I202" s="417">
        <v>0.35899999999999999</v>
      </c>
      <c r="J202" s="418">
        <v>-4.0170179273870001</v>
      </c>
      <c r="K202" s="421">
        <v>2.7346018377999999E-2</v>
      </c>
    </row>
    <row r="203" spans="1:11" ht="14.4" customHeight="1" thickBot="1" x14ac:dyDescent="0.35">
      <c r="A203" s="439" t="s">
        <v>473</v>
      </c>
      <c r="B203" s="417">
        <v>48.066136663268999</v>
      </c>
      <c r="C203" s="417">
        <v>61.353000000000002</v>
      </c>
      <c r="D203" s="418">
        <v>13.286863336730001</v>
      </c>
      <c r="E203" s="419">
        <v>1.276428776246</v>
      </c>
      <c r="F203" s="417">
        <v>39.594372270191002</v>
      </c>
      <c r="G203" s="418">
        <v>13.198124090063001</v>
      </c>
      <c r="H203" s="420">
        <v>3.39</v>
      </c>
      <c r="I203" s="417">
        <v>24.706</v>
      </c>
      <c r="J203" s="418">
        <v>11.507875909936001</v>
      </c>
      <c r="K203" s="421">
        <v>0.62397756507900004</v>
      </c>
    </row>
    <row r="204" spans="1:11" ht="14.4" customHeight="1" thickBot="1" x14ac:dyDescent="0.35">
      <c r="A204" s="439" t="s">
        <v>474</v>
      </c>
      <c r="B204" s="417">
        <v>20.989446535321001</v>
      </c>
      <c r="C204" s="417">
        <v>20.975159999999999</v>
      </c>
      <c r="D204" s="418">
        <v>-1.4286535321E-2</v>
      </c>
      <c r="E204" s="419">
        <v>0.99931934673400002</v>
      </c>
      <c r="F204" s="417">
        <v>18</v>
      </c>
      <c r="G204" s="418">
        <v>6</v>
      </c>
      <c r="H204" s="420">
        <v>2.2313999999999998</v>
      </c>
      <c r="I204" s="417">
        <v>2.2313999999999998</v>
      </c>
      <c r="J204" s="418">
        <v>-3.7686000000000002</v>
      </c>
      <c r="K204" s="421">
        <v>0.12396666666599999</v>
      </c>
    </row>
    <row r="205" spans="1:11" ht="14.4" customHeight="1" thickBot="1" x14ac:dyDescent="0.35">
      <c r="A205" s="438" t="s">
        <v>475</v>
      </c>
      <c r="B205" s="422">
        <v>0</v>
      </c>
      <c r="C205" s="422">
        <v>2.359</v>
      </c>
      <c r="D205" s="423">
        <v>2.359</v>
      </c>
      <c r="E205" s="424" t="s">
        <v>279</v>
      </c>
      <c r="F205" s="422">
        <v>0</v>
      </c>
      <c r="G205" s="423">
        <v>0</v>
      </c>
      <c r="H205" s="425">
        <v>0</v>
      </c>
      <c r="I205" s="422">
        <v>20.123999999999999</v>
      </c>
      <c r="J205" s="423">
        <v>20.123999999999999</v>
      </c>
      <c r="K205" s="426" t="s">
        <v>279</v>
      </c>
    </row>
    <row r="206" spans="1:11" ht="14.4" customHeight="1" thickBot="1" x14ac:dyDescent="0.35">
      <c r="A206" s="439" t="s">
        <v>476</v>
      </c>
      <c r="B206" s="417">
        <v>0</v>
      </c>
      <c r="C206" s="417">
        <v>2.359</v>
      </c>
      <c r="D206" s="418">
        <v>2.359</v>
      </c>
      <c r="E206" s="427" t="s">
        <v>279</v>
      </c>
      <c r="F206" s="417">
        <v>0</v>
      </c>
      <c r="G206" s="418">
        <v>0</v>
      </c>
      <c r="H206" s="420">
        <v>0</v>
      </c>
      <c r="I206" s="417">
        <v>20.123999999999999</v>
      </c>
      <c r="J206" s="418">
        <v>20.123999999999999</v>
      </c>
      <c r="K206" s="428" t="s">
        <v>279</v>
      </c>
    </row>
    <row r="207" spans="1:11" ht="14.4" customHeight="1" thickBot="1" x14ac:dyDescent="0.35">
      <c r="A207" s="436" t="s">
        <v>477</v>
      </c>
      <c r="B207" s="417">
        <v>102</v>
      </c>
      <c r="C207" s="417">
        <v>237.58</v>
      </c>
      <c r="D207" s="418">
        <v>135.58000000000001</v>
      </c>
      <c r="E207" s="419">
        <v>2.3292156862739999</v>
      </c>
      <c r="F207" s="417">
        <v>140.00000000003701</v>
      </c>
      <c r="G207" s="418">
        <v>46.666666666677997</v>
      </c>
      <c r="H207" s="420">
        <v>0</v>
      </c>
      <c r="I207" s="417">
        <v>0</v>
      </c>
      <c r="J207" s="418">
        <v>-46.666666666677997</v>
      </c>
      <c r="K207" s="421">
        <v>0</v>
      </c>
    </row>
    <row r="208" spans="1:11" ht="14.4" customHeight="1" thickBot="1" x14ac:dyDescent="0.35">
      <c r="A208" s="440" t="s">
        <v>478</v>
      </c>
      <c r="B208" s="422">
        <v>102</v>
      </c>
      <c r="C208" s="422">
        <v>237.58</v>
      </c>
      <c r="D208" s="423">
        <v>135.58000000000001</v>
      </c>
      <c r="E208" s="429">
        <v>2.3292156862739999</v>
      </c>
      <c r="F208" s="422">
        <v>140.00000000003701</v>
      </c>
      <c r="G208" s="423">
        <v>46.666666666677997</v>
      </c>
      <c r="H208" s="425">
        <v>0</v>
      </c>
      <c r="I208" s="422">
        <v>0</v>
      </c>
      <c r="J208" s="423">
        <v>-46.666666666677997</v>
      </c>
      <c r="K208" s="430">
        <v>0</v>
      </c>
    </row>
    <row r="209" spans="1:11" ht="14.4" customHeight="1" thickBot="1" x14ac:dyDescent="0.35">
      <c r="A209" s="438" t="s">
        <v>479</v>
      </c>
      <c r="B209" s="422">
        <v>102</v>
      </c>
      <c r="C209" s="422">
        <v>237.58</v>
      </c>
      <c r="D209" s="423">
        <v>135.58000000000001</v>
      </c>
      <c r="E209" s="429">
        <v>2.3292156862739999</v>
      </c>
      <c r="F209" s="422">
        <v>140.00000000003701</v>
      </c>
      <c r="G209" s="423">
        <v>46.666666666677997</v>
      </c>
      <c r="H209" s="425">
        <v>0</v>
      </c>
      <c r="I209" s="422">
        <v>0</v>
      </c>
      <c r="J209" s="423">
        <v>-46.666666666677997</v>
      </c>
      <c r="K209" s="430">
        <v>0</v>
      </c>
    </row>
    <row r="210" spans="1:11" ht="14.4" customHeight="1" thickBot="1" x14ac:dyDescent="0.35">
      <c r="A210" s="439" t="s">
        <v>480</v>
      </c>
      <c r="B210" s="417">
        <v>0</v>
      </c>
      <c r="C210" s="417">
        <v>135</v>
      </c>
      <c r="D210" s="418">
        <v>135</v>
      </c>
      <c r="E210" s="427" t="s">
        <v>279</v>
      </c>
      <c r="F210" s="417">
        <v>140.00000000003701</v>
      </c>
      <c r="G210" s="418">
        <v>46.666666666677997</v>
      </c>
      <c r="H210" s="420">
        <v>0</v>
      </c>
      <c r="I210" s="417">
        <v>0</v>
      </c>
      <c r="J210" s="418">
        <v>-46.666666666677997</v>
      </c>
      <c r="K210" s="421">
        <v>0</v>
      </c>
    </row>
    <row r="211" spans="1:11" ht="14.4" customHeight="1" thickBot="1" x14ac:dyDescent="0.35">
      <c r="A211" s="439" t="s">
        <v>481</v>
      </c>
      <c r="B211" s="417">
        <v>102</v>
      </c>
      <c r="C211" s="417">
        <v>102.58</v>
      </c>
      <c r="D211" s="418">
        <v>0.57999999999899998</v>
      </c>
      <c r="E211" s="419">
        <v>1.0056862745090001</v>
      </c>
      <c r="F211" s="417">
        <v>0</v>
      </c>
      <c r="G211" s="418">
        <v>0</v>
      </c>
      <c r="H211" s="420">
        <v>0</v>
      </c>
      <c r="I211" s="417">
        <v>0</v>
      </c>
      <c r="J211" s="418">
        <v>0</v>
      </c>
      <c r="K211" s="428" t="s">
        <v>279</v>
      </c>
    </row>
    <row r="212" spans="1:11" ht="14.4" customHeight="1" thickBot="1" x14ac:dyDescent="0.35">
      <c r="A212" s="435" t="s">
        <v>482</v>
      </c>
      <c r="B212" s="417">
        <v>4951.0340232492199</v>
      </c>
      <c r="C212" s="417">
        <v>5369.8261700000003</v>
      </c>
      <c r="D212" s="418">
        <v>418.79214675077901</v>
      </c>
      <c r="E212" s="419">
        <v>1.08458680445</v>
      </c>
      <c r="F212" s="417">
        <v>0</v>
      </c>
      <c r="G212" s="418">
        <v>0</v>
      </c>
      <c r="H212" s="420">
        <v>451.24138000000198</v>
      </c>
      <c r="I212" s="417">
        <v>1801.9581600000099</v>
      </c>
      <c r="J212" s="418">
        <v>1801.9581600000099</v>
      </c>
      <c r="K212" s="428" t="s">
        <v>279</v>
      </c>
    </row>
    <row r="213" spans="1:11" ht="14.4" customHeight="1" thickBot="1" x14ac:dyDescent="0.35">
      <c r="A213" s="441" t="s">
        <v>483</v>
      </c>
      <c r="B213" s="422">
        <v>4951.0340232492199</v>
      </c>
      <c r="C213" s="422">
        <v>5369.8261700000003</v>
      </c>
      <c r="D213" s="423">
        <v>418.79214675077901</v>
      </c>
      <c r="E213" s="429">
        <v>1.08458680445</v>
      </c>
      <c r="F213" s="422">
        <v>0</v>
      </c>
      <c r="G213" s="423">
        <v>0</v>
      </c>
      <c r="H213" s="425">
        <v>451.24138000000198</v>
      </c>
      <c r="I213" s="422">
        <v>1801.9581600000099</v>
      </c>
      <c r="J213" s="423">
        <v>1801.9581600000099</v>
      </c>
      <c r="K213" s="426" t="s">
        <v>279</v>
      </c>
    </row>
    <row r="214" spans="1:11" ht="14.4" customHeight="1" thickBot="1" x14ac:dyDescent="0.35">
      <c r="A214" s="440" t="s">
        <v>54</v>
      </c>
      <c r="B214" s="422">
        <v>4951.0340232492199</v>
      </c>
      <c r="C214" s="422">
        <v>5369.8261700000003</v>
      </c>
      <c r="D214" s="423">
        <v>418.79214675077901</v>
      </c>
      <c r="E214" s="429">
        <v>1.08458680445</v>
      </c>
      <c r="F214" s="422">
        <v>0</v>
      </c>
      <c r="G214" s="423">
        <v>0</v>
      </c>
      <c r="H214" s="425">
        <v>451.24138000000198</v>
      </c>
      <c r="I214" s="422">
        <v>1801.9581600000099</v>
      </c>
      <c r="J214" s="423">
        <v>1801.9581600000099</v>
      </c>
      <c r="K214" s="426" t="s">
        <v>279</v>
      </c>
    </row>
    <row r="215" spans="1:11" ht="14.4" customHeight="1" thickBot="1" x14ac:dyDescent="0.35">
      <c r="A215" s="438" t="s">
        <v>484</v>
      </c>
      <c r="B215" s="422">
        <v>42</v>
      </c>
      <c r="C215" s="422">
        <v>53.911000000000001</v>
      </c>
      <c r="D215" s="423">
        <v>11.911</v>
      </c>
      <c r="E215" s="429">
        <v>1.283595238095</v>
      </c>
      <c r="F215" s="422">
        <v>0</v>
      </c>
      <c r="G215" s="423">
        <v>0</v>
      </c>
      <c r="H215" s="425">
        <v>4.9630000000000001</v>
      </c>
      <c r="I215" s="422">
        <v>19.85275</v>
      </c>
      <c r="J215" s="423">
        <v>19.85275</v>
      </c>
      <c r="K215" s="426" t="s">
        <v>279</v>
      </c>
    </row>
    <row r="216" spans="1:11" ht="14.4" customHeight="1" thickBot="1" x14ac:dyDescent="0.35">
      <c r="A216" s="439" t="s">
        <v>485</v>
      </c>
      <c r="B216" s="417">
        <v>42</v>
      </c>
      <c r="C216" s="417">
        <v>53.911000000000001</v>
      </c>
      <c r="D216" s="418">
        <v>11.911</v>
      </c>
      <c r="E216" s="419">
        <v>1.283595238095</v>
      </c>
      <c r="F216" s="417">
        <v>0</v>
      </c>
      <c r="G216" s="418">
        <v>0</v>
      </c>
      <c r="H216" s="420">
        <v>4.9630000000000001</v>
      </c>
      <c r="I216" s="417">
        <v>19.85275</v>
      </c>
      <c r="J216" s="418">
        <v>19.85275</v>
      </c>
      <c r="K216" s="428" t="s">
        <v>279</v>
      </c>
    </row>
    <row r="217" spans="1:11" ht="14.4" customHeight="1" thickBot="1" x14ac:dyDescent="0.35">
      <c r="A217" s="438" t="s">
        <v>486</v>
      </c>
      <c r="B217" s="422">
        <v>240.03402324922001</v>
      </c>
      <c r="C217" s="422">
        <v>354.28640000000001</v>
      </c>
      <c r="D217" s="423">
        <v>114.25237675078</v>
      </c>
      <c r="E217" s="429">
        <v>1.4759840926050001</v>
      </c>
      <c r="F217" s="422">
        <v>0</v>
      </c>
      <c r="G217" s="423">
        <v>0</v>
      </c>
      <c r="H217" s="425">
        <v>45.610900000000001</v>
      </c>
      <c r="I217" s="422">
        <v>165.23020000000099</v>
      </c>
      <c r="J217" s="423">
        <v>165.23020000000099</v>
      </c>
      <c r="K217" s="426" t="s">
        <v>279</v>
      </c>
    </row>
    <row r="218" spans="1:11" ht="14.4" customHeight="1" thickBot="1" x14ac:dyDescent="0.35">
      <c r="A218" s="439" t="s">
        <v>487</v>
      </c>
      <c r="B218" s="417">
        <v>240.03402324922001</v>
      </c>
      <c r="C218" s="417">
        <v>354.28640000000001</v>
      </c>
      <c r="D218" s="418">
        <v>114.25237675078</v>
      </c>
      <c r="E218" s="419">
        <v>1.4759840926050001</v>
      </c>
      <c r="F218" s="417">
        <v>0</v>
      </c>
      <c r="G218" s="418">
        <v>0</v>
      </c>
      <c r="H218" s="420">
        <v>45.610900000000001</v>
      </c>
      <c r="I218" s="417">
        <v>165.23020000000099</v>
      </c>
      <c r="J218" s="418">
        <v>165.23020000000099</v>
      </c>
      <c r="K218" s="428" t="s">
        <v>279</v>
      </c>
    </row>
    <row r="219" spans="1:11" ht="14.4" customHeight="1" thickBot="1" x14ac:dyDescent="0.35">
      <c r="A219" s="438" t="s">
        <v>488</v>
      </c>
      <c r="B219" s="422">
        <v>217</v>
      </c>
      <c r="C219" s="422">
        <v>140.80176</v>
      </c>
      <c r="D219" s="423">
        <v>-76.198239999999998</v>
      </c>
      <c r="E219" s="429">
        <v>0.64885603686600002</v>
      </c>
      <c r="F219" s="422">
        <v>0</v>
      </c>
      <c r="G219" s="423">
        <v>0</v>
      </c>
      <c r="H219" s="425">
        <v>11.79411</v>
      </c>
      <c r="I219" s="422">
        <v>49.166460000000001</v>
      </c>
      <c r="J219" s="423">
        <v>49.166460000000001</v>
      </c>
      <c r="K219" s="426" t="s">
        <v>279</v>
      </c>
    </row>
    <row r="220" spans="1:11" ht="14.4" customHeight="1" thickBot="1" x14ac:dyDescent="0.35">
      <c r="A220" s="439" t="s">
        <v>489</v>
      </c>
      <c r="B220" s="417">
        <v>217</v>
      </c>
      <c r="C220" s="417">
        <v>140.80176</v>
      </c>
      <c r="D220" s="418">
        <v>-76.198239999999998</v>
      </c>
      <c r="E220" s="419">
        <v>0.64885603686600002</v>
      </c>
      <c r="F220" s="417">
        <v>0</v>
      </c>
      <c r="G220" s="418">
        <v>0</v>
      </c>
      <c r="H220" s="420">
        <v>11.79411</v>
      </c>
      <c r="I220" s="417">
        <v>49.166460000000001</v>
      </c>
      <c r="J220" s="418">
        <v>49.166460000000001</v>
      </c>
      <c r="K220" s="428" t="s">
        <v>279</v>
      </c>
    </row>
    <row r="221" spans="1:11" ht="14.4" customHeight="1" thickBot="1" x14ac:dyDescent="0.35">
      <c r="A221" s="438" t="s">
        <v>490</v>
      </c>
      <c r="B221" s="422">
        <v>0</v>
      </c>
      <c r="C221" s="422">
        <v>1.96</v>
      </c>
      <c r="D221" s="423">
        <v>1.96</v>
      </c>
      <c r="E221" s="424" t="s">
        <v>314</v>
      </c>
      <c r="F221" s="422">
        <v>0</v>
      </c>
      <c r="G221" s="423">
        <v>0</v>
      </c>
      <c r="H221" s="425">
        <v>0.22</v>
      </c>
      <c r="I221" s="422">
        <v>0.78</v>
      </c>
      <c r="J221" s="423">
        <v>0.78</v>
      </c>
      <c r="K221" s="426" t="s">
        <v>279</v>
      </c>
    </row>
    <row r="222" spans="1:11" ht="14.4" customHeight="1" thickBot="1" x14ac:dyDescent="0.35">
      <c r="A222" s="439" t="s">
        <v>491</v>
      </c>
      <c r="B222" s="417">
        <v>0</v>
      </c>
      <c r="C222" s="417">
        <v>1.96</v>
      </c>
      <c r="D222" s="418">
        <v>1.96</v>
      </c>
      <c r="E222" s="427" t="s">
        <v>314</v>
      </c>
      <c r="F222" s="417">
        <v>0</v>
      </c>
      <c r="G222" s="418">
        <v>0</v>
      </c>
      <c r="H222" s="420">
        <v>0.22</v>
      </c>
      <c r="I222" s="417">
        <v>0.78</v>
      </c>
      <c r="J222" s="418">
        <v>0.78</v>
      </c>
      <c r="K222" s="428" t="s">
        <v>279</v>
      </c>
    </row>
    <row r="223" spans="1:11" ht="14.4" customHeight="1" thickBot="1" x14ac:dyDescent="0.35">
      <c r="A223" s="438" t="s">
        <v>492</v>
      </c>
      <c r="B223" s="422">
        <v>881</v>
      </c>
      <c r="C223" s="422">
        <v>773.17161999999996</v>
      </c>
      <c r="D223" s="423">
        <v>-107.82838</v>
      </c>
      <c r="E223" s="429">
        <v>0.87760683314400001</v>
      </c>
      <c r="F223" s="422">
        <v>0</v>
      </c>
      <c r="G223" s="423">
        <v>0</v>
      </c>
      <c r="H223" s="425">
        <v>82.058729999999997</v>
      </c>
      <c r="I223" s="422">
        <v>381.822280000001</v>
      </c>
      <c r="J223" s="423">
        <v>381.822280000001</v>
      </c>
      <c r="K223" s="426" t="s">
        <v>279</v>
      </c>
    </row>
    <row r="224" spans="1:11" ht="14.4" customHeight="1" thickBot="1" x14ac:dyDescent="0.35">
      <c r="A224" s="439" t="s">
        <v>493</v>
      </c>
      <c r="B224" s="417">
        <v>881</v>
      </c>
      <c r="C224" s="417">
        <v>773.17161999999996</v>
      </c>
      <c r="D224" s="418">
        <v>-107.82838</v>
      </c>
      <c r="E224" s="419">
        <v>0.87760683314400001</v>
      </c>
      <c r="F224" s="417">
        <v>0</v>
      </c>
      <c r="G224" s="418">
        <v>0</v>
      </c>
      <c r="H224" s="420">
        <v>82.058729999999997</v>
      </c>
      <c r="I224" s="417">
        <v>381.822280000001</v>
      </c>
      <c r="J224" s="418">
        <v>381.822280000001</v>
      </c>
      <c r="K224" s="428" t="s">
        <v>279</v>
      </c>
    </row>
    <row r="225" spans="1:11" ht="14.4" customHeight="1" thickBot="1" x14ac:dyDescent="0.35">
      <c r="A225" s="438" t="s">
        <v>494</v>
      </c>
      <c r="B225" s="422">
        <v>0</v>
      </c>
      <c r="C225" s="422">
        <v>336.74560000000002</v>
      </c>
      <c r="D225" s="423">
        <v>336.74560000000002</v>
      </c>
      <c r="E225" s="424" t="s">
        <v>314</v>
      </c>
      <c r="F225" s="422">
        <v>0</v>
      </c>
      <c r="G225" s="423">
        <v>0</v>
      </c>
      <c r="H225" s="425">
        <v>14.997</v>
      </c>
      <c r="I225" s="422">
        <v>27.137</v>
      </c>
      <c r="J225" s="423">
        <v>27.137</v>
      </c>
      <c r="K225" s="426" t="s">
        <v>279</v>
      </c>
    </row>
    <row r="226" spans="1:11" ht="14.4" customHeight="1" thickBot="1" x14ac:dyDescent="0.35">
      <c r="A226" s="439" t="s">
        <v>495</v>
      </c>
      <c r="B226" s="417">
        <v>0</v>
      </c>
      <c r="C226" s="417">
        <v>336.74560000000002</v>
      </c>
      <c r="D226" s="418">
        <v>336.74560000000002</v>
      </c>
      <c r="E226" s="427" t="s">
        <v>314</v>
      </c>
      <c r="F226" s="417">
        <v>0</v>
      </c>
      <c r="G226" s="418">
        <v>0</v>
      </c>
      <c r="H226" s="420">
        <v>14.997</v>
      </c>
      <c r="I226" s="417">
        <v>27.137</v>
      </c>
      <c r="J226" s="418">
        <v>27.137</v>
      </c>
      <c r="K226" s="428" t="s">
        <v>279</v>
      </c>
    </row>
    <row r="227" spans="1:11" ht="14.4" customHeight="1" thickBot="1" x14ac:dyDescent="0.35">
      <c r="A227" s="438" t="s">
        <v>496</v>
      </c>
      <c r="B227" s="422">
        <v>3571</v>
      </c>
      <c r="C227" s="422">
        <v>3708.9497900000001</v>
      </c>
      <c r="D227" s="423">
        <v>137.94979000000001</v>
      </c>
      <c r="E227" s="429">
        <v>1.0386305768690001</v>
      </c>
      <c r="F227" s="422">
        <v>0</v>
      </c>
      <c r="G227" s="423">
        <v>0</v>
      </c>
      <c r="H227" s="425">
        <v>291.59764000000098</v>
      </c>
      <c r="I227" s="422">
        <v>1157.96947</v>
      </c>
      <c r="J227" s="423">
        <v>1157.96947</v>
      </c>
      <c r="K227" s="426" t="s">
        <v>279</v>
      </c>
    </row>
    <row r="228" spans="1:11" ht="14.4" customHeight="1" thickBot="1" x14ac:dyDescent="0.35">
      <c r="A228" s="439" t="s">
        <v>497</v>
      </c>
      <c r="B228" s="417">
        <v>3571</v>
      </c>
      <c r="C228" s="417">
        <v>3708.9497900000001</v>
      </c>
      <c r="D228" s="418">
        <v>137.94979000000001</v>
      </c>
      <c r="E228" s="419">
        <v>1.0386305768690001</v>
      </c>
      <c r="F228" s="417">
        <v>0</v>
      </c>
      <c r="G228" s="418">
        <v>0</v>
      </c>
      <c r="H228" s="420">
        <v>291.59764000000098</v>
      </c>
      <c r="I228" s="417">
        <v>1157.96947</v>
      </c>
      <c r="J228" s="418">
        <v>1157.96947</v>
      </c>
      <c r="K228" s="428" t="s">
        <v>279</v>
      </c>
    </row>
    <row r="229" spans="1:11" ht="14.4" customHeight="1" thickBot="1" x14ac:dyDescent="0.35">
      <c r="A229" s="443" t="s">
        <v>498</v>
      </c>
      <c r="B229" s="422">
        <v>0</v>
      </c>
      <c r="C229" s="422">
        <v>522.49166000000002</v>
      </c>
      <c r="D229" s="423">
        <v>522.49166000000002</v>
      </c>
      <c r="E229" s="424" t="s">
        <v>314</v>
      </c>
      <c r="F229" s="422">
        <v>0</v>
      </c>
      <c r="G229" s="423">
        <v>0</v>
      </c>
      <c r="H229" s="425">
        <v>46.042619999999999</v>
      </c>
      <c r="I229" s="422">
        <v>270.40424000000002</v>
      </c>
      <c r="J229" s="423">
        <v>270.40424000000002</v>
      </c>
      <c r="K229" s="426" t="s">
        <v>279</v>
      </c>
    </row>
    <row r="230" spans="1:11" ht="14.4" customHeight="1" thickBot="1" x14ac:dyDescent="0.35">
      <c r="A230" s="441" t="s">
        <v>499</v>
      </c>
      <c r="B230" s="422">
        <v>0</v>
      </c>
      <c r="C230" s="422">
        <v>522.49166000000002</v>
      </c>
      <c r="D230" s="423">
        <v>522.49166000000002</v>
      </c>
      <c r="E230" s="424" t="s">
        <v>314</v>
      </c>
      <c r="F230" s="422">
        <v>0</v>
      </c>
      <c r="G230" s="423">
        <v>0</v>
      </c>
      <c r="H230" s="425">
        <v>46.042619999999999</v>
      </c>
      <c r="I230" s="422">
        <v>270.40424000000002</v>
      </c>
      <c r="J230" s="423">
        <v>270.40424000000002</v>
      </c>
      <c r="K230" s="426" t="s">
        <v>279</v>
      </c>
    </row>
    <row r="231" spans="1:11" ht="14.4" customHeight="1" thickBot="1" x14ac:dyDescent="0.35">
      <c r="A231" s="440" t="s">
        <v>500</v>
      </c>
      <c r="B231" s="422">
        <v>0</v>
      </c>
      <c r="C231" s="422">
        <v>522.49166000000002</v>
      </c>
      <c r="D231" s="423">
        <v>522.49166000000002</v>
      </c>
      <c r="E231" s="424" t="s">
        <v>314</v>
      </c>
      <c r="F231" s="422">
        <v>0</v>
      </c>
      <c r="G231" s="423">
        <v>0</v>
      </c>
      <c r="H231" s="425">
        <v>46.042619999999999</v>
      </c>
      <c r="I231" s="422">
        <v>270.40424000000002</v>
      </c>
      <c r="J231" s="423">
        <v>270.40424000000002</v>
      </c>
      <c r="K231" s="426" t="s">
        <v>279</v>
      </c>
    </row>
    <row r="232" spans="1:11" ht="14.4" customHeight="1" thickBot="1" x14ac:dyDescent="0.35">
      <c r="A232" s="438" t="s">
        <v>501</v>
      </c>
      <c r="B232" s="422">
        <v>0</v>
      </c>
      <c r="C232" s="422">
        <v>522.49166000000002</v>
      </c>
      <c r="D232" s="423">
        <v>522.49166000000002</v>
      </c>
      <c r="E232" s="424" t="s">
        <v>314</v>
      </c>
      <c r="F232" s="422">
        <v>0</v>
      </c>
      <c r="G232" s="423">
        <v>0</v>
      </c>
      <c r="H232" s="425">
        <v>46.042619999999999</v>
      </c>
      <c r="I232" s="422">
        <v>270.40424000000002</v>
      </c>
      <c r="J232" s="423">
        <v>270.40424000000002</v>
      </c>
      <c r="K232" s="426" t="s">
        <v>279</v>
      </c>
    </row>
    <row r="233" spans="1:11" ht="14.4" customHeight="1" thickBot="1" x14ac:dyDescent="0.35">
      <c r="A233" s="439" t="s">
        <v>502</v>
      </c>
      <c r="B233" s="417">
        <v>0</v>
      </c>
      <c r="C233" s="417">
        <v>3.339</v>
      </c>
      <c r="D233" s="418">
        <v>3.339</v>
      </c>
      <c r="E233" s="427" t="s">
        <v>314</v>
      </c>
      <c r="F233" s="417">
        <v>0</v>
      </c>
      <c r="G233" s="418">
        <v>0</v>
      </c>
      <c r="H233" s="420">
        <v>0</v>
      </c>
      <c r="I233" s="417">
        <v>0</v>
      </c>
      <c r="J233" s="418">
        <v>0</v>
      </c>
      <c r="K233" s="428" t="s">
        <v>279</v>
      </c>
    </row>
    <row r="234" spans="1:11" ht="14.4" customHeight="1" thickBot="1" x14ac:dyDescent="0.35">
      <c r="A234" s="439" t="s">
        <v>503</v>
      </c>
      <c r="B234" s="417">
        <v>0</v>
      </c>
      <c r="C234" s="417">
        <v>517.98825999999997</v>
      </c>
      <c r="D234" s="418">
        <v>517.98825999999997</v>
      </c>
      <c r="E234" s="427" t="s">
        <v>314</v>
      </c>
      <c r="F234" s="417">
        <v>0</v>
      </c>
      <c r="G234" s="418">
        <v>0</v>
      </c>
      <c r="H234" s="420">
        <v>46.042619999999999</v>
      </c>
      <c r="I234" s="417">
        <v>270.40424000000002</v>
      </c>
      <c r="J234" s="418">
        <v>270.40424000000002</v>
      </c>
      <c r="K234" s="428" t="s">
        <v>279</v>
      </c>
    </row>
    <row r="235" spans="1:11" ht="14.4" customHeight="1" thickBot="1" x14ac:dyDescent="0.35">
      <c r="A235" s="439" t="s">
        <v>504</v>
      </c>
      <c r="B235" s="417">
        <v>0</v>
      </c>
      <c r="C235" s="417">
        <v>1.1644000000000001</v>
      </c>
      <c r="D235" s="418">
        <v>1.1644000000000001</v>
      </c>
      <c r="E235" s="427" t="s">
        <v>314</v>
      </c>
      <c r="F235" s="417">
        <v>0</v>
      </c>
      <c r="G235" s="418">
        <v>0</v>
      </c>
      <c r="H235" s="420">
        <v>0</v>
      </c>
      <c r="I235" s="417">
        <v>0</v>
      </c>
      <c r="J235" s="418">
        <v>0</v>
      </c>
      <c r="K235" s="428" t="s">
        <v>279</v>
      </c>
    </row>
    <row r="236" spans="1:11" ht="14.4" customHeight="1" thickBot="1" x14ac:dyDescent="0.35">
      <c r="A236" s="444"/>
      <c r="B236" s="417">
        <v>37969.1456164146</v>
      </c>
      <c r="C236" s="417">
        <v>45317.053599999999</v>
      </c>
      <c r="D236" s="418">
        <v>7347.90798358541</v>
      </c>
      <c r="E236" s="419">
        <v>1.1935231321190001</v>
      </c>
      <c r="F236" s="417">
        <v>53046.430139324199</v>
      </c>
      <c r="G236" s="418">
        <v>17682.143379774701</v>
      </c>
      <c r="H236" s="420">
        <v>5637.5036300000002</v>
      </c>
      <c r="I236" s="417">
        <v>16580.09996</v>
      </c>
      <c r="J236" s="418">
        <v>-1102.04341977473</v>
      </c>
      <c r="K236" s="421">
        <v>0.312558261063</v>
      </c>
    </row>
    <row r="237" spans="1:11" ht="14.4" customHeight="1" thickBot="1" x14ac:dyDescent="0.35">
      <c r="A237" s="445" t="s">
        <v>66</v>
      </c>
      <c r="B237" s="431">
        <v>37969.1456164146</v>
      </c>
      <c r="C237" s="431">
        <v>45317.053599999999</v>
      </c>
      <c r="D237" s="432">
        <v>7347.9079835854</v>
      </c>
      <c r="E237" s="433" t="s">
        <v>314</v>
      </c>
      <c r="F237" s="431">
        <v>53046.430139324199</v>
      </c>
      <c r="G237" s="432">
        <v>17682.143379774701</v>
      </c>
      <c r="H237" s="431">
        <v>5637.5036300000002</v>
      </c>
      <c r="I237" s="431">
        <v>16580.09996</v>
      </c>
      <c r="J237" s="432">
        <v>-1102.04341977474</v>
      </c>
      <c r="K237" s="434">
        <v>0.312558261063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278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240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505</v>
      </c>
      <c r="B5" s="447" t="s">
        <v>506</v>
      </c>
      <c r="C5" s="448" t="s">
        <v>507</v>
      </c>
      <c r="D5" s="448" t="s">
        <v>507</v>
      </c>
      <c r="E5" s="448"/>
      <c r="F5" s="448" t="s">
        <v>507</v>
      </c>
      <c r="G5" s="448" t="s">
        <v>507</v>
      </c>
      <c r="H5" s="448" t="s">
        <v>507</v>
      </c>
      <c r="I5" s="449" t="s">
        <v>507</v>
      </c>
      <c r="J5" s="450" t="s">
        <v>69</v>
      </c>
    </row>
    <row r="6" spans="1:10" ht="14.4" customHeight="1" x14ac:dyDescent="0.3">
      <c r="A6" s="446" t="s">
        <v>505</v>
      </c>
      <c r="B6" s="447" t="s">
        <v>287</v>
      </c>
      <c r="C6" s="448">
        <v>62.888819999999996</v>
      </c>
      <c r="D6" s="448">
        <v>64.612200000000001</v>
      </c>
      <c r="E6" s="448"/>
      <c r="F6" s="448">
        <v>19.793430000000001</v>
      </c>
      <c r="G6" s="448">
        <v>63.449417392934663</v>
      </c>
      <c r="H6" s="448">
        <v>-43.655987392934662</v>
      </c>
      <c r="I6" s="449">
        <v>0.31195605591492909</v>
      </c>
      <c r="J6" s="450" t="s">
        <v>1</v>
      </c>
    </row>
    <row r="7" spans="1:10" ht="14.4" customHeight="1" x14ac:dyDescent="0.3">
      <c r="A7" s="446" t="s">
        <v>505</v>
      </c>
      <c r="B7" s="447" t="s">
        <v>508</v>
      </c>
      <c r="C7" s="448">
        <v>0</v>
      </c>
      <c r="D7" s="448" t="s">
        <v>507</v>
      </c>
      <c r="E7" s="448"/>
      <c r="F7" s="448" t="s">
        <v>507</v>
      </c>
      <c r="G7" s="448" t="s">
        <v>507</v>
      </c>
      <c r="H7" s="448" t="s">
        <v>507</v>
      </c>
      <c r="I7" s="449" t="s">
        <v>507</v>
      </c>
      <c r="J7" s="450" t="s">
        <v>1</v>
      </c>
    </row>
    <row r="8" spans="1:10" ht="14.4" customHeight="1" x14ac:dyDescent="0.3">
      <c r="A8" s="446" t="s">
        <v>505</v>
      </c>
      <c r="B8" s="447" t="s">
        <v>509</v>
      </c>
      <c r="C8" s="448">
        <v>62.888819999999996</v>
      </c>
      <c r="D8" s="448">
        <v>64.612200000000001</v>
      </c>
      <c r="E8" s="448"/>
      <c r="F8" s="448">
        <v>19.793430000000001</v>
      </c>
      <c r="G8" s="448">
        <v>63.449417392934663</v>
      </c>
      <c r="H8" s="448">
        <v>-43.655987392934662</v>
      </c>
      <c r="I8" s="449">
        <v>0.31195605591492909</v>
      </c>
      <c r="J8" s="450" t="s">
        <v>510</v>
      </c>
    </row>
    <row r="10" spans="1:10" ht="14.4" customHeight="1" x14ac:dyDescent="0.3">
      <c r="A10" s="446" t="s">
        <v>505</v>
      </c>
      <c r="B10" s="447" t="s">
        <v>506</v>
      </c>
      <c r="C10" s="448" t="s">
        <v>507</v>
      </c>
      <c r="D10" s="448" t="s">
        <v>507</v>
      </c>
      <c r="E10" s="448"/>
      <c r="F10" s="448" t="s">
        <v>507</v>
      </c>
      <c r="G10" s="448" t="s">
        <v>507</v>
      </c>
      <c r="H10" s="448" t="s">
        <v>507</v>
      </c>
      <c r="I10" s="449" t="s">
        <v>507</v>
      </c>
      <c r="J10" s="450" t="s">
        <v>69</v>
      </c>
    </row>
    <row r="11" spans="1:10" ht="14.4" customHeight="1" x14ac:dyDescent="0.3">
      <c r="A11" s="446" t="s">
        <v>511</v>
      </c>
      <c r="B11" s="447" t="s">
        <v>512</v>
      </c>
      <c r="C11" s="448" t="s">
        <v>507</v>
      </c>
      <c r="D11" s="448" t="s">
        <v>507</v>
      </c>
      <c r="E11" s="448"/>
      <c r="F11" s="448" t="s">
        <v>507</v>
      </c>
      <c r="G11" s="448" t="s">
        <v>507</v>
      </c>
      <c r="H11" s="448" t="s">
        <v>507</v>
      </c>
      <c r="I11" s="449" t="s">
        <v>507</v>
      </c>
      <c r="J11" s="450" t="s">
        <v>0</v>
      </c>
    </row>
    <row r="12" spans="1:10" ht="14.4" customHeight="1" x14ac:dyDescent="0.3">
      <c r="A12" s="446" t="s">
        <v>511</v>
      </c>
      <c r="B12" s="447" t="s">
        <v>287</v>
      </c>
      <c r="C12" s="448">
        <v>0</v>
      </c>
      <c r="D12" s="448">
        <v>7.8619999999999995E-2</v>
      </c>
      <c r="E12" s="448"/>
      <c r="F12" s="448">
        <v>3.4053200000000001</v>
      </c>
      <c r="G12" s="448">
        <v>2.4217509533969999</v>
      </c>
      <c r="H12" s="448">
        <v>0.98356904660300026</v>
      </c>
      <c r="I12" s="449">
        <v>1.4061396343101853</v>
      </c>
      <c r="J12" s="450" t="s">
        <v>1</v>
      </c>
    </row>
    <row r="13" spans="1:10" ht="14.4" customHeight="1" x14ac:dyDescent="0.3">
      <c r="A13" s="446" t="s">
        <v>511</v>
      </c>
      <c r="B13" s="447" t="s">
        <v>513</v>
      </c>
      <c r="C13" s="448">
        <v>0</v>
      </c>
      <c r="D13" s="448">
        <v>7.8619999999999995E-2</v>
      </c>
      <c r="E13" s="448"/>
      <c r="F13" s="448">
        <v>3.4053200000000001</v>
      </c>
      <c r="G13" s="448">
        <v>2.4217509533969999</v>
      </c>
      <c r="H13" s="448">
        <v>0.98356904660300026</v>
      </c>
      <c r="I13" s="449">
        <v>1.4061396343101853</v>
      </c>
      <c r="J13" s="450" t="s">
        <v>514</v>
      </c>
    </row>
    <row r="14" spans="1:10" ht="14.4" customHeight="1" x14ac:dyDescent="0.3">
      <c r="A14" s="446" t="s">
        <v>507</v>
      </c>
      <c r="B14" s="447" t="s">
        <v>507</v>
      </c>
      <c r="C14" s="448" t="s">
        <v>507</v>
      </c>
      <c r="D14" s="448" t="s">
        <v>507</v>
      </c>
      <c r="E14" s="448"/>
      <c r="F14" s="448" t="s">
        <v>507</v>
      </c>
      <c r="G14" s="448" t="s">
        <v>507</v>
      </c>
      <c r="H14" s="448" t="s">
        <v>507</v>
      </c>
      <c r="I14" s="449" t="s">
        <v>507</v>
      </c>
      <c r="J14" s="450" t="s">
        <v>515</v>
      </c>
    </row>
    <row r="15" spans="1:10" ht="14.4" customHeight="1" x14ac:dyDescent="0.3">
      <c r="A15" s="446" t="s">
        <v>516</v>
      </c>
      <c r="B15" s="447" t="s">
        <v>517</v>
      </c>
      <c r="C15" s="448" t="s">
        <v>507</v>
      </c>
      <c r="D15" s="448" t="s">
        <v>507</v>
      </c>
      <c r="E15" s="448"/>
      <c r="F15" s="448" t="s">
        <v>507</v>
      </c>
      <c r="G15" s="448" t="s">
        <v>507</v>
      </c>
      <c r="H15" s="448" t="s">
        <v>507</v>
      </c>
      <c r="I15" s="449" t="s">
        <v>507</v>
      </c>
      <c r="J15" s="450" t="s">
        <v>0</v>
      </c>
    </row>
    <row r="16" spans="1:10" ht="14.4" customHeight="1" x14ac:dyDescent="0.3">
      <c r="A16" s="446" t="s">
        <v>516</v>
      </c>
      <c r="B16" s="447" t="s">
        <v>287</v>
      </c>
      <c r="C16" s="448">
        <v>62.888819999999996</v>
      </c>
      <c r="D16" s="448">
        <v>64.533580000000001</v>
      </c>
      <c r="E16" s="448"/>
      <c r="F16" s="448">
        <v>16.388110000000001</v>
      </c>
      <c r="G16" s="448">
        <v>61.027666439537661</v>
      </c>
      <c r="H16" s="448">
        <v>-44.639556439537657</v>
      </c>
      <c r="I16" s="449">
        <v>0.26853574708179773</v>
      </c>
      <c r="J16" s="450" t="s">
        <v>1</v>
      </c>
    </row>
    <row r="17" spans="1:10" ht="14.4" customHeight="1" x14ac:dyDescent="0.3">
      <c r="A17" s="446" t="s">
        <v>516</v>
      </c>
      <c r="B17" s="447" t="s">
        <v>508</v>
      </c>
      <c r="C17" s="448">
        <v>0</v>
      </c>
      <c r="D17" s="448" t="s">
        <v>507</v>
      </c>
      <c r="E17" s="448"/>
      <c r="F17" s="448" t="s">
        <v>507</v>
      </c>
      <c r="G17" s="448" t="s">
        <v>507</v>
      </c>
      <c r="H17" s="448" t="s">
        <v>507</v>
      </c>
      <c r="I17" s="449" t="s">
        <v>507</v>
      </c>
      <c r="J17" s="450" t="s">
        <v>1</v>
      </c>
    </row>
    <row r="18" spans="1:10" ht="14.4" customHeight="1" x14ac:dyDescent="0.3">
      <c r="A18" s="446" t="s">
        <v>516</v>
      </c>
      <c r="B18" s="447" t="s">
        <v>518</v>
      </c>
      <c r="C18" s="448">
        <v>62.888819999999996</v>
      </c>
      <c r="D18" s="448">
        <v>64.533580000000001</v>
      </c>
      <c r="E18" s="448"/>
      <c r="F18" s="448">
        <v>16.388110000000001</v>
      </c>
      <c r="G18" s="448">
        <v>61.027666439537661</v>
      </c>
      <c r="H18" s="448">
        <v>-44.639556439537657</v>
      </c>
      <c r="I18" s="449">
        <v>0.26853574708179773</v>
      </c>
      <c r="J18" s="450" t="s">
        <v>514</v>
      </c>
    </row>
    <row r="19" spans="1:10" ht="14.4" customHeight="1" x14ac:dyDescent="0.3">
      <c r="A19" s="446" t="s">
        <v>507</v>
      </c>
      <c r="B19" s="447" t="s">
        <v>507</v>
      </c>
      <c r="C19" s="448" t="s">
        <v>507</v>
      </c>
      <c r="D19" s="448" t="s">
        <v>507</v>
      </c>
      <c r="E19" s="448"/>
      <c r="F19" s="448" t="s">
        <v>507</v>
      </c>
      <c r="G19" s="448" t="s">
        <v>507</v>
      </c>
      <c r="H19" s="448" t="s">
        <v>507</v>
      </c>
      <c r="I19" s="449" t="s">
        <v>507</v>
      </c>
      <c r="J19" s="450" t="s">
        <v>515</v>
      </c>
    </row>
    <row r="20" spans="1:10" ht="14.4" customHeight="1" x14ac:dyDescent="0.3">
      <c r="A20" s="446" t="s">
        <v>505</v>
      </c>
      <c r="B20" s="447" t="s">
        <v>509</v>
      </c>
      <c r="C20" s="448">
        <v>62.888819999999996</v>
      </c>
      <c r="D20" s="448">
        <v>64.612200000000001</v>
      </c>
      <c r="E20" s="448"/>
      <c r="F20" s="448">
        <v>19.793430000000001</v>
      </c>
      <c r="G20" s="448">
        <v>63.449417392934663</v>
      </c>
      <c r="H20" s="448">
        <v>-43.655987392934662</v>
      </c>
      <c r="I20" s="449">
        <v>0.31195605591492909</v>
      </c>
      <c r="J20" s="450" t="s">
        <v>510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278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99.901054582466969</v>
      </c>
      <c r="M3" s="98">
        <f>SUBTOTAL(9,M5:M1048576)</f>
        <v>147</v>
      </c>
      <c r="N3" s="99">
        <f>SUBTOTAL(9,N5:N1048576)</f>
        <v>14685.455023622644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142</v>
      </c>
      <c r="M4" s="454" t="s">
        <v>13</v>
      </c>
      <c r="N4" s="455" t="s">
        <v>156</v>
      </c>
    </row>
    <row r="5" spans="1:14" ht="14.4" customHeight="1" x14ac:dyDescent="0.3">
      <c r="A5" s="456" t="s">
        <v>505</v>
      </c>
      <c r="B5" s="457" t="s">
        <v>559</v>
      </c>
      <c r="C5" s="458" t="s">
        <v>516</v>
      </c>
      <c r="D5" s="459" t="s">
        <v>560</v>
      </c>
      <c r="E5" s="458" t="s">
        <v>519</v>
      </c>
      <c r="F5" s="459" t="s">
        <v>561</v>
      </c>
      <c r="G5" s="458" t="s">
        <v>520</v>
      </c>
      <c r="H5" s="458" t="s">
        <v>521</v>
      </c>
      <c r="I5" s="458" t="s">
        <v>522</v>
      </c>
      <c r="J5" s="458" t="s">
        <v>523</v>
      </c>
      <c r="K5" s="458" t="s">
        <v>524</v>
      </c>
      <c r="L5" s="460">
        <v>66.220000000000013</v>
      </c>
      <c r="M5" s="460">
        <v>12</v>
      </c>
      <c r="N5" s="461">
        <v>794.6400000000001</v>
      </c>
    </row>
    <row r="6" spans="1:14" ht="14.4" customHeight="1" x14ac:dyDescent="0.3">
      <c r="A6" s="462" t="s">
        <v>505</v>
      </c>
      <c r="B6" s="463" t="s">
        <v>559</v>
      </c>
      <c r="C6" s="464" t="s">
        <v>516</v>
      </c>
      <c r="D6" s="465" t="s">
        <v>560</v>
      </c>
      <c r="E6" s="464" t="s">
        <v>519</v>
      </c>
      <c r="F6" s="465" t="s">
        <v>561</v>
      </c>
      <c r="G6" s="464" t="s">
        <v>520</v>
      </c>
      <c r="H6" s="464" t="s">
        <v>525</v>
      </c>
      <c r="I6" s="464" t="s">
        <v>526</v>
      </c>
      <c r="J6" s="464" t="s">
        <v>527</v>
      </c>
      <c r="K6" s="464" t="s">
        <v>528</v>
      </c>
      <c r="L6" s="466">
        <v>144.56904574044935</v>
      </c>
      <c r="M6" s="466">
        <v>1</v>
      </c>
      <c r="N6" s="467">
        <v>144.56904574044935</v>
      </c>
    </row>
    <row r="7" spans="1:14" ht="14.4" customHeight="1" x14ac:dyDescent="0.3">
      <c r="A7" s="462" t="s">
        <v>505</v>
      </c>
      <c r="B7" s="463" t="s">
        <v>559</v>
      </c>
      <c r="C7" s="464" t="s">
        <v>516</v>
      </c>
      <c r="D7" s="465" t="s">
        <v>560</v>
      </c>
      <c r="E7" s="464" t="s">
        <v>519</v>
      </c>
      <c r="F7" s="465" t="s">
        <v>561</v>
      </c>
      <c r="G7" s="464" t="s">
        <v>520</v>
      </c>
      <c r="H7" s="464" t="s">
        <v>529</v>
      </c>
      <c r="I7" s="464" t="s">
        <v>530</v>
      </c>
      <c r="J7" s="464" t="s">
        <v>531</v>
      </c>
      <c r="K7" s="464" t="s">
        <v>532</v>
      </c>
      <c r="L7" s="466">
        <v>132.20510439376326</v>
      </c>
      <c r="M7" s="466">
        <v>20</v>
      </c>
      <c r="N7" s="467">
        <v>2644.1020878752652</v>
      </c>
    </row>
    <row r="8" spans="1:14" ht="14.4" customHeight="1" x14ac:dyDescent="0.3">
      <c r="A8" s="462" t="s">
        <v>505</v>
      </c>
      <c r="B8" s="463" t="s">
        <v>559</v>
      </c>
      <c r="C8" s="464" t="s">
        <v>516</v>
      </c>
      <c r="D8" s="465" t="s">
        <v>560</v>
      </c>
      <c r="E8" s="464" t="s">
        <v>519</v>
      </c>
      <c r="F8" s="465" t="s">
        <v>561</v>
      </c>
      <c r="G8" s="464" t="s">
        <v>520</v>
      </c>
      <c r="H8" s="464" t="s">
        <v>533</v>
      </c>
      <c r="I8" s="464" t="s">
        <v>534</v>
      </c>
      <c r="J8" s="464" t="s">
        <v>535</v>
      </c>
      <c r="K8" s="464" t="s">
        <v>536</v>
      </c>
      <c r="L8" s="466">
        <v>35.929786901619465</v>
      </c>
      <c r="M8" s="466">
        <v>10</v>
      </c>
      <c r="N8" s="467">
        <v>359.29786901619468</v>
      </c>
    </row>
    <row r="9" spans="1:14" ht="14.4" customHeight="1" x14ac:dyDescent="0.3">
      <c r="A9" s="462" t="s">
        <v>505</v>
      </c>
      <c r="B9" s="463" t="s">
        <v>559</v>
      </c>
      <c r="C9" s="464" t="s">
        <v>516</v>
      </c>
      <c r="D9" s="465" t="s">
        <v>560</v>
      </c>
      <c r="E9" s="464" t="s">
        <v>519</v>
      </c>
      <c r="F9" s="465" t="s">
        <v>561</v>
      </c>
      <c r="G9" s="464" t="s">
        <v>520</v>
      </c>
      <c r="H9" s="464" t="s">
        <v>537</v>
      </c>
      <c r="I9" s="464" t="s">
        <v>538</v>
      </c>
      <c r="J9" s="464" t="s">
        <v>539</v>
      </c>
      <c r="K9" s="464" t="s">
        <v>540</v>
      </c>
      <c r="L9" s="466">
        <v>107.49000199602946</v>
      </c>
      <c r="M9" s="466">
        <v>1</v>
      </c>
      <c r="N9" s="467">
        <v>107.49000199602946</v>
      </c>
    </row>
    <row r="10" spans="1:14" ht="14.4" customHeight="1" x14ac:dyDescent="0.3">
      <c r="A10" s="462" t="s">
        <v>505</v>
      </c>
      <c r="B10" s="463" t="s">
        <v>559</v>
      </c>
      <c r="C10" s="464" t="s">
        <v>516</v>
      </c>
      <c r="D10" s="465" t="s">
        <v>560</v>
      </c>
      <c r="E10" s="464" t="s">
        <v>519</v>
      </c>
      <c r="F10" s="465" t="s">
        <v>561</v>
      </c>
      <c r="G10" s="464" t="s">
        <v>520</v>
      </c>
      <c r="H10" s="464" t="s">
        <v>541</v>
      </c>
      <c r="I10" s="464" t="s">
        <v>542</v>
      </c>
      <c r="J10" s="464" t="s">
        <v>543</v>
      </c>
      <c r="K10" s="464" t="s">
        <v>544</v>
      </c>
      <c r="L10" s="466">
        <v>312.84000000000003</v>
      </c>
      <c r="M10" s="466">
        <v>13</v>
      </c>
      <c r="N10" s="467">
        <v>4066.92</v>
      </c>
    </row>
    <row r="11" spans="1:14" ht="14.4" customHeight="1" x14ac:dyDescent="0.3">
      <c r="A11" s="462" t="s">
        <v>505</v>
      </c>
      <c r="B11" s="463" t="s">
        <v>559</v>
      </c>
      <c r="C11" s="464" t="s">
        <v>516</v>
      </c>
      <c r="D11" s="465" t="s">
        <v>560</v>
      </c>
      <c r="E11" s="464" t="s">
        <v>519</v>
      </c>
      <c r="F11" s="465" t="s">
        <v>561</v>
      </c>
      <c r="G11" s="464" t="s">
        <v>520</v>
      </c>
      <c r="H11" s="464" t="s">
        <v>545</v>
      </c>
      <c r="I11" s="464" t="s">
        <v>546</v>
      </c>
      <c r="J11" s="464" t="s">
        <v>543</v>
      </c>
      <c r="K11" s="464" t="s">
        <v>547</v>
      </c>
      <c r="L11" s="466">
        <v>235.62</v>
      </c>
      <c r="M11" s="466">
        <v>18</v>
      </c>
      <c r="N11" s="467">
        <v>4241.16</v>
      </c>
    </row>
    <row r="12" spans="1:14" ht="14.4" customHeight="1" x14ac:dyDescent="0.3">
      <c r="A12" s="462" t="s">
        <v>505</v>
      </c>
      <c r="B12" s="463" t="s">
        <v>559</v>
      </c>
      <c r="C12" s="464" t="s">
        <v>516</v>
      </c>
      <c r="D12" s="465" t="s">
        <v>560</v>
      </c>
      <c r="E12" s="464" t="s">
        <v>519</v>
      </c>
      <c r="F12" s="465" t="s">
        <v>561</v>
      </c>
      <c r="G12" s="464" t="s">
        <v>520</v>
      </c>
      <c r="H12" s="464" t="s">
        <v>548</v>
      </c>
      <c r="I12" s="464" t="s">
        <v>164</v>
      </c>
      <c r="J12" s="464" t="s">
        <v>549</v>
      </c>
      <c r="K12" s="464"/>
      <c r="L12" s="466">
        <v>31.871647617491302</v>
      </c>
      <c r="M12" s="466">
        <v>34</v>
      </c>
      <c r="N12" s="467">
        <v>1083.6360189947043</v>
      </c>
    </row>
    <row r="13" spans="1:14" ht="14.4" customHeight="1" x14ac:dyDescent="0.3">
      <c r="A13" s="462" t="s">
        <v>505</v>
      </c>
      <c r="B13" s="463" t="s">
        <v>559</v>
      </c>
      <c r="C13" s="464" t="s">
        <v>516</v>
      </c>
      <c r="D13" s="465" t="s">
        <v>560</v>
      </c>
      <c r="E13" s="464" t="s">
        <v>519</v>
      </c>
      <c r="F13" s="465" t="s">
        <v>561</v>
      </c>
      <c r="G13" s="464" t="s">
        <v>520</v>
      </c>
      <c r="H13" s="464" t="s">
        <v>550</v>
      </c>
      <c r="I13" s="464" t="s">
        <v>551</v>
      </c>
      <c r="J13" s="464" t="s">
        <v>552</v>
      </c>
      <c r="K13" s="464"/>
      <c r="L13" s="466">
        <v>58.18</v>
      </c>
      <c r="M13" s="466">
        <v>1</v>
      </c>
      <c r="N13" s="467">
        <v>58.18</v>
      </c>
    </row>
    <row r="14" spans="1:14" ht="14.4" customHeight="1" x14ac:dyDescent="0.3">
      <c r="A14" s="462" t="s">
        <v>505</v>
      </c>
      <c r="B14" s="463" t="s">
        <v>559</v>
      </c>
      <c r="C14" s="464" t="s">
        <v>516</v>
      </c>
      <c r="D14" s="465" t="s">
        <v>560</v>
      </c>
      <c r="E14" s="464" t="s">
        <v>519</v>
      </c>
      <c r="F14" s="465" t="s">
        <v>561</v>
      </c>
      <c r="G14" s="464" t="s">
        <v>520</v>
      </c>
      <c r="H14" s="464" t="s">
        <v>553</v>
      </c>
      <c r="I14" s="464" t="s">
        <v>164</v>
      </c>
      <c r="J14" s="464" t="s">
        <v>554</v>
      </c>
      <c r="K14" s="464" t="s">
        <v>555</v>
      </c>
      <c r="L14" s="466">
        <v>30.260000000000005</v>
      </c>
      <c r="M14" s="466">
        <v>36</v>
      </c>
      <c r="N14" s="467">
        <v>1089.3600000000001</v>
      </c>
    </row>
    <row r="15" spans="1:14" ht="14.4" customHeight="1" thickBot="1" x14ac:dyDescent="0.35">
      <c r="A15" s="468" t="s">
        <v>505</v>
      </c>
      <c r="B15" s="469" t="s">
        <v>559</v>
      </c>
      <c r="C15" s="470" t="s">
        <v>516</v>
      </c>
      <c r="D15" s="471" t="s">
        <v>560</v>
      </c>
      <c r="E15" s="470" t="s">
        <v>519</v>
      </c>
      <c r="F15" s="471" t="s">
        <v>561</v>
      </c>
      <c r="G15" s="470" t="s">
        <v>520</v>
      </c>
      <c r="H15" s="470" t="s">
        <v>556</v>
      </c>
      <c r="I15" s="470" t="s">
        <v>556</v>
      </c>
      <c r="J15" s="470" t="s">
        <v>557</v>
      </c>
      <c r="K15" s="470" t="s">
        <v>558</v>
      </c>
      <c r="L15" s="472">
        <v>96.100000000000051</v>
      </c>
      <c r="M15" s="472">
        <v>1</v>
      </c>
      <c r="N15" s="473">
        <v>96.100000000000051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241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278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82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26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243</v>
      </c>
      <c r="C4" s="377"/>
      <c r="D4" s="377"/>
      <c r="E4" s="378"/>
      <c r="F4" s="373" t="s">
        <v>248</v>
      </c>
      <c r="G4" s="374"/>
      <c r="H4" s="374"/>
      <c r="I4" s="375"/>
      <c r="J4" s="376" t="s">
        <v>249</v>
      </c>
      <c r="K4" s="377"/>
      <c r="L4" s="377"/>
      <c r="M4" s="378"/>
      <c r="N4" s="373" t="s">
        <v>250</v>
      </c>
      <c r="O4" s="374"/>
      <c r="P4" s="374"/>
      <c r="Q4" s="375"/>
    </row>
    <row r="5" spans="1:17" ht="14.4" customHeight="1" thickBot="1" x14ac:dyDescent="0.35">
      <c r="A5" s="474" t="s">
        <v>242</v>
      </c>
      <c r="B5" s="475" t="s">
        <v>244</v>
      </c>
      <c r="C5" s="475" t="s">
        <v>245</v>
      </c>
      <c r="D5" s="475" t="s">
        <v>246</v>
      </c>
      <c r="E5" s="476" t="s">
        <v>247</v>
      </c>
      <c r="F5" s="477" t="s">
        <v>244</v>
      </c>
      <c r="G5" s="478" t="s">
        <v>245</v>
      </c>
      <c r="H5" s="478" t="s">
        <v>246</v>
      </c>
      <c r="I5" s="479" t="s">
        <v>247</v>
      </c>
      <c r="J5" s="475" t="s">
        <v>244</v>
      </c>
      <c r="K5" s="475" t="s">
        <v>245</v>
      </c>
      <c r="L5" s="475" t="s">
        <v>246</v>
      </c>
      <c r="M5" s="476" t="s">
        <v>247</v>
      </c>
      <c r="N5" s="477" t="s">
        <v>244</v>
      </c>
      <c r="O5" s="478" t="s">
        <v>245</v>
      </c>
      <c r="P5" s="478" t="s">
        <v>246</v>
      </c>
      <c r="Q5" s="479" t="s">
        <v>247</v>
      </c>
    </row>
    <row r="6" spans="1:17" ht="14.4" customHeight="1" x14ac:dyDescent="0.3">
      <c r="A6" s="484" t="s">
        <v>562</v>
      </c>
      <c r="B6" s="488"/>
      <c r="C6" s="460"/>
      <c r="D6" s="460"/>
      <c r="E6" s="461"/>
      <c r="F6" s="486"/>
      <c r="G6" s="480"/>
      <c r="H6" s="480"/>
      <c r="I6" s="490"/>
      <c r="J6" s="488"/>
      <c r="K6" s="460"/>
      <c r="L6" s="460"/>
      <c r="M6" s="461"/>
      <c r="N6" s="486"/>
      <c r="O6" s="480"/>
      <c r="P6" s="480"/>
      <c r="Q6" s="481"/>
    </row>
    <row r="7" spans="1:17" ht="14.4" customHeight="1" thickBot="1" x14ac:dyDescent="0.35">
      <c r="A7" s="485" t="s">
        <v>563</v>
      </c>
      <c r="B7" s="489">
        <v>82</v>
      </c>
      <c r="C7" s="472"/>
      <c r="D7" s="472"/>
      <c r="E7" s="473"/>
      <c r="F7" s="487">
        <v>1</v>
      </c>
      <c r="G7" s="482">
        <v>0</v>
      </c>
      <c r="H7" s="482">
        <v>0</v>
      </c>
      <c r="I7" s="491">
        <v>0</v>
      </c>
      <c r="J7" s="489">
        <v>26</v>
      </c>
      <c r="K7" s="472"/>
      <c r="L7" s="472"/>
      <c r="M7" s="473"/>
      <c r="N7" s="487">
        <v>1</v>
      </c>
      <c r="O7" s="482">
        <v>0</v>
      </c>
      <c r="P7" s="482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2015-05-21T19:38:56Z</dcterms:modified>
</cp:coreProperties>
</file>