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F3" i="344" l="1"/>
  <c r="D3" i="344"/>
  <c r="B3" i="344"/>
  <c r="AI21" i="419" l="1"/>
  <c r="AH21" i="419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I16" i="419"/>
  <c r="AI18" i="419" s="1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V18" i="419" s="1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AI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AI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I6" i="419"/>
  <c r="AI6" i="419"/>
  <c r="AF6" i="419"/>
  <c r="AB6" i="419"/>
  <c r="X6" i="419"/>
  <c r="T6" i="419"/>
  <c r="P6" i="419"/>
  <c r="L6" i="419"/>
  <c r="H6" i="419"/>
  <c r="O6" i="419"/>
  <c r="U6" i="419"/>
  <c r="AH6" i="419"/>
  <c r="AE6" i="419"/>
  <c r="AA6" i="419"/>
  <c r="W6" i="419"/>
  <c r="S6" i="419"/>
  <c r="K6" i="419"/>
  <c r="M6" i="419"/>
  <c r="AD6" i="419"/>
  <c r="Z6" i="419"/>
  <c r="V6" i="419"/>
  <c r="R6" i="419"/>
  <c r="N6" i="419"/>
  <c r="J6" i="419"/>
  <c r="Q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2" i="414"/>
  <c r="A11" i="414"/>
  <c r="A8" i="414"/>
  <c r="A7" i="414"/>
  <c r="A16" i="414"/>
  <c r="A4" i="414"/>
  <c r="A6" i="339" l="1"/>
  <c r="A5" i="339"/>
  <c r="C16" i="414"/>
  <c r="D4" i="414"/>
  <c r="C19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D22" i="414"/>
  <c r="C22" i="414"/>
  <c r="Q3" i="347" l="1"/>
  <c r="S3" i="347"/>
  <c r="U3" i="34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<sst xmlns="http://schemas.openxmlformats.org/spreadsheetml/2006/main" count="6947" uniqueCount="1514">
  <si>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</si>
  <si>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</si>
  <si>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</si>
  <si>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</si>
  <si>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</si>
  <si>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</si>
  <si>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</si>
  <si>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</si>
  <si>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</si>
  <si>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</si>
  <si>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</si>
  <si>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</si>
  <si>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</si>
  <si>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</si>
  <si>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</si>
  <si>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</si>
  <si>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</si>
  <si>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</si>
  <si>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</si>
  <si>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</si>
  <si>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</si>
  <si>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</si>
  <si>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</si>
  <si>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</si>
  <si>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</si>
  <si>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</si>
  <si>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</si>
  <si>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</si>
  <si>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</si>
  <si>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</si>
  <si>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</si>
  <si>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</si>
  <si>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</si>
  <si>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</si>
  <si>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</si>
  <si>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</si>
  <si>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</si>
  <si>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</si>
  <si>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</si>
  <si>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</si>
  <si>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</si>
  <si>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</si>
  <si>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</si>
  <si>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</si>
  <si>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</si>
  <si>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</si>
  <si>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</si>
  <si>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</si>
  <si>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</si>
  <si>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</si>
  <si>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</si>
  <si>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</si>
  <si>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</si>
  <si>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</si>
  <si>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</si>
  <si>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</si>
  <si>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</si>
  <si>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</si>
  <si>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</si>
  <si>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</si>
  <si>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</si>
  <si>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</si>
  <si>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</si>
  <si>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</si>
  <si>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</si>
  <si>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</si>
  <si>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</si>
  <si>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</si>
  <si>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</si>
  <si>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</si>
  <si>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</si>
  <si>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</si>
  <si>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</si>
  <si>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</si>
  <si>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</si>
  <si>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</si>
  <si>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</si>
  <si>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</si>
  <si>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</si>
  <si>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</si>
  <si>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</si>
  <si>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</si>
  <si>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</si>
  <si>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</si>
  <si>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</si>
  <si>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</si>
  <si>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</si>
  <si>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</si>
  <si>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</si>
  <si>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</si>
  <si>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</si>
  <si>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</si>
  <si>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</si>
  <si>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</si>
  <si>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</si>
  <si>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</si>
  <si>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</si>
  <si>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</si>
  <si>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</si>
  <si>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</si>
  <si>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</si>
  <si>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</si>
  <si>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</si>
  <si>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</si>
  <si>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</si>
  <si>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</si>
  <si>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</si>
  <si>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</si>
  <si>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</si>
  <si>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</si>
  <si>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</si>
  <si>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</si>
  <si>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</si>
  <si>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</si>
  <si>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</si>
  <si>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</si>
  <si>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</si>
  <si>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</si>
  <si>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</si>
  <si>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</si>
  <si>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</si>
  <si>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</si>
  <si>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</si>
  <si>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</si>
  <si>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</si>
  <si>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</si>
  <si>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</si>
  <si>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</si>
  <si>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</si>
  <si>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</si>
  <si>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</si>
  <si>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</si>
  <si>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</si>
  <si>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</si>
  <si>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</si>
  <si>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</si>
  <si>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</si>
  <si>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</si>
  <si>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</si>
  <si>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</si>
  <si>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</si>
  <si>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</si>
  <si>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</si>
  <si>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</si>
  <si>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</si>
  <si>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</si>
  <si>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</si>
  <si>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</si>
  <si>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</si>
  <si>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</si>
  <si>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</si>
  <si>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</si>
  <si>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</si>
  <si>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</si>
  <si>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</si>
  <si>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</si>
  <si>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</si>
  <si>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</si>
  <si>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</si>
  <si>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</si>
  <si>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</si>
  <si>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</si>
  <si>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</si>
  <si>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</si>
  <si>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</si>
  <si>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</si>
  <si>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</si>
  <si>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</si>
  <si>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</si>
  <si>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</si>
  <si>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</si>
  <si>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</si>
  <si>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</si>
  <si>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</si>
  <si>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</si>
  <si>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</si>
  <si>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</si>
  <si>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</si>
  <si>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</si>
  <si>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</si>
  <si>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</si>
  <si>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</si>
  <si>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</si>
  <si>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</si>
  <si>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</si>
  <si>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</si>
  <si>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</si>
  <si>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</si>
  <si>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</si>
  <si>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</si>
  <si>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</si>
  <si>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</si>
  <si>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</si>
  <si>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</si>
  <si>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</si>
  <si>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</si>
  <si>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</si>
  <si>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</si>
  <si>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</si>
  <si>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</si>
  <si>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</si>
  <si>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</si>
  <si>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</si>
  <si>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</si>
  <si>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</si>
  <si>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</si>
  <si>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</si>
  <si>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</si>
  <si>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</si>
  <si>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</si>
  <si>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</si>
  <si>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</si>
  <si>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</si>
  <si>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</si>
  <si>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</si>
  <si>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</si>
  <si>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</si>
  <si>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</si>
  <si>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</si>
  <si>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</si>
  <si>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</si>
  <si>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</si>
  <si>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</si>
  <si>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</si>
  <si>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</si>
  <si>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</si>
  <si>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</si>
  <si>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</si>
  <si>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</si>
  <si>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</si>
  <si>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</si>
  <si>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</si>
  <si>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</si>
  <si>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</si>
  <si>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</si>
  <si>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</si>
  <si>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</si>
  <si>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</si>
  <si>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</si>
  <si>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</si>
  <si>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</si>
  <si>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</si>
  <si>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</si>
  <si>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</si>
  <si>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</si>
  <si>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</si>
  <si>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</si>
  <si>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</si>
  <si>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</si>
  <si>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</si>
  <si>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</si>
  <si>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</si>
  <si>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</si>
  <si>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</si>
  <si>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</si>
  <si>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</si>
  <si>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</si>
  <si>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</si>
  <si>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</si>
  <si>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</si>
  <si>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</si>
  <si>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</si>
  <si>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</si>
  <si>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</si>
  <si>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</si>
  <si>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</si>
  <si>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</si>
  <si>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</si>
  <si>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</si>
  <si>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</si>
  <si>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</si>
  <si>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</si>
  <si>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</si>
  <si>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</si>
  <si>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</si>
  <si>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</si>
  <si>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</si>
  <si>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</si>
  <si>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</si>
  <si>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</si>
  <si>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</si>
  <si>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</si>
  <si>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</si>
  <si>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</si>
  <si>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</si>
  <si>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</si>
  <si>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</si>
  <si>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</si>
  <si>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</si>
  <si>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</si>
  <si>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</si>
  <si>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</si>
  <si>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</si>
  <si>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</si>
  <si>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</si>
  <si>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</si>
  <si>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</si>
  <si>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</si>
  <si>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</si>
  <si>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</si>
  <si>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</si>
  <si>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</si>
  <si>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</si>
  <si>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</si>
  <si>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</si>
  <si>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50116003     dárci krve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</si>
  <si>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</si>
  <si>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</si>
  <si>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</si>
  <si>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</si>
  <si>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</si>
  <si>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</si>
  <si>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</si>
  <si>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</si>
  <si>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</si>
  <si>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</si>
  <si>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</si>
  <si>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</si>
  <si>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50117025     všeob.mat. - razítka ostatní (V111) od 0,01 do 2999,99</t>
  </si>
  <si>
    <t>--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</si>
  <si>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</si>
  <si>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</si>
  <si>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</si>
  <si>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</si>
  <si>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</si>
  <si>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</si>
  <si>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</si>
  <si>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</si>
  <si>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</si>
  <si>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</si>
  <si>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</si>
  <si>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</si>
  <si>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</si>
  <si>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</si>
  <si>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</si>
  <si>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</si>
  <si>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</si>
  <si>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</si>
  <si>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</si>
  <si>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</si>
  <si>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</si>
  <si>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</si>
  <si>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</si>
  <si>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krevní přípravky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</si>
  <si>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</si>
  <si>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</si>
  <si>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</si>
  <si>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</si>
  <si>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</si>
  <si>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</si>
  <si>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</si>
  <si>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</si>
  <si>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</si>
  <si>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</si>
  <si>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</si>
  <si>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</si>
  <si>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</si>
  <si>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</si>
  <si>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</si>
  <si>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</si>
  <si>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</si>
  <si>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</si>
  <si>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</si>
  <si>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</si>
  <si>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</si>
  <si>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</si>
  <si>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</si>
  <si>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</si>
  <si>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</si>
  <si>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</si>
  <si>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</si>
  <si>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</si>
  <si>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</si>
  <si>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</si>
  <si>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</si>
  <si>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</si>
  <si>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</si>
  <si>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</si>
  <si>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51874015     organ.rozvoj (certif., akred.)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</si>
  <si>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</si>
  <si>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</si>
  <si>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</si>
  <si>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</si>
  <si>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</si>
  <si>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</si>
  <si>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</si>
  <si>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</si>
  <si>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</si>
  <si>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</si>
  <si>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</si>
  <si>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</si>
  <si>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</si>
  <si>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</si>
  <si>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</si>
  <si>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</si>
  <si>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</si>
  <si>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</si>
  <si>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</si>
  <si>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</si>
  <si>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</si>
  <si>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</si>
  <si>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</si>
  <si>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</si>
  <si>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</si>
  <si>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</si>
  <si>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</si>
  <si>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</si>
  <si>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</si>
  <si>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</si>
  <si>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</si>
  <si>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</si>
  <si>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</si>
  <si>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</si>
  <si>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</si>
  <si>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</si>
  <si>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54970     Předpis - KDF za služby</t>
  </si>
  <si>
    <t>54970000     předpis KDF - služby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</si>
  <si>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</si>
  <si>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</si>
  <si>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</si>
  <si>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</si>
  <si>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</si>
  <si>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</si>
  <si>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</si>
  <si>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</si>
  <si>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</si>
  <si>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</si>
  <si>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</si>
  <si>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</si>
  <si>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</si>
  <si>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</si>
  <si>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</si>
  <si>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</si>
  <si>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</si>
  <si>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</si>
  <si>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</si>
  <si>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</si>
  <si>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</si>
  <si>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</si>
  <si>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</si>
  <si>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</si>
  <si>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</si>
  <si>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</si>
  <si>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</si>
  <si>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</si>
  <si>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</si>
  <si>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</si>
  <si>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</si>
  <si>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</si>
  <si>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</si>
  <si>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</si>
  <si>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</si>
  <si>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</si>
  <si>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</si>
  <si>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</si>
  <si>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</si>
  <si>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</si>
  <si>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</si>
  <si>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</si>
  <si>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</si>
  <si>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</si>
  <si>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</si>
  <si>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</si>
  <si>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</si>
  <si>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</si>
  <si>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</si>
  <si>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</si>
  <si>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</si>
  <si>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</si>
  <si>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</si>
  <si>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</si>
  <si>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</si>
  <si>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</si>
  <si>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</si>
  <si>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</si>
  <si>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</si>
  <si>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</si>
  <si>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</si>
  <si>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</si>
  <si>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</si>
  <si>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</si>
  <si>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</si>
  <si>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</si>
  <si>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</si>
  <si>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</si>
  <si>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</si>
  <si>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</si>
  <si>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</si>
  <si>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</si>
  <si>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</si>
  <si>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</si>
  <si>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</si>
  <si>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</si>
  <si>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</si>
  <si>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</si>
  <si>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</si>
  <si>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</si>
  <si>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</si>
  <si>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</si>
  <si>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</si>
  <si>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</si>
  <si>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</si>
  <si>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</si>
  <si>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</si>
  <si>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</si>
  <si>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</si>
  <si>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</si>
  <si>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</si>
  <si>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</si>
  <si>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</si>
  <si>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</si>
  <si>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</si>
  <si>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</si>
  <si>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</si>
  <si>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</si>
  <si>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35</t>
  </si>
  <si>
    <t>Transfuzní oddělení</t>
  </si>
  <si>
    <t/>
  </si>
  <si>
    <t>50113008     léky - krev.deriváty ZUL (TO)</t>
  </si>
  <si>
    <t>Transfuzní oddělení Celkem</t>
  </si>
  <si>
    <t>SumaKL</t>
  </si>
  <si>
    <t>3541</t>
  </si>
  <si>
    <t>laboratoř - SVLS</t>
  </si>
  <si>
    <t>laboratoř - SVLS Celkem</t>
  </si>
  <si>
    <t>SumaNS</t>
  </si>
  <si>
    <t>mezeraNS</t>
  </si>
  <si>
    <t>3590</t>
  </si>
  <si>
    <t>výroba</t>
  </si>
  <si>
    <t>výroba Celkem</t>
  </si>
  <si>
    <t>50113001</t>
  </si>
  <si>
    <t>O</t>
  </si>
  <si>
    <t>103575</t>
  </si>
  <si>
    <t>3575</t>
  </si>
  <si>
    <t>HEPAROID LECIVA</t>
  </si>
  <si>
    <t>UNG 1X30GM</t>
  </si>
  <si>
    <t>112770</t>
  </si>
  <si>
    <t>12770</t>
  </si>
  <si>
    <t>YAL</t>
  </si>
  <si>
    <t>SOL 2X67.5ML</t>
  </si>
  <si>
    <t>197402</t>
  </si>
  <si>
    <t>97402</t>
  </si>
  <si>
    <t>SORBIFER DURULES</t>
  </si>
  <si>
    <t>TBL FC 50X100MG</t>
  </si>
  <si>
    <t>846629</t>
  </si>
  <si>
    <t>100013</t>
  </si>
  <si>
    <t>IBALGIN 400 TBL 24</t>
  </si>
  <si>
    <t xml:space="preserve">POR TBL FLM 24X400MG </t>
  </si>
  <si>
    <t>102818</t>
  </si>
  <si>
    <t>2818</t>
  </si>
  <si>
    <t>ENDIARON</t>
  </si>
  <si>
    <t>TBL OBD 20X250MG</t>
  </si>
  <si>
    <t>841565</t>
  </si>
  <si>
    <t>KL BENZINUM 150g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</si>
  <si>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</si>
  <si>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</si>
  <si>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</si>
  <si>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</si>
  <si>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</si>
  <si>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</si>
  <si>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</si>
  <si>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116595</t>
  </si>
  <si>
    <t>16595</t>
  </si>
  <si>
    <t>MALTOFER</t>
  </si>
  <si>
    <t>POR GTT SOL 30ML</t>
  </si>
  <si>
    <t>930043</t>
  </si>
  <si>
    <t>DZ TRIXO LIND 100 ml</t>
  </si>
  <si>
    <t>930431</t>
  </si>
  <si>
    <t>1000</t>
  </si>
  <si>
    <t>KL AQUA PURIF. KUL,FAG 5 kg</t>
  </si>
  <si>
    <t>921012</t>
  </si>
  <si>
    <t>KL Ethanolum 70% 140,0 g v sirokohrdle lahvi</t>
  </si>
  <si>
    <t>842161</t>
  </si>
  <si>
    <t>31950</t>
  </si>
  <si>
    <t>Carbocit tbl.20</t>
  </si>
  <si>
    <t>847025</t>
  </si>
  <si>
    <t>137119</t>
  </si>
  <si>
    <t>CALCIUM 500 MG PHARMAVIT</t>
  </si>
  <si>
    <t>POR TBL EFF 20X500MG</t>
  </si>
  <si>
    <t>500808</t>
  </si>
  <si>
    <t>IR  0.9%SOD.CHLOR.FOR IRR.1000 ECOTAINER</t>
  </si>
  <si>
    <t>IR OR B/BR</t>
  </si>
  <si>
    <t>176954</t>
  </si>
  <si>
    <t>ALGIFEN NEO</t>
  </si>
  <si>
    <t>POR GTT SOL 1X50ML</t>
  </si>
  <si>
    <t>184279</t>
  </si>
  <si>
    <t>CALCIUM-SANDOZ FORTE 500 MG</t>
  </si>
  <si>
    <t>397412</t>
  </si>
  <si>
    <t>IR  0.9%SOD.CHLOR.FOR IRR. 6X1000 ML</t>
  </si>
  <si>
    <t>IR-Fres. 6X1000 ML 15%</t>
  </si>
  <si>
    <t>P</t>
  </si>
  <si>
    <t>153639</t>
  </si>
  <si>
    <t>53639</t>
  </si>
  <si>
    <t>FLONIDAN</t>
  </si>
  <si>
    <t>TBL 30X10MG</t>
  </si>
  <si>
    <t>Transfůzní oddělení</t>
  </si>
  <si>
    <t>TO, výroba</t>
  </si>
  <si>
    <t>Lékárna - léčiva</t>
  </si>
  <si>
    <t>3590 - TO, výroba</t>
  </si>
  <si>
    <t>R06AX13 - Loratadin</t>
  </si>
  <si>
    <t>R06AX13</t>
  </si>
  <si>
    <t>FLONIDAN 10 MG TABLETY</t>
  </si>
  <si>
    <t>POR TBL NOB 30X10MG</t>
  </si>
  <si>
    <t>Přehled plnění pozitivního listu - spotřeba léčivých přípravků - orientační přehled</t>
  </si>
  <si>
    <t>35 - Transfuzní oddělení</t>
  </si>
  <si>
    <t>3590 - výroba</t>
  </si>
  <si>
    <t>HVLP</t>
  </si>
  <si>
    <t>89301356</t>
  </si>
  <si>
    <t>Ambulance - hematologická poradna Celkem</t>
  </si>
  <si>
    <t>Transfůzní oddělení Celkem</t>
  </si>
  <si>
    <t xml:space="preserve"> </t>
  </si>
  <si>
    <t>* Legenda</t>
  </si>
  <si>
    <t>DIAPZT = Pomůcky pro diabetiky, jejichž název začíná slovem "Pumpa"</t>
  </si>
  <si>
    <t>Entrová Alice</t>
  </si>
  <si>
    <t>Holusková Iva</t>
  </si>
  <si>
    <t>Sulovská Ivana</t>
  </si>
  <si>
    <t>Smital Jan</t>
  </si>
  <si>
    <t>Burgetová Anna</t>
  </si>
  <si>
    <t>Stejskalová Monika</t>
  </si>
  <si>
    <t>Galuszková Dana</t>
  </si>
  <si>
    <t>Budesonid</t>
  </si>
  <si>
    <t>54267</t>
  </si>
  <si>
    <t>RHINOCORT AQUA 64 MCG</t>
  </si>
  <si>
    <t>NAS SPR SUS 120X64RG</t>
  </si>
  <si>
    <t>Cefuroxim</t>
  </si>
  <si>
    <t>47728</t>
  </si>
  <si>
    <t>ZINNAT 500 MG</t>
  </si>
  <si>
    <t>POR TBL FLM 14X500MG</t>
  </si>
  <si>
    <t>Gestoden a ethinylestradiol</t>
  </si>
  <si>
    <t>97557</t>
  </si>
  <si>
    <t>LINDYNETTE 20</t>
  </si>
  <si>
    <t>POR TBL OBD 3X21</t>
  </si>
  <si>
    <t>Chlormadinon a ethinylestradiol</t>
  </si>
  <si>
    <t>30889</t>
  </si>
  <si>
    <t>BELARA</t>
  </si>
  <si>
    <t>POR TBL FLM 3X21</t>
  </si>
  <si>
    <t>Ibuprofen</t>
  </si>
  <si>
    <t>125167</t>
  </si>
  <si>
    <t>DOLGIT GEL</t>
  </si>
  <si>
    <t>DRM GEL 1X150GM</t>
  </si>
  <si>
    <t>Levothyroxin, sodná sůl</t>
  </si>
  <si>
    <t>69189</t>
  </si>
  <si>
    <t>EUTHYROX 50 MIKROGRAMŮ</t>
  </si>
  <si>
    <t>POR TBL NOB 100X50RG</t>
  </si>
  <si>
    <t>Multienzymové přípravky (lipáza, proteáza apod.)</t>
  </si>
  <si>
    <t>14816</t>
  </si>
  <si>
    <t>KREON 10 000</t>
  </si>
  <si>
    <t>POR CPS ETD 200</t>
  </si>
  <si>
    <t>Nimesulid</t>
  </si>
  <si>
    <t>12892</t>
  </si>
  <si>
    <t>AULIN</t>
  </si>
  <si>
    <t>POR TBL NOB 30X100MG</t>
  </si>
  <si>
    <t>Nitrofurantoin</t>
  </si>
  <si>
    <t>154748</t>
  </si>
  <si>
    <t>NITROFURANTOIN - RATIOPHARM 100 MG</t>
  </si>
  <si>
    <t>POR CPS PRO 50X100MG</t>
  </si>
  <si>
    <t>Prednisolon a antiseptika</t>
  </si>
  <si>
    <t>16467</t>
  </si>
  <si>
    <t>IMACORT</t>
  </si>
  <si>
    <t>DRM CRM 1X20GM</t>
  </si>
  <si>
    <t>Rosuvastatin</t>
  </si>
  <si>
    <t>148074</t>
  </si>
  <si>
    <t>ROSUCARD 20 MG POTAHOVANÉ TABLETY</t>
  </si>
  <si>
    <t>POR TBL FLM 90X20MG</t>
  </si>
  <si>
    <t>Různé jiné kombinace železa</t>
  </si>
  <si>
    <t>99138</t>
  </si>
  <si>
    <t>AKTIFERRIN</t>
  </si>
  <si>
    <t>POR GTT SOL 1X30ML</t>
  </si>
  <si>
    <t>Tolperison</t>
  </si>
  <si>
    <t>57525</t>
  </si>
  <si>
    <t>MYDOCALM 150 MG</t>
  </si>
  <si>
    <t>POR TBL FLM 30X150MG</t>
  </si>
  <si>
    <t>Itopridum</t>
  </si>
  <si>
    <t>166760</t>
  </si>
  <si>
    <t>KINITO 50 MG, POTAHOVANÉ TABLETY</t>
  </si>
  <si>
    <t>POR TBL FLM 100X50MG</t>
  </si>
  <si>
    <t>47727</t>
  </si>
  <si>
    <t>POR TBL FLM 10X500MG</t>
  </si>
  <si>
    <t>Diosmin, kombinace</t>
  </si>
  <si>
    <t>14075</t>
  </si>
  <si>
    <t>DETRALEX</t>
  </si>
  <si>
    <t>POR TBL FLM 60X500MG</t>
  </si>
  <si>
    <t>46707</t>
  </si>
  <si>
    <t>LOGEST</t>
  </si>
  <si>
    <t>POR TBL OBD 63</t>
  </si>
  <si>
    <t>Jiná antibiotika pro lokální aplikaci</t>
  </si>
  <si>
    <t>48261</t>
  </si>
  <si>
    <t>FRAMYKOIN</t>
  </si>
  <si>
    <t>DRM PLV ADS 1X20GM</t>
  </si>
  <si>
    <t>Klarithromycin</t>
  </si>
  <si>
    <t>53853</t>
  </si>
  <si>
    <t>KLACID 500</t>
  </si>
  <si>
    <t>Levonorgestrel a ethinylestradiol</t>
  </si>
  <si>
    <t>78246</t>
  </si>
  <si>
    <t>MINISISTON</t>
  </si>
  <si>
    <t>POR TBL OBD 3X21(=63)</t>
  </si>
  <si>
    <t>Atorvastatin</t>
  </si>
  <si>
    <t>93018</t>
  </si>
  <si>
    <t>SORTIS 20 MG</t>
  </si>
  <si>
    <t>POR TBL FLM 100X20MG</t>
  </si>
  <si>
    <t>Betahistin</t>
  </si>
  <si>
    <t>102684</t>
  </si>
  <si>
    <t>BETAHISTIN ACTAVIS 16 MG</t>
  </si>
  <si>
    <t>POR TBL NOB 60X16MG</t>
  </si>
  <si>
    <t>Bisoprolol</t>
  </si>
  <si>
    <t>47740</t>
  </si>
  <si>
    <t>RIVOCOR 5</t>
  </si>
  <si>
    <t>POR TBL FLM 30X5MG</t>
  </si>
  <si>
    <t>Bromazepam</t>
  </si>
  <si>
    <t>132600</t>
  </si>
  <si>
    <t>LEXAURIN 1,5</t>
  </si>
  <si>
    <t>POR TBL NOB 30X1.5MG</t>
  </si>
  <si>
    <t>Dexamethason a antiinfektiva</t>
  </si>
  <si>
    <t>57866</t>
  </si>
  <si>
    <t>TOBRADEX</t>
  </si>
  <si>
    <t>OPH GTT SUS 5ML</t>
  </si>
  <si>
    <t>Diklofenak</t>
  </si>
  <si>
    <t>16031</t>
  </si>
  <si>
    <t>VOLTAREN 50</t>
  </si>
  <si>
    <t>POR TBL ENT 20X50MG</t>
  </si>
  <si>
    <t>132632</t>
  </si>
  <si>
    <t>Hydrokortison</t>
  </si>
  <si>
    <t>2668</t>
  </si>
  <si>
    <t>OPHTHALMO-HYDROCORTISON LÉČIVA</t>
  </si>
  <si>
    <t>OPH UNG 1X5GM/25MG</t>
  </si>
  <si>
    <t>Jiná antiinfektiva</t>
  </si>
  <si>
    <t>802</t>
  </si>
  <si>
    <t>OPHTHALMO-SEPTONEX</t>
  </si>
  <si>
    <t>OPH GTT SOL 1X10ML SKLO</t>
  </si>
  <si>
    <t>Kodein</t>
  </si>
  <si>
    <t>90</t>
  </si>
  <si>
    <t>CODEIN SLOVAKOFARMA 30 MG</t>
  </si>
  <si>
    <t>POR TBL NOB 10X30MG</t>
  </si>
  <si>
    <t>Komplex železa s isomaltosou a kyselina listová</t>
  </si>
  <si>
    <t>16593</t>
  </si>
  <si>
    <t>MALTOFER FOL TABLETY</t>
  </si>
  <si>
    <t>POR TBL MND 30</t>
  </si>
  <si>
    <t>Kyselina tioktová</t>
  </si>
  <si>
    <t>84367</t>
  </si>
  <si>
    <t>THIOGAMMA 600 ORAL</t>
  </si>
  <si>
    <t>POR TBL FLM 60X600MG</t>
  </si>
  <si>
    <t>47144</t>
  </si>
  <si>
    <t>LETROX 100</t>
  </si>
  <si>
    <t>POR TBL NOB 100X100RG I</t>
  </si>
  <si>
    <t>Mefenoxalon</t>
  </si>
  <si>
    <t>3645</t>
  </si>
  <si>
    <t>DIMEXOL</t>
  </si>
  <si>
    <t>POR TBL NOB 30X200MG</t>
  </si>
  <si>
    <t>Nifuroxazid</t>
  </si>
  <si>
    <t>46405</t>
  </si>
  <si>
    <t>ERCEFURYL 200 MG CPS.</t>
  </si>
  <si>
    <t>POR CPS DUR 14X200MG</t>
  </si>
  <si>
    <t>Ofloxacin</t>
  </si>
  <si>
    <t>55636</t>
  </si>
  <si>
    <t>OFLOXIN 200</t>
  </si>
  <si>
    <t>POR TBL FLM 10X200MG</t>
  </si>
  <si>
    <t>87225</t>
  </si>
  <si>
    <t>POR TBL FLM 20X200MG</t>
  </si>
  <si>
    <t>Omeprazol</t>
  </si>
  <si>
    <t>122114</t>
  </si>
  <si>
    <t>APO-OME 20</t>
  </si>
  <si>
    <t>POR CPS ETD 100X20MG</t>
  </si>
  <si>
    <t>Pantoprazol</t>
  </si>
  <si>
    <t>119688</t>
  </si>
  <si>
    <t>CONTROLOC 40 MG</t>
  </si>
  <si>
    <t>POR TBL ENT 100X40MG I</t>
  </si>
  <si>
    <t>Perindopril a amlodipin</t>
  </si>
  <si>
    <t>124091</t>
  </si>
  <si>
    <t>PRESTANCE 5 MG/5 MG</t>
  </si>
  <si>
    <t>POR TBL NOB 90</t>
  </si>
  <si>
    <t>Sertralin</t>
  </si>
  <si>
    <t>107887</t>
  </si>
  <si>
    <t>APO-SERTRAL 50</t>
  </si>
  <si>
    <t>POR CPS DUR 100X50MG</t>
  </si>
  <si>
    <t>Sulfamethoxazol a trimethoprim</t>
  </si>
  <si>
    <t>203954</t>
  </si>
  <si>
    <t>BISEPTOL 480</t>
  </si>
  <si>
    <t>POR TBL NOB 28X480MG</t>
  </si>
  <si>
    <t>Umělé slzy a jiné indiferentní přípravky</t>
  </si>
  <si>
    <t>49629</t>
  </si>
  <si>
    <t>TEARS NATURALE II</t>
  </si>
  <si>
    <t>OPH GTT SOL 1X15ML</t>
  </si>
  <si>
    <t>Vinpocetin</t>
  </si>
  <si>
    <t>132799</t>
  </si>
  <si>
    <t>CAVINTON FORTE</t>
  </si>
  <si>
    <t>POR TBL NOB 90X10MG</t>
  </si>
  <si>
    <t>Zolpidem</t>
  </si>
  <si>
    <t>134228</t>
  </si>
  <si>
    <t>ZOLPIDEM ORION 10 MG</t>
  </si>
  <si>
    <t>POR TBL FLM 100X10MG</t>
  </si>
  <si>
    <t>Chřipka, inaktivovaná vakcína, štěpený virus nebo povrchový</t>
  </si>
  <si>
    <t>151125</t>
  </si>
  <si>
    <t>VAXIGRIP</t>
  </si>
  <si>
    <t>INJ SUS 1X0.5ML/DÁV</t>
  </si>
  <si>
    <t>Cetirizin</t>
  </si>
  <si>
    <t>66030</t>
  </si>
  <si>
    <t>ZODAC</t>
  </si>
  <si>
    <t>POR TBL FLM 30X10MG</t>
  </si>
  <si>
    <t>59687</t>
  </si>
  <si>
    <t>POR TBL FLM 14X200MG</t>
  </si>
  <si>
    <t>132531</t>
  </si>
  <si>
    <t>HELICID 20</t>
  </si>
  <si>
    <t>POR CPS ETD 90X20MG</t>
  </si>
  <si>
    <t>Pitofenon a analgetika</t>
  </si>
  <si>
    <t>50335</t>
  </si>
  <si>
    <t>POR GTT SOL 1X25ML</t>
  </si>
  <si>
    <t>Trimethoprim</t>
  </si>
  <si>
    <t>89816</t>
  </si>
  <si>
    <t>TRIPRIM 200 MG</t>
  </si>
  <si>
    <t>POR TBL NOB 20X200MG</t>
  </si>
  <si>
    <t>Amorolfin</t>
  </si>
  <si>
    <t>45304</t>
  </si>
  <si>
    <t>LOCERYL 5% LÉČIVÝ LAK NA NEHTY</t>
  </si>
  <si>
    <t>DRM LAC UGC 1X2.5ML</t>
  </si>
  <si>
    <t>54268</t>
  </si>
  <si>
    <t>NAS SPR SUS 240X64RG</t>
  </si>
  <si>
    <t>Ciklopirox</t>
  </si>
  <si>
    <t>76150</t>
  </si>
  <si>
    <t>BATRAFEN KRÉM</t>
  </si>
  <si>
    <t>DRM CRM 1X20GM/200MG</t>
  </si>
  <si>
    <t>Escitalopram</t>
  </si>
  <si>
    <t>137770</t>
  </si>
  <si>
    <t>ESCITIL 10 MG</t>
  </si>
  <si>
    <t>Fentermin</t>
  </si>
  <si>
    <t>97374</t>
  </si>
  <si>
    <t>ADIPEX RETARD</t>
  </si>
  <si>
    <t>POR CPS RML 100X15MG</t>
  </si>
  <si>
    <t>Sukralfát</t>
  </si>
  <si>
    <t>91217</t>
  </si>
  <si>
    <t>VENTER</t>
  </si>
  <si>
    <t>POR TBL NOB 50X1GM</t>
  </si>
  <si>
    <t>47726</t>
  </si>
  <si>
    <t>ZINNAT 250 MG</t>
  </si>
  <si>
    <t>POR TBL FLM 14X250MG</t>
  </si>
  <si>
    <t>185435</t>
  </si>
  <si>
    <t>POR TBL FLM 120X500MG</t>
  </si>
  <si>
    <t>Drospirenon a ethinylestradiol</t>
  </si>
  <si>
    <t>129841</t>
  </si>
  <si>
    <t>YAZ 0,02 MG/3 MG POTAHOVANÉ TABLETY</t>
  </si>
  <si>
    <t>POR TBL FLM 28</t>
  </si>
  <si>
    <t>135928</t>
  </si>
  <si>
    <t>ESOPREX 10 MG</t>
  </si>
  <si>
    <t>Glycerol-trinitrát</t>
  </si>
  <si>
    <t>85071</t>
  </si>
  <si>
    <t>NITROMINT</t>
  </si>
  <si>
    <t>ORM SPR SLG 1X10GM</t>
  </si>
  <si>
    <t>Hořčík (různé sole v kombinaci)</t>
  </si>
  <si>
    <t>66555</t>
  </si>
  <si>
    <t>MAGNOSOLV</t>
  </si>
  <si>
    <t>POR GRA SOL SCC 30X365MG</t>
  </si>
  <si>
    <t>Kyselina azelaová</t>
  </si>
  <si>
    <t>85470</t>
  </si>
  <si>
    <t>SKINOREN KRÉM</t>
  </si>
  <si>
    <t>DRM CRM 1X30GM 20%</t>
  </si>
  <si>
    <t>Pseudoefedrin, kombinace</t>
  </si>
  <si>
    <t>202892</t>
  </si>
  <si>
    <t>CLARINASE REPETABS</t>
  </si>
  <si>
    <t>POR TBL PRO 10 II</t>
  </si>
  <si>
    <t>Síran hořečnatý</t>
  </si>
  <si>
    <t>498</t>
  </si>
  <si>
    <t>MAGNESIUM SULFURICUM BIOTIKA 10%</t>
  </si>
  <si>
    <t>INJ SOL 5X10ML 10%</t>
  </si>
  <si>
    <t>Amoxicilin a enzymový inhibitor</t>
  </si>
  <si>
    <t>12494</t>
  </si>
  <si>
    <t>AUGMENTIN 1 G</t>
  </si>
  <si>
    <t>POR TBL FLM 14 I</t>
  </si>
  <si>
    <t>Mometason</t>
  </si>
  <si>
    <t>76975</t>
  </si>
  <si>
    <t>ELOCOM</t>
  </si>
  <si>
    <t>DRM UNG 1X15GM 0.1%</t>
  </si>
  <si>
    <t>Pikosíran sodný, kombinace</t>
  </si>
  <si>
    <t>160806</t>
  </si>
  <si>
    <t>PICOPREP PRÁŠEK PRO PERORÁLNÍ ROZTOK</t>
  </si>
  <si>
    <t>POR PLV SOL 2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</si>
  <si>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</si>
  <si>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</si>
  <si>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</si>
  <si>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N06AB06 - Sertralin</t>
  </si>
  <si>
    <t>R06AE07 - Cetirizin</t>
  </si>
  <si>
    <t>N06BX18 - Vinpocetin</t>
  </si>
  <si>
    <t>C07AB07 - Bisoprolol</t>
  </si>
  <si>
    <t>A02BC02 - Pantoprazol</t>
  </si>
  <si>
    <t>C09BB04 - Perindopril a amlodipin</t>
  </si>
  <si>
    <t>N06AB10 - Escitalopram</t>
  </si>
  <si>
    <t>C10AA05 - Atorvastatin</t>
  </si>
  <si>
    <t>N07CA01 - Betahistin</t>
  </si>
  <si>
    <t>C10AA07 - Rosuvastatin</t>
  </si>
  <si>
    <t>A03FA07 - Itopridum</t>
  </si>
  <si>
    <t>H03AA01 - Levothyroxin, sodná sůl</t>
  </si>
  <si>
    <t>M01AX17 - Nimesulid</t>
  </si>
  <si>
    <t>N06AB10</t>
  </si>
  <si>
    <t>C10AA07</t>
  </si>
  <si>
    <t>H03AA01</t>
  </si>
  <si>
    <t>M01AX17</t>
  </si>
  <si>
    <t>A03FA07</t>
  </si>
  <si>
    <t>R06AE07</t>
  </si>
  <si>
    <t>A02BC02</t>
  </si>
  <si>
    <t>C07AB07</t>
  </si>
  <si>
    <t>C09BB04</t>
  </si>
  <si>
    <t>C10AA05</t>
  </si>
  <si>
    <t>N06AB06</t>
  </si>
  <si>
    <t>N06BX18</t>
  </si>
  <si>
    <t>N07CA01</t>
  </si>
  <si>
    <t>Přehled plnění PL - Preskripce léčivých přípravků - orientační přehled</t>
  </si>
  <si>
    <t>3503</t>
  </si>
  <si>
    <t>TO - krizová připravenost</t>
  </si>
  <si>
    <t>TO - krizová připravenost Celkem</t>
  </si>
  <si>
    <t>ZA429</t>
  </si>
  <si>
    <t>Obinadlo elastické idealtex   8 cm x 5 m 931061</t>
  </si>
  <si>
    <t>ZA446</t>
  </si>
  <si>
    <t>Vata buničitá přířezy 20 x 30 cm 1230200129</t>
  </si>
  <si>
    <t>ZB404</t>
  </si>
  <si>
    <t>Náplast cosmos 8 cm x 1 m 5403353</t>
  </si>
  <si>
    <t>ZL684</t>
  </si>
  <si>
    <t>Náplast santiband standard poinjekční jednotl. baleno 19 mm x 72 mm 652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</si>
  <si>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</si>
  <si>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</si>
  <si>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</si>
  <si>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</si>
  <si>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</si>
  <si>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</si>
  <si>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ZA855</t>
  </si>
  <si>
    <t>Pipeta pasteurova P 223 6,5 ml 204523</t>
  </si>
  <si>
    <t>ZB521</t>
  </si>
  <si>
    <t>Dispenser 100 Magnete 009893V</t>
  </si>
  <si>
    <t>ZE091</t>
  </si>
  <si>
    <t>Zátka k plast. zkumavkám 331690213410</t>
  </si>
  <si>
    <t>ZF091</t>
  </si>
  <si>
    <t>Zátka k plast. zkumavkám 331690213010</t>
  </si>
  <si>
    <t>ZB845</t>
  </si>
  <si>
    <t>Zkumavka 5,0 ml PP 12 x 86 mm bal. á 4000 ks 1032</t>
  </si>
  <si>
    <t>ZB426</t>
  </si>
  <si>
    <t>Mikrozkumavka eppendorf 1,5 ml BSA 0220</t>
  </si>
  <si>
    <t>ZC716</t>
  </si>
  <si>
    <t>Špička žlutá pipetovací dlouhá manžeta 1123</t>
  </si>
  <si>
    <t>ZB628</t>
  </si>
  <si>
    <t>Špička pipetovací bílá nester. 10-200ul 1121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</si>
  <si>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</si>
  <si>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</si>
  <si>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</si>
  <si>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</si>
  <si>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</si>
  <si>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</si>
  <si>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DB099</t>
  </si>
  <si>
    <t>Immutrep-RPR (500t)</t>
  </si>
  <si>
    <t>DB247</t>
  </si>
  <si>
    <t>ARC Syphlis TP Reagent Kit</t>
  </si>
  <si>
    <t>DD102</t>
  </si>
  <si>
    <t>ID-Diluent 1</t>
  </si>
  <si>
    <t>DB637</t>
  </si>
  <si>
    <t>DIAGN.ERYTROCYTY A1 10ML</t>
  </si>
  <si>
    <t>DA150</t>
  </si>
  <si>
    <t>DIAGN.ERYTROCYTY 0 RH NEG 10 M</t>
  </si>
  <si>
    <t>DB548</t>
  </si>
  <si>
    <t>DIAGN.ANTI-D IgM MON. 10x10ML</t>
  </si>
  <si>
    <t>DB638</t>
  </si>
  <si>
    <t>DIAGN.ERYTROCYTY A2 10ML</t>
  </si>
  <si>
    <t>DB490</t>
  </si>
  <si>
    <t>SERASCAN DIANA I+II+III+IV</t>
  </si>
  <si>
    <t>DB492</t>
  </si>
  <si>
    <t>IDENTISERA DIANA</t>
  </si>
  <si>
    <t>DB639</t>
  </si>
  <si>
    <t>DIAGN.ERYTROCYTY B 10ML</t>
  </si>
  <si>
    <t>DB493</t>
  </si>
  <si>
    <t>IDENTISERA DIANA P</t>
  </si>
  <si>
    <t>DB965</t>
  </si>
  <si>
    <t>DG PAPAIN</t>
  </si>
  <si>
    <t>DB395</t>
  </si>
  <si>
    <t>PANOSCREEN I.II.III. Cw 3x10 ml</t>
  </si>
  <si>
    <t>DB491</t>
  </si>
  <si>
    <t>SERASCAN DIANA I+II+III+IV-P</t>
  </si>
  <si>
    <t>DC791</t>
  </si>
  <si>
    <t>CheckcellWeak 10 ml</t>
  </si>
  <si>
    <t>DE087</t>
  </si>
  <si>
    <t>ID-Card DiaClon Anti-Lea</t>
  </si>
  <si>
    <t>DB542</t>
  </si>
  <si>
    <t>WEAK D CELLS</t>
  </si>
  <si>
    <t>DD779</t>
  </si>
  <si>
    <t>MAKROPANEL 16 16*3 ML</t>
  </si>
  <si>
    <t>DC946</t>
  </si>
  <si>
    <t>DIAGNOSTIKUM ANTI-B MONOKL.</t>
  </si>
  <si>
    <t>DC967</t>
  </si>
  <si>
    <t>DG Gel Sol (2x100ml)</t>
  </si>
  <si>
    <t>DB163</t>
  </si>
  <si>
    <t>DG Gel NEUTRAL ( 2 x 25 cards )</t>
  </si>
  <si>
    <t>DF037</t>
  </si>
  <si>
    <t>ANTI-s 1x12 (+diag. serum)</t>
  </si>
  <si>
    <t>DC617</t>
  </si>
  <si>
    <t>LEKTIN ANTI-A1 5 ML</t>
  </si>
  <si>
    <t>DC395</t>
  </si>
  <si>
    <t>Negativní kontr.mon.10 ml</t>
  </si>
  <si>
    <t>805061</t>
  </si>
  <si>
    <t>-Isopropanol 5%, transf. 1000 ml</t>
  </si>
  <si>
    <t>DG596</t>
  </si>
  <si>
    <t>Promývací roztok B ředěný</t>
  </si>
  <si>
    <t>DA606</t>
  </si>
  <si>
    <t>Anti-Fyb (polyclonal human IgG) Coombs 5 ml</t>
  </si>
  <si>
    <t>DH184</t>
  </si>
  <si>
    <t>Gamma PeG, 10 ml</t>
  </si>
  <si>
    <t>DH186</t>
  </si>
  <si>
    <t>GammaZyme-F, 10 ml</t>
  </si>
  <si>
    <t>DF628</t>
  </si>
  <si>
    <t>DG Gel Newborn</t>
  </si>
  <si>
    <t>DA619</t>
  </si>
  <si>
    <t>DG Gel Coombs ( 2 x 25 cards )</t>
  </si>
  <si>
    <t>DG074</t>
  </si>
  <si>
    <t>DG Gel Rh Kell</t>
  </si>
  <si>
    <t>DE314</t>
  </si>
  <si>
    <t>DIAGN.ANTI-k MON. 2 ML</t>
  </si>
  <si>
    <t>DE784</t>
  </si>
  <si>
    <t>MP A, B, DVI+,ctl/A, B, DVI+,ctl</t>
  </si>
  <si>
    <t>DG595</t>
  </si>
  <si>
    <t>Promývací roztok A ředěný</t>
  </si>
  <si>
    <t>DE783</t>
  </si>
  <si>
    <t>MP A, B, AB, D, D, ctl/A,B, 1x12</t>
  </si>
  <si>
    <t>DB622</t>
  </si>
  <si>
    <t>ID-Card DC-Screening II, 1x12</t>
  </si>
  <si>
    <t>DB853</t>
  </si>
  <si>
    <t>GAMMA QUIN</t>
  </si>
  <si>
    <t>DB544</t>
  </si>
  <si>
    <t>LEWIS BLOOD GROUP SUBSTANCE 2M</t>
  </si>
  <si>
    <t>DB552</t>
  </si>
  <si>
    <t>DIAGN.ANTI-P1 MON. 2 ML</t>
  </si>
  <si>
    <t>DF561</t>
  </si>
  <si>
    <t>DIAGN. Anti-Wra pol. 3ml</t>
  </si>
  <si>
    <t>DG592</t>
  </si>
  <si>
    <t>NOVACLONE Anti-D, IgM+IgG  10x10ml</t>
  </si>
  <si>
    <t>DB537</t>
  </si>
  <si>
    <t>DIAGN.ANTI-LEA MON. 2ML</t>
  </si>
  <si>
    <t>DD561</t>
  </si>
  <si>
    <t>DIAGN.ANTI-LEB MON. 2ML</t>
  </si>
  <si>
    <t>DG379</t>
  </si>
  <si>
    <t>Doprava 21%</t>
  </si>
  <si>
    <t>ZA314</t>
  </si>
  <si>
    <t>Obinadlo idealast-haft 8 cm x   4 m 9311113</t>
  </si>
  <si>
    <t>ZA318</t>
  </si>
  <si>
    <t>Náplast transpore 1,25 cm x 9,14 m 1527-0</t>
  </si>
  <si>
    <t>ZA338</t>
  </si>
  <si>
    <t>Obinadlo hydrofilní   6 cm x   5 m 13005</t>
  </si>
  <si>
    <t>ZA339</t>
  </si>
  <si>
    <t>Obinadlo hydrofilní   8 cm x   5 m 13006</t>
  </si>
  <si>
    <t>ZA419</t>
  </si>
  <si>
    <t>Náplast octacare cotton tape- betaplast 10 cm x 5 m (510W) 10510</t>
  </si>
  <si>
    <t>ZA425</t>
  </si>
  <si>
    <t>Obinadlo hydrofilní 10 cm x   5 m 13007</t>
  </si>
  <si>
    <t>ZA443</t>
  </si>
  <si>
    <t>Šátek trojcípý pletený 125 x 85 x 85 cm 20001</t>
  </si>
  <si>
    <t>ZA444</t>
  </si>
  <si>
    <t>Tampon nesterilní stáčený 20 x 19 cm bez RTG nití bal. á 100 ks 1320300404</t>
  </si>
  <si>
    <t>ZA463</t>
  </si>
  <si>
    <t>Kompresa NT 10 x 20 cm / 2 ks sterilní 26620</t>
  </si>
  <si>
    <t>ZA589</t>
  </si>
  <si>
    <t>Tampon sterilní stáčený 30 x 30 cm / 5 ks karton á 1500 ks 28007</t>
  </si>
  <si>
    <t>ZB084</t>
  </si>
  <si>
    <t>Náplast transpore 2,50 cm x 9,14 m 1527-1</t>
  </si>
  <si>
    <t>ZA728</t>
  </si>
  <si>
    <t>Lopatka lékařská nesterilní dřevěná ústní bal. á 100 ks 1320100655</t>
  </si>
  <si>
    <t>ZA787</t>
  </si>
  <si>
    <t>Stříkačka injekční 2-dílná 10 ml L Inject Solo 4606108V</t>
  </si>
  <si>
    <t>ZA790</t>
  </si>
  <si>
    <t>Stříkačka injekční 2-dílná 5 ml L Inject Solo4606051V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</si>
  <si>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</si>
  <si>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</si>
  <si>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</si>
  <si>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</si>
  <si>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</si>
  <si>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</si>
  <si>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ZB761</t>
  </si>
  <si>
    <t>Zkumavka červená 4 ml 454092</t>
  </si>
  <si>
    <t>ZB771</t>
  </si>
  <si>
    <t>Držák jehly základní 450201</t>
  </si>
  <si>
    <t>ZC742</t>
  </si>
  <si>
    <t>Septum ARC 4D1803</t>
  </si>
  <si>
    <t>ZC906</t>
  </si>
  <si>
    <t>Škrtidlo se sponou pro dospělé 25 x 500 mm KVS25500</t>
  </si>
  <si>
    <t>ZD350</t>
  </si>
  <si>
    <t>Lanceta haemolance zelená 21 G á 100 ks DIS7372</t>
  </si>
  <si>
    <t>ZF192</t>
  </si>
  <si>
    <t>Nádoba na kontaminovaný odpad 4 l 15-0004</t>
  </si>
  <si>
    <t>ZG515</t>
  </si>
  <si>
    <t>Zkumavka močová vacuette 10,5 ml bal. á 50 ks 455007</t>
  </si>
  <si>
    <t>ZI179</t>
  </si>
  <si>
    <t>Zkumavka s mediem+ flovakovaný tampon eSwab růžový 490CE.A</t>
  </si>
  <si>
    <t>ZL881</t>
  </si>
  <si>
    <t>Manžeta TK k tonometru omron CW dospělá prodloužená délka 22 - 42 cm CW 101 00049</t>
  </si>
  <si>
    <t>ZB967</t>
  </si>
  <si>
    <t>Zkumavka 3 ml PP 13 x 75 mm 1058</t>
  </si>
  <si>
    <t>ZF104</t>
  </si>
  <si>
    <t>Nádoba na kontaminovaný odpad 10 l 15-0006</t>
  </si>
  <si>
    <t>ZJ189</t>
  </si>
  <si>
    <t>Zkumavka S-Monovette® 4,9 ml K3 EDTA 04.1931</t>
  </si>
  <si>
    <t>ZB640</t>
  </si>
  <si>
    <t>Zkumavka Kep ARC reaction vessels 8 x 500 á 4000 ks 7C1502</t>
  </si>
  <si>
    <t>ZB500</t>
  </si>
  <si>
    <t>Zkumavka vacutainer BD 3 ml Est 75 x 13 H bal . á 100 ks čirá 362725</t>
  </si>
  <si>
    <t>ZA887</t>
  </si>
  <si>
    <t>Zkumavka Greiner vacuette 5 ml K2EDTA 456205</t>
  </si>
  <si>
    <t>ZA881</t>
  </si>
  <si>
    <t>Vak odběrový WBT434CCL</t>
  </si>
  <si>
    <t>ZB140</t>
  </si>
  <si>
    <t>Roztok ACDA 750 ml bal. á 12 ks 40801</t>
  </si>
  <si>
    <t>ZB202</t>
  </si>
  <si>
    <t>Roztok antiko.na citr. 4% 250 ml 0420C-00</t>
  </si>
  <si>
    <t>Roztok antiko. na citr. 4% 250 ml 0420C-00</t>
  </si>
  <si>
    <t>ZB977</t>
  </si>
  <si>
    <t>Set trima accel plt, plazma, RBC 80400 777800400</t>
  </si>
  <si>
    <t>ZD085</t>
  </si>
  <si>
    <t>Jehla needle syslock 16G sterilní 862-1613</t>
  </si>
  <si>
    <t>ZD192</t>
  </si>
  <si>
    <t>Set harness 00620-00</t>
  </si>
  <si>
    <t>ZD193</t>
  </si>
  <si>
    <t>Plasma Apheresis Bowl 0625B-00</t>
  </si>
  <si>
    <t>ZD432</t>
  </si>
  <si>
    <t>Set trima accel enhanced platet 80420</t>
  </si>
  <si>
    <t>ZD660</t>
  </si>
  <si>
    <t>Vak extra na krevní destičky 1000 ml 70030</t>
  </si>
  <si>
    <t>ZE383</t>
  </si>
  <si>
    <t>Vak sběrný 1000 ml pro plazmu SC692-00</t>
  </si>
  <si>
    <t>ZB136</t>
  </si>
  <si>
    <t>Souprava pro separ.erytrocytů  942</t>
  </si>
  <si>
    <t>Souprava pro separ. erytrocytů  942</t>
  </si>
  <si>
    <t>ZB137</t>
  </si>
  <si>
    <t>Roztok antikoag. CPD50, 150 ml bal. á 40 ks 0415C-00</t>
  </si>
  <si>
    <t>ZB254</t>
  </si>
  <si>
    <t>Souprava pro separ.plazmy W/NACL ADAP 00627-00</t>
  </si>
  <si>
    <t>ZB355</t>
  </si>
  <si>
    <t>Vak transfer 1000 ml 814-0133</t>
  </si>
  <si>
    <t>ZD086</t>
  </si>
  <si>
    <t>Trojvak T/B CPD-SAGM 831-8307</t>
  </si>
  <si>
    <t>ZE407</t>
  </si>
  <si>
    <t>Filtr na destičky BC PALL-AutoStop ATSBC1EPSB</t>
  </si>
  <si>
    <t>ZE501</t>
  </si>
  <si>
    <t>Roztok fyziologický 500 ml á 20 ks 4CCB1323E</t>
  </si>
  <si>
    <t>ZF732</t>
  </si>
  <si>
    <t>Souprava na sběr deleukotizovaných trombocytů v náhradním roztoku bal. á 8 ks 999F-E</t>
  </si>
  <si>
    <t>ZF767</t>
  </si>
  <si>
    <t>Souprava na sběr deleukotizovaných trombocytů bal. á 8 ks 997CF-E</t>
  </si>
  <si>
    <t>ZI733</t>
  </si>
  <si>
    <t>Roztok aditivní pro skladování trombocytů PASIII M á 20 ks SSP2150U-1OL + 500 ml</t>
  </si>
  <si>
    <t>ZI734</t>
  </si>
  <si>
    <t>Roztok aditivní pro skladování trombocytů PASIII M á 20 ks SSP2130U-1OL + 300 ml</t>
  </si>
  <si>
    <t>ZK701</t>
  </si>
  <si>
    <t>Set trima accel na PA plazma 80700</t>
  </si>
  <si>
    <t>ZL461</t>
  </si>
  <si>
    <t>Souprava pro separ. plazmy W/NACL ADAP 401323</t>
  </si>
  <si>
    <t>ZF083</t>
  </si>
  <si>
    <t>Souprava na léčení erytrocytaferézy 00944-00</t>
  </si>
  <si>
    <t>ZB138</t>
  </si>
  <si>
    <t>SAG Manitol 350 ml bal. á 20 ks 0411C-00</t>
  </si>
  <si>
    <t>ZD135</t>
  </si>
  <si>
    <t>Vak odběrový WBT434CEL</t>
  </si>
  <si>
    <t>ZG782</t>
  </si>
  <si>
    <t>Set na separaci LRS Plt,Plasma,RBC+TRL (pův.777800450) bal. á 6 ks 80450</t>
  </si>
  <si>
    <t>ZG070</t>
  </si>
  <si>
    <t>Vak transfer 300 ml 721293</t>
  </si>
  <si>
    <t>ZG182</t>
  </si>
  <si>
    <t>Filtr na erytrocyty BPF4ARBL</t>
  </si>
  <si>
    <t>ZL460</t>
  </si>
  <si>
    <t>Roztok antiko. na citr. 4% 250 ml 400945</t>
  </si>
  <si>
    <t>ZB883</t>
  </si>
  <si>
    <t>Vak transfer 6 x 150 ml 814-0135</t>
  </si>
  <si>
    <t>ZK830</t>
  </si>
  <si>
    <t>SAG Manitol 100 ml bal. á 48 ks 777968100</t>
  </si>
  <si>
    <t>ZA833</t>
  </si>
  <si>
    <t>Jehla injekční 0,8 x 40 mm zelená 4657527</t>
  </si>
  <si>
    <t>ZB556</t>
  </si>
  <si>
    <t>Jehla injekční 1,2 x 40 mm růžová 4665120</t>
  </si>
  <si>
    <t>ZB768</t>
  </si>
  <si>
    <t>Jehla vakuová 216/38 mm zelená 450076</t>
  </si>
  <si>
    <t>ZN126</t>
  </si>
  <si>
    <t>Rukavice operační gammex ansell PF bez pudru 7,0 A351144</t>
  </si>
  <si>
    <t>DC859</t>
  </si>
  <si>
    <t>COLUMBIA AGAR</t>
  </si>
  <si>
    <t>DG211</t>
  </si>
  <si>
    <t>HEPTAPHAN, DIAG.PROUZKY 50 ks</t>
  </si>
  <si>
    <t>DD596</t>
  </si>
  <si>
    <t>Sabouraud agar s CMP</t>
  </si>
  <si>
    <t>DC842</t>
  </si>
  <si>
    <t>ARC HIV COMBO RGT</t>
  </si>
  <si>
    <t>DC689</t>
  </si>
  <si>
    <t>ARC TRIGGER SOL 4PAC</t>
  </si>
  <si>
    <t>DA066</t>
  </si>
  <si>
    <t>ARC HBSAG QUALITATIVE  II CTL</t>
  </si>
  <si>
    <t>DA064</t>
  </si>
  <si>
    <t>ARC HBSAG QUALITATIVE II Reagent 2000t</t>
  </si>
  <si>
    <t>DF844</t>
  </si>
  <si>
    <t>Trypton  sójový agar</t>
  </si>
  <si>
    <t>DD409</t>
  </si>
  <si>
    <t>TRYPTON-SOJOVÝ BUJON</t>
  </si>
  <si>
    <t>DG209</t>
  </si>
  <si>
    <t>MAY-GRUNWALD</t>
  </si>
  <si>
    <t>DC533</t>
  </si>
  <si>
    <t>ACCURUN 1 Series 2700 6x3,5 ml</t>
  </si>
  <si>
    <t>DF118</t>
  </si>
  <si>
    <t>ARC ANTIHBCII</t>
  </si>
  <si>
    <t>DC291</t>
  </si>
  <si>
    <t>ARC ANTI HCV RGT</t>
  </si>
  <si>
    <t>DC396</t>
  </si>
  <si>
    <t>ARC PRE-TRIG SOL</t>
  </si>
  <si>
    <t>DE730</t>
  </si>
  <si>
    <t>Thioglykolátový bujon(10ML)</t>
  </si>
  <si>
    <t>DG208</t>
  </si>
  <si>
    <t>GIEMSA-ROMANOWSKI</t>
  </si>
  <si>
    <t>DC871</t>
  </si>
  <si>
    <t>ARC ANTI HCV CALIBRA</t>
  </si>
  <si>
    <t>DE849</t>
  </si>
  <si>
    <t>ARC CONC WASH BUFFFER(4x1LTR)</t>
  </si>
  <si>
    <t>DE785</t>
  </si>
  <si>
    <t>MP C, c, E, e, K, ctl/C, c, E, e, K, ctl</t>
  </si>
  <si>
    <t>DC235</t>
  </si>
  <si>
    <t>DILUENT 2 1X500</t>
  </si>
  <si>
    <t>DC856</t>
  </si>
  <si>
    <t>ARC Probe Conditioning Solution</t>
  </si>
  <si>
    <t>DB700</t>
  </si>
  <si>
    <t>CELLPACK 20 l</t>
  </si>
  <si>
    <t>DB957</t>
  </si>
  <si>
    <t>CELLCLEAN 50 ml</t>
  </si>
  <si>
    <t>DC915</t>
  </si>
  <si>
    <t>ID-Card Anti-IgG-Dilution, 1x12</t>
  </si>
  <si>
    <t>DC700</t>
  </si>
  <si>
    <t>DIAGN.ANTI-KELL MON. 5 ML</t>
  </si>
  <si>
    <t>DF040</t>
  </si>
  <si>
    <t>ID-Card DiaClon Anti-Jka</t>
  </si>
  <si>
    <t>DB619</t>
  </si>
  <si>
    <t>ID-Panel, 11x 4ml</t>
  </si>
  <si>
    <t>DC098</t>
  </si>
  <si>
    <t>ID-PAPAIN 1X10 ML</t>
  </si>
  <si>
    <t>DC694</t>
  </si>
  <si>
    <t>ARC HIV COMBO CONTROL</t>
  </si>
  <si>
    <t>DB530</t>
  </si>
  <si>
    <t>STROMATOLYSER-WH 3x500 ml</t>
  </si>
  <si>
    <t>DB016</t>
  </si>
  <si>
    <t>ID-interní kontrola kvality</t>
  </si>
  <si>
    <t>DD067</t>
  </si>
  <si>
    <t>ID-Card Reverse Grouping with Screening</t>
  </si>
  <si>
    <t>DB621</t>
  </si>
  <si>
    <t>ID-DiaCell I-II-III</t>
  </si>
  <si>
    <t>DB620</t>
  </si>
  <si>
    <t>ID-Panel P , 11x4ml</t>
  </si>
  <si>
    <t>DB514</t>
  </si>
  <si>
    <t>ROZTOK HAYEM   orig.</t>
  </si>
  <si>
    <t>DB625</t>
  </si>
  <si>
    <t>ID-DIACELL I+II+IIIP,3X10ML</t>
  </si>
  <si>
    <t>DC945</t>
  </si>
  <si>
    <t>DIAGNOSTIKUM ANTI-A MONOKL.</t>
  </si>
  <si>
    <t>DE734</t>
  </si>
  <si>
    <t>ID-DIACELL Pool 3X10 ml</t>
  </si>
  <si>
    <t>DE736</t>
  </si>
  <si>
    <t>DiaCell MP ABO A1-B</t>
  </si>
  <si>
    <t>DC716</t>
  </si>
  <si>
    <t>ANAEROCULT A MINI GASGENE RATO</t>
  </si>
  <si>
    <t>DD058</t>
  </si>
  <si>
    <t>ARC ANTI HCV CONTROL</t>
  </si>
  <si>
    <t>DB951</t>
  </si>
  <si>
    <t>GAMMA ELU-KIT II</t>
  </si>
  <si>
    <t>DB248</t>
  </si>
  <si>
    <t>ARC Syphilis TP Controls</t>
  </si>
  <si>
    <t>DE085</t>
  </si>
  <si>
    <t>ID-Card DiaClon Anti-N</t>
  </si>
  <si>
    <t>DB249</t>
  </si>
  <si>
    <t>ARC Syphilis TP Calibrator</t>
  </si>
  <si>
    <t>DF116</t>
  </si>
  <si>
    <t>ARC ANTIHBCII CAL</t>
  </si>
  <si>
    <t>DA065</t>
  </si>
  <si>
    <t>ARC HBSAG QUALITATIVE II CAL</t>
  </si>
  <si>
    <t>DD424</t>
  </si>
  <si>
    <t>ARC HIV COMBO CALIBR.</t>
  </si>
  <si>
    <t>DG694</t>
  </si>
  <si>
    <t>Architect HCV Ag Controls</t>
  </si>
  <si>
    <t>DG692</t>
  </si>
  <si>
    <t>Architect HCV Ag Reagent Kit</t>
  </si>
  <si>
    <t>DC226</t>
  </si>
  <si>
    <t>DIAGN.ANTI-LUA POL.</t>
  </si>
  <si>
    <t>DG817</t>
  </si>
  <si>
    <t>ID-Diluent 1 (2x100 ml)</t>
  </si>
  <si>
    <t>DB547</t>
  </si>
  <si>
    <t>DIAGN.ANTI-e MON. 5ML</t>
  </si>
  <si>
    <t>DC905</t>
  </si>
  <si>
    <t>ANAEROTEST FUER DIE MIKRO</t>
  </si>
  <si>
    <t>DA611</t>
  </si>
  <si>
    <t>Anti-S (polyclonal human IgG) Coombs 5 ml</t>
  </si>
  <si>
    <t>DF650</t>
  </si>
  <si>
    <t>GD Clostridium sporogenes</t>
  </si>
  <si>
    <t>DA615</t>
  </si>
  <si>
    <t>Anti-Lub (polyclonal human IgG) Coombs 5 ml</t>
  </si>
  <si>
    <t>DA607</t>
  </si>
  <si>
    <t>Anti-Jka (polyclonal human IgG) Coombs 5 ml</t>
  </si>
  <si>
    <t>DA610</t>
  </si>
  <si>
    <t>Anti-N (monoclonal, murine) Clone 20H12/MN879 5 m</t>
  </si>
  <si>
    <t>DA612</t>
  </si>
  <si>
    <t>DA608</t>
  </si>
  <si>
    <t>Anti-JKb (polyclonal human IgG) Coombs 5 ml</t>
  </si>
  <si>
    <t>DA614</t>
  </si>
  <si>
    <t>Anti-Lua (polyclonal human IgG) Coombs 5 ml</t>
  </si>
  <si>
    <t>DA605</t>
  </si>
  <si>
    <t>Anti-Fya (polyclonal human IgG) Coombs 5 ml</t>
  </si>
  <si>
    <t>DG851</t>
  </si>
  <si>
    <t>ARC ANTI HCV RGT 2000TEST</t>
  </si>
  <si>
    <t>DB546</t>
  </si>
  <si>
    <t>DIAGN.ANTI-D IGM+IGG 10MLx10</t>
  </si>
  <si>
    <t>DD495</t>
  </si>
  <si>
    <t>GAMMA EGA</t>
  </si>
  <si>
    <t>DF651</t>
  </si>
  <si>
    <t>GD Pseudomonas aeruginosa</t>
  </si>
  <si>
    <t>DC997</t>
  </si>
  <si>
    <t>Roztok TURCK</t>
  </si>
  <si>
    <t>DA603</t>
  </si>
  <si>
    <t>Anti-Cw (monoclonal human IgM) Clone MS-110, 5ml</t>
  </si>
  <si>
    <t>DB479</t>
  </si>
  <si>
    <t>AHG</t>
  </si>
  <si>
    <t>DB538</t>
  </si>
  <si>
    <t>DIAGN.ANTI-A MON. 10X10ML</t>
  </si>
  <si>
    <t>DG818</t>
  </si>
  <si>
    <t>ID-Diluent 2 (2x100 ml)</t>
  </si>
  <si>
    <t>DD068</t>
  </si>
  <si>
    <t>ID-Card anti-IgG1/anti-IgG3, 1x12</t>
  </si>
  <si>
    <t>DD182</t>
  </si>
  <si>
    <t>ID-Card ID LISS/Coombs, 112x12</t>
  </si>
  <si>
    <t>DE084</t>
  </si>
  <si>
    <t>ID-Card DiaClon Anti-M</t>
  </si>
  <si>
    <t>DA189</t>
  </si>
  <si>
    <t>Microcide SQ</t>
  </si>
  <si>
    <t>DE868</t>
  </si>
  <si>
    <t>EIGHTCHECK-3WP (N) 12x1,5 ml</t>
  </si>
  <si>
    <t>DG693</t>
  </si>
  <si>
    <t>Architect HCV Ag Calibrators</t>
  </si>
  <si>
    <t>DB483</t>
  </si>
  <si>
    <t>Anti-k,Coombs reactive 5 ml</t>
  </si>
  <si>
    <t>DA049</t>
  </si>
  <si>
    <t>ImmuClone Rh-Hr Control</t>
  </si>
  <si>
    <t>DB554</t>
  </si>
  <si>
    <t>LEKTIN ANTI-H 3ML</t>
  </si>
  <si>
    <t>DC943</t>
  </si>
  <si>
    <t>ID-NaCl,Enzyme test,112x12 pces</t>
  </si>
  <si>
    <t>DD794</t>
  </si>
  <si>
    <t>PeliLISS poten.reag. 10 ml</t>
  </si>
  <si>
    <t>DA609</t>
  </si>
  <si>
    <t>Anti-M (monoclonal, murine) Clone LM110/140 5 ml</t>
  </si>
  <si>
    <t>DA613</t>
  </si>
  <si>
    <t>Anti-Kpa (polyclonal human IgG) Coombs 5 ml</t>
  </si>
  <si>
    <t>DE086</t>
  </si>
  <si>
    <t>ID-Card DiaClon Anti-P1</t>
  </si>
  <si>
    <t>DE928</t>
  </si>
  <si>
    <t>NOVACLONE Anti-C3b,-C3d 3ml</t>
  </si>
  <si>
    <t>DF038</t>
  </si>
  <si>
    <t>ANTI-Fya 1x12 (+diag. serum)</t>
  </si>
  <si>
    <t>DF039</t>
  </si>
  <si>
    <t>ANTI-Fyb 1x12 (+diag. serum)</t>
  </si>
  <si>
    <t>DF041</t>
  </si>
  <si>
    <t>ID-Card DiaClon Anti-Jkb</t>
  </si>
  <si>
    <t>DF117</t>
  </si>
  <si>
    <t>ARC ANTIHBCII CTL</t>
  </si>
  <si>
    <t>DG542</t>
  </si>
  <si>
    <t>Diagnostické sérum anti-s</t>
  </si>
  <si>
    <t>TO, laboratoř - SVLS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</si>
  <si>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</si>
  <si>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</si>
  <si>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</si>
  <si>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</si>
  <si>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</si>
  <si>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</si>
  <si>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</si>
  <si>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</si>
  <si>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</si>
  <si>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</si>
  <si>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50115063</t>
  </si>
  <si>
    <t>528 SZM sety (112 02 105)</t>
  </si>
  <si>
    <t>50115065</t>
  </si>
  <si>
    <t>530 SZM jehly (112 02 107)</t>
  </si>
  <si>
    <t>Spotřeba zdravotnického materiálu - orientační přehled</t>
  </si>
  <si>
    <t>ON Data</t>
  </si>
  <si>
    <t>202 - Pracoviště klinické hematologie</t>
  </si>
  <si>
    <t>222 - Pracoviště transfúzní služby</t>
  </si>
  <si>
    <t>Zdravotní výkony vykázané na pracovišti v rámci ambulantní péče *</t>
  </si>
  <si>
    <t>3521</t>
  </si>
  <si>
    <t>Ambulantní péče znamená, že pacient v den poskytnutí zdravotní péče není hospitalizován ve FNOL</t>
  </si>
  <si>
    <t>beze jména</t>
  </si>
  <si>
    <t>Machová Renata</t>
  </si>
  <si>
    <t>Matějková Monika</t>
  </si>
  <si>
    <t>Zemanová Markéta</t>
  </si>
  <si>
    <t>Zdravotní výkony vykázané na pracovišti v rámci ambulantní péče dle lékařů *</t>
  </si>
  <si>
    <t>202</t>
  </si>
  <si>
    <t>V</t>
  </si>
  <si>
    <t>09511</t>
  </si>
  <si>
    <t>MINIMÁLNÍ KONTAKT LÉKAŘE S PACIENTEM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</si>
  <si>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</si>
  <si>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</si>
  <si>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</si>
  <si>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</si>
  <si>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</si>
  <si>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</si>
  <si>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</si>
  <si>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</si>
  <si>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22022</t>
  </si>
  <si>
    <t>CÍLENÉ VYŠETŘENÍ HEMATOLOGEM</t>
  </si>
  <si>
    <t>22023</t>
  </si>
  <si>
    <t>KONTROLNÍ VYŠETŘENÍ HEMATOLOGEM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</si>
  <si>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</si>
  <si>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</si>
  <si>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</si>
  <si>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</si>
  <si>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</si>
  <si>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</si>
  <si>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</si>
  <si>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</si>
  <si>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</si>
  <si>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</si>
  <si>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</si>
  <si>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</si>
  <si>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</si>
  <si>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</si>
  <si>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</si>
  <si>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</si>
  <si>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</si>
  <si>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</si>
  <si>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</si>
  <si>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</si>
  <si>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</si>
  <si>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</si>
  <si>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</si>
  <si>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</si>
  <si>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</si>
  <si>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</si>
  <si>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</si>
  <si>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</si>
  <si>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</si>
  <si>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</si>
  <si>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</si>
  <si>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</si>
  <si>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</si>
  <si>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</si>
  <si>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</si>
  <si>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</si>
  <si>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</si>
  <si>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</si>
  <si>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</si>
  <si>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</si>
  <si>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</si>
  <si>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</si>
  <si>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</si>
  <si>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</si>
  <si>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</si>
  <si>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</si>
  <si>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</si>
  <si>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</si>
  <si>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</si>
  <si>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</si>
  <si>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</si>
  <si>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</si>
  <si>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</si>
  <si>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</si>
  <si>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</si>
  <si>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</si>
  <si>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</si>
  <si>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</si>
  <si>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</si>
  <si>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</si>
  <si>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22337</t>
  </si>
  <si>
    <t>NEUTRALIZAČNÍ TEST ERYTROCYTÁRNÍCH ABO PROTILÁTEK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</si>
  <si>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</si>
  <si>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</si>
  <si>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</si>
  <si>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</si>
  <si>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</si>
  <si>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</si>
  <si>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</si>
  <si>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</si>
  <si>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</si>
  <si>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</si>
  <si>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</si>
  <si>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</si>
  <si>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</si>
  <si>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</si>
  <si>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</si>
  <si>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</si>
  <si>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</si>
  <si>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</si>
  <si>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</si>
  <si>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</si>
  <si>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</si>
  <si>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</si>
  <si>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</si>
  <si>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</si>
  <si>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</si>
  <si>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</si>
  <si>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</si>
  <si>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</si>
  <si>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22351</t>
  </si>
  <si>
    <t>OPIS KREVNÍ SKUPINY</t>
  </si>
  <si>
    <t>04</t>
  </si>
  <si>
    <t>05</t>
  </si>
  <si>
    <t>06</t>
  </si>
  <si>
    <t>07</t>
  </si>
  <si>
    <t>08</t>
  </si>
  <si>
    <t>09</t>
  </si>
  <si>
    <t>22319</t>
  </si>
  <si>
    <t>ELUCE ANTIERYTROCYTÁRNÍCH PROTILÁTEK METODOU MRAZO</t>
  </si>
  <si>
    <t>10</t>
  </si>
  <si>
    <t>11</t>
  </si>
  <si>
    <t>12</t>
  </si>
  <si>
    <t>13</t>
  </si>
  <si>
    <t>16</t>
  </si>
  <si>
    <t>17</t>
  </si>
  <si>
    <t>20</t>
  </si>
  <si>
    <t>21</t>
  </si>
  <si>
    <t>25</t>
  </si>
  <si>
    <t>26</t>
  </si>
  <si>
    <t>30</t>
  </si>
  <si>
    <t>31</t>
  </si>
  <si>
    <t>32</t>
  </si>
  <si>
    <t>22343</t>
  </si>
  <si>
    <t>HEMOLÝSA CHLADOVÁ (DONATH-LANDSTEINERŮV TEST, PROV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</si>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</sst>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4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3" fillId="8" borderId="75" xfId="0" applyNumberFormat="1" applyFont="1" applyFill="1" applyBorder="1"/>
    <xf numFmtId="3" fontId="53" fillId="8" borderId="7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5" fillId="2" borderId="81" xfId="0" applyNumberFormat="1" applyFont="1" applyFill="1" applyBorder="1" applyAlignment="1">
      <alignment horizontal="center" vertical="center" wrapText="1"/>
    </xf>
    <xf numFmtId="0" fontId="55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5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19" xfId="0" applyFont="1" applyFill="1" applyBorder="1"/>
    <xf numFmtId="3" fontId="33" fillId="0" borderId="27" xfId="0" applyNumberFormat="1" applyFont="1" applyFill="1" applyBorder="1"/>
    <xf numFmtId="3" fontId="33" fillId="0" borderId="20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0" borderId="109" xfId="0" applyFont="1" applyFill="1" applyBorder="1"/>
    <xf numFmtId="0" fontId="33" fillId="0" borderId="27" xfId="0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24" xfId="0" applyFont="1" applyFill="1" applyBorder="1"/>
    <xf numFmtId="0" fontId="40" fillId="0" borderId="135" xfId="0" applyFont="1" applyFill="1" applyBorder="1"/>
    <xf numFmtId="0" fontId="40" fillId="0" borderId="141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173" fontId="40" fillId="4" borderId="148" xfId="0" applyNumberFormat="1" applyFont="1" applyFill="1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5" fillId="2" borderId="146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4" xfId="0" applyNumberFormat="1" applyFont="1" applyBorder="1"/>
    <xf numFmtId="173" fontId="40" fillId="4" borderId="57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57" xfId="0" applyNumberFormat="1" applyFont="1" applyFill="1" applyBorder="1" applyAlignment="1"/>
    <xf numFmtId="173" fontId="33" fillId="0" borderId="154" xfId="0" applyNumberFormat="1" applyFont="1" applyBorder="1"/>
    <xf numFmtId="173" fontId="33" fillId="0" borderId="57" xfId="0" applyNumberFormat="1" applyFont="1" applyBorder="1"/>
    <xf numFmtId="9" fontId="33" fillId="0" borderId="145" xfId="0" applyNumberFormat="1" applyFont="1" applyBorder="1"/>
    <xf numFmtId="173" fontId="40" fillId="4" borderId="155" xfId="0" applyNumberFormat="1" applyFont="1" applyFill="1" applyBorder="1" applyAlignment="1">
      <alignment horizontal="center"/>
    </xf>
    <xf numFmtId="0" fontId="0" fillId="0" borderId="156" xfId="0" applyBorder="1" applyAlignment="1">
      <alignment horizontal="right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0" fillId="0" borderId="153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9" xfId="0" applyNumberFormat="1" applyFont="1" applyFill="1" applyBorder="1"/>
    <xf numFmtId="0" fontId="40" fillId="0" borderId="138" xfId="0" applyFont="1" applyFill="1" applyBorder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36" xfId="0" applyNumberFormat="1" applyFont="1" applyFill="1" applyBorder="1"/>
    <xf numFmtId="169" fontId="33" fillId="0" borderId="137" xfId="0" applyNumberFormat="1" applyFont="1" applyFill="1" applyBorder="1"/>
    <xf numFmtId="169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-15.244485999788189</c:v>
                </c:pt>
                <c:pt idx="1">
                  <c:v>3.2337604014795174</c:v>
                </c:pt>
                <c:pt idx="2">
                  <c:v>0.89566920978768172</c:v>
                </c:pt>
                <c:pt idx="3">
                  <c:v>1.5409392710000005</c:v>
                </c:pt>
                <c:pt idx="4">
                  <c:v>0.6207485975716962</c:v>
                </c:pt>
                <c:pt idx="5">
                  <c:v>0.57130166518614323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930752"/>
        <c:axId val="2469318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0.4237539210034918</c:v>
                </c:pt>
                <c:pt idx="1">
                  <c:v>0.4237539210034918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934016"/>
        <c:axId val="246936192"/>
      </c:scatterChart>
      <c:catAx>
        <c:axId val="246930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4693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9318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46930752"/>
        <c:crosses val="autoZero"/>
        <c:crossBetween val="between"/>
      </c:valAx>
      <c:valAx>
        <c:axId val="2469340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46936192"/>
        <c:crosses val="max"/>
        <c:crossBetween val="midCat"/>
      </c:valAx>
      <c:valAx>
        <c:axId val="246936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4693401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5" t="s">
        <v>283</v>
      </c>
      <c r="B2" s="46"/>
    </row>
    <row r="3" spans="1:3" ht="14.4" customHeight="1" thickBot="1" x14ac:dyDescent="0.35">
      <c r="A3" s="321" t="s">
        <v>141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285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114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165</v>
      </c>
      <c r="C12" s="47" t="s">
        <v>115</v>
      </c>
    </row>
    <row r="13" spans="1:3" ht="28.8" customHeight="1" x14ac:dyDescent="0.3">
      <c r="A13" s="147" t="str">
        <f t="shared" si="2"/>
        <v>LŽ PL</v>
      </c>
      <c r="B13" s="491" t="s">
        <v>166</v>
      </c>
      <c r="C13" s="47" t="s">
        <v>145</v>
      </c>
    </row>
    <row r="14" spans="1:3" ht="14.4" customHeight="1" x14ac:dyDescent="0.3">
      <c r="A14" s="147" t="str">
        <f t="shared" si="2"/>
        <v>LŽ PL Detail</v>
      </c>
      <c r="B14" s="90" t="s">
        <v>602</v>
      </c>
      <c r="C14" s="47" t="s">
        <v>147</v>
      </c>
    </row>
    <row r="15" spans="1:3" ht="14.4" customHeight="1" x14ac:dyDescent="0.3">
      <c r="A15" s="147" t="str">
        <f t="shared" si="2"/>
        <v>LŽ Statim</v>
      </c>
      <c r="B15" s="309" t="s">
        <v>246</v>
      </c>
      <c r="C15" s="47" t="s">
        <v>256</v>
      </c>
    </row>
    <row r="16" spans="1:3" ht="14.4" customHeight="1" x14ac:dyDescent="0.3">
      <c r="A16" s="147" t="str">
        <f t="shared" si="2"/>
        <v>Léky Recepty</v>
      </c>
      <c r="B16" s="90" t="s">
        <v>139</v>
      </c>
      <c r="C16" s="47" t="s">
        <v>116</v>
      </c>
    </row>
    <row r="17" spans="1:3" ht="14.4" customHeight="1" x14ac:dyDescent="0.3">
      <c r="A17" s="147" t="str">
        <f t="shared" si="2"/>
        <v>LRp Lékaři</v>
      </c>
      <c r="B17" s="90" t="s">
        <v>150</v>
      </c>
      <c r="C17" s="47" t="s">
        <v>151</v>
      </c>
    </row>
    <row r="18" spans="1:3" ht="14.4" customHeight="1" x14ac:dyDescent="0.3">
      <c r="A18" s="147" t="str">
        <f t="shared" si="2"/>
        <v>LRp Detail</v>
      </c>
      <c r="B18" s="90" t="s">
        <v>874</v>
      </c>
      <c r="C18" s="47" t="s">
        <v>117</v>
      </c>
    </row>
    <row r="19" spans="1:3" ht="28.8" customHeight="1" x14ac:dyDescent="0.3">
      <c r="A19" s="147" t="str">
        <f t="shared" si="2"/>
        <v>LRp PL</v>
      </c>
      <c r="B19" s="491" t="s">
        <v>875</v>
      </c>
      <c r="C19" s="47" t="s">
        <v>146</v>
      </c>
    </row>
    <row r="20" spans="1:3" ht="14.4" customHeight="1" x14ac:dyDescent="0.3">
      <c r="A20" s="147" t="str">
        <f>HYPERLINK("#'"&amp;C20&amp;"'!A1",C20)</f>
        <v>LRp PL Detail</v>
      </c>
      <c r="B20" s="90" t="s">
        <v>902</v>
      </c>
      <c r="C20" s="47" t="s">
        <v>148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140</v>
      </c>
      <c r="C21" s="47" t="s">
        <v>118</v>
      </c>
    </row>
    <row r="22" spans="1:3" ht="14.4" customHeight="1" x14ac:dyDescent="0.3">
      <c r="A22" s="147" t="str">
        <f t="shared" si="2"/>
        <v>MŽ Detail</v>
      </c>
      <c r="B22" s="90" t="s">
        <v>1368</v>
      </c>
      <c r="C22" s="47" t="s">
        <v>119</v>
      </c>
    </row>
    <row r="23" spans="1:3" ht="14.4" customHeight="1" thickBot="1" x14ac:dyDescent="0.35">
      <c r="A23" s="149" t="str">
        <f t="shared" si="2"/>
        <v>Osobní náklady</v>
      </c>
      <c r="B23" s="90" t="s">
        <v>106</v>
      </c>
      <c r="C23" s="47" t="s">
        <v>120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4" t="s">
        <v>110</v>
      </c>
      <c r="B25" s="322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1372</v>
      </c>
      <c r="C26" s="47" t="s">
        <v>123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1379</v>
      </c>
      <c r="C27" s="47" t="s">
        <v>259</v>
      </c>
    </row>
    <row r="28" spans="1:3" ht="14.4" customHeight="1" x14ac:dyDescent="0.3">
      <c r="A28" s="147" t="str">
        <f t="shared" si="4"/>
        <v>ZV Vykáz.-A Detail</v>
      </c>
      <c r="B28" s="90" t="s">
        <v>1458</v>
      </c>
      <c r="C28" s="47" t="s">
        <v>124</v>
      </c>
    </row>
    <row r="29" spans="1:3" ht="14.4" customHeight="1" x14ac:dyDescent="0.3">
      <c r="A29" s="147" t="str">
        <f t="shared" si="4"/>
        <v>ZV Vykáz.-H</v>
      </c>
      <c r="B29" s="90" t="s">
        <v>127</v>
      </c>
      <c r="C29" s="47" t="s">
        <v>125</v>
      </c>
    </row>
    <row r="30" spans="1:3" ht="14.4" customHeight="1" x14ac:dyDescent="0.3">
      <c r="A30" s="147" t="str">
        <f t="shared" si="4"/>
        <v>ZV Vykáz.-H Detail</v>
      </c>
      <c r="B30" s="90" t="s">
        <v>1513</v>
      </c>
      <c r="C30" s="47" t="s">
        <v>126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8" customWidth="1"/>
    <col min="7" max="7" width="10" style="208" customWidth="1"/>
    <col min="8" max="8" width="6.77734375" style="211" bestFit="1" customWidth="1"/>
    <col min="9" max="9" width="6.6640625" style="208" customWidth="1"/>
    <col min="10" max="10" width="10" style="208" customWidth="1"/>
    <col min="11" max="11" width="6.77734375" style="211" bestFit="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602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283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215.79999999999993</v>
      </c>
      <c r="K3" s="44">
        <f>IF(M3=0,0,J3/M3)</f>
        <v>1</v>
      </c>
      <c r="L3" s="43">
        <f>SUBTOTAL(9,L6:L1048576)</f>
        <v>2</v>
      </c>
      <c r="M3" s="45">
        <f>SUBTOTAL(9,M6:M1048576)</f>
        <v>215.79999999999993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476" t="s">
        <v>131</v>
      </c>
      <c r="B5" s="492" t="s">
        <v>132</v>
      </c>
      <c r="C5" s="492" t="s">
        <v>71</v>
      </c>
      <c r="D5" s="492" t="s">
        <v>133</v>
      </c>
      <c r="E5" s="492" t="s">
        <v>134</v>
      </c>
      <c r="F5" s="493" t="s">
        <v>28</v>
      </c>
      <c r="G5" s="493" t="s">
        <v>14</v>
      </c>
      <c r="H5" s="478" t="s">
        <v>135</v>
      </c>
      <c r="I5" s="477" t="s">
        <v>28</v>
      </c>
      <c r="J5" s="493" t="s">
        <v>14</v>
      </c>
      <c r="K5" s="478" t="s">
        <v>135</v>
      </c>
      <c r="L5" s="477" t="s">
        <v>28</v>
      </c>
      <c r="M5" s="494" t="s">
        <v>14</v>
      </c>
    </row>
    <row r="6" spans="1:13" ht="14.4" customHeight="1" thickBot="1" x14ac:dyDescent="0.35">
      <c r="A6" s="483" t="s">
        <v>526</v>
      </c>
      <c r="B6" s="496" t="s">
        <v>599</v>
      </c>
      <c r="C6" s="496" t="s">
        <v>591</v>
      </c>
      <c r="D6" s="496" t="s">
        <v>600</v>
      </c>
      <c r="E6" s="496" t="s">
        <v>601</v>
      </c>
      <c r="F6" s="484"/>
      <c r="G6" s="484"/>
      <c r="H6" s="303">
        <v>0</v>
      </c>
      <c r="I6" s="484">
        <v>2</v>
      </c>
      <c r="J6" s="484">
        <v>215.79999999999993</v>
      </c>
      <c r="K6" s="303">
        <v>1</v>
      </c>
      <c r="L6" s="484">
        <v>2</v>
      </c>
      <c r="M6" s="485">
        <v>215.79999999999993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3" customWidth="1"/>
    <col min="2" max="2" width="5.44140625" style="208" bestFit="1" customWidth="1"/>
    <col min="3" max="3" width="6.109375" style="208" bestFit="1" customWidth="1"/>
    <col min="4" max="4" width="7.44140625" style="208" bestFit="1" customWidth="1"/>
    <col min="5" max="5" width="6.21875" style="208" bestFit="1" customWidth="1"/>
    <col min="6" max="6" width="6.33203125" style="211" bestFit="1" customWidth="1"/>
    <col min="7" max="7" width="6.109375" style="211" bestFit="1" customWidth="1"/>
    <col min="8" max="8" width="7.44140625" style="211" bestFit="1" customWidth="1"/>
    <col min="9" max="9" width="6.21875" style="211" bestFit="1" customWidth="1"/>
    <col min="10" max="10" width="5.44140625" style="208" bestFit="1" customWidth="1"/>
    <col min="11" max="11" width="6.109375" style="208" bestFit="1" customWidth="1"/>
    <col min="12" max="12" width="7.44140625" style="208" bestFit="1" customWidth="1"/>
    <col min="13" max="13" width="6.21875" style="208" bestFit="1" customWidth="1"/>
    <col min="14" max="14" width="5.33203125" style="211" bestFit="1" customWidth="1"/>
    <col min="15" max="15" width="6.109375" style="211" bestFit="1" customWidth="1"/>
    <col min="16" max="16" width="7.44140625" style="211" bestFit="1" customWidth="1"/>
    <col min="17" max="17" width="6.21875" style="211" bestFit="1" customWidth="1"/>
    <col min="18" max="16384" width="8.88671875" style="130"/>
  </cols>
  <sheetData>
    <row r="1" spans="1:17" ht="18.600000000000001" customHeight="1" thickBot="1" x14ac:dyDescent="0.4">
      <c r="A1" s="363" t="s">
        <v>246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5" t="s">
        <v>283</v>
      </c>
      <c r="B2" s="215"/>
      <c r="C2" s="215"/>
      <c r="D2" s="215"/>
      <c r="E2" s="215"/>
    </row>
    <row r="3" spans="1:17" ht="14.4" customHeight="1" thickBot="1" x14ac:dyDescent="0.35">
      <c r="A3" s="302" t="s">
        <v>3</v>
      </c>
      <c r="B3" s="306">
        <f>SUM(B6:B1048576)</f>
        <v>135</v>
      </c>
      <c r="C3" s="307">
        <f>SUM(C6:C1048576)</f>
        <v>0</v>
      </c>
      <c r="D3" s="307">
        <f>SUM(D6:D1048576)</f>
        <v>0</v>
      </c>
      <c r="E3" s="308">
        <f>SUM(E6:E1048576)</f>
        <v>0</v>
      </c>
      <c r="F3" s="305">
        <f>IF(SUM($B3:$E3)=0,"",B3/SUM($B3:$E3))</f>
        <v>1</v>
      </c>
      <c r="G3" s="303">
        <f t="shared" ref="G3:I3" si="0">IF(SUM($B3:$E3)=0,"",C3/SUM($B3:$E3))</f>
        <v>0</v>
      </c>
      <c r="H3" s="303">
        <f t="shared" si="0"/>
        <v>0</v>
      </c>
      <c r="I3" s="304">
        <f t="shared" si="0"/>
        <v>0</v>
      </c>
      <c r="J3" s="307">
        <f>SUM(J6:J1048576)</f>
        <v>44</v>
      </c>
      <c r="K3" s="307">
        <f>SUM(K6:K1048576)</f>
        <v>0</v>
      </c>
      <c r="L3" s="307">
        <f>SUM(L6:L1048576)</f>
        <v>0</v>
      </c>
      <c r="M3" s="308">
        <f>SUM(M6:M1048576)</f>
        <v>0</v>
      </c>
      <c r="N3" s="305">
        <f>IF(SUM($J3:$M3)=0,"",J3/SUM($J3:$M3))</f>
        <v>1</v>
      </c>
      <c r="O3" s="303">
        <f t="shared" ref="O3:Q3" si="1">IF(SUM($J3:$M3)=0,"",K3/SUM($J3:$M3))</f>
        <v>0</v>
      </c>
      <c r="P3" s="303">
        <f t="shared" si="1"/>
        <v>0</v>
      </c>
      <c r="Q3" s="304">
        <f t="shared" si="1"/>
        <v>0</v>
      </c>
    </row>
    <row r="4" spans="1:17" ht="14.4" customHeight="1" thickBot="1" x14ac:dyDescent="0.35">
      <c r="A4" s="301"/>
      <c r="B4" s="376" t="s">
        <v>248</v>
      </c>
      <c r="C4" s="377"/>
      <c r="D4" s="377"/>
      <c r="E4" s="378"/>
      <c r="F4" s="373" t="s">
        <v>253</v>
      </c>
      <c r="G4" s="374"/>
      <c r="H4" s="374"/>
      <c r="I4" s="375"/>
      <c r="J4" s="376" t="s">
        <v>254</v>
      </c>
      <c r="K4" s="377"/>
      <c r="L4" s="377"/>
      <c r="M4" s="378"/>
      <c r="N4" s="373" t="s">
        <v>255</v>
      </c>
      <c r="O4" s="374"/>
      <c r="P4" s="374"/>
      <c r="Q4" s="375"/>
    </row>
    <row r="5" spans="1:17" ht="14.4" customHeight="1" thickBot="1" x14ac:dyDescent="0.35">
      <c r="A5" s="497" t="s">
        <v>247</v>
      </c>
      <c r="B5" s="498" t="s">
        <v>249</v>
      </c>
      <c r="C5" s="498" t="s">
        <v>250</v>
      </c>
      <c r="D5" s="498" t="s">
        <v>251</v>
      </c>
      <c r="E5" s="499" t="s">
        <v>252</v>
      </c>
      <c r="F5" s="500" t="s">
        <v>249</v>
      </c>
      <c r="G5" s="501" t="s">
        <v>250</v>
      </c>
      <c r="H5" s="501" t="s">
        <v>251</v>
      </c>
      <c r="I5" s="502" t="s">
        <v>252</v>
      </c>
      <c r="J5" s="498" t="s">
        <v>249</v>
      </c>
      <c r="K5" s="498" t="s">
        <v>250</v>
      </c>
      <c r="L5" s="498" t="s">
        <v>251</v>
      </c>
      <c r="M5" s="499" t="s">
        <v>252</v>
      </c>
      <c r="N5" s="500" t="s">
        <v>249</v>
      </c>
      <c r="O5" s="501" t="s">
        <v>250</v>
      </c>
      <c r="P5" s="501" t="s">
        <v>251</v>
      </c>
      <c r="Q5" s="502" t="s">
        <v>252</v>
      </c>
    </row>
    <row r="6" spans="1:17" ht="14.4" customHeight="1" x14ac:dyDescent="0.3">
      <c r="A6" s="505" t="s">
        <v>603</v>
      </c>
      <c r="B6" s="509"/>
      <c r="C6" s="462"/>
      <c r="D6" s="462"/>
      <c r="E6" s="463"/>
      <c r="F6" s="507"/>
      <c r="G6" s="481"/>
      <c r="H6" s="481"/>
      <c r="I6" s="511"/>
      <c r="J6" s="509"/>
      <c r="K6" s="462"/>
      <c r="L6" s="462"/>
      <c r="M6" s="463"/>
      <c r="N6" s="507"/>
      <c r="O6" s="481"/>
      <c r="P6" s="481"/>
      <c r="Q6" s="503"/>
    </row>
    <row r="7" spans="1:17" ht="14.4" customHeight="1" thickBot="1" x14ac:dyDescent="0.35">
      <c r="A7" s="506" t="s">
        <v>604</v>
      </c>
      <c r="B7" s="510">
        <v>135</v>
      </c>
      <c r="C7" s="474"/>
      <c r="D7" s="474"/>
      <c r="E7" s="475"/>
      <c r="F7" s="508">
        <v>1</v>
      </c>
      <c r="G7" s="482">
        <v>0</v>
      </c>
      <c r="H7" s="482">
        <v>0</v>
      </c>
      <c r="I7" s="512">
        <v>0</v>
      </c>
      <c r="J7" s="510">
        <v>44</v>
      </c>
      <c r="K7" s="474"/>
      <c r="L7" s="474"/>
      <c r="M7" s="475"/>
      <c r="N7" s="508">
        <v>1</v>
      </c>
      <c r="O7" s="482">
        <v>0</v>
      </c>
      <c r="P7" s="482">
        <v>0</v>
      </c>
      <c r="Q7" s="50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139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5" t="s">
        <v>283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149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6">
        <v>35</v>
      </c>
      <c r="B5" s="447" t="s">
        <v>594</v>
      </c>
      <c r="C5" s="450">
        <v>11109.34</v>
      </c>
      <c r="D5" s="450">
        <v>72</v>
      </c>
      <c r="E5" s="450">
        <v>9662.77</v>
      </c>
      <c r="F5" s="513">
        <v>0.86978794419830519</v>
      </c>
      <c r="G5" s="450">
        <v>57</v>
      </c>
      <c r="H5" s="513">
        <v>0.79166666666666663</v>
      </c>
      <c r="I5" s="450">
        <v>1446.57</v>
      </c>
      <c r="J5" s="513">
        <v>0.13021205580169479</v>
      </c>
      <c r="K5" s="450">
        <v>15</v>
      </c>
      <c r="L5" s="513">
        <v>0.20833333333333334</v>
      </c>
      <c r="M5" s="450" t="s">
        <v>69</v>
      </c>
      <c r="N5" s="151"/>
    </row>
    <row r="6" spans="1:14" ht="14.4" customHeight="1" x14ac:dyDescent="0.3">
      <c r="A6" s="446">
        <v>35</v>
      </c>
      <c r="B6" s="447" t="s">
        <v>605</v>
      </c>
      <c r="C6" s="450">
        <v>11109.34</v>
      </c>
      <c r="D6" s="450">
        <v>72</v>
      </c>
      <c r="E6" s="450">
        <v>9662.77</v>
      </c>
      <c r="F6" s="513">
        <v>0.86978794419830519</v>
      </c>
      <c r="G6" s="450">
        <v>57</v>
      </c>
      <c r="H6" s="513">
        <v>0.79166666666666663</v>
      </c>
      <c r="I6" s="450">
        <v>1446.57</v>
      </c>
      <c r="J6" s="513">
        <v>0.13021205580169479</v>
      </c>
      <c r="K6" s="450">
        <v>15</v>
      </c>
      <c r="L6" s="513">
        <v>0.20833333333333334</v>
      </c>
      <c r="M6" s="450" t="s">
        <v>1</v>
      </c>
      <c r="N6" s="151"/>
    </row>
    <row r="7" spans="1:14" ht="14.4" customHeight="1" x14ac:dyDescent="0.3">
      <c r="A7" s="446" t="s">
        <v>515</v>
      </c>
      <c r="B7" s="447" t="s">
        <v>3</v>
      </c>
      <c r="C7" s="450">
        <v>11109.34</v>
      </c>
      <c r="D7" s="450">
        <v>72</v>
      </c>
      <c r="E7" s="450">
        <v>9662.77</v>
      </c>
      <c r="F7" s="513">
        <v>0.86978794419830519</v>
      </c>
      <c r="G7" s="450">
        <v>57</v>
      </c>
      <c r="H7" s="513">
        <v>0.79166666666666663</v>
      </c>
      <c r="I7" s="450">
        <v>1446.57</v>
      </c>
      <c r="J7" s="513">
        <v>0.13021205580169479</v>
      </c>
      <c r="K7" s="450">
        <v>15</v>
      </c>
      <c r="L7" s="513">
        <v>0.20833333333333334</v>
      </c>
      <c r="M7" s="450" t="s">
        <v>520</v>
      </c>
      <c r="N7" s="151"/>
    </row>
    <row r="9" spans="1:14" ht="14.4" customHeight="1" x14ac:dyDescent="0.3">
      <c r="A9" s="446">
        <v>35</v>
      </c>
      <c r="B9" s="447" t="s">
        <v>594</v>
      </c>
      <c r="C9" s="450" t="s">
        <v>517</v>
      </c>
      <c r="D9" s="450" t="s">
        <v>517</v>
      </c>
      <c r="E9" s="450" t="s">
        <v>517</v>
      </c>
      <c r="F9" s="513" t="s">
        <v>517</v>
      </c>
      <c r="G9" s="450" t="s">
        <v>517</v>
      </c>
      <c r="H9" s="513" t="s">
        <v>517</v>
      </c>
      <c r="I9" s="450" t="s">
        <v>517</v>
      </c>
      <c r="J9" s="513" t="s">
        <v>517</v>
      </c>
      <c r="K9" s="450" t="s">
        <v>517</v>
      </c>
      <c r="L9" s="513" t="s">
        <v>517</v>
      </c>
      <c r="M9" s="450" t="s">
        <v>69</v>
      </c>
      <c r="N9" s="151"/>
    </row>
    <row r="10" spans="1:14" ht="14.4" customHeight="1" x14ac:dyDescent="0.3">
      <c r="A10" s="446" t="s">
        <v>606</v>
      </c>
      <c r="B10" s="447" t="s">
        <v>605</v>
      </c>
      <c r="C10" s="450">
        <v>11109.34</v>
      </c>
      <c r="D10" s="450">
        <v>72</v>
      </c>
      <c r="E10" s="450">
        <v>9662.77</v>
      </c>
      <c r="F10" s="513">
        <v>0.86978794419830519</v>
      </c>
      <c r="G10" s="450">
        <v>57</v>
      </c>
      <c r="H10" s="513">
        <v>0.79166666666666663</v>
      </c>
      <c r="I10" s="450">
        <v>1446.57</v>
      </c>
      <c r="J10" s="513">
        <v>0.13021205580169479</v>
      </c>
      <c r="K10" s="450">
        <v>15</v>
      </c>
      <c r="L10" s="513">
        <v>0.20833333333333334</v>
      </c>
      <c r="M10" s="450" t="s">
        <v>1</v>
      </c>
      <c r="N10" s="151"/>
    </row>
    <row r="11" spans="1:14" ht="14.4" customHeight="1" x14ac:dyDescent="0.3">
      <c r="A11" s="446" t="s">
        <v>606</v>
      </c>
      <c r="B11" s="447" t="s">
        <v>607</v>
      </c>
      <c r="C11" s="450">
        <v>11109.34</v>
      </c>
      <c r="D11" s="450">
        <v>72</v>
      </c>
      <c r="E11" s="450">
        <v>9662.77</v>
      </c>
      <c r="F11" s="513">
        <v>0.86978794419830519</v>
      </c>
      <c r="G11" s="450">
        <v>57</v>
      </c>
      <c r="H11" s="513">
        <v>0.79166666666666663</v>
      </c>
      <c r="I11" s="450">
        <v>1446.57</v>
      </c>
      <c r="J11" s="513">
        <v>0.13021205580169479</v>
      </c>
      <c r="K11" s="450">
        <v>15</v>
      </c>
      <c r="L11" s="513">
        <v>0.20833333333333334</v>
      </c>
      <c r="M11" s="450" t="s">
        <v>524</v>
      </c>
      <c r="N11" s="151"/>
    </row>
    <row r="12" spans="1:14" ht="14.4" customHeight="1" x14ac:dyDescent="0.3">
      <c r="A12" s="446" t="s">
        <v>517</v>
      </c>
      <c r="B12" s="447" t="s">
        <v>517</v>
      </c>
      <c r="C12" s="450" t="s">
        <v>517</v>
      </c>
      <c r="D12" s="450" t="s">
        <v>517</v>
      </c>
      <c r="E12" s="450" t="s">
        <v>517</v>
      </c>
      <c r="F12" s="513" t="s">
        <v>517</v>
      </c>
      <c r="G12" s="450" t="s">
        <v>517</v>
      </c>
      <c r="H12" s="513" t="s">
        <v>517</v>
      </c>
      <c r="I12" s="450" t="s">
        <v>517</v>
      </c>
      <c r="J12" s="513" t="s">
        <v>517</v>
      </c>
      <c r="K12" s="450" t="s">
        <v>517</v>
      </c>
      <c r="L12" s="513" t="s">
        <v>517</v>
      </c>
      <c r="M12" s="450" t="s">
        <v>525</v>
      </c>
      <c r="N12" s="151"/>
    </row>
    <row r="13" spans="1:14" ht="14.4" customHeight="1" x14ac:dyDescent="0.3">
      <c r="A13" s="446" t="s">
        <v>515</v>
      </c>
      <c r="B13" s="447" t="s">
        <v>608</v>
      </c>
      <c r="C13" s="450">
        <v>11109.34</v>
      </c>
      <c r="D13" s="450">
        <v>72</v>
      </c>
      <c r="E13" s="450">
        <v>9662.77</v>
      </c>
      <c r="F13" s="513">
        <v>0.86978794419830519</v>
      </c>
      <c r="G13" s="450">
        <v>57</v>
      </c>
      <c r="H13" s="513">
        <v>0.79166666666666663</v>
      </c>
      <c r="I13" s="450">
        <v>1446.57</v>
      </c>
      <c r="J13" s="513">
        <v>0.13021205580169479</v>
      </c>
      <c r="K13" s="450">
        <v>15</v>
      </c>
      <c r="L13" s="513">
        <v>0.20833333333333334</v>
      </c>
      <c r="M13" s="450" t="s">
        <v>520</v>
      </c>
      <c r="N13" s="151"/>
    </row>
    <row r="14" spans="1:14" ht="14.4" customHeight="1" x14ac:dyDescent="0.3">
      <c r="A14" s="514" t="s">
        <v>609</v>
      </c>
    </row>
    <row r="15" spans="1:14" ht="14.4" customHeight="1" x14ac:dyDescent="0.3">
      <c r="A15" s="515" t="s">
        <v>610</v>
      </c>
    </row>
    <row r="16" spans="1:14" ht="14.4" customHeight="1" x14ac:dyDescent="0.3">
      <c r="A16" s="514" t="s">
        <v>611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150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5" t="s">
        <v>283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149</v>
      </c>
      <c r="K3" s="379"/>
      <c r="L3" s="379"/>
      <c r="M3" s="381"/>
    </row>
    <row r="4" spans="1:13" ht="14.4" customHeight="1" thickBot="1" x14ac:dyDescent="0.35">
      <c r="A4" s="497" t="s">
        <v>136</v>
      </c>
      <c r="B4" s="498" t="s">
        <v>19</v>
      </c>
      <c r="C4" s="519"/>
      <c r="D4" s="498" t="s">
        <v>20</v>
      </c>
      <c r="E4" s="519"/>
      <c r="F4" s="498" t="s">
        <v>19</v>
      </c>
      <c r="G4" s="501" t="s">
        <v>2</v>
      </c>
      <c r="H4" s="498" t="s">
        <v>20</v>
      </c>
      <c r="I4" s="501" t="s">
        <v>2</v>
      </c>
      <c r="J4" s="498" t="s">
        <v>19</v>
      </c>
      <c r="K4" s="501" t="s">
        <v>2</v>
      </c>
      <c r="L4" s="498" t="s">
        <v>20</v>
      </c>
      <c r="M4" s="502" t="s">
        <v>2</v>
      </c>
    </row>
    <row r="5" spans="1:13" ht="14.4" customHeight="1" x14ac:dyDescent="0.3">
      <c r="A5" s="516" t="s">
        <v>612</v>
      </c>
      <c r="B5" s="509">
        <v>1168.73</v>
      </c>
      <c r="C5" s="459">
        <v>1</v>
      </c>
      <c r="D5" s="521">
        <v>12</v>
      </c>
      <c r="E5" s="495" t="s">
        <v>612</v>
      </c>
      <c r="F5" s="509">
        <v>1038.53</v>
      </c>
      <c r="G5" s="481">
        <v>0.88859702412019881</v>
      </c>
      <c r="H5" s="462">
        <v>10</v>
      </c>
      <c r="I5" s="503">
        <v>0.83333333333333337</v>
      </c>
      <c r="J5" s="528">
        <v>130.19999999999999</v>
      </c>
      <c r="K5" s="481">
        <v>0.11140297587980114</v>
      </c>
      <c r="L5" s="462">
        <v>2</v>
      </c>
      <c r="M5" s="503">
        <v>0.16666666666666666</v>
      </c>
    </row>
    <row r="6" spans="1:13" ht="14.4" customHeight="1" x14ac:dyDescent="0.3">
      <c r="A6" s="517" t="s">
        <v>613</v>
      </c>
      <c r="B6" s="520">
        <v>1061.18</v>
      </c>
      <c r="C6" s="465">
        <v>1</v>
      </c>
      <c r="D6" s="522">
        <v>6</v>
      </c>
      <c r="E6" s="526" t="s">
        <v>613</v>
      </c>
      <c r="F6" s="520">
        <v>1061.18</v>
      </c>
      <c r="G6" s="524">
        <v>1</v>
      </c>
      <c r="H6" s="468">
        <v>6</v>
      </c>
      <c r="I6" s="525">
        <v>1</v>
      </c>
      <c r="J6" s="529"/>
      <c r="K6" s="524">
        <v>0</v>
      </c>
      <c r="L6" s="468"/>
      <c r="M6" s="525">
        <v>0</v>
      </c>
    </row>
    <row r="7" spans="1:13" ht="14.4" customHeight="1" x14ac:dyDescent="0.3">
      <c r="A7" s="517" t="s">
        <v>614</v>
      </c>
      <c r="B7" s="520">
        <v>4874.46</v>
      </c>
      <c r="C7" s="465">
        <v>1</v>
      </c>
      <c r="D7" s="522">
        <v>29</v>
      </c>
      <c r="E7" s="526" t="s">
        <v>614</v>
      </c>
      <c r="F7" s="520">
        <v>4555.76</v>
      </c>
      <c r="G7" s="524">
        <v>0.93461839875596475</v>
      </c>
      <c r="H7" s="468">
        <v>25</v>
      </c>
      <c r="I7" s="525">
        <v>0.86206896551724133</v>
      </c>
      <c r="J7" s="529">
        <v>318.7</v>
      </c>
      <c r="K7" s="524">
        <v>6.5381601244035234E-2</v>
      </c>
      <c r="L7" s="468">
        <v>4</v>
      </c>
      <c r="M7" s="525">
        <v>0.13793103448275862</v>
      </c>
    </row>
    <row r="8" spans="1:13" ht="14.4" customHeight="1" x14ac:dyDescent="0.3">
      <c r="A8" s="517" t="s">
        <v>615</v>
      </c>
      <c r="B8" s="520">
        <v>479.57000000000005</v>
      </c>
      <c r="C8" s="465">
        <v>1</v>
      </c>
      <c r="D8" s="522">
        <v>6</v>
      </c>
      <c r="E8" s="526" t="s">
        <v>615</v>
      </c>
      <c r="F8" s="520">
        <v>391.71000000000004</v>
      </c>
      <c r="G8" s="524">
        <v>0.81679421148111853</v>
      </c>
      <c r="H8" s="468">
        <v>4</v>
      </c>
      <c r="I8" s="525">
        <v>0.66666666666666663</v>
      </c>
      <c r="J8" s="529">
        <v>87.86</v>
      </c>
      <c r="K8" s="524">
        <v>0.18320578851888147</v>
      </c>
      <c r="L8" s="468">
        <v>2</v>
      </c>
      <c r="M8" s="525">
        <v>0.33333333333333331</v>
      </c>
    </row>
    <row r="9" spans="1:13" ht="14.4" customHeight="1" x14ac:dyDescent="0.3">
      <c r="A9" s="517" t="s">
        <v>616</v>
      </c>
      <c r="B9" s="520">
        <v>899.42</v>
      </c>
      <c r="C9" s="465">
        <v>1</v>
      </c>
      <c r="D9" s="522">
        <v>6</v>
      </c>
      <c r="E9" s="526" t="s">
        <v>616</v>
      </c>
      <c r="F9" s="520">
        <v>681.92</v>
      </c>
      <c r="G9" s="524">
        <v>0.75817749216161523</v>
      </c>
      <c r="H9" s="468">
        <v>3</v>
      </c>
      <c r="I9" s="525">
        <v>0.5</v>
      </c>
      <c r="J9" s="529">
        <v>217.5</v>
      </c>
      <c r="K9" s="524">
        <v>0.24182250783838474</v>
      </c>
      <c r="L9" s="468">
        <v>3</v>
      </c>
      <c r="M9" s="525">
        <v>0.5</v>
      </c>
    </row>
    <row r="10" spans="1:13" ht="14.4" customHeight="1" x14ac:dyDescent="0.3">
      <c r="A10" s="517" t="s">
        <v>617</v>
      </c>
      <c r="B10" s="520">
        <v>2054.7300000000005</v>
      </c>
      <c r="C10" s="465">
        <v>1</v>
      </c>
      <c r="D10" s="522">
        <v>11</v>
      </c>
      <c r="E10" s="526" t="s">
        <v>617</v>
      </c>
      <c r="F10" s="520">
        <v>1362.4200000000003</v>
      </c>
      <c r="G10" s="524">
        <v>0.66306522024791581</v>
      </c>
      <c r="H10" s="468">
        <v>7</v>
      </c>
      <c r="I10" s="525">
        <v>0.63636363636363635</v>
      </c>
      <c r="J10" s="529">
        <v>692.31000000000006</v>
      </c>
      <c r="K10" s="524">
        <v>0.33693477975208419</v>
      </c>
      <c r="L10" s="468">
        <v>4</v>
      </c>
      <c r="M10" s="525">
        <v>0.36363636363636365</v>
      </c>
    </row>
    <row r="11" spans="1:13" ht="14.4" customHeight="1" thickBot="1" x14ac:dyDescent="0.35">
      <c r="A11" s="518" t="s">
        <v>618</v>
      </c>
      <c r="B11" s="510">
        <v>571.25</v>
      </c>
      <c r="C11" s="471">
        <v>1</v>
      </c>
      <c r="D11" s="523">
        <v>2</v>
      </c>
      <c r="E11" s="527" t="s">
        <v>618</v>
      </c>
      <c r="F11" s="510">
        <v>571.25</v>
      </c>
      <c r="G11" s="482">
        <v>1</v>
      </c>
      <c r="H11" s="474">
        <v>2</v>
      </c>
      <c r="I11" s="504">
        <v>1</v>
      </c>
      <c r="J11" s="530"/>
      <c r="K11" s="482">
        <v>0</v>
      </c>
      <c r="L11" s="474"/>
      <c r="M11" s="504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54" t="s">
        <v>874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5" t="s">
        <v>283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11109.340000000002</v>
      </c>
      <c r="N3" s="66">
        <f>SUBTOTAL(9,N7:N1048576)</f>
        <v>120</v>
      </c>
      <c r="O3" s="66">
        <f>SUBTOTAL(9,O7:O1048576)</f>
        <v>72</v>
      </c>
      <c r="P3" s="66">
        <f>SUBTOTAL(9,P7:P1048576)</f>
        <v>9662.7700000000023</v>
      </c>
      <c r="Q3" s="67">
        <f>IF(M3=0,0,P3/M3)</f>
        <v>0.8697879441983053</v>
      </c>
      <c r="R3" s="66">
        <f>SUBTOTAL(9,R7:R1048576)</f>
        <v>101</v>
      </c>
      <c r="S3" s="67">
        <f>IF(N3=0,0,R3/N3)</f>
        <v>0.84166666666666667</v>
      </c>
      <c r="T3" s="66">
        <f>SUBTOTAL(9,T7:T1048576)</f>
        <v>57</v>
      </c>
      <c r="U3" s="68">
        <f>IF(O3=0,0,T3/O3)</f>
        <v>0.79166666666666663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9" customFormat="1" ht="14.4" customHeight="1" thickBot="1" x14ac:dyDescent="0.35">
      <c r="A6" s="531" t="s">
        <v>23</v>
      </c>
      <c r="B6" s="532" t="s">
        <v>5</v>
      </c>
      <c r="C6" s="531" t="s">
        <v>24</v>
      </c>
      <c r="D6" s="532" t="s">
        <v>6</v>
      </c>
      <c r="E6" s="532" t="s">
        <v>152</v>
      </c>
      <c r="F6" s="532" t="s">
        <v>25</v>
      </c>
      <c r="G6" s="532" t="s">
        <v>26</v>
      </c>
      <c r="H6" s="532" t="s">
        <v>8</v>
      </c>
      <c r="I6" s="532" t="s">
        <v>10</v>
      </c>
      <c r="J6" s="532" t="s">
        <v>11</v>
      </c>
      <c r="K6" s="532" t="s">
        <v>12</v>
      </c>
      <c r="L6" s="532" t="s">
        <v>27</v>
      </c>
      <c r="M6" s="533" t="s">
        <v>14</v>
      </c>
      <c r="N6" s="534" t="s">
        <v>28</v>
      </c>
      <c r="O6" s="534" t="s">
        <v>28</v>
      </c>
      <c r="P6" s="534" t="s">
        <v>14</v>
      </c>
      <c r="Q6" s="534" t="s">
        <v>2</v>
      </c>
      <c r="R6" s="534" t="s">
        <v>28</v>
      </c>
      <c r="S6" s="534" t="s">
        <v>2</v>
      </c>
      <c r="T6" s="534" t="s">
        <v>28</v>
      </c>
      <c r="U6" s="535" t="s">
        <v>2</v>
      </c>
    </row>
    <row r="7" spans="1:21" ht="14.4" customHeight="1" x14ac:dyDescent="0.3">
      <c r="A7" s="536">
        <v>35</v>
      </c>
      <c r="B7" s="537" t="s">
        <v>594</v>
      </c>
      <c r="C7" s="537" t="s">
        <v>606</v>
      </c>
      <c r="D7" s="538" t="s">
        <v>873</v>
      </c>
      <c r="E7" s="539" t="s">
        <v>612</v>
      </c>
      <c r="F7" s="537" t="s">
        <v>605</v>
      </c>
      <c r="G7" s="537" t="s">
        <v>619</v>
      </c>
      <c r="H7" s="537" t="s">
        <v>517</v>
      </c>
      <c r="I7" s="537" t="s">
        <v>620</v>
      </c>
      <c r="J7" s="537" t="s">
        <v>621</v>
      </c>
      <c r="K7" s="537" t="s">
        <v>622</v>
      </c>
      <c r="L7" s="540">
        <v>77.37</v>
      </c>
      <c r="M7" s="540">
        <v>77.37</v>
      </c>
      <c r="N7" s="537">
        <v>1</v>
      </c>
      <c r="O7" s="541">
        <v>1</v>
      </c>
      <c r="P7" s="540">
        <v>77.37</v>
      </c>
      <c r="Q7" s="542">
        <v>1</v>
      </c>
      <c r="R7" s="537">
        <v>1</v>
      </c>
      <c r="S7" s="542">
        <v>1</v>
      </c>
      <c r="T7" s="541">
        <v>1</v>
      </c>
      <c r="U7" s="122">
        <v>1</v>
      </c>
    </row>
    <row r="8" spans="1:21" ht="14.4" customHeight="1" x14ac:dyDescent="0.3">
      <c r="A8" s="543">
        <v>35</v>
      </c>
      <c r="B8" s="544" t="s">
        <v>594</v>
      </c>
      <c r="C8" s="544" t="s">
        <v>606</v>
      </c>
      <c r="D8" s="545" t="s">
        <v>873</v>
      </c>
      <c r="E8" s="546" t="s">
        <v>612</v>
      </c>
      <c r="F8" s="544" t="s">
        <v>605</v>
      </c>
      <c r="G8" s="544" t="s">
        <v>623</v>
      </c>
      <c r="H8" s="544" t="s">
        <v>517</v>
      </c>
      <c r="I8" s="544" t="s">
        <v>624</v>
      </c>
      <c r="J8" s="544" t="s">
        <v>625</v>
      </c>
      <c r="K8" s="544" t="s">
        <v>626</v>
      </c>
      <c r="L8" s="547">
        <v>0</v>
      </c>
      <c r="M8" s="547">
        <v>0</v>
      </c>
      <c r="N8" s="544">
        <v>2</v>
      </c>
      <c r="O8" s="548">
        <v>1</v>
      </c>
      <c r="P8" s="547">
        <v>0</v>
      </c>
      <c r="Q8" s="549"/>
      <c r="R8" s="544">
        <v>2</v>
      </c>
      <c r="S8" s="549">
        <v>1</v>
      </c>
      <c r="T8" s="548">
        <v>1</v>
      </c>
      <c r="U8" s="550">
        <v>1</v>
      </c>
    </row>
    <row r="9" spans="1:21" ht="14.4" customHeight="1" x14ac:dyDescent="0.3">
      <c r="A9" s="543">
        <v>35</v>
      </c>
      <c r="B9" s="544" t="s">
        <v>594</v>
      </c>
      <c r="C9" s="544" t="s">
        <v>606</v>
      </c>
      <c r="D9" s="545" t="s">
        <v>873</v>
      </c>
      <c r="E9" s="546" t="s">
        <v>612</v>
      </c>
      <c r="F9" s="544" t="s">
        <v>605</v>
      </c>
      <c r="G9" s="544" t="s">
        <v>627</v>
      </c>
      <c r="H9" s="544" t="s">
        <v>517</v>
      </c>
      <c r="I9" s="544" t="s">
        <v>628</v>
      </c>
      <c r="J9" s="544" t="s">
        <v>629</v>
      </c>
      <c r="K9" s="544" t="s">
        <v>630</v>
      </c>
      <c r="L9" s="547">
        <v>0</v>
      </c>
      <c r="M9" s="547">
        <v>0</v>
      </c>
      <c r="N9" s="544">
        <v>2</v>
      </c>
      <c r="O9" s="548">
        <v>1</v>
      </c>
      <c r="P9" s="547">
        <v>0</v>
      </c>
      <c r="Q9" s="549"/>
      <c r="R9" s="544">
        <v>2</v>
      </c>
      <c r="S9" s="549">
        <v>1</v>
      </c>
      <c r="T9" s="548">
        <v>1</v>
      </c>
      <c r="U9" s="550">
        <v>1</v>
      </c>
    </row>
    <row r="10" spans="1:21" ht="14.4" customHeight="1" x14ac:dyDescent="0.3">
      <c r="A10" s="543">
        <v>35</v>
      </c>
      <c r="B10" s="544" t="s">
        <v>594</v>
      </c>
      <c r="C10" s="544" t="s">
        <v>606</v>
      </c>
      <c r="D10" s="545" t="s">
        <v>873</v>
      </c>
      <c r="E10" s="546" t="s">
        <v>612</v>
      </c>
      <c r="F10" s="544" t="s">
        <v>605</v>
      </c>
      <c r="G10" s="544" t="s">
        <v>631</v>
      </c>
      <c r="H10" s="544" t="s">
        <v>517</v>
      </c>
      <c r="I10" s="544" t="s">
        <v>632</v>
      </c>
      <c r="J10" s="544" t="s">
        <v>633</v>
      </c>
      <c r="K10" s="544" t="s">
        <v>634</v>
      </c>
      <c r="L10" s="547">
        <v>0</v>
      </c>
      <c r="M10" s="547">
        <v>0</v>
      </c>
      <c r="N10" s="544">
        <v>1</v>
      </c>
      <c r="O10" s="548">
        <v>1</v>
      </c>
      <c r="P10" s="547">
        <v>0</v>
      </c>
      <c r="Q10" s="549"/>
      <c r="R10" s="544">
        <v>1</v>
      </c>
      <c r="S10" s="549">
        <v>1</v>
      </c>
      <c r="T10" s="548">
        <v>1</v>
      </c>
      <c r="U10" s="550">
        <v>1</v>
      </c>
    </row>
    <row r="11" spans="1:21" ht="14.4" customHeight="1" x14ac:dyDescent="0.3">
      <c r="A11" s="543">
        <v>35</v>
      </c>
      <c r="B11" s="544" t="s">
        <v>594</v>
      </c>
      <c r="C11" s="544" t="s">
        <v>606</v>
      </c>
      <c r="D11" s="545" t="s">
        <v>873</v>
      </c>
      <c r="E11" s="546" t="s">
        <v>612</v>
      </c>
      <c r="F11" s="544" t="s">
        <v>605</v>
      </c>
      <c r="G11" s="544" t="s">
        <v>635</v>
      </c>
      <c r="H11" s="544" t="s">
        <v>517</v>
      </c>
      <c r="I11" s="544" t="s">
        <v>636</v>
      </c>
      <c r="J11" s="544" t="s">
        <v>637</v>
      </c>
      <c r="K11" s="544" t="s">
        <v>638</v>
      </c>
      <c r="L11" s="547">
        <v>0</v>
      </c>
      <c r="M11" s="547">
        <v>0</v>
      </c>
      <c r="N11" s="544">
        <v>1</v>
      </c>
      <c r="O11" s="548">
        <v>1</v>
      </c>
      <c r="P11" s="547">
        <v>0</v>
      </c>
      <c r="Q11" s="549"/>
      <c r="R11" s="544">
        <v>1</v>
      </c>
      <c r="S11" s="549">
        <v>1</v>
      </c>
      <c r="T11" s="548">
        <v>1</v>
      </c>
      <c r="U11" s="550">
        <v>1</v>
      </c>
    </row>
    <row r="12" spans="1:21" ht="14.4" customHeight="1" x14ac:dyDescent="0.3">
      <c r="A12" s="543">
        <v>35</v>
      </c>
      <c r="B12" s="544" t="s">
        <v>594</v>
      </c>
      <c r="C12" s="544" t="s">
        <v>606</v>
      </c>
      <c r="D12" s="545" t="s">
        <v>873</v>
      </c>
      <c r="E12" s="546" t="s">
        <v>612</v>
      </c>
      <c r="F12" s="544" t="s">
        <v>605</v>
      </c>
      <c r="G12" s="544" t="s">
        <v>639</v>
      </c>
      <c r="H12" s="544" t="s">
        <v>589</v>
      </c>
      <c r="I12" s="544" t="s">
        <v>640</v>
      </c>
      <c r="J12" s="544" t="s">
        <v>641</v>
      </c>
      <c r="K12" s="544" t="s">
        <v>642</v>
      </c>
      <c r="L12" s="547">
        <v>48.37</v>
      </c>
      <c r="M12" s="547">
        <v>48.37</v>
      </c>
      <c r="N12" s="544">
        <v>1</v>
      </c>
      <c r="O12" s="548">
        <v>0.5</v>
      </c>
      <c r="P12" s="547">
        <v>48.37</v>
      </c>
      <c r="Q12" s="549">
        <v>1</v>
      </c>
      <c r="R12" s="544">
        <v>1</v>
      </c>
      <c r="S12" s="549">
        <v>1</v>
      </c>
      <c r="T12" s="548">
        <v>0.5</v>
      </c>
      <c r="U12" s="550">
        <v>1</v>
      </c>
    </row>
    <row r="13" spans="1:21" ht="14.4" customHeight="1" x14ac:dyDescent="0.3">
      <c r="A13" s="543">
        <v>35</v>
      </c>
      <c r="B13" s="544" t="s">
        <v>594</v>
      </c>
      <c r="C13" s="544" t="s">
        <v>606</v>
      </c>
      <c r="D13" s="545" t="s">
        <v>873</v>
      </c>
      <c r="E13" s="546" t="s">
        <v>612</v>
      </c>
      <c r="F13" s="544" t="s">
        <v>605</v>
      </c>
      <c r="G13" s="544" t="s">
        <v>643</v>
      </c>
      <c r="H13" s="544" t="s">
        <v>517</v>
      </c>
      <c r="I13" s="544" t="s">
        <v>644</v>
      </c>
      <c r="J13" s="544" t="s">
        <v>645</v>
      </c>
      <c r="K13" s="544" t="s">
        <v>646</v>
      </c>
      <c r="L13" s="547">
        <v>0</v>
      </c>
      <c r="M13" s="547">
        <v>0</v>
      </c>
      <c r="N13" s="544">
        <v>1</v>
      </c>
      <c r="O13" s="548">
        <v>0.5</v>
      </c>
      <c r="P13" s="547">
        <v>0</v>
      </c>
      <c r="Q13" s="549"/>
      <c r="R13" s="544">
        <v>1</v>
      </c>
      <c r="S13" s="549">
        <v>1</v>
      </c>
      <c r="T13" s="548">
        <v>0.5</v>
      </c>
      <c r="U13" s="550">
        <v>1</v>
      </c>
    </row>
    <row r="14" spans="1:21" ht="14.4" customHeight="1" x14ac:dyDescent="0.3">
      <c r="A14" s="543">
        <v>35</v>
      </c>
      <c r="B14" s="544" t="s">
        <v>594</v>
      </c>
      <c r="C14" s="544" t="s">
        <v>606</v>
      </c>
      <c r="D14" s="545" t="s">
        <v>873</v>
      </c>
      <c r="E14" s="546" t="s">
        <v>612</v>
      </c>
      <c r="F14" s="544" t="s">
        <v>605</v>
      </c>
      <c r="G14" s="544" t="s">
        <v>647</v>
      </c>
      <c r="H14" s="544" t="s">
        <v>589</v>
      </c>
      <c r="I14" s="544" t="s">
        <v>648</v>
      </c>
      <c r="J14" s="544" t="s">
        <v>649</v>
      </c>
      <c r="K14" s="544" t="s">
        <v>650</v>
      </c>
      <c r="L14" s="547">
        <v>48.42</v>
      </c>
      <c r="M14" s="547">
        <v>48.42</v>
      </c>
      <c r="N14" s="544">
        <v>1</v>
      </c>
      <c r="O14" s="548">
        <v>1</v>
      </c>
      <c r="P14" s="547"/>
      <c r="Q14" s="549">
        <v>0</v>
      </c>
      <c r="R14" s="544"/>
      <c r="S14" s="549">
        <v>0</v>
      </c>
      <c r="T14" s="548"/>
      <c r="U14" s="550">
        <v>0</v>
      </c>
    </row>
    <row r="15" spans="1:21" ht="14.4" customHeight="1" x14ac:dyDescent="0.3">
      <c r="A15" s="543">
        <v>35</v>
      </c>
      <c r="B15" s="544" t="s">
        <v>594</v>
      </c>
      <c r="C15" s="544" t="s">
        <v>606</v>
      </c>
      <c r="D15" s="545" t="s">
        <v>873</v>
      </c>
      <c r="E15" s="546" t="s">
        <v>612</v>
      </c>
      <c r="F15" s="544" t="s">
        <v>605</v>
      </c>
      <c r="G15" s="544" t="s">
        <v>651</v>
      </c>
      <c r="H15" s="544" t="s">
        <v>517</v>
      </c>
      <c r="I15" s="544" t="s">
        <v>652</v>
      </c>
      <c r="J15" s="544" t="s">
        <v>653</v>
      </c>
      <c r="K15" s="544" t="s">
        <v>654</v>
      </c>
      <c r="L15" s="547">
        <v>146.84</v>
      </c>
      <c r="M15" s="547">
        <v>146.84</v>
      </c>
      <c r="N15" s="544">
        <v>1</v>
      </c>
      <c r="O15" s="548">
        <v>1</v>
      </c>
      <c r="P15" s="547">
        <v>146.84</v>
      </c>
      <c r="Q15" s="549">
        <v>1</v>
      </c>
      <c r="R15" s="544">
        <v>1</v>
      </c>
      <c r="S15" s="549">
        <v>1</v>
      </c>
      <c r="T15" s="548">
        <v>1</v>
      </c>
      <c r="U15" s="550">
        <v>1</v>
      </c>
    </row>
    <row r="16" spans="1:21" ht="14.4" customHeight="1" x14ac:dyDescent="0.3">
      <c r="A16" s="543">
        <v>35</v>
      </c>
      <c r="B16" s="544" t="s">
        <v>594</v>
      </c>
      <c r="C16" s="544" t="s">
        <v>606</v>
      </c>
      <c r="D16" s="545" t="s">
        <v>873</v>
      </c>
      <c r="E16" s="546" t="s">
        <v>612</v>
      </c>
      <c r="F16" s="544" t="s">
        <v>605</v>
      </c>
      <c r="G16" s="544" t="s">
        <v>655</v>
      </c>
      <c r="H16" s="544" t="s">
        <v>517</v>
      </c>
      <c r="I16" s="544" t="s">
        <v>656</v>
      </c>
      <c r="J16" s="544" t="s">
        <v>657</v>
      </c>
      <c r="K16" s="544" t="s">
        <v>658</v>
      </c>
      <c r="L16" s="547">
        <v>70.08</v>
      </c>
      <c r="M16" s="547">
        <v>70.08</v>
      </c>
      <c r="N16" s="544">
        <v>1</v>
      </c>
      <c r="O16" s="548">
        <v>1</v>
      </c>
      <c r="P16" s="547">
        <v>70.08</v>
      </c>
      <c r="Q16" s="549">
        <v>1</v>
      </c>
      <c r="R16" s="544">
        <v>1</v>
      </c>
      <c r="S16" s="549">
        <v>1</v>
      </c>
      <c r="T16" s="548">
        <v>1</v>
      </c>
      <c r="U16" s="550">
        <v>1</v>
      </c>
    </row>
    <row r="17" spans="1:21" ht="14.4" customHeight="1" x14ac:dyDescent="0.3">
      <c r="A17" s="543">
        <v>35</v>
      </c>
      <c r="B17" s="544" t="s">
        <v>594</v>
      </c>
      <c r="C17" s="544" t="s">
        <v>606</v>
      </c>
      <c r="D17" s="545" t="s">
        <v>873</v>
      </c>
      <c r="E17" s="546" t="s">
        <v>612</v>
      </c>
      <c r="F17" s="544" t="s">
        <v>605</v>
      </c>
      <c r="G17" s="544" t="s">
        <v>659</v>
      </c>
      <c r="H17" s="544" t="s">
        <v>589</v>
      </c>
      <c r="I17" s="544" t="s">
        <v>660</v>
      </c>
      <c r="J17" s="544" t="s">
        <v>661</v>
      </c>
      <c r="K17" s="544" t="s">
        <v>662</v>
      </c>
      <c r="L17" s="547">
        <v>543.36</v>
      </c>
      <c r="M17" s="547">
        <v>543.36</v>
      </c>
      <c r="N17" s="544">
        <v>1</v>
      </c>
      <c r="O17" s="548">
        <v>0.5</v>
      </c>
      <c r="P17" s="547">
        <v>543.36</v>
      </c>
      <c r="Q17" s="549">
        <v>1</v>
      </c>
      <c r="R17" s="544">
        <v>1</v>
      </c>
      <c r="S17" s="549">
        <v>1</v>
      </c>
      <c r="T17" s="548">
        <v>0.5</v>
      </c>
      <c r="U17" s="550">
        <v>1</v>
      </c>
    </row>
    <row r="18" spans="1:21" ht="14.4" customHeight="1" x14ac:dyDescent="0.3">
      <c r="A18" s="543">
        <v>35</v>
      </c>
      <c r="B18" s="544" t="s">
        <v>594</v>
      </c>
      <c r="C18" s="544" t="s">
        <v>606</v>
      </c>
      <c r="D18" s="545" t="s">
        <v>873</v>
      </c>
      <c r="E18" s="546" t="s">
        <v>612</v>
      </c>
      <c r="F18" s="544" t="s">
        <v>605</v>
      </c>
      <c r="G18" s="544" t="s">
        <v>663</v>
      </c>
      <c r="H18" s="544" t="s">
        <v>517</v>
      </c>
      <c r="I18" s="544" t="s">
        <v>664</v>
      </c>
      <c r="J18" s="544" t="s">
        <v>665</v>
      </c>
      <c r="K18" s="544" t="s">
        <v>666</v>
      </c>
      <c r="L18" s="547">
        <v>6.19</v>
      </c>
      <c r="M18" s="547">
        <v>18.57</v>
      </c>
      <c r="N18" s="544">
        <v>3</v>
      </c>
      <c r="O18" s="548">
        <v>1</v>
      </c>
      <c r="P18" s="547">
        <v>18.57</v>
      </c>
      <c r="Q18" s="549">
        <v>1</v>
      </c>
      <c r="R18" s="544">
        <v>3</v>
      </c>
      <c r="S18" s="549">
        <v>1</v>
      </c>
      <c r="T18" s="548">
        <v>1</v>
      </c>
      <c r="U18" s="550">
        <v>1</v>
      </c>
    </row>
    <row r="19" spans="1:21" ht="14.4" customHeight="1" x14ac:dyDescent="0.3">
      <c r="A19" s="543">
        <v>35</v>
      </c>
      <c r="B19" s="544" t="s">
        <v>594</v>
      </c>
      <c r="C19" s="544" t="s">
        <v>606</v>
      </c>
      <c r="D19" s="545" t="s">
        <v>873</v>
      </c>
      <c r="E19" s="546" t="s">
        <v>612</v>
      </c>
      <c r="F19" s="544" t="s">
        <v>605</v>
      </c>
      <c r="G19" s="544" t="s">
        <v>667</v>
      </c>
      <c r="H19" s="544" t="s">
        <v>517</v>
      </c>
      <c r="I19" s="544" t="s">
        <v>668</v>
      </c>
      <c r="J19" s="544" t="s">
        <v>669</v>
      </c>
      <c r="K19" s="544" t="s">
        <v>670</v>
      </c>
      <c r="L19" s="547">
        <v>81.78</v>
      </c>
      <c r="M19" s="547">
        <v>81.78</v>
      </c>
      <c r="N19" s="544">
        <v>1</v>
      </c>
      <c r="O19" s="548">
        <v>1</v>
      </c>
      <c r="P19" s="547"/>
      <c r="Q19" s="549">
        <v>0</v>
      </c>
      <c r="R19" s="544"/>
      <c r="S19" s="549">
        <v>0</v>
      </c>
      <c r="T19" s="548"/>
      <c r="U19" s="550">
        <v>0</v>
      </c>
    </row>
    <row r="20" spans="1:21" ht="14.4" customHeight="1" x14ac:dyDescent="0.3">
      <c r="A20" s="543">
        <v>35</v>
      </c>
      <c r="B20" s="544" t="s">
        <v>594</v>
      </c>
      <c r="C20" s="544" t="s">
        <v>606</v>
      </c>
      <c r="D20" s="545" t="s">
        <v>873</v>
      </c>
      <c r="E20" s="546" t="s">
        <v>612</v>
      </c>
      <c r="F20" s="544" t="s">
        <v>605</v>
      </c>
      <c r="G20" s="544" t="s">
        <v>671</v>
      </c>
      <c r="H20" s="544" t="s">
        <v>589</v>
      </c>
      <c r="I20" s="544" t="s">
        <v>672</v>
      </c>
      <c r="J20" s="544" t="s">
        <v>673</v>
      </c>
      <c r="K20" s="544" t="s">
        <v>674</v>
      </c>
      <c r="L20" s="547">
        <v>133.94</v>
      </c>
      <c r="M20" s="547">
        <v>133.94</v>
      </c>
      <c r="N20" s="544">
        <v>1</v>
      </c>
      <c r="O20" s="548">
        <v>0.5</v>
      </c>
      <c r="P20" s="547">
        <v>133.94</v>
      </c>
      <c r="Q20" s="549">
        <v>1</v>
      </c>
      <c r="R20" s="544">
        <v>1</v>
      </c>
      <c r="S20" s="549">
        <v>1</v>
      </c>
      <c r="T20" s="548">
        <v>0.5</v>
      </c>
      <c r="U20" s="550">
        <v>1</v>
      </c>
    </row>
    <row r="21" spans="1:21" ht="14.4" customHeight="1" x14ac:dyDescent="0.3">
      <c r="A21" s="543">
        <v>35</v>
      </c>
      <c r="B21" s="544" t="s">
        <v>594</v>
      </c>
      <c r="C21" s="544" t="s">
        <v>606</v>
      </c>
      <c r="D21" s="545" t="s">
        <v>873</v>
      </c>
      <c r="E21" s="546" t="s">
        <v>613</v>
      </c>
      <c r="F21" s="544" t="s">
        <v>605</v>
      </c>
      <c r="G21" s="544" t="s">
        <v>623</v>
      </c>
      <c r="H21" s="544" t="s">
        <v>517</v>
      </c>
      <c r="I21" s="544" t="s">
        <v>675</v>
      </c>
      <c r="J21" s="544" t="s">
        <v>625</v>
      </c>
      <c r="K21" s="544" t="s">
        <v>676</v>
      </c>
      <c r="L21" s="547">
        <v>170.52</v>
      </c>
      <c r="M21" s="547">
        <v>341.04</v>
      </c>
      <c r="N21" s="544">
        <v>2</v>
      </c>
      <c r="O21" s="548">
        <v>0.5</v>
      </c>
      <c r="P21" s="547">
        <v>341.04</v>
      </c>
      <c r="Q21" s="549">
        <v>1</v>
      </c>
      <c r="R21" s="544">
        <v>2</v>
      </c>
      <c r="S21" s="549">
        <v>1</v>
      </c>
      <c r="T21" s="548">
        <v>0.5</v>
      </c>
      <c r="U21" s="550">
        <v>1</v>
      </c>
    </row>
    <row r="22" spans="1:21" ht="14.4" customHeight="1" x14ac:dyDescent="0.3">
      <c r="A22" s="543">
        <v>35</v>
      </c>
      <c r="B22" s="544" t="s">
        <v>594</v>
      </c>
      <c r="C22" s="544" t="s">
        <v>606</v>
      </c>
      <c r="D22" s="545" t="s">
        <v>873</v>
      </c>
      <c r="E22" s="546" t="s">
        <v>613</v>
      </c>
      <c r="F22" s="544" t="s">
        <v>605</v>
      </c>
      <c r="G22" s="544" t="s">
        <v>677</v>
      </c>
      <c r="H22" s="544" t="s">
        <v>517</v>
      </c>
      <c r="I22" s="544" t="s">
        <v>678</v>
      </c>
      <c r="J22" s="544" t="s">
        <v>679</v>
      </c>
      <c r="K22" s="544" t="s">
        <v>680</v>
      </c>
      <c r="L22" s="547">
        <v>110.28</v>
      </c>
      <c r="M22" s="547">
        <v>441.12</v>
      </c>
      <c r="N22" s="544">
        <v>4</v>
      </c>
      <c r="O22" s="548">
        <v>1</v>
      </c>
      <c r="P22" s="547">
        <v>441.12</v>
      </c>
      <c r="Q22" s="549">
        <v>1</v>
      </c>
      <c r="R22" s="544">
        <v>4</v>
      </c>
      <c r="S22" s="549">
        <v>1</v>
      </c>
      <c r="T22" s="548">
        <v>1</v>
      </c>
      <c r="U22" s="550">
        <v>1</v>
      </c>
    </row>
    <row r="23" spans="1:21" ht="14.4" customHeight="1" x14ac:dyDescent="0.3">
      <c r="A23" s="543">
        <v>35</v>
      </c>
      <c r="B23" s="544" t="s">
        <v>594</v>
      </c>
      <c r="C23" s="544" t="s">
        <v>606</v>
      </c>
      <c r="D23" s="545" t="s">
        <v>873</v>
      </c>
      <c r="E23" s="546" t="s">
        <v>613</v>
      </c>
      <c r="F23" s="544" t="s">
        <v>605</v>
      </c>
      <c r="G23" s="544" t="s">
        <v>627</v>
      </c>
      <c r="H23" s="544" t="s">
        <v>517</v>
      </c>
      <c r="I23" s="544" t="s">
        <v>681</v>
      </c>
      <c r="J23" s="544" t="s">
        <v>682</v>
      </c>
      <c r="K23" s="544" t="s">
        <v>683</v>
      </c>
      <c r="L23" s="547">
        <v>0</v>
      </c>
      <c r="M23" s="547">
        <v>0</v>
      </c>
      <c r="N23" s="544">
        <v>2</v>
      </c>
      <c r="O23" s="548">
        <v>2</v>
      </c>
      <c r="P23" s="547">
        <v>0</v>
      </c>
      <c r="Q23" s="549"/>
      <c r="R23" s="544">
        <v>2</v>
      </c>
      <c r="S23" s="549">
        <v>1</v>
      </c>
      <c r="T23" s="548">
        <v>2</v>
      </c>
      <c r="U23" s="550">
        <v>1</v>
      </c>
    </row>
    <row r="24" spans="1:21" ht="14.4" customHeight="1" x14ac:dyDescent="0.3">
      <c r="A24" s="543">
        <v>35</v>
      </c>
      <c r="B24" s="544" t="s">
        <v>594</v>
      </c>
      <c r="C24" s="544" t="s">
        <v>606</v>
      </c>
      <c r="D24" s="545" t="s">
        <v>873</v>
      </c>
      <c r="E24" s="546" t="s">
        <v>613</v>
      </c>
      <c r="F24" s="544" t="s">
        <v>605</v>
      </c>
      <c r="G24" s="544" t="s">
        <v>684</v>
      </c>
      <c r="H24" s="544" t="s">
        <v>517</v>
      </c>
      <c r="I24" s="544" t="s">
        <v>685</v>
      </c>
      <c r="J24" s="544" t="s">
        <v>686</v>
      </c>
      <c r="K24" s="544" t="s">
        <v>687</v>
      </c>
      <c r="L24" s="547">
        <v>55.58</v>
      </c>
      <c r="M24" s="547">
        <v>55.58</v>
      </c>
      <c r="N24" s="544">
        <v>1</v>
      </c>
      <c r="O24" s="548">
        <v>0.5</v>
      </c>
      <c r="P24" s="547">
        <v>55.58</v>
      </c>
      <c r="Q24" s="549">
        <v>1</v>
      </c>
      <c r="R24" s="544">
        <v>1</v>
      </c>
      <c r="S24" s="549">
        <v>1</v>
      </c>
      <c r="T24" s="548">
        <v>0.5</v>
      </c>
      <c r="U24" s="550">
        <v>1</v>
      </c>
    </row>
    <row r="25" spans="1:21" ht="14.4" customHeight="1" x14ac:dyDescent="0.3">
      <c r="A25" s="543">
        <v>35</v>
      </c>
      <c r="B25" s="544" t="s">
        <v>594</v>
      </c>
      <c r="C25" s="544" t="s">
        <v>606</v>
      </c>
      <c r="D25" s="545" t="s">
        <v>873</v>
      </c>
      <c r="E25" s="546" t="s">
        <v>613</v>
      </c>
      <c r="F25" s="544" t="s">
        <v>605</v>
      </c>
      <c r="G25" s="544" t="s">
        <v>688</v>
      </c>
      <c r="H25" s="544" t="s">
        <v>517</v>
      </c>
      <c r="I25" s="544" t="s">
        <v>689</v>
      </c>
      <c r="J25" s="544" t="s">
        <v>690</v>
      </c>
      <c r="K25" s="544" t="s">
        <v>626</v>
      </c>
      <c r="L25" s="547">
        <v>111.72</v>
      </c>
      <c r="M25" s="547">
        <v>223.44</v>
      </c>
      <c r="N25" s="544">
        <v>2</v>
      </c>
      <c r="O25" s="548">
        <v>1</v>
      </c>
      <c r="P25" s="547">
        <v>223.44</v>
      </c>
      <c r="Q25" s="549">
        <v>1</v>
      </c>
      <c r="R25" s="544">
        <v>2</v>
      </c>
      <c r="S25" s="549">
        <v>1</v>
      </c>
      <c r="T25" s="548">
        <v>1</v>
      </c>
      <c r="U25" s="550">
        <v>1</v>
      </c>
    </row>
    <row r="26" spans="1:21" ht="14.4" customHeight="1" x14ac:dyDescent="0.3">
      <c r="A26" s="543">
        <v>35</v>
      </c>
      <c r="B26" s="544" t="s">
        <v>594</v>
      </c>
      <c r="C26" s="544" t="s">
        <v>606</v>
      </c>
      <c r="D26" s="545" t="s">
        <v>873</v>
      </c>
      <c r="E26" s="546" t="s">
        <v>613</v>
      </c>
      <c r="F26" s="544" t="s">
        <v>605</v>
      </c>
      <c r="G26" s="544" t="s">
        <v>691</v>
      </c>
      <c r="H26" s="544" t="s">
        <v>517</v>
      </c>
      <c r="I26" s="544" t="s">
        <v>692</v>
      </c>
      <c r="J26" s="544" t="s">
        <v>693</v>
      </c>
      <c r="K26" s="544" t="s">
        <v>694</v>
      </c>
      <c r="L26" s="547">
        <v>0</v>
      </c>
      <c r="M26" s="547">
        <v>0</v>
      </c>
      <c r="N26" s="544">
        <v>1</v>
      </c>
      <c r="O26" s="548">
        <v>1</v>
      </c>
      <c r="P26" s="547">
        <v>0</v>
      </c>
      <c r="Q26" s="549"/>
      <c r="R26" s="544">
        <v>1</v>
      </c>
      <c r="S26" s="549">
        <v>1</v>
      </c>
      <c r="T26" s="548">
        <v>1</v>
      </c>
      <c r="U26" s="550">
        <v>1</v>
      </c>
    </row>
    <row r="27" spans="1:21" ht="14.4" customHeight="1" x14ac:dyDescent="0.3">
      <c r="A27" s="543">
        <v>35</v>
      </c>
      <c r="B27" s="544" t="s">
        <v>594</v>
      </c>
      <c r="C27" s="544" t="s">
        <v>606</v>
      </c>
      <c r="D27" s="545" t="s">
        <v>873</v>
      </c>
      <c r="E27" s="546" t="s">
        <v>614</v>
      </c>
      <c r="F27" s="544" t="s">
        <v>605</v>
      </c>
      <c r="G27" s="544" t="s">
        <v>695</v>
      </c>
      <c r="H27" s="544" t="s">
        <v>589</v>
      </c>
      <c r="I27" s="544" t="s">
        <v>696</v>
      </c>
      <c r="J27" s="544" t="s">
        <v>697</v>
      </c>
      <c r="K27" s="544" t="s">
        <v>698</v>
      </c>
      <c r="L27" s="547">
        <v>416.37</v>
      </c>
      <c r="M27" s="547">
        <v>416.37</v>
      </c>
      <c r="N27" s="544">
        <v>1</v>
      </c>
      <c r="O27" s="548">
        <v>0.5</v>
      </c>
      <c r="P27" s="547">
        <v>416.37</v>
      </c>
      <c r="Q27" s="549">
        <v>1</v>
      </c>
      <c r="R27" s="544">
        <v>1</v>
      </c>
      <c r="S27" s="549">
        <v>1</v>
      </c>
      <c r="T27" s="548">
        <v>0.5</v>
      </c>
      <c r="U27" s="550">
        <v>1</v>
      </c>
    </row>
    <row r="28" spans="1:21" ht="14.4" customHeight="1" x14ac:dyDescent="0.3">
      <c r="A28" s="543">
        <v>35</v>
      </c>
      <c r="B28" s="544" t="s">
        <v>594</v>
      </c>
      <c r="C28" s="544" t="s">
        <v>606</v>
      </c>
      <c r="D28" s="545" t="s">
        <v>873</v>
      </c>
      <c r="E28" s="546" t="s">
        <v>614</v>
      </c>
      <c r="F28" s="544" t="s">
        <v>605</v>
      </c>
      <c r="G28" s="544" t="s">
        <v>699</v>
      </c>
      <c r="H28" s="544" t="s">
        <v>589</v>
      </c>
      <c r="I28" s="544" t="s">
        <v>700</v>
      </c>
      <c r="J28" s="544" t="s">
        <v>701</v>
      </c>
      <c r="K28" s="544" t="s">
        <v>702</v>
      </c>
      <c r="L28" s="547">
        <v>103.8</v>
      </c>
      <c r="M28" s="547">
        <v>415.2</v>
      </c>
      <c r="N28" s="544">
        <v>4</v>
      </c>
      <c r="O28" s="548">
        <v>1</v>
      </c>
      <c r="P28" s="547">
        <v>415.2</v>
      </c>
      <c r="Q28" s="549">
        <v>1</v>
      </c>
      <c r="R28" s="544">
        <v>4</v>
      </c>
      <c r="S28" s="549">
        <v>1</v>
      </c>
      <c r="T28" s="548">
        <v>1</v>
      </c>
      <c r="U28" s="550">
        <v>1</v>
      </c>
    </row>
    <row r="29" spans="1:21" ht="14.4" customHeight="1" x14ac:dyDescent="0.3">
      <c r="A29" s="543">
        <v>35</v>
      </c>
      <c r="B29" s="544" t="s">
        <v>594</v>
      </c>
      <c r="C29" s="544" t="s">
        <v>606</v>
      </c>
      <c r="D29" s="545" t="s">
        <v>873</v>
      </c>
      <c r="E29" s="546" t="s">
        <v>614</v>
      </c>
      <c r="F29" s="544" t="s">
        <v>605</v>
      </c>
      <c r="G29" s="544" t="s">
        <v>703</v>
      </c>
      <c r="H29" s="544" t="s">
        <v>589</v>
      </c>
      <c r="I29" s="544" t="s">
        <v>704</v>
      </c>
      <c r="J29" s="544" t="s">
        <v>705</v>
      </c>
      <c r="K29" s="544" t="s">
        <v>706</v>
      </c>
      <c r="L29" s="547">
        <v>35.11</v>
      </c>
      <c r="M29" s="547">
        <v>35.11</v>
      </c>
      <c r="N29" s="544">
        <v>1</v>
      </c>
      <c r="O29" s="548">
        <v>0.5</v>
      </c>
      <c r="P29" s="547">
        <v>35.11</v>
      </c>
      <c r="Q29" s="549">
        <v>1</v>
      </c>
      <c r="R29" s="544">
        <v>1</v>
      </c>
      <c r="S29" s="549">
        <v>1</v>
      </c>
      <c r="T29" s="548">
        <v>0.5</v>
      </c>
      <c r="U29" s="550">
        <v>1</v>
      </c>
    </row>
    <row r="30" spans="1:21" ht="14.4" customHeight="1" x14ac:dyDescent="0.3">
      <c r="A30" s="543">
        <v>35</v>
      </c>
      <c r="B30" s="544" t="s">
        <v>594</v>
      </c>
      <c r="C30" s="544" t="s">
        <v>606</v>
      </c>
      <c r="D30" s="545" t="s">
        <v>873</v>
      </c>
      <c r="E30" s="546" t="s">
        <v>614</v>
      </c>
      <c r="F30" s="544" t="s">
        <v>605</v>
      </c>
      <c r="G30" s="544" t="s">
        <v>707</v>
      </c>
      <c r="H30" s="544" t="s">
        <v>517</v>
      </c>
      <c r="I30" s="544" t="s">
        <v>708</v>
      </c>
      <c r="J30" s="544" t="s">
        <v>709</v>
      </c>
      <c r="K30" s="544" t="s">
        <v>710</v>
      </c>
      <c r="L30" s="547">
        <v>0</v>
      </c>
      <c r="M30" s="547">
        <v>0</v>
      </c>
      <c r="N30" s="544">
        <v>3</v>
      </c>
      <c r="O30" s="548">
        <v>0.5</v>
      </c>
      <c r="P30" s="547">
        <v>0</v>
      </c>
      <c r="Q30" s="549"/>
      <c r="R30" s="544">
        <v>3</v>
      </c>
      <c r="S30" s="549">
        <v>1</v>
      </c>
      <c r="T30" s="548">
        <v>0.5</v>
      </c>
      <c r="U30" s="550">
        <v>1</v>
      </c>
    </row>
    <row r="31" spans="1:21" ht="14.4" customHeight="1" x14ac:dyDescent="0.3">
      <c r="A31" s="543">
        <v>35</v>
      </c>
      <c r="B31" s="544" t="s">
        <v>594</v>
      </c>
      <c r="C31" s="544" t="s">
        <v>606</v>
      </c>
      <c r="D31" s="545" t="s">
        <v>873</v>
      </c>
      <c r="E31" s="546" t="s">
        <v>614</v>
      </c>
      <c r="F31" s="544" t="s">
        <v>605</v>
      </c>
      <c r="G31" s="544" t="s">
        <v>711</v>
      </c>
      <c r="H31" s="544" t="s">
        <v>517</v>
      </c>
      <c r="I31" s="544" t="s">
        <v>712</v>
      </c>
      <c r="J31" s="544" t="s">
        <v>713</v>
      </c>
      <c r="K31" s="544" t="s">
        <v>714</v>
      </c>
      <c r="L31" s="547">
        <v>43.76</v>
      </c>
      <c r="M31" s="547">
        <v>43.76</v>
      </c>
      <c r="N31" s="544">
        <v>1</v>
      </c>
      <c r="O31" s="548">
        <v>0.5</v>
      </c>
      <c r="P31" s="547">
        <v>43.76</v>
      </c>
      <c r="Q31" s="549">
        <v>1</v>
      </c>
      <c r="R31" s="544">
        <v>1</v>
      </c>
      <c r="S31" s="549">
        <v>1</v>
      </c>
      <c r="T31" s="548">
        <v>0.5</v>
      </c>
      <c r="U31" s="550">
        <v>1</v>
      </c>
    </row>
    <row r="32" spans="1:21" ht="14.4" customHeight="1" x14ac:dyDescent="0.3">
      <c r="A32" s="543">
        <v>35</v>
      </c>
      <c r="B32" s="544" t="s">
        <v>594</v>
      </c>
      <c r="C32" s="544" t="s">
        <v>606</v>
      </c>
      <c r="D32" s="545" t="s">
        <v>873</v>
      </c>
      <c r="E32" s="546" t="s">
        <v>614</v>
      </c>
      <c r="F32" s="544" t="s">
        <v>605</v>
      </c>
      <c r="G32" s="544" t="s">
        <v>715</v>
      </c>
      <c r="H32" s="544" t="s">
        <v>517</v>
      </c>
      <c r="I32" s="544" t="s">
        <v>716</v>
      </c>
      <c r="J32" s="544" t="s">
        <v>717</v>
      </c>
      <c r="K32" s="544" t="s">
        <v>718</v>
      </c>
      <c r="L32" s="547">
        <v>32.28</v>
      </c>
      <c r="M32" s="547">
        <v>32.28</v>
      </c>
      <c r="N32" s="544">
        <v>1</v>
      </c>
      <c r="O32" s="548">
        <v>1</v>
      </c>
      <c r="P32" s="547">
        <v>32.28</v>
      </c>
      <c r="Q32" s="549">
        <v>1</v>
      </c>
      <c r="R32" s="544">
        <v>1</v>
      </c>
      <c r="S32" s="549">
        <v>1</v>
      </c>
      <c r="T32" s="548">
        <v>1</v>
      </c>
      <c r="U32" s="550">
        <v>1</v>
      </c>
    </row>
    <row r="33" spans="1:21" ht="14.4" customHeight="1" x14ac:dyDescent="0.3">
      <c r="A33" s="543">
        <v>35</v>
      </c>
      <c r="B33" s="544" t="s">
        <v>594</v>
      </c>
      <c r="C33" s="544" t="s">
        <v>606</v>
      </c>
      <c r="D33" s="545" t="s">
        <v>873</v>
      </c>
      <c r="E33" s="546" t="s">
        <v>614</v>
      </c>
      <c r="F33" s="544" t="s">
        <v>605</v>
      </c>
      <c r="G33" s="544" t="s">
        <v>677</v>
      </c>
      <c r="H33" s="544" t="s">
        <v>517</v>
      </c>
      <c r="I33" s="544" t="s">
        <v>678</v>
      </c>
      <c r="J33" s="544" t="s">
        <v>679</v>
      </c>
      <c r="K33" s="544" t="s">
        <v>680</v>
      </c>
      <c r="L33" s="547">
        <v>110.28</v>
      </c>
      <c r="M33" s="547">
        <v>220.56</v>
      </c>
      <c r="N33" s="544">
        <v>2</v>
      </c>
      <c r="O33" s="548">
        <v>1</v>
      </c>
      <c r="P33" s="547">
        <v>220.56</v>
      </c>
      <c r="Q33" s="549">
        <v>1</v>
      </c>
      <c r="R33" s="544">
        <v>2</v>
      </c>
      <c r="S33" s="549">
        <v>1</v>
      </c>
      <c r="T33" s="548">
        <v>1</v>
      </c>
      <c r="U33" s="550">
        <v>1</v>
      </c>
    </row>
    <row r="34" spans="1:21" ht="14.4" customHeight="1" x14ac:dyDescent="0.3">
      <c r="A34" s="543">
        <v>35</v>
      </c>
      <c r="B34" s="544" t="s">
        <v>594</v>
      </c>
      <c r="C34" s="544" t="s">
        <v>606</v>
      </c>
      <c r="D34" s="545" t="s">
        <v>873</v>
      </c>
      <c r="E34" s="546" t="s">
        <v>614</v>
      </c>
      <c r="F34" s="544" t="s">
        <v>605</v>
      </c>
      <c r="G34" s="544" t="s">
        <v>677</v>
      </c>
      <c r="H34" s="544" t="s">
        <v>517</v>
      </c>
      <c r="I34" s="544" t="s">
        <v>719</v>
      </c>
      <c r="J34" s="544" t="s">
        <v>679</v>
      </c>
      <c r="K34" s="544" t="s">
        <v>680</v>
      </c>
      <c r="L34" s="547">
        <v>110.28</v>
      </c>
      <c r="M34" s="547">
        <v>110.28</v>
      </c>
      <c r="N34" s="544">
        <v>1</v>
      </c>
      <c r="O34" s="548">
        <v>0.5</v>
      </c>
      <c r="P34" s="547">
        <v>110.28</v>
      </c>
      <c r="Q34" s="549">
        <v>1</v>
      </c>
      <c r="R34" s="544">
        <v>1</v>
      </c>
      <c r="S34" s="549">
        <v>1</v>
      </c>
      <c r="T34" s="548">
        <v>0.5</v>
      </c>
      <c r="U34" s="550">
        <v>1</v>
      </c>
    </row>
    <row r="35" spans="1:21" ht="14.4" customHeight="1" x14ac:dyDescent="0.3">
      <c r="A35" s="543">
        <v>35</v>
      </c>
      <c r="B35" s="544" t="s">
        <v>594</v>
      </c>
      <c r="C35" s="544" t="s">
        <v>606</v>
      </c>
      <c r="D35" s="545" t="s">
        <v>873</v>
      </c>
      <c r="E35" s="546" t="s">
        <v>614</v>
      </c>
      <c r="F35" s="544" t="s">
        <v>605</v>
      </c>
      <c r="G35" s="544" t="s">
        <v>720</v>
      </c>
      <c r="H35" s="544" t="s">
        <v>517</v>
      </c>
      <c r="I35" s="544" t="s">
        <v>721</v>
      </c>
      <c r="J35" s="544" t="s">
        <v>722</v>
      </c>
      <c r="K35" s="544" t="s">
        <v>723</v>
      </c>
      <c r="L35" s="547">
        <v>37.68</v>
      </c>
      <c r="M35" s="547">
        <v>37.68</v>
      </c>
      <c r="N35" s="544">
        <v>1</v>
      </c>
      <c r="O35" s="548">
        <v>1</v>
      </c>
      <c r="P35" s="547">
        <v>37.68</v>
      </c>
      <c r="Q35" s="549">
        <v>1</v>
      </c>
      <c r="R35" s="544">
        <v>1</v>
      </c>
      <c r="S35" s="549">
        <v>1</v>
      </c>
      <c r="T35" s="548">
        <v>1</v>
      </c>
      <c r="U35" s="550">
        <v>1</v>
      </c>
    </row>
    <row r="36" spans="1:21" ht="14.4" customHeight="1" x14ac:dyDescent="0.3">
      <c r="A36" s="543">
        <v>35</v>
      </c>
      <c r="B36" s="544" t="s">
        <v>594</v>
      </c>
      <c r="C36" s="544" t="s">
        <v>606</v>
      </c>
      <c r="D36" s="545" t="s">
        <v>873</v>
      </c>
      <c r="E36" s="546" t="s">
        <v>614</v>
      </c>
      <c r="F36" s="544" t="s">
        <v>605</v>
      </c>
      <c r="G36" s="544" t="s">
        <v>724</v>
      </c>
      <c r="H36" s="544" t="s">
        <v>517</v>
      </c>
      <c r="I36" s="544" t="s">
        <v>725</v>
      </c>
      <c r="J36" s="544" t="s">
        <v>726</v>
      </c>
      <c r="K36" s="544" t="s">
        <v>727</v>
      </c>
      <c r="L36" s="547">
        <v>0</v>
      </c>
      <c r="M36" s="547">
        <v>0</v>
      </c>
      <c r="N36" s="544">
        <v>1</v>
      </c>
      <c r="O36" s="548">
        <v>1</v>
      </c>
      <c r="P36" s="547"/>
      <c r="Q36" s="549"/>
      <c r="R36" s="544"/>
      <c r="S36" s="549">
        <v>0</v>
      </c>
      <c r="T36" s="548"/>
      <c r="U36" s="550">
        <v>0</v>
      </c>
    </row>
    <row r="37" spans="1:21" ht="14.4" customHeight="1" x14ac:dyDescent="0.3">
      <c r="A37" s="543">
        <v>35</v>
      </c>
      <c r="B37" s="544" t="s">
        <v>594</v>
      </c>
      <c r="C37" s="544" t="s">
        <v>606</v>
      </c>
      <c r="D37" s="545" t="s">
        <v>873</v>
      </c>
      <c r="E37" s="546" t="s">
        <v>614</v>
      </c>
      <c r="F37" s="544" t="s">
        <v>605</v>
      </c>
      <c r="G37" s="544" t="s">
        <v>728</v>
      </c>
      <c r="H37" s="544" t="s">
        <v>517</v>
      </c>
      <c r="I37" s="544" t="s">
        <v>729</v>
      </c>
      <c r="J37" s="544" t="s">
        <v>730</v>
      </c>
      <c r="K37" s="544" t="s">
        <v>731</v>
      </c>
      <c r="L37" s="547">
        <v>0</v>
      </c>
      <c r="M37" s="547">
        <v>0</v>
      </c>
      <c r="N37" s="544">
        <v>1</v>
      </c>
      <c r="O37" s="548">
        <v>1</v>
      </c>
      <c r="P37" s="547">
        <v>0</v>
      </c>
      <c r="Q37" s="549"/>
      <c r="R37" s="544">
        <v>1</v>
      </c>
      <c r="S37" s="549">
        <v>1</v>
      </c>
      <c r="T37" s="548">
        <v>1</v>
      </c>
      <c r="U37" s="550">
        <v>1</v>
      </c>
    </row>
    <row r="38" spans="1:21" ht="14.4" customHeight="1" x14ac:dyDescent="0.3">
      <c r="A38" s="543">
        <v>35</v>
      </c>
      <c r="B38" s="544" t="s">
        <v>594</v>
      </c>
      <c r="C38" s="544" t="s">
        <v>606</v>
      </c>
      <c r="D38" s="545" t="s">
        <v>873</v>
      </c>
      <c r="E38" s="546" t="s">
        <v>614</v>
      </c>
      <c r="F38" s="544" t="s">
        <v>605</v>
      </c>
      <c r="G38" s="544" t="s">
        <v>732</v>
      </c>
      <c r="H38" s="544" t="s">
        <v>517</v>
      </c>
      <c r="I38" s="544" t="s">
        <v>733</v>
      </c>
      <c r="J38" s="544" t="s">
        <v>734</v>
      </c>
      <c r="K38" s="544" t="s">
        <v>735</v>
      </c>
      <c r="L38" s="547">
        <v>88.87</v>
      </c>
      <c r="M38" s="547">
        <v>88.87</v>
      </c>
      <c r="N38" s="544">
        <v>1</v>
      </c>
      <c r="O38" s="548">
        <v>1</v>
      </c>
      <c r="P38" s="547"/>
      <c r="Q38" s="549">
        <v>0</v>
      </c>
      <c r="R38" s="544"/>
      <c r="S38" s="549">
        <v>0</v>
      </c>
      <c r="T38" s="548"/>
      <c r="U38" s="550">
        <v>0</v>
      </c>
    </row>
    <row r="39" spans="1:21" ht="14.4" customHeight="1" x14ac:dyDescent="0.3">
      <c r="A39" s="543">
        <v>35</v>
      </c>
      <c r="B39" s="544" t="s">
        <v>594</v>
      </c>
      <c r="C39" s="544" t="s">
        <v>606</v>
      </c>
      <c r="D39" s="545" t="s">
        <v>873</v>
      </c>
      <c r="E39" s="546" t="s">
        <v>614</v>
      </c>
      <c r="F39" s="544" t="s">
        <v>605</v>
      </c>
      <c r="G39" s="544" t="s">
        <v>736</v>
      </c>
      <c r="H39" s="544" t="s">
        <v>517</v>
      </c>
      <c r="I39" s="544" t="s">
        <v>737</v>
      </c>
      <c r="J39" s="544" t="s">
        <v>738</v>
      </c>
      <c r="K39" s="544" t="s">
        <v>739</v>
      </c>
      <c r="L39" s="547">
        <v>0</v>
      </c>
      <c r="M39" s="547">
        <v>0</v>
      </c>
      <c r="N39" s="544">
        <v>1</v>
      </c>
      <c r="O39" s="548">
        <v>1</v>
      </c>
      <c r="P39" s="547">
        <v>0</v>
      </c>
      <c r="Q39" s="549"/>
      <c r="R39" s="544">
        <v>1</v>
      </c>
      <c r="S39" s="549">
        <v>1</v>
      </c>
      <c r="T39" s="548">
        <v>1</v>
      </c>
      <c r="U39" s="550">
        <v>1</v>
      </c>
    </row>
    <row r="40" spans="1:21" ht="14.4" customHeight="1" x14ac:dyDescent="0.3">
      <c r="A40" s="543">
        <v>35</v>
      </c>
      <c r="B40" s="544" t="s">
        <v>594</v>
      </c>
      <c r="C40" s="544" t="s">
        <v>606</v>
      </c>
      <c r="D40" s="545" t="s">
        <v>873</v>
      </c>
      <c r="E40" s="546" t="s">
        <v>614</v>
      </c>
      <c r="F40" s="544" t="s">
        <v>605</v>
      </c>
      <c r="G40" s="544" t="s">
        <v>639</v>
      </c>
      <c r="H40" s="544" t="s">
        <v>589</v>
      </c>
      <c r="I40" s="544" t="s">
        <v>740</v>
      </c>
      <c r="J40" s="544" t="s">
        <v>741</v>
      </c>
      <c r="K40" s="544" t="s">
        <v>742</v>
      </c>
      <c r="L40" s="547">
        <v>82.99</v>
      </c>
      <c r="M40" s="547">
        <v>82.99</v>
      </c>
      <c r="N40" s="544">
        <v>1</v>
      </c>
      <c r="O40" s="548">
        <v>1</v>
      </c>
      <c r="P40" s="547"/>
      <c r="Q40" s="549">
        <v>0</v>
      </c>
      <c r="R40" s="544"/>
      <c r="S40" s="549">
        <v>0</v>
      </c>
      <c r="T40" s="548"/>
      <c r="U40" s="550">
        <v>0</v>
      </c>
    </row>
    <row r="41" spans="1:21" ht="14.4" customHeight="1" x14ac:dyDescent="0.3">
      <c r="A41" s="543">
        <v>35</v>
      </c>
      <c r="B41" s="544" t="s">
        <v>594</v>
      </c>
      <c r="C41" s="544" t="s">
        <v>606</v>
      </c>
      <c r="D41" s="545" t="s">
        <v>873</v>
      </c>
      <c r="E41" s="546" t="s">
        <v>614</v>
      </c>
      <c r="F41" s="544" t="s">
        <v>605</v>
      </c>
      <c r="G41" s="544" t="s">
        <v>743</v>
      </c>
      <c r="H41" s="544" t="s">
        <v>517</v>
      </c>
      <c r="I41" s="544" t="s">
        <v>744</v>
      </c>
      <c r="J41" s="544" t="s">
        <v>745</v>
      </c>
      <c r="K41" s="544" t="s">
        <v>746</v>
      </c>
      <c r="L41" s="547">
        <v>38.56</v>
      </c>
      <c r="M41" s="547">
        <v>77.12</v>
      </c>
      <c r="N41" s="544">
        <v>2</v>
      </c>
      <c r="O41" s="548">
        <v>1</v>
      </c>
      <c r="P41" s="547">
        <v>77.12</v>
      </c>
      <c r="Q41" s="549">
        <v>1</v>
      </c>
      <c r="R41" s="544">
        <v>2</v>
      </c>
      <c r="S41" s="549">
        <v>1</v>
      </c>
      <c r="T41" s="548">
        <v>1</v>
      </c>
      <c r="U41" s="550">
        <v>1</v>
      </c>
    </row>
    <row r="42" spans="1:21" ht="14.4" customHeight="1" x14ac:dyDescent="0.3">
      <c r="A42" s="543">
        <v>35</v>
      </c>
      <c r="B42" s="544" t="s">
        <v>594</v>
      </c>
      <c r="C42" s="544" t="s">
        <v>606</v>
      </c>
      <c r="D42" s="545" t="s">
        <v>873</v>
      </c>
      <c r="E42" s="546" t="s">
        <v>614</v>
      </c>
      <c r="F42" s="544" t="s">
        <v>605</v>
      </c>
      <c r="G42" s="544" t="s">
        <v>747</v>
      </c>
      <c r="H42" s="544" t="s">
        <v>517</v>
      </c>
      <c r="I42" s="544" t="s">
        <v>748</v>
      </c>
      <c r="J42" s="544" t="s">
        <v>749</v>
      </c>
      <c r="K42" s="544" t="s">
        <v>750</v>
      </c>
      <c r="L42" s="547">
        <v>0</v>
      </c>
      <c r="M42" s="547">
        <v>0</v>
      </c>
      <c r="N42" s="544">
        <v>1</v>
      </c>
      <c r="O42" s="548">
        <v>1</v>
      </c>
      <c r="P42" s="547">
        <v>0</v>
      </c>
      <c r="Q42" s="549"/>
      <c r="R42" s="544">
        <v>1</v>
      </c>
      <c r="S42" s="549">
        <v>1</v>
      </c>
      <c r="T42" s="548">
        <v>1</v>
      </c>
      <c r="U42" s="550">
        <v>1</v>
      </c>
    </row>
    <row r="43" spans="1:21" ht="14.4" customHeight="1" x14ac:dyDescent="0.3">
      <c r="A43" s="543">
        <v>35</v>
      </c>
      <c r="B43" s="544" t="s">
        <v>594</v>
      </c>
      <c r="C43" s="544" t="s">
        <v>606</v>
      </c>
      <c r="D43" s="545" t="s">
        <v>873</v>
      </c>
      <c r="E43" s="546" t="s">
        <v>614</v>
      </c>
      <c r="F43" s="544" t="s">
        <v>605</v>
      </c>
      <c r="G43" s="544" t="s">
        <v>647</v>
      </c>
      <c r="H43" s="544" t="s">
        <v>589</v>
      </c>
      <c r="I43" s="544" t="s">
        <v>648</v>
      </c>
      <c r="J43" s="544" t="s">
        <v>649</v>
      </c>
      <c r="K43" s="544" t="s">
        <v>650</v>
      </c>
      <c r="L43" s="547">
        <v>48.42</v>
      </c>
      <c r="M43" s="547">
        <v>48.42</v>
      </c>
      <c r="N43" s="544">
        <v>1</v>
      </c>
      <c r="O43" s="548">
        <v>1</v>
      </c>
      <c r="P43" s="547">
        <v>48.42</v>
      </c>
      <c r="Q43" s="549">
        <v>1</v>
      </c>
      <c r="R43" s="544">
        <v>1</v>
      </c>
      <c r="S43" s="549">
        <v>1</v>
      </c>
      <c r="T43" s="548">
        <v>1</v>
      </c>
      <c r="U43" s="550">
        <v>1</v>
      </c>
    </row>
    <row r="44" spans="1:21" ht="14.4" customHeight="1" x14ac:dyDescent="0.3">
      <c r="A44" s="543">
        <v>35</v>
      </c>
      <c r="B44" s="544" t="s">
        <v>594</v>
      </c>
      <c r="C44" s="544" t="s">
        <v>606</v>
      </c>
      <c r="D44" s="545" t="s">
        <v>873</v>
      </c>
      <c r="E44" s="546" t="s">
        <v>614</v>
      </c>
      <c r="F44" s="544" t="s">
        <v>605</v>
      </c>
      <c r="G44" s="544" t="s">
        <v>651</v>
      </c>
      <c r="H44" s="544" t="s">
        <v>517</v>
      </c>
      <c r="I44" s="544" t="s">
        <v>652</v>
      </c>
      <c r="J44" s="544" t="s">
        <v>653</v>
      </c>
      <c r="K44" s="544" t="s">
        <v>654</v>
      </c>
      <c r="L44" s="547">
        <v>146.84</v>
      </c>
      <c r="M44" s="547">
        <v>146.84</v>
      </c>
      <c r="N44" s="544">
        <v>1</v>
      </c>
      <c r="O44" s="548">
        <v>1</v>
      </c>
      <c r="P44" s="547"/>
      <c r="Q44" s="549">
        <v>0</v>
      </c>
      <c r="R44" s="544"/>
      <c r="S44" s="549">
        <v>0</v>
      </c>
      <c r="T44" s="548"/>
      <c r="U44" s="550">
        <v>0</v>
      </c>
    </row>
    <row r="45" spans="1:21" ht="14.4" customHeight="1" x14ac:dyDescent="0.3">
      <c r="A45" s="543">
        <v>35</v>
      </c>
      <c r="B45" s="544" t="s">
        <v>594</v>
      </c>
      <c r="C45" s="544" t="s">
        <v>606</v>
      </c>
      <c r="D45" s="545" t="s">
        <v>873</v>
      </c>
      <c r="E45" s="546" t="s">
        <v>614</v>
      </c>
      <c r="F45" s="544" t="s">
        <v>605</v>
      </c>
      <c r="G45" s="544" t="s">
        <v>751</v>
      </c>
      <c r="H45" s="544" t="s">
        <v>517</v>
      </c>
      <c r="I45" s="544" t="s">
        <v>752</v>
      </c>
      <c r="J45" s="544" t="s">
        <v>753</v>
      </c>
      <c r="K45" s="544" t="s">
        <v>754</v>
      </c>
      <c r="L45" s="547">
        <v>78.33</v>
      </c>
      <c r="M45" s="547">
        <v>78.33</v>
      </c>
      <c r="N45" s="544">
        <v>1</v>
      </c>
      <c r="O45" s="548">
        <v>1</v>
      </c>
      <c r="P45" s="547">
        <v>78.33</v>
      </c>
      <c r="Q45" s="549">
        <v>1</v>
      </c>
      <c r="R45" s="544">
        <v>1</v>
      </c>
      <c r="S45" s="549">
        <v>1</v>
      </c>
      <c r="T45" s="548">
        <v>1</v>
      </c>
      <c r="U45" s="550">
        <v>1</v>
      </c>
    </row>
    <row r="46" spans="1:21" ht="14.4" customHeight="1" x14ac:dyDescent="0.3">
      <c r="A46" s="543">
        <v>35</v>
      </c>
      <c r="B46" s="544" t="s">
        <v>594</v>
      </c>
      <c r="C46" s="544" t="s">
        <v>606</v>
      </c>
      <c r="D46" s="545" t="s">
        <v>873</v>
      </c>
      <c r="E46" s="546" t="s">
        <v>614</v>
      </c>
      <c r="F46" s="544" t="s">
        <v>605</v>
      </c>
      <c r="G46" s="544" t="s">
        <v>751</v>
      </c>
      <c r="H46" s="544" t="s">
        <v>517</v>
      </c>
      <c r="I46" s="544" t="s">
        <v>755</v>
      </c>
      <c r="J46" s="544" t="s">
        <v>753</v>
      </c>
      <c r="K46" s="544" t="s">
        <v>756</v>
      </c>
      <c r="L46" s="547">
        <v>0</v>
      </c>
      <c r="M46" s="547">
        <v>0</v>
      </c>
      <c r="N46" s="544">
        <v>1</v>
      </c>
      <c r="O46" s="548">
        <v>0.5</v>
      </c>
      <c r="P46" s="547">
        <v>0</v>
      </c>
      <c r="Q46" s="549"/>
      <c r="R46" s="544">
        <v>1</v>
      </c>
      <c r="S46" s="549">
        <v>1</v>
      </c>
      <c r="T46" s="548">
        <v>0.5</v>
      </c>
      <c r="U46" s="550">
        <v>1</v>
      </c>
    </row>
    <row r="47" spans="1:21" ht="14.4" customHeight="1" x14ac:dyDescent="0.3">
      <c r="A47" s="543">
        <v>35</v>
      </c>
      <c r="B47" s="544" t="s">
        <v>594</v>
      </c>
      <c r="C47" s="544" t="s">
        <v>606</v>
      </c>
      <c r="D47" s="545" t="s">
        <v>873</v>
      </c>
      <c r="E47" s="546" t="s">
        <v>614</v>
      </c>
      <c r="F47" s="544" t="s">
        <v>605</v>
      </c>
      <c r="G47" s="544" t="s">
        <v>757</v>
      </c>
      <c r="H47" s="544" t="s">
        <v>517</v>
      </c>
      <c r="I47" s="544" t="s">
        <v>758</v>
      </c>
      <c r="J47" s="544" t="s">
        <v>759</v>
      </c>
      <c r="K47" s="544" t="s">
        <v>760</v>
      </c>
      <c r="L47" s="547">
        <v>334.66</v>
      </c>
      <c r="M47" s="547">
        <v>669.32</v>
      </c>
      <c r="N47" s="544">
        <v>2</v>
      </c>
      <c r="O47" s="548">
        <v>1</v>
      </c>
      <c r="P47" s="547">
        <v>669.32</v>
      </c>
      <c r="Q47" s="549">
        <v>1</v>
      </c>
      <c r="R47" s="544">
        <v>2</v>
      </c>
      <c r="S47" s="549">
        <v>1</v>
      </c>
      <c r="T47" s="548">
        <v>1</v>
      </c>
      <c r="U47" s="550">
        <v>1</v>
      </c>
    </row>
    <row r="48" spans="1:21" ht="14.4" customHeight="1" x14ac:dyDescent="0.3">
      <c r="A48" s="543">
        <v>35</v>
      </c>
      <c r="B48" s="544" t="s">
        <v>594</v>
      </c>
      <c r="C48" s="544" t="s">
        <v>606</v>
      </c>
      <c r="D48" s="545" t="s">
        <v>873</v>
      </c>
      <c r="E48" s="546" t="s">
        <v>614</v>
      </c>
      <c r="F48" s="544" t="s">
        <v>605</v>
      </c>
      <c r="G48" s="544" t="s">
        <v>757</v>
      </c>
      <c r="H48" s="544" t="s">
        <v>517</v>
      </c>
      <c r="I48" s="544" t="s">
        <v>758</v>
      </c>
      <c r="J48" s="544" t="s">
        <v>759</v>
      </c>
      <c r="K48" s="544" t="s">
        <v>760</v>
      </c>
      <c r="L48" s="547">
        <v>205.84</v>
      </c>
      <c r="M48" s="547">
        <v>205.84</v>
      </c>
      <c r="N48" s="544">
        <v>1</v>
      </c>
      <c r="O48" s="548">
        <v>0.5</v>
      </c>
      <c r="P48" s="547">
        <v>205.84</v>
      </c>
      <c r="Q48" s="549">
        <v>1</v>
      </c>
      <c r="R48" s="544">
        <v>1</v>
      </c>
      <c r="S48" s="549">
        <v>1</v>
      </c>
      <c r="T48" s="548">
        <v>0.5</v>
      </c>
      <c r="U48" s="550">
        <v>1</v>
      </c>
    </row>
    <row r="49" spans="1:21" ht="14.4" customHeight="1" x14ac:dyDescent="0.3">
      <c r="A49" s="543">
        <v>35</v>
      </c>
      <c r="B49" s="544" t="s">
        <v>594</v>
      </c>
      <c r="C49" s="544" t="s">
        <v>606</v>
      </c>
      <c r="D49" s="545" t="s">
        <v>873</v>
      </c>
      <c r="E49" s="546" t="s">
        <v>614</v>
      </c>
      <c r="F49" s="544" t="s">
        <v>605</v>
      </c>
      <c r="G49" s="544" t="s">
        <v>761</v>
      </c>
      <c r="H49" s="544" t="s">
        <v>589</v>
      </c>
      <c r="I49" s="544" t="s">
        <v>762</v>
      </c>
      <c r="J49" s="544" t="s">
        <v>763</v>
      </c>
      <c r="K49" s="544" t="s">
        <v>764</v>
      </c>
      <c r="L49" s="547">
        <v>334.66</v>
      </c>
      <c r="M49" s="547">
        <v>334.66</v>
      </c>
      <c r="N49" s="544">
        <v>1</v>
      </c>
      <c r="O49" s="548">
        <v>1</v>
      </c>
      <c r="P49" s="547">
        <v>334.66</v>
      </c>
      <c r="Q49" s="549">
        <v>1</v>
      </c>
      <c r="R49" s="544">
        <v>1</v>
      </c>
      <c r="S49" s="549">
        <v>1</v>
      </c>
      <c r="T49" s="548">
        <v>1</v>
      </c>
      <c r="U49" s="550">
        <v>1</v>
      </c>
    </row>
    <row r="50" spans="1:21" ht="14.4" customHeight="1" x14ac:dyDescent="0.3">
      <c r="A50" s="543">
        <v>35</v>
      </c>
      <c r="B50" s="544" t="s">
        <v>594</v>
      </c>
      <c r="C50" s="544" t="s">
        <v>606</v>
      </c>
      <c r="D50" s="545" t="s">
        <v>873</v>
      </c>
      <c r="E50" s="546" t="s">
        <v>614</v>
      </c>
      <c r="F50" s="544" t="s">
        <v>605</v>
      </c>
      <c r="G50" s="544" t="s">
        <v>761</v>
      </c>
      <c r="H50" s="544" t="s">
        <v>589</v>
      </c>
      <c r="I50" s="544" t="s">
        <v>762</v>
      </c>
      <c r="J50" s="544" t="s">
        <v>763</v>
      </c>
      <c r="K50" s="544" t="s">
        <v>764</v>
      </c>
      <c r="L50" s="547">
        <v>205.84</v>
      </c>
      <c r="M50" s="547">
        <v>205.84</v>
      </c>
      <c r="N50" s="544">
        <v>1</v>
      </c>
      <c r="O50" s="548">
        <v>1</v>
      </c>
      <c r="P50" s="547">
        <v>205.84</v>
      </c>
      <c r="Q50" s="549">
        <v>1</v>
      </c>
      <c r="R50" s="544">
        <v>1</v>
      </c>
      <c r="S50" s="549">
        <v>1</v>
      </c>
      <c r="T50" s="548">
        <v>1</v>
      </c>
      <c r="U50" s="550">
        <v>1</v>
      </c>
    </row>
    <row r="51" spans="1:21" ht="14.4" customHeight="1" x14ac:dyDescent="0.3">
      <c r="A51" s="543">
        <v>35</v>
      </c>
      <c r="B51" s="544" t="s">
        <v>594</v>
      </c>
      <c r="C51" s="544" t="s">
        <v>606</v>
      </c>
      <c r="D51" s="545" t="s">
        <v>873</v>
      </c>
      <c r="E51" s="546" t="s">
        <v>614</v>
      </c>
      <c r="F51" s="544" t="s">
        <v>605</v>
      </c>
      <c r="G51" s="544" t="s">
        <v>765</v>
      </c>
      <c r="H51" s="544" t="s">
        <v>589</v>
      </c>
      <c r="I51" s="544" t="s">
        <v>766</v>
      </c>
      <c r="J51" s="544" t="s">
        <v>767</v>
      </c>
      <c r="K51" s="544" t="s">
        <v>768</v>
      </c>
      <c r="L51" s="547">
        <v>460.85</v>
      </c>
      <c r="M51" s="547">
        <v>460.85</v>
      </c>
      <c r="N51" s="544">
        <v>1</v>
      </c>
      <c r="O51" s="548">
        <v>1</v>
      </c>
      <c r="P51" s="547">
        <v>460.85</v>
      </c>
      <c r="Q51" s="549">
        <v>1</v>
      </c>
      <c r="R51" s="544">
        <v>1</v>
      </c>
      <c r="S51" s="549">
        <v>1</v>
      </c>
      <c r="T51" s="548">
        <v>1</v>
      </c>
      <c r="U51" s="550">
        <v>1</v>
      </c>
    </row>
    <row r="52" spans="1:21" ht="14.4" customHeight="1" x14ac:dyDescent="0.3">
      <c r="A52" s="543">
        <v>35</v>
      </c>
      <c r="B52" s="544" t="s">
        <v>594</v>
      </c>
      <c r="C52" s="544" t="s">
        <v>606</v>
      </c>
      <c r="D52" s="545" t="s">
        <v>873</v>
      </c>
      <c r="E52" s="546" t="s">
        <v>614</v>
      </c>
      <c r="F52" s="544" t="s">
        <v>605</v>
      </c>
      <c r="G52" s="544" t="s">
        <v>769</v>
      </c>
      <c r="H52" s="544" t="s">
        <v>589</v>
      </c>
      <c r="I52" s="544" t="s">
        <v>770</v>
      </c>
      <c r="J52" s="544" t="s">
        <v>771</v>
      </c>
      <c r="K52" s="544" t="s">
        <v>772</v>
      </c>
      <c r="L52" s="547">
        <v>439.98</v>
      </c>
      <c r="M52" s="547">
        <v>439.98</v>
      </c>
      <c r="N52" s="544">
        <v>1</v>
      </c>
      <c r="O52" s="548">
        <v>1</v>
      </c>
      <c r="P52" s="547">
        <v>439.98</v>
      </c>
      <c r="Q52" s="549">
        <v>1</v>
      </c>
      <c r="R52" s="544">
        <v>1</v>
      </c>
      <c r="S52" s="549">
        <v>1</v>
      </c>
      <c r="T52" s="548">
        <v>1</v>
      </c>
      <c r="U52" s="550">
        <v>1</v>
      </c>
    </row>
    <row r="53" spans="1:21" ht="14.4" customHeight="1" x14ac:dyDescent="0.3">
      <c r="A53" s="543">
        <v>35</v>
      </c>
      <c r="B53" s="544" t="s">
        <v>594</v>
      </c>
      <c r="C53" s="544" t="s">
        <v>606</v>
      </c>
      <c r="D53" s="545" t="s">
        <v>873</v>
      </c>
      <c r="E53" s="546" t="s">
        <v>614</v>
      </c>
      <c r="F53" s="544" t="s">
        <v>605</v>
      </c>
      <c r="G53" s="544" t="s">
        <v>773</v>
      </c>
      <c r="H53" s="544" t="s">
        <v>517</v>
      </c>
      <c r="I53" s="544" t="s">
        <v>774</v>
      </c>
      <c r="J53" s="544" t="s">
        <v>775</v>
      </c>
      <c r="K53" s="544" t="s">
        <v>776</v>
      </c>
      <c r="L53" s="547">
        <v>31.42</v>
      </c>
      <c r="M53" s="547">
        <v>31.42</v>
      </c>
      <c r="N53" s="544">
        <v>1</v>
      </c>
      <c r="O53" s="548">
        <v>1</v>
      </c>
      <c r="P53" s="547">
        <v>31.42</v>
      </c>
      <c r="Q53" s="549">
        <v>1</v>
      </c>
      <c r="R53" s="544">
        <v>1</v>
      </c>
      <c r="S53" s="549">
        <v>1</v>
      </c>
      <c r="T53" s="548">
        <v>1</v>
      </c>
      <c r="U53" s="550">
        <v>1</v>
      </c>
    </row>
    <row r="54" spans="1:21" ht="14.4" customHeight="1" x14ac:dyDescent="0.3">
      <c r="A54" s="543">
        <v>35</v>
      </c>
      <c r="B54" s="544" t="s">
        <v>594</v>
      </c>
      <c r="C54" s="544" t="s">
        <v>606</v>
      </c>
      <c r="D54" s="545" t="s">
        <v>873</v>
      </c>
      <c r="E54" s="546" t="s">
        <v>614</v>
      </c>
      <c r="F54" s="544" t="s">
        <v>605</v>
      </c>
      <c r="G54" s="544" t="s">
        <v>667</v>
      </c>
      <c r="H54" s="544" t="s">
        <v>517</v>
      </c>
      <c r="I54" s="544" t="s">
        <v>668</v>
      </c>
      <c r="J54" s="544" t="s">
        <v>669</v>
      </c>
      <c r="K54" s="544" t="s">
        <v>670</v>
      </c>
      <c r="L54" s="547">
        <v>77.13</v>
      </c>
      <c r="M54" s="547">
        <v>308.52</v>
      </c>
      <c r="N54" s="544">
        <v>4</v>
      </c>
      <c r="O54" s="548">
        <v>1</v>
      </c>
      <c r="P54" s="547">
        <v>308.52</v>
      </c>
      <c r="Q54" s="549">
        <v>1</v>
      </c>
      <c r="R54" s="544">
        <v>4</v>
      </c>
      <c r="S54" s="549">
        <v>1</v>
      </c>
      <c r="T54" s="548">
        <v>1</v>
      </c>
      <c r="U54" s="550">
        <v>1</v>
      </c>
    </row>
    <row r="55" spans="1:21" ht="14.4" customHeight="1" x14ac:dyDescent="0.3">
      <c r="A55" s="543">
        <v>35</v>
      </c>
      <c r="B55" s="544" t="s">
        <v>594</v>
      </c>
      <c r="C55" s="544" t="s">
        <v>606</v>
      </c>
      <c r="D55" s="545" t="s">
        <v>873</v>
      </c>
      <c r="E55" s="546" t="s">
        <v>614</v>
      </c>
      <c r="F55" s="544" t="s">
        <v>605</v>
      </c>
      <c r="G55" s="544" t="s">
        <v>667</v>
      </c>
      <c r="H55" s="544" t="s">
        <v>517</v>
      </c>
      <c r="I55" s="544" t="s">
        <v>668</v>
      </c>
      <c r="J55" s="544" t="s">
        <v>669</v>
      </c>
      <c r="K55" s="544" t="s">
        <v>670</v>
      </c>
      <c r="L55" s="547">
        <v>81.78</v>
      </c>
      <c r="M55" s="547">
        <v>163.56</v>
      </c>
      <c r="N55" s="544">
        <v>2</v>
      </c>
      <c r="O55" s="548">
        <v>1</v>
      </c>
      <c r="P55" s="547">
        <v>163.56</v>
      </c>
      <c r="Q55" s="549">
        <v>1</v>
      </c>
      <c r="R55" s="544">
        <v>2</v>
      </c>
      <c r="S55" s="549">
        <v>1</v>
      </c>
      <c r="T55" s="548">
        <v>1</v>
      </c>
      <c r="U55" s="550">
        <v>1</v>
      </c>
    </row>
    <row r="56" spans="1:21" ht="14.4" customHeight="1" x14ac:dyDescent="0.3">
      <c r="A56" s="543">
        <v>35</v>
      </c>
      <c r="B56" s="544" t="s">
        <v>594</v>
      </c>
      <c r="C56" s="544" t="s">
        <v>606</v>
      </c>
      <c r="D56" s="545" t="s">
        <v>873</v>
      </c>
      <c r="E56" s="546" t="s">
        <v>614</v>
      </c>
      <c r="F56" s="544" t="s">
        <v>605</v>
      </c>
      <c r="G56" s="544" t="s">
        <v>777</v>
      </c>
      <c r="H56" s="544" t="s">
        <v>517</v>
      </c>
      <c r="I56" s="544" t="s">
        <v>778</v>
      </c>
      <c r="J56" s="544" t="s">
        <v>779</v>
      </c>
      <c r="K56" s="544" t="s">
        <v>780</v>
      </c>
      <c r="L56" s="547">
        <v>43.36</v>
      </c>
      <c r="M56" s="547">
        <v>86.72</v>
      </c>
      <c r="N56" s="544">
        <v>2</v>
      </c>
      <c r="O56" s="548">
        <v>0.5</v>
      </c>
      <c r="P56" s="547">
        <v>86.72</v>
      </c>
      <c r="Q56" s="549">
        <v>1</v>
      </c>
      <c r="R56" s="544">
        <v>2</v>
      </c>
      <c r="S56" s="549">
        <v>1</v>
      </c>
      <c r="T56" s="548">
        <v>0.5</v>
      </c>
      <c r="U56" s="550">
        <v>1</v>
      </c>
    </row>
    <row r="57" spans="1:21" ht="14.4" customHeight="1" x14ac:dyDescent="0.3">
      <c r="A57" s="543">
        <v>35</v>
      </c>
      <c r="B57" s="544" t="s">
        <v>594</v>
      </c>
      <c r="C57" s="544" t="s">
        <v>606</v>
      </c>
      <c r="D57" s="545" t="s">
        <v>873</v>
      </c>
      <c r="E57" s="546" t="s">
        <v>614</v>
      </c>
      <c r="F57" s="544" t="s">
        <v>605</v>
      </c>
      <c r="G57" s="544" t="s">
        <v>781</v>
      </c>
      <c r="H57" s="544" t="s">
        <v>589</v>
      </c>
      <c r="I57" s="544" t="s">
        <v>782</v>
      </c>
      <c r="J57" s="544" t="s">
        <v>783</v>
      </c>
      <c r="K57" s="544" t="s">
        <v>784</v>
      </c>
      <c r="L57" s="547">
        <v>0</v>
      </c>
      <c r="M57" s="547">
        <v>0</v>
      </c>
      <c r="N57" s="544">
        <v>4</v>
      </c>
      <c r="O57" s="548">
        <v>1</v>
      </c>
      <c r="P57" s="547">
        <v>0</v>
      </c>
      <c r="Q57" s="549"/>
      <c r="R57" s="544">
        <v>4</v>
      </c>
      <c r="S57" s="549">
        <v>1</v>
      </c>
      <c r="T57" s="548">
        <v>1</v>
      </c>
      <c r="U57" s="550">
        <v>1</v>
      </c>
    </row>
    <row r="58" spans="1:21" ht="14.4" customHeight="1" x14ac:dyDescent="0.3">
      <c r="A58" s="543">
        <v>35</v>
      </c>
      <c r="B58" s="544" t="s">
        <v>594</v>
      </c>
      <c r="C58" s="544" t="s">
        <v>606</v>
      </c>
      <c r="D58" s="545" t="s">
        <v>873</v>
      </c>
      <c r="E58" s="546" t="s">
        <v>614</v>
      </c>
      <c r="F58" s="544" t="s">
        <v>605</v>
      </c>
      <c r="G58" s="544" t="s">
        <v>785</v>
      </c>
      <c r="H58" s="544" t="s">
        <v>517</v>
      </c>
      <c r="I58" s="544" t="s">
        <v>786</v>
      </c>
      <c r="J58" s="544" t="s">
        <v>787</v>
      </c>
      <c r="K58" s="544" t="s">
        <v>788</v>
      </c>
      <c r="L58" s="547">
        <v>0</v>
      </c>
      <c r="M58" s="547">
        <v>0</v>
      </c>
      <c r="N58" s="544">
        <v>1</v>
      </c>
      <c r="O58" s="548">
        <v>0.5</v>
      </c>
      <c r="P58" s="547">
        <v>0</v>
      </c>
      <c r="Q58" s="549"/>
      <c r="R58" s="544">
        <v>1</v>
      </c>
      <c r="S58" s="549">
        <v>1</v>
      </c>
      <c r="T58" s="548">
        <v>0.5</v>
      </c>
      <c r="U58" s="550">
        <v>1</v>
      </c>
    </row>
    <row r="59" spans="1:21" ht="14.4" customHeight="1" x14ac:dyDescent="0.3">
      <c r="A59" s="543">
        <v>35</v>
      </c>
      <c r="B59" s="544" t="s">
        <v>594</v>
      </c>
      <c r="C59" s="544" t="s">
        <v>606</v>
      </c>
      <c r="D59" s="545" t="s">
        <v>873</v>
      </c>
      <c r="E59" s="546" t="s">
        <v>614</v>
      </c>
      <c r="F59" s="544" t="s">
        <v>605</v>
      </c>
      <c r="G59" s="544" t="s">
        <v>789</v>
      </c>
      <c r="H59" s="544" t="s">
        <v>517</v>
      </c>
      <c r="I59" s="544" t="s">
        <v>790</v>
      </c>
      <c r="J59" s="544" t="s">
        <v>791</v>
      </c>
      <c r="K59" s="544" t="s">
        <v>792</v>
      </c>
      <c r="L59" s="547">
        <v>0</v>
      </c>
      <c r="M59" s="547">
        <v>0</v>
      </c>
      <c r="N59" s="544">
        <v>1</v>
      </c>
      <c r="O59" s="548">
        <v>1</v>
      </c>
      <c r="P59" s="547">
        <v>0</v>
      </c>
      <c r="Q59" s="549"/>
      <c r="R59" s="544">
        <v>1</v>
      </c>
      <c r="S59" s="549">
        <v>1</v>
      </c>
      <c r="T59" s="548">
        <v>1</v>
      </c>
      <c r="U59" s="550">
        <v>1</v>
      </c>
    </row>
    <row r="60" spans="1:21" ht="14.4" customHeight="1" x14ac:dyDescent="0.3">
      <c r="A60" s="543">
        <v>35</v>
      </c>
      <c r="B60" s="544" t="s">
        <v>594</v>
      </c>
      <c r="C60" s="544" t="s">
        <v>606</v>
      </c>
      <c r="D60" s="545" t="s">
        <v>873</v>
      </c>
      <c r="E60" s="546" t="s">
        <v>614</v>
      </c>
      <c r="F60" s="544" t="s">
        <v>605</v>
      </c>
      <c r="G60" s="544" t="s">
        <v>671</v>
      </c>
      <c r="H60" s="544" t="s">
        <v>589</v>
      </c>
      <c r="I60" s="544" t="s">
        <v>672</v>
      </c>
      <c r="J60" s="544" t="s">
        <v>673</v>
      </c>
      <c r="K60" s="544" t="s">
        <v>674</v>
      </c>
      <c r="L60" s="547">
        <v>133.94</v>
      </c>
      <c r="M60" s="547">
        <v>133.94</v>
      </c>
      <c r="N60" s="544">
        <v>1</v>
      </c>
      <c r="O60" s="548">
        <v>0.5</v>
      </c>
      <c r="P60" s="547">
        <v>133.94</v>
      </c>
      <c r="Q60" s="549">
        <v>1</v>
      </c>
      <c r="R60" s="544">
        <v>1</v>
      </c>
      <c r="S60" s="549">
        <v>1</v>
      </c>
      <c r="T60" s="548">
        <v>0.5</v>
      </c>
      <c r="U60" s="550">
        <v>1</v>
      </c>
    </row>
    <row r="61" spans="1:21" ht="14.4" customHeight="1" x14ac:dyDescent="0.3">
      <c r="A61" s="543">
        <v>35</v>
      </c>
      <c r="B61" s="544" t="s">
        <v>594</v>
      </c>
      <c r="C61" s="544" t="s">
        <v>606</v>
      </c>
      <c r="D61" s="545" t="s">
        <v>873</v>
      </c>
      <c r="E61" s="546" t="s">
        <v>615</v>
      </c>
      <c r="F61" s="544" t="s">
        <v>605</v>
      </c>
      <c r="G61" s="544" t="s">
        <v>793</v>
      </c>
      <c r="H61" s="544" t="s">
        <v>589</v>
      </c>
      <c r="I61" s="544" t="s">
        <v>794</v>
      </c>
      <c r="J61" s="544" t="s">
        <v>795</v>
      </c>
      <c r="K61" s="544" t="s">
        <v>796</v>
      </c>
      <c r="L61" s="547">
        <v>113.66</v>
      </c>
      <c r="M61" s="547">
        <v>113.66</v>
      </c>
      <c r="N61" s="544">
        <v>1</v>
      </c>
      <c r="O61" s="548">
        <v>1</v>
      </c>
      <c r="P61" s="547">
        <v>113.66</v>
      </c>
      <c r="Q61" s="549">
        <v>1</v>
      </c>
      <c r="R61" s="544">
        <v>1</v>
      </c>
      <c r="S61" s="549">
        <v>1</v>
      </c>
      <c r="T61" s="548">
        <v>1</v>
      </c>
      <c r="U61" s="550">
        <v>1</v>
      </c>
    </row>
    <row r="62" spans="1:21" ht="14.4" customHeight="1" x14ac:dyDescent="0.3">
      <c r="A62" s="543">
        <v>35</v>
      </c>
      <c r="B62" s="544" t="s">
        <v>594</v>
      </c>
      <c r="C62" s="544" t="s">
        <v>606</v>
      </c>
      <c r="D62" s="545" t="s">
        <v>873</v>
      </c>
      <c r="E62" s="546" t="s">
        <v>615</v>
      </c>
      <c r="F62" s="544" t="s">
        <v>605</v>
      </c>
      <c r="G62" s="544" t="s">
        <v>743</v>
      </c>
      <c r="H62" s="544" t="s">
        <v>517</v>
      </c>
      <c r="I62" s="544" t="s">
        <v>744</v>
      </c>
      <c r="J62" s="544" t="s">
        <v>745</v>
      </c>
      <c r="K62" s="544" t="s">
        <v>746</v>
      </c>
      <c r="L62" s="547">
        <v>38.56</v>
      </c>
      <c r="M62" s="547">
        <v>38.56</v>
      </c>
      <c r="N62" s="544">
        <v>1</v>
      </c>
      <c r="O62" s="548">
        <v>1</v>
      </c>
      <c r="P62" s="547">
        <v>38.56</v>
      </c>
      <c r="Q62" s="549">
        <v>1</v>
      </c>
      <c r="R62" s="544">
        <v>1</v>
      </c>
      <c r="S62" s="549">
        <v>1</v>
      </c>
      <c r="T62" s="548">
        <v>1</v>
      </c>
      <c r="U62" s="550">
        <v>1</v>
      </c>
    </row>
    <row r="63" spans="1:21" ht="14.4" customHeight="1" x14ac:dyDescent="0.3">
      <c r="A63" s="543">
        <v>35</v>
      </c>
      <c r="B63" s="544" t="s">
        <v>594</v>
      </c>
      <c r="C63" s="544" t="s">
        <v>606</v>
      </c>
      <c r="D63" s="545" t="s">
        <v>873</v>
      </c>
      <c r="E63" s="546" t="s">
        <v>615</v>
      </c>
      <c r="F63" s="544" t="s">
        <v>605</v>
      </c>
      <c r="G63" s="544" t="s">
        <v>751</v>
      </c>
      <c r="H63" s="544" t="s">
        <v>517</v>
      </c>
      <c r="I63" s="544" t="s">
        <v>797</v>
      </c>
      <c r="J63" s="544" t="s">
        <v>753</v>
      </c>
      <c r="K63" s="544" t="s">
        <v>798</v>
      </c>
      <c r="L63" s="547">
        <v>0</v>
      </c>
      <c r="M63" s="547">
        <v>0</v>
      </c>
      <c r="N63" s="544">
        <v>1</v>
      </c>
      <c r="O63" s="548">
        <v>1</v>
      </c>
      <c r="P63" s="547"/>
      <c r="Q63" s="549"/>
      <c r="R63" s="544"/>
      <c r="S63" s="549">
        <v>0</v>
      </c>
      <c r="T63" s="548"/>
      <c r="U63" s="550">
        <v>0</v>
      </c>
    </row>
    <row r="64" spans="1:21" ht="14.4" customHeight="1" x14ac:dyDescent="0.3">
      <c r="A64" s="543">
        <v>35</v>
      </c>
      <c r="B64" s="544" t="s">
        <v>594</v>
      </c>
      <c r="C64" s="544" t="s">
        <v>606</v>
      </c>
      <c r="D64" s="545" t="s">
        <v>873</v>
      </c>
      <c r="E64" s="546" t="s">
        <v>615</v>
      </c>
      <c r="F64" s="544" t="s">
        <v>605</v>
      </c>
      <c r="G64" s="544" t="s">
        <v>757</v>
      </c>
      <c r="H64" s="544" t="s">
        <v>517</v>
      </c>
      <c r="I64" s="544" t="s">
        <v>799</v>
      </c>
      <c r="J64" s="544" t="s">
        <v>800</v>
      </c>
      <c r="K64" s="544" t="s">
        <v>801</v>
      </c>
      <c r="L64" s="547">
        <v>185.26</v>
      </c>
      <c r="M64" s="547">
        <v>185.26</v>
      </c>
      <c r="N64" s="544">
        <v>1</v>
      </c>
      <c r="O64" s="548">
        <v>1</v>
      </c>
      <c r="P64" s="547">
        <v>185.26</v>
      </c>
      <c r="Q64" s="549">
        <v>1</v>
      </c>
      <c r="R64" s="544">
        <v>1</v>
      </c>
      <c r="S64" s="549">
        <v>1</v>
      </c>
      <c r="T64" s="548">
        <v>1</v>
      </c>
      <c r="U64" s="550">
        <v>1</v>
      </c>
    </row>
    <row r="65" spans="1:21" ht="14.4" customHeight="1" x14ac:dyDescent="0.3">
      <c r="A65" s="543">
        <v>35</v>
      </c>
      <c r="B65" s="544" t="s">
        <v>594</v>
      </c>
      <c r="C65" s="544" t="s">
        <v>606</v>
      </c>
      <c r="D65" s="545" t="s">
        <v>873</v>
      </c>
      <c r="E65" s="546" t="s">
        <v>615</v>
      </c>
      <c r="F65" s="544" t="s">
        <v>605</v>
      </c>
      <c r="G65" s="544" t="s">
        <v>802</v>
      </c>
      <c r="H65" s="544" t="s">
        <v>517</v>
      </c>
      <c r="I65" s="544" t="s">
        <v>803</v>
      </c>
      <c r="J65" s="544" t="s">
        <v>582</v>
      </c>
      <c r="K65" s="544" t="s">
        <v>804</v>
      </c>
      <c r="L65" s="547">
        <v>54.23</v>
      </c>
      <c r="M65" s="547">
        <v>54.23</v>
      </c>
      <c r="N65" s="544">
        <v>1</v>
      </c>
      <c r="O65" s="548">
        <v>1</v>
      </c>
      <c r="P65" s="547">
        <v>54.23</v>
      </c>
      <c r="Q65" s="549">
        <v>1</v>
      </c>
      <c r="R65" s="544">
        <v>1</v>
      </c>
      <c r="S65" s="549">
        <v>1</v>
      </c>
      <c r="T65" s="548">
        <v>1</v>
      </c>
      <c r="U65" s="550">
        <v>1</v>
      </c>
    </row>
    <row r="66" spans="1:21" ht="14.4" customHeight="1" x14ac:dyDescent="0.3">
      <c r="A66" s="543">
        <v>35</v>
      </c>
      <c r="B66" s="544" t="s">
        <v>594</v>
      </c>
      <c r="C66" s="544" t="s">
        <v>606</v>
      </c>
      <c r="D66" s="545" t="s">
        <v>873</v>
      </c>
      <c r="E66" s="546" t="s">
        <v>615</v>
      </c>
      <c r="F66" s="544" t="s">
        <v>605</v>
      </c>
      <c r="G66" s="544" t="s">
        <v>805</v>
      </c>
      <c r="H66" s="544" t="s">
        <v>517</v>
      </c>
      <c r="I66" s="544" t="s">
        <v>806</v>
      </c>
      <c r="J66" s="544" t="s">
        <v>807</v>
      </c>
      <c r="K66" s="544" t="s">
        <v>808</v>
      </c>
      <c r="L66" s="547">
        <v>87.86</v>
      </c>
      <c r="M66" s="547">
        <v>87.86</v>
      </c>
      <c r="N66" s="544">
        <v>1</v>
      </c>
      <c r="O66" s="548">
        <v>1</v>
      </c>
      <c r="P66" s="547"/>
      <c r="Q66" s="549">
        <v>0</v>
      </c>
      <c r="R66" s="544"/>
      <c r="S66" s="549">
        <v>0</v>
      </c>
      <c r="T66" s="548"/>
      <c r="U66" s="550">
        <v>0</v>
      </c>
    </row>
    <row r="67" spans="1:21" ht="14.4" customHeight="1" x14ac:dyDescent="0.3">
      <c r="A67" s="543">
        <v>35</v>
      </c>
      <c r="B67" s="544" t="s">
        <v>594</v>
      </c>
      <c r="C67" s="544" t="s">
        <v>606</v>
      </c>
      <c r="D67" s="545" t="s">
        <v>873</v>
      </c>
      <c r="E67" s="546" t="s">
        <v>616</v>
      </c>
      <c r="F67" s="544" t="s">
        <v>605</v>
      </c>
      <c r="G67" s="544" t="s">
        <v>809</v>
      </c>
      <c r="H67" s="544" t="s">
        <v>517</v>
      </c>
      <c r="I67" s="544" t="s">
        <v>810</v>
      </c>
      <c r="J67" s="544" t="s">
        <v>811</v>
      </c>
      <c r="K67" s="544" t="s">
        <v>812</v>
      </c>
      <c r="L67" s="547">
        <v>590.26</v>
      </c>
      <c r="M67" s="547">
        <v>590.26</v>
      </c>
      <c r="N67" s="544">
        <v>1</v>
      </c>
      <c r="O67" s="548">
        <v>0.5</v>
      </c>
      <c r="P67" s="547">
        <v>590.26</v>
      </c>
      <c r="Q67" s="549">
        <v>1</v>
      </c>
      <c r="R67" s="544">
        <v>1</v>
      </c>
      <c r="S67" s="549">
        <v>1</v>
      </c>
      <c r="T67" s="548">
        <v>0.5</v>
      </c>
      <c r="U67" s="550">
        <v>1</v>
      </c>
    </row>
    <row r="68" spans="1:21" ht="14.4" customHeight="1" x14ac:dyDescent="0.3">
      <c r="A68" s="543">
        <v>35</v>
      </c>
      <c r="B68" s="544" t="s">
        <v>594</v>
      </c>
      <c r="C68" s="544" t="s">
        <v>606</v>
      </c>
      <c r="D68" s="545" t="s">
        <v>873</v>
      </c>
      <c r="E68" s="546" t="s">
        <v>616</v>
      </c>
      <c r="F68" s="544" t="s">
        <v>605</v>
      </c>
      <c r="G68" s="544" t="s">
        <v>619</v>
      </c>
      <c r="H68" s="544" t="s">
        <v>517</v>
      </c>
      <c r="I68" s="544" t="s">
        <v>813</v>
      </c>
      <c r="J68" s="544" t="s">
        <v>621</v>
      </c>
      <c r="K68" s="544" t="s">
        <v>814</v>
      </c>
      <c r="L68" s="547">
        <v>0</v>
      </c>
      <c r="M68" s="547">
        <v>0</v>
      </c>
      <c r="N68" s="544">
        <v>1</v>
      </c>
      <c r="O68" s="548">
        <v>0.5</v>
      </c>
      <c r="P68" s="547">
        <v>0</v>
      </c>
      <c r="Q68" s="549"/>
      <c r="R68" s="544">
        <v>1</v>
      </c>
      <c r="S68" s="549">
        <v>1</v>
      </c>
      <c r="T68" s="548">
        <v>0.5</v>
      </c>
      <c r="U68" s="550">
        <v>1</v>
      </c>
    </row>
    <row r="69" spans="1:21" ht="14.4" customHeight="1" x14ac:dyDescent="0.3">
      <c r="A69" s="543">
        <v>35</v>
      </c>
      <c r="B69" s="544" t="s">
        <v>594</v>
      </c>
      <c r="C69" s="544" t="s">
        <v>606</v>
      </c>
      <c r="D69" s="545" t="s">
        <v>873</v>
      </c>
      <c r="E69" s="546" t="s">
        <v>616</v>
      </c>
      <c r="F69" s="544" t="s">
        <v>605</v>
      </c>
      <c r="G69" s="544" t="s">
        <v>815</v>
      </c>
      <c r="H69" s="544" t="s">
        <v>517</v>
      </c>
      <c r="I69" s="544" t="s">
        <v>816</v>
      </c>
      <c r="J69" s="544" t="s">
        <v>817</v>
      </c>
      <c r="K69" s="544" t="s">
        <v>818</v>
      </c>
      <c r="L69" s="547">
        <v>72.5</v>
      </c>
      <c r="M69" s="547">
        <v>217.5</v>
      </c>
      <c r="N69" s="544">
        <v>3</v>
      </c>
      <c r="O69" s="548">
        <v>1</v>
      </c>
      <c r="P69" s="547"/>
      <c r="Q69" s="549">
        <v>0</v>
      </c>
      <c r="R69" s="544"/>
      <c r="S69" s="549">
        <v>0</v>
      </c>
      <c r="T69" s="548"/>
      <c r="U69" s="550">
        <v>0</v>
      </c>
    </row>
    <row r="70" spans="1:21" ht="14.4" customHeight="1" x14ac:dyDescent="0.3">
      <c r="A70" s="543">
        <v>35</v>
      </c>
      <c r="B70" s="544" t="s">
        <v>594</v>
      </c>
      <c r="C70" s="544" t="s">
        <v>606</v>
      </c>
      <c r="D70" s="545" t="s">
        <v>873</v>
      </c>
      <c r="E70" s="546" t="s">
        <v>616</v>
      </c>
      <c r="F70" s="544" t="s">
        <v>605</v>
      </c>
      <c r="G70" s="544" t="s">
        <v>819</v>
      </c>
      <c r="H70" s="544" t="s">
        <v>517</v>
      </c>
      <c r="I70" s="544" t="s">
        <v>820</v>
      </c>
      <c r="J70" s="544" t="s">
        <v>821</v>
      </c>
      <c r="K70" s="544" t="s">
        <v>796</v>
      </c>
      <c r="L70" s="547">
        <v>0</v>
      </c>
      <c r="M70" s="547">
        <v>0</v>
      </c>
      <c r="N70" s="544">
        <v>2</v>
      </c>
      <c r="O70" s="548">
        <v>1.5</v>
      </c>
      <c r="P70" s="547">
        <v>0</v>
      </c>
      <c r="Q70" s="549"/>
      <c r="R70" s="544">
        <v>1</v>
      </c>
      <c r="S70" s="549">
        <v>0.5</v>
      </c>
      <c r="T70" s="548">
        <v>0.5</v>
      </c>
      <c r="U70" s="550">
        <v>0.33333333333333331</v>
      </c>
    </row>
    <row r="71" spans="1:21" ht="14.4" customHeight="1" x14ac:dyDescent="0.3">
      <c r="A71" s="543">
        <v>35</v>
      </c>
      <c r="B71" s="544" t="s">
        <v>594</v>
      </c>
      <c r="C71" s="544" t="s">
        <v>606</v>
      </c>
      <c r="D71" s="545" t="s">
        <v>873</v>
      </c>
      <c r="E71" s="546" t="s">
        <v>616</v>
      </c>
      <c r="F71" s="544" t="s">
        <v>605</v>
      </c>
      <c r="G71" s="544" t="s">
        <v>822</v>
      </c>
      <c r="H71" s="544" t="s">
        <v>517</v>
      </c>
      <c r="I71" s="544" t="s">
        <v>823</v>
      </c>
      <c r="J71" s="544" t="s">
        <v>824</v>
      </c>
      <c r="K71" s="544" t="s">
        <v>825</v>
      </c>
      <c r="L71" s="547">
        <v>0</v>
      </c>
      <c r="M71" s="547">
        <v>0</v>
      </c>
      <c r="N71" s="544">
        <v>1</v>
      </c>
      <c r="O71" s="548">
        <v>1</v>
      </c>
      <c r="P71" s="547">
        <v>0</v>
      </c>
      <c r="Q71" s="549"/>
      <c r="R71" s="544">
        <v>1</v>
      </c>
      <c r="S71" s="549">
        <v>1</v>
      </c>
      <c r="T71" s="548">
        <v>1</v>
      </c>
      <c r="U71" s="550">
        <v>1</v>
      </c>
    </row>
    <row r="72" spans="1:21" ht="14.4" customHeight="1" x14ac:dyDescent="0.3">
      <c r="A72" s="543">
        <v>35</v>
      </c>
      <c r="B72" s="544" t="s">
        <v>594</v>
      </c>
      <c r="C72" s="544" t="s">
        <v>606</v>
      </c>
      <c r="D72" s="545" t="s">
        <v>873</v>
      </c>
      <c r="E72" s="546" t="s">
        <v>616</v>
      </c>
      <c r="F72" s="544" t="s">
        <v>605</v>
      </c>
      <c r="G72" s="544" t="s">
        <v>728</v>
      </c>
      <c r="H72" s="544" t="s">
        <v>517</v>
      </c>
      <c r="I72" s="544" t="s">
        <v>729</v>
      </c>
      <c r="J72" s="544" t="s">
        <v>730</v>
      </c>
      <c r="K72" s="544" t="s">
        <v>731</v>
      </c>
      <c r="L72" s="547">
        <v>0</v>
      </c>
      <c r="M72" s="547">
        <v>0</v>
      </c>
      <c r="N72" s="544">
        <v>1</v>
      </c>
      <c r="O72" s="548">
        <v>1</v>
      </c>
      <c r="P72" s="547"/>
      <c r="Q72" s="549"/>
      <c r="R72" s="544"/>
      <c r="S72" s="549">
        <v>0</v>
      </c>
      <c r="T72" s="548"/>
      <c r="U72" s="550">
        <v>0</v>
      </c>
    </row>
    <row r="73" spans="1:21" ht="14.4" customHeight="1" x14ac:dyDescent="0.3">
      <c r="A73" s="543">
        <v>35</v>
      </c>
      <c r="B73" s="544" t="s">
        <v>594</v>
      </c>
      <c r="C73" s="544" t="s">
        <v>606</v>
      </c>
      <c r="D73" s="545" t="s">
        <v>873</v>
      </c>
      <c r="E73" s="546" t="s">
        <v>616</v>
      </c>
      <c r="F73" s="544" t="s">
        <v>605</v>
      </c>
      <c r="G73" s="544" t="s">
        <v>826</v>
      </c>
      <c r="H73" s="544" t="s">
        <v>517</v>
      </c>
      <c r="I73" s="544" t="s">
        <v>827</v>
      </c>
      <c r="J73" s="544" t="s">
        <v>828</v>
      </c>
      <c r="K73" s="544" t="s">
        <v>829</v>
      </c>
      <c r="L73" s="547">
        <v>91.66</v>
      </c>
      <c r="M73" s="547">
        <v>91.66</v>
      </c>
      <c r="N73" s="544">
        <v>1</v>
      </c>
      <c r="O73" s="548">
        <v>0.5</v>
      </c>
      <c r="P73" s="547">
        <v>91.66</v>
      </c>
      <c r="Q73" s="549">
        <v>1</v>
      </c>
      <c r="R73" s="544">
        <v>1</v>
      </c>
      <c r="S73" s="549">
        <v>1</v>
      </c>
      <c r="T73" s="548">
        <v>0.5</v>
      </c>
      <c r="U73" s="550">
        <v>1</v>
      </c>
    </row>
    <row r="74" spans="1:21" ht="14.4" customHeight="1" x14ac:dyDescent="0.3">
      <c r="A74" s="543">
        <v>35</v>
      </c>
      <c r="B74" s="544" t="s">
        <v>594</v>
      </c>
      <c r="C74" s="544" t="s">
        <v>606</v>
      </c>
      <c r="D74" s="545" t="s">
        <v>873</v>
      </c>
      <c r="E74" s="546" t="s">
        <v>617</v>
      </c>
      <c r="F74" s="544" t="s">
        <v>605</v>
      </c>
      <c r="G74" s="544" t="s">
        <v>623</v>
      </c>
      <c r="H74" s="544" t="s">
        <v>517</v>
      </c>
      <c r="I74" s="544" t="s">
        <v>830</v>
      </c>
      <c r="J74" s="544" t="s">
        <v>831</v>
      </c>
      <c r="K74" s="544" t="s">
        <v>832</v>
      </c>
      <c r="L74" s="547">
        <v>0</v>
      </c>
      <c r="M74" s="547">
        <v>0</v>
      </c>
      <c r="N74" s="544">
        <v>1</v>
      </c>
      <c r="O74" s="548">
        <v>0.5</v>
      </c>
      <c r="P74" s="547">
        <v>0</v>
      </c>
      <c r="Q74" s="549"/>
      <c r="R74" s="544">
        <v>1</v>
      </c>
      <c r="S74" s="549">
        <v>1</v>
      </c>
      <c r="T74" s="548">
        <v>0.5</v>
      </c>
      <c r="U74" s="550">
        <v>1</v>
      </c>
    </row>
    <row r="75" spans="1:21" ht="14.4" customHeight="1" x14ac:dyDescent="0.3">
      <c r="A75" s="543">
        <v>35</v>
      </c>
      <c r="B75" s="544" t="s">
        <v>594</v>
      </c>
      <c r="C75" s="544" t="s">
        <v>606</v>
      </c>
      <c r="D75" s="545" t="s">
        <v>873</v>
      </c>
      <c r="E75" s="546" t="s">
        <v>617</v>
      </c>
      <c r="F75" s="544" t="s">
        <v>605</v>
      </c>
      <c r="G75" s="544" t="s">
        <v>677</v>
      </c>
      <c r="H75" s="544" t="s">
        <v>517</v>
      </c>
      <c r="I75" s="544" t="s">
        <v>833</v>
      </c>
      <c r="J75" s="544" t="s">
        <v>679</v>
      </c>
      <c r="K75" s="544" t="s">
        <v>834</v>
      </c>
      <c r="L75" s="547">
        <v>0</v>
      </c>
      <c r="M75" s="547">
        <v>0</v>
      </c>
      <c r="N75" s="544">
        <v>1</v>
      </c>
      <c r="O75" s="548">
        <v>1</v>
      </c>
      <c r="P75" s="547"/>
      <c r="Q75" s="549"/>
      <c r="R75" s="544"/>
      <c r="S75" s="549">
        <v>0</v>
      </c>
      <c r="T75" s="548"/>
      <c r="U75" s="550">
        <v>0</v>
      </c>
    </row>
    <row r="76" spans="1:21" ht="14.4" customHeight="1" x14ac:dyDescent="0.3">
      <c r="A76" s="543">
        <v>35</v>
      </c>
      <c r="B76" s="544" t="s">
        <v>594</v>
      </c>
      <c r="C76" s="544" t="s">
        <v>606</v>
      </c>
      <c r="D76" s="545" t="s">
        <v>873</v>
      </c>
      <c r="E76" s="546" t="s">
        <v>617</v>
      </c>
      <c r="F76" s="544" t="s">
        <v>605</v>
      </c>
      <c r="G76" s="544" t="s">
        <v>835</v>
      </c>
      <c r="H76" s="544" t="s">
        <v>517</v>
      </c>
      <c r="I76" s="544" t="s">
        <v>836</v>
      </c>
      <c r="J76" s="544" t="s">
        <v>837</v>
      </c>
      <c r="K76" s="544" t="s">
        <v>838</v>
      </c>
      <c r="L76" s="547">
        <v>0</v>
      </c>
      <c r="M76" s="547">
        <v>0</v>
      </c>
      <c r="N76" s="544">
        <v>1</v>
      </c>
      <c r="O76" s="548">
        <v>1</v>
      </c>
      <c r="P76" s="547">
        <v>0</v>
      </c>
      <c r="Q76" s="549"/>
      <c r="R76" s="544">
        <v>1</v>
      </c>
      <c r="S76" s="549">
        <v>1</v>
      </c>
      <c r="T76" s="548">
        <v>1</v>
      </c>
      <c r="U76" s="550">
        <v>1</v>
      </c>
    </row>
    <row r="77" spans="1:21" ht="14.4" customHeight="1" x14ac:dyDescent="0.3">
      <c r="A77" s="543">
        <v>35</v>
      </c>
      <c r="B77" s="544" t="s">
        <v>594</v>
      </c>
      <c r="C77" s="544" t="s">
        <v>606</v>
      </c>
      <c r="D77" s="545" t="s">
        <v>873</v>
      </c>
      <c r="E77" s="546" t="s">
        <v>617</v>
      </c>
      <c r="F77" s="544" t="s">
        <v>605</v>
      </c>
      <c r="G77" s="544" t="s">
        <v>819</v>
      </c>
      <c r="H77" s="544" t="s">
        <v>589</v>
      </c>
      <c r="I77" s="544" t="s">
        <v>839</v>
      </c>
      <c r="J77" s="544" t="s">
        <v>840</v>
      </c>
      <c r="K77" s="544" t="s">
        <v>796</v>
      </c>
      <c r="L77" s="547">
        <v>132</v>
      </c>
      <c r="M77" s="547">
        <v>132</v>
      </c>
      <c r="N77" s="544">
        <v>1</v>
      </c>
      <c r="O77" s="548">
        <v>1</v>
      </c>
      <c r="P77" s="547"/>
      <c r="Q77" s="549">
        <v>0</v>
      </c>
      <c r="R77" s="544"/>
      <c r="S77" s="549">
        <v>0</v>
      </c>
      <c r="T77" s="548"/>
      <c r="U77" s="550">
        <v>0</v>
      </c>
    </row>
    <row r="78" spans="1:21" ht="14.4" customHeight="1" x14ac:dyDescent="0.3">
      <c r="A78" s="543">
        <v>35</v>
      </c>
      <c r="B78" s="544" t="s">
        <v>594</v>
      </c>
      <c r="C78" s="544" t="s">
        <v>606</v>
      </c>
      <c r="D78" s="545" t="s">
        <v>873</v>
      </c>
      <c r="E78" s="546" t="s">
        <v>617</v>
      </c>
      <c r="F78" s="544" t="s">
        <v>605</v>
      </c>
      <c r="G78" s="544" t="s">
        <v>841</v>
      </c>
      <c r="H78" s="544" t="s">
        <v>517</v>
      </c>
      <c r="I78" s="544" t="s">
        <v>842</v>
      </c>
      <c r="J78" s="544" t="s">
        <v>843</v>
      </c>
      <c r="K78" s="544" t="s">
        <v>844</v>
      </c>
      <c r="L78" s="547">
        <v>90</v>
      </c>
      <c r="M78" s="547">
        <v>90</v>
      </c>
      <c r="N78" s="544">
        <v>1</v>
      </c>
      <c r="O78" s="548">
        <v>1</v>
      </c>
      <c r="P78" s="547"/>
      <c r="Q78" s="549">
        <v>0</v>
      </c>
      <c r="R78" s="544"/>
      <c r="S78" s="549">
        <v>0</v>
      </c>
      <c r="T78" s="548"/>
      <c r="U78" s="550">
        <v>0</v>
      </c>
    </row>
    <row r="79" spans="1:21" ht="14.4" customHeight="1" x14ac:dyDescent="0.3">
      <c r="A79" s="543">
        <v>35</v>
      </c>
      <c r="B79" s="544" t="s">
        <v>594</v>
      </c>
      <c r="C79" s="544" t="s">
        <v>606</v>
      </c>
      <c r="D79" s="545" t="s">
        <v>873</v>
      </c>
      <c r="E79" s="546" t="s">
        <v>617</v>
      </c>
      <c r="F79" s="544" t="s">
        <v>605</v>
      </c>
      <c r="G79" s="544" t="s">
        <v>845</v>
      </c>
      <c r="H79" s="544" t="s">
        <v>517</v>
      </c>
      <c r="I79" s="544" t="s">
        <v>846</v>
      </c>
      <c r="J79" s="544" t="s">
        <v>847</v>
      </c>
      <c r="K79" s="544" t="s">
        <v>848</v>
      </c>
      <c r="L79" s="547">
        <v>156.77000000000001</v>
      </c>
      <c r="M79" s="547">
        <v>1724.4700000000003</v>
      </c>
      <c r="N79" s="544">
        <v>11</v>
      </c>
      <c r="O79" s="548">
        <v>4</v>
      </c>
      <c r="P79" s="547">
        <v>1254.1600000000003</v>
      </c>
      <c r="Q79" s="549">
        <v>0.72727272727272729</v>
      </c>
      <c r="R79" s="544">
        <v>8</v>
      </c>
      <c r="S79" s="549">
        <v>0.72727272727272729</v>
      </c>
      <c r="T79" s="548">
        <v>3</v>
      </c>
      <c r="U79" s="550">
        <v>0.75</v>
      </c>
    </row>
    <row r="80" spans="1:21" ht="14.4" customHeight="1" x14ac:dyDescent="0.3">
      <c r="A80" s="543">
        <v>35</v>
      </c>
      <c r="B80" s="544" t="s">
        <v>594</v>
      </c>
      <c r="C80" s="544" t="s">
        <v>606</v>
      </c>
      <c r="D80" s="545" t="s">
        <v>873</v>
      </c>
      <c r="E80" s="546" t="s">
        <v>617</v>
      </c>
      <c r="F80" s="544" t="s">
        <v>605</v>
      </c>
      <c r="G80" s="544" t="s">
        <v>849</v>
      </c>
      <c r="H80" s="544" t="s">
        <v>517</v>
      </c>
      <c r="I80" s="544" t="s">
        <v>850</v>
      </c>
      <c r="J80" s="544" t="s">
        <v>851</v>
      </c>
      <c r="K80" s="544" t="s">
        <v>852</v>
      </c>
      <c r="L80" s="547">
        <v>0</v>
      </c>
      <c r="M80" s="547">
        <v>0</v>
      </c>
      <c r="N80" s="544">
        <v>1</v>
      </c>
      <c r="O80" s="548">
        <v>1</v>
      </c>
      <c r="P80" s="547">
        <v>0</v>
      </c>
      <c r="Q80" s="549"/>
      <c r="R80" s="544">
        <v>1</v>
      </c>
      <c r="S80" s="549">
        <v>1</v>
      </c>
      <c r="T80" s="548">
        <v>1</v>
      </c>
      <c r="U80" s="550">
        <v>1</v>
      </c>
    </row>
    <row r="81" spans="1:21" ht="14.4" customHeight="1" x14ac:dyDescent="0.3">
      <c r="A81" s="543">
        <v>35</v>
      </c>
      <c r="B81" s="544" t="s">
        <v>594</v>
      </c>
      <c r="C81" s="544" t="s">
        <v>606</v>
      </c>
      <c r="D81" s="545" t="s">
        <v>873</v>
      </c>
      <c r="E81" s="546" t="s">
        <v>617</v>
      </c>
      <c r="F81" s="544" t="s">
        <v>605</v>
      </c>
      <c r="G81" s="544" t="s">
        <v>853</v>
      </c>
      <c r="H81" s="544" t="s">
        <v>517</v>
      </c>
      <c r="I81" s="544" t="s">
        <v>854</v>
      </c>
      <c r="J81" s="544" t="s">
        <v>855</v>
      </c>
      <c r="K81" s="544" t="s">
        <v>856</v>
      </c>
      <c r="L81" s="547">
        <v>0</v>
      </c>
      <c r="M81" s="547">
        <v>0</v>
      </c>
      <c r="N81" s="544">
        <v>1</v>
      </c>
      <c r="O81" s="548">
        <v>0.5</v>
      </c>
      <c r="P81" s="547">
        <v>0</v>
      </c>
      <c r="Q81" s="549"/>
      <c r="R81" s="544">
        <v>1</v>
      </c>
      <c r="S81" s="549">
        <v>1</v>
      </c>
      <c r="T81" s="548">
        <v>0.5</v>
      </c>
      <c r="U81" s="550">
        <v>1</v>
      </c>
    </row>
    <row r="82" spans="1:21" ht="14.4" customHeight="1" x14ac:dyDescent="0.3">
      <c r="A82" s="543">
        <v>35</v>
      </c>
      <c r="B82" s="544" t="s">
        <v>594</v>
      </c>
      <c r="C82" s="544" t="s">
        <v>606</v>
      </c>
      <c r="D82" s="545" t="s">
        <v>873</v>
      </c>
      <c r="E82" s="546" t="s">
        <v>617</v>
      </c>
      <c r="F82" s="544" t="s">
        <v>605</v>
      </c>
      <c r="G82" s="544" t="s">
        <v>857</v>
      </c>
      <c r="H82" s="544" t="s">
        <v>517</v>
      </c>
      <c r="I82" s="544" t="s">
        <v>858</v>
      </c>
      <c r="J82" s="544" t="s">
        <v>859</v>
      </c>
      <c r="K82" s="544" t="s">
        <v>860</v>
      </c>
      <c r="L82" s="547">
        <v>54.13</v>
      </c>
      <c r="M82" s="547">
        <v>108.26</v>
      </c>
      <c r="N82" s="544">
        <v>2</v>
      </c>
      <c r="O82" s="548">
        <v>1</v>
      </c>
      <c r="P82" s="547">
        <v>108.26</v>
      </c>
      <c r="Q82" s="549">
        <v>1</v>
      </c>
      <c r="R82" s="544">
        <v>2</v>
      </c>
      <c r="S82" s="549">
        <v>1</v>
      </c>
      <c r="T82" s="548">
        <v>1</v>
      </c>
      <c r="U82" s="550">
        <v>1</v>
      </c>
    </row>
    <row r="83" spans="1:21" ht="14.4" customHeight="1" x14ac:dyDescent="0.3">
      <c r="A83" s="543">
        <v>35</v>
      </c>
      <c r="B83" s="544" t="s">
        <v>594</v>
      </c>
      <c r="C83" s="544" t="s">
        <v>606</v>
      </c>
      <c r="D83" s="545" t="s">
        <v>873</v>
      </c>
      <c r="E83" s="546" t="s">
        <v>618</v>
      </c>
      <c r="F83" s="544" t="s">
        <v>605</v>
      </c>
      <c r="G83" s="544" t="s">
        <v>861</v>
      </c>
      <c r="H83" s="544" t="s">
        <v>517</v>
      </c>
      <c r="I83" s="544" t="s">
        <v>862</v>
      </c>
      <c r="J83" s="544" t="s">
        <v>863</v>
      </c>
      <c r="K83" s="544" t="s">
        <v>864</v>
      </c>
      <c r="L83" s="547">
        <v>154.36000000000001</v>
      </c>
      <c r="M83" s="547">
        <v>308.72000000000003</v>
      </c>
      <c r="N83" s="544">
        <v>2</v>
      </c>
      <c r="O83" s="548">
        <v>1</v>
      </c>
      <c r="P83" s="547">
        <v>308.72000000000003</v>
      </c>
      <c r="Q83" s="549">
        <v>1</v>
      </c>
      <c r="R83" s="544">
        <v>2</v>
      </c>
      <c r="S83" s="549">
        <v>1</v>
      </c>
      <c r="T83" s="548">
        <v>1</v>
      </c>
      <c r="U83" s="550">
        <v>1</v>
      </c>
    </row>
    <row r="84" spans="1:21" ht="14.4" customHeight="1" x14ac:dyDescent="0.3">
      <c r="A84" s="543">
        <v>35</v>
      </c>
      <c r="B84" s="544" t="s">
        <v>594</v>
      </c>
      <c r="C84" s="544" t="s">
        <v>606</v>
      </c>
      <c r="D84" s="545" t="s">
        <v>873</v>
      </c>
      <c r="E84" s="546" t="s">
        <v>618</v>
      </c>
      <c r="F84" s="544" t="s">
        <v>605</v>
      </c>
      <c r="G84" s="544" t="s">
        <v>865</v>
      </c>
      <c r="H84" s="544" t="s">
        <v>517</v>
      </c>
      <c r="I84" s="544" t="s">
        <v>866</v>
      </c>
      <c r="J84" s="544" t="s">
        <v>867</v>
      </c>
      <c r="K84" s="544" t="s">
        <v>868</v>
      </c>
      <c r="L84" s="547">
        <v>47.41</v>
      </c>
      <c r="M84" s="547">
        <v>47.41</v>
      </c>
      <c r="N84" s="544">
        <v>1</v>
      </c>
      <c r="O84" s="548">
        <v>0.5</v>
      </c>
      <c r="P84" s="547">
        <v>47.41</v>
      </c>
      <c r="Q84" s="549">
        <v>1</v>
      </c>
      <c r="R84" s="544">
        <v>1</v>
      </c>
      <c r="S84" s="549">
        <v>1</v>
      </c>
      <c r="T84" s="548">
        <v>0.5</v>
      </c>
      <c r="U84" s="550">
        <v>1</v>
      </c>
    </row>
    <row r="85" spans="1:21" ht="14.4" customHeight="1" thickBot="1" x14ac:dyDescent="0.35">
      <c r="A85" s="551">
        <v>35</v>
      </c>
      <c r="B85" s="552" t="s">
        <v>594</v>
      </c>
      <c r="C85" s="552" t="s">
        <v>606</v>
      </c>
      <c r="D85" s="553" t="s">
        <v>873</v>
      </c>
      <c r="E85" s="554" t="s">
        <v>618</v>
      </c>
      <c r="F85" s="552" t="s">
        <v>605</v>
      </c>
      <c r="G85" s="552" t="s">
        <v>869</v>
      </c>
      <c r="H85" s="552" t="s">
        <v>517</v>
      </c>
      <c r="I85" s="552" t="s">
        <v>870</v>
      </c>
      <c r="J85" s="552" t="s">
        <v>871</v>
      </c>
      <c r="K85" s="552" t="s">
        <v>872</v>
      </c>
      <c r="L85" s="555">
        <v>215.12</v>
      </c>
      <c r="M85" s="555">
        <v>215.12</v>
      </c>
      <c r="N85" s="552">
        <v>1</v>
      </c>
      <c r="O85" s="556">
        <v>0.5</v>
      </c>
      <c r="P85" s="555">
        <v>215.12</v>
      </c>
      <c r="Q85" s="557">
        <v>1</v>
      </c>
      <c r="R85" s="552">
        <v>1</v>
      </c>
      <c r="S85" s="557">
        <v>1</v>
      </c>
      <c r="T85" s="556">
        <v>0.5</v>
      </c>
      <c r="U85" s="558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875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283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559" t="s">
        <v>167</v>
      </c>
      <c r="B4" s="477" t="s">
        <v>14</v>
      </c>
      <c r="C4" s="478" t="s">
        <v>2</v>
      </c>
      <c r="D4" s="477" t="s">
        <v>14</v>
      </c>
      <c r="E4" s="478" t="s">
        <v>2</v>
      </c>
      <c r="F4" s="479" t="s">
        <v>14</v>
      </c>
    </row>
    <row r="5" spans="1:6" ht="14.4" customHeight="1" x14ac:dyDescent="0.3">
      <c r="A5" s="568" t="s">
        <v>616</v>
      </c>
      <c r="B5" s="116">
        <v>0</v>
      </c>
      <c r="C5" s="542"/>
      <c r="D5" s="116"/>
      <c r="E5" s="542"/>
      <c r="F5" s="560">
        <v>0</v>
      </c>
    </row>
    <row r="6" spans="1:6" ht="14.4" customHeight="1" x14ac:dyDescent="0.3">
      <c r="A6" s="569" t="s">
        <v>612</v>
      </c>
      <c r="B6" s="561"/>
      <c r="C6" s="549">
        <v>0</v>
      </c>
      <c r="D6" s="561">
        <v>774.08999999999992</v>
      </c>
      <c r="E6" s="549">
        <v>1</v>
      </c>
      <c r="F6" s="562">
        <v>774.08999999999992</v>
      </c>
    </row>
    <row r="7" spans="1:6" ht="14.4" customHeight="1" x14ac:dyDescent="0.3">
      <c r="A7" s="569" t="s">
        <v>617</v>
      </c>
      <c r="B7" s="561"/>
      <c r="C7" s="549">
        <v>0</v>
      </c>
      <c r="D7" s="561">
        <v>132</v>
      </c>
      <c r="E7" s="549">
        <v>1</v>
      </c>
      <c r="F7" s="562">
        <v>132</v>
      </c>
    </row>
    <row r="8" spans="1:6" ht="14.4" customHeight="1" x14ac:dyDescent="0.3">
      <c r="A8" s="569" t="s">
        <v>614</v>
      </c>
      <c r="B8" s="561"/>
      <c r="C8" s="549">
        <v>0</v>
      </c>
      <c r="D8" s="561">
        <v>2573.3599999999997</v>
      </c>
      <c r="E8" s="549">
        <v>1</v>
      </c>
      <c r="F8" s="562">
        <v>2573.3599999999997</v>
      </c>
    </row>
    <row r="9" spans="1:6" ht="14.4" customHeight="1" thickBot="1" x14ac:dyDescent="0.35">
      <c r="A9" s="570" t="s">
        <v>615</v>
      </c>
      <c r="B9" s="565"/>
      <c r="C9" s="566">
        <v>0</v>
      </c>
      <c r="D9" s="565">
        <v>113.66</v>
      </c>
      <c r="E9" s="566">
        <v>1</v>
      </c>
      <c r="F9" s="567">
        <v>113.66</v>
      </c>
    </row>
    <row r="10" spans="1:6" ht="14.4" customHeight="1" thickBot="1" x14ac:dyDescent="0.35">
      <c r="A10" s="486" t="s">
        <v>3</v>
      </c>
      <c r="B10" s="487">
        <v>0</v>
      </c>
      <c r="C10" s="488">
        <v>0</v>
      </c>
      <c r="D10" s="487">
        <v>3593.1099999999997</v>
      </c>
      <c r="E10" s="488">
        <v>1</v>
      </c>
      <c r="F10" s="489">
        <v>3593.1099999999997</v>
      </c>
    </row>
    <row r="11" spans="1:6" ht="14.4" customHeight="1" thickBot="1" x14ac:dyDescent="0.35"/>
    <row r="12" spans="1:6" ht="14.4" customHeight="1" x14ac:dyDescent="0.3">
      <c r="A12" s="568" t="s">
        <v>876</v>
      </c>
      <c r="B12" s="116"/>
      <c r="C12" s="542">
        <v>0</v>
      </c>
      <c r="D12" s="116">
        <v>439.98</v>
      </c>
      <c r="E12" s="542">
        <v>1</v>
      </c>
      <c r="F12" s="560">
        <v>439.98</v>
      </c>
    </row>
    <row r="13" spans="1:6" ht="14.4" customHeight="1" x14ac:dyDescent="0.3">
      <c r="A13" s="569" t="s">
        <v>877</v>
      </c>
      <c r="B13" s="561"/>
      <c r="C13" s="549">
        <v>0</v>
      </c>
      <c r="D13" s="561">
        <v>113.66</v>
      </c>
      <c r="E13" s="549">
        <v>1</v>
      </c>
      <c r="F13" s="562">
        <v>113.66</v>
      </c>
    </row>
    <row r="14" spans="1:6" ht="14.4" customHeight="1" x14ac:dyDescent="0.3">
      <c r="A14" s="569" t="s">
        <v>878</v>
      </c>
      <c r="B14" s="561"/>
      <c r="C14" s="549"/>
      <c r="D14" s="561">
        <v>0</v>
      </c>
      <c r="E14" s="549"/>
      <c r="F14" s="562">
        <v>0</v>
      </c>
    </row>
    <row r="15" spans="1:6" ht="14.4" customHeight="1" x14ac:dyDescent="0.3">
      <c r="A15" s="569" t="s">
        <v>879</v>
      </c>
      <c r="B15" s="561"/>
      <c r="C15" s="549">
        <v>0</v>
      </c>
      <c r="D15" s="561">
        <v>35.11</v>
      </c>
      <c r="E15" s="549">
        <v>1</v>
      </c>
      <c r="F15" s="562">
        <v>35.11</v>
      </c>
    </row>
    <row r="16" spans="1:6" ht="14.4" customHeight="1" x14ac:dyDescent="0.3">
      <c r="A16" s="569" t="s">
        <v>880</v>
      </c>
      <c r="B16" s="561"/>
      <c r="C16" s="549">
        <v>0</v>
      </c>
      <c r="D16" s="561">
        <v>540.5</v>
      </c>
      <c r="E16" s="549">
        <v>1</v>
      </c>
      <c r="F16" s="562">
        <v>540.5</v>
      </c>
    </row>
    <row r="17" spans="1:6" ht="14.4" customHeight="1" x14ac:dyDescent="0.3">
      <c r="A17" s="569" t="s">
        <v>881</v>
      </c>
      <c r="B17" s="561"/>
      <c r="C17" s="549">
        <v>0</v>
      </c>
      <c r="D17" s="561">
        <v>460.85</v>
      </c>
      <c r="E17" s="549">
        <v>1</v>
      </c>
      <c r="F17" s="562">
        <v>460.85</v>
      </c>
    </row>
    <row r="18" spans="1:6" ht="14.4" customHeight="1" x14ac:dyDescent="0.3">
      <c r="A18" s="569" t="s">
        <v>882</v>
      </c>
      <c r="B18" s="561">
        <v>0</v>
      </c>
      <c r="C18" s="549">
        <v>0</v>
      </c>
      <c r="D18" s="561">
        <v>132</v>
      </c>
      <c r="E18" s="549">
        <v>1</v>
      </c>
      <c r="F18" s="562">
        <v>132</v>
      </c>
    </row>
    <row r="19" spans="1:6" ht="14.4" customHeight="1" x14ac:dyDescent="0.3">
      <c r="A19" s="569" t="s">
        <v>883</v>
      </c>
      <c r="B19" s="561"/>
      <c r="C19" s="549">
        <v>0</v>
      </c>
      <c r="D19" s="561">
        <v>416.37</v>
      </c>
      <c r="E19" s="549">
        <v>1</v>
      </c>
      <c r="F19" s="562">
        <v>416.37</v>
      </c>
    </row>
    <row r="20" spans="1:6" ht="14.4" customHeight="1" x14ac:dyDescent="0.3">
      <c r="A20" s="569" t="s">
        <v>884</v>
      </c>
      <c r="B20" s="561"/>
      <c r="C20" s="549">
        <v>0</v>
      </c>
      <c r="D20" s="561">
        <v>415.2</v>
      </c>
      <c r="E20" s="549">
        <v>1</v>
      </c>
      <c r="F20" s="562">
        <v>415.2</v>
      </c>
    </row>
    <row r="21" spans="1:6" ht="14.4" customHeight="1" x14ac:dyDescent="0.3">
      <c r="A21" s="569" t="s">
        <v>885</v>
      </c>
      <c r="B21" s="561"/>
      <c r="C21" s="549">
        <v>0</v>
      </c>
      <c r="D21" s="561">
        <v>543.36</v>
      </c>
      <c r="E21" s="549">
        <v>1</v>
      </c>
      <c r="F21" s="562">
        <v>543.36</v>
      </c>
    </row>
    <row r="22" spans="1:6" ht="14.4" customHeight="1" x14ac:dyDescent="0.3">
      <c r="A22" s="569" t="s">
        <v>886</v>
      </c>
      <c r="B22" s="561"/>
      <c r="C22" s="549">
        <v>0</v>
      </c>
      <c r="D22" s="561">
        <v>267.88</v>
      </c>
      <c r="E22" s="549">
        <v>1</v>
      </c>
      <c r="F22" s="562">
        <v>267.88</v>
      </c>
    </row>
    <row r="23" spans="1:6" ht="14.4" customHeight="1" x14ac:dyDescent="0.3">
      <c r="A23" s="569" t="s">
        <v>887</v>
      </c>
      <c r="B23" s="561"/>
      <c r="C23" s="549">
        <v>0</v>
      </c>
      <c r="D23" s="561">
        <v>131.35999999999999</v>
      </c>
      <c r="E23" s="549">
        <v>1</v>
      </c>
      <c r="F23" s="562">
        <v>131.35999999999999</v>
      </c>
    </row>
    <row r="24" spans="1:6" ht="14.4" customHeight="1" thickBot="1" x14ac:dyDescent="0.35">
      <c r="A24" s="570" t="s">
        <v>888</v>
      </c>
      <c r="B24" s="565"/>
      <c r="C24" s="566">
        <v>0</v>
      </c>
      <c r="D24" s="565">
        <v>96.84</v>
      </c>
      <c r="E24" s="566">
        <v>1</v>
      </c>
      <c r="F24" s="567">
        <v>96.84</v>
      </c>
    </row>
    <row r="25" spans="1:6" ht="14.4" customHeight="1" thickBot="1" x14ac:dyDescent="0.35">
      <c r="A25" s="486" t="s">
        <v>3</v>
      </c>
      <c r="B25" s="487">
        <v>0</v>
      </c>
      <c r="C25" s="488">
        <v>0</v>
      </c>
      <c r="D25" s="487">
        <v>3593.11</v>
      </c>
      <c r="E25" s="488">
        <v>1</v>
      </c>
      <c r="F25" s="489">
        <v>3593.11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{A034273A-5594-4039-95C9-70DB2D6F7D37}</x14:id>
        </ext>
      </extLst>
    </cfRule>
  </conditionalFormatting>
  <conditionalFormatting sqref="F12:F2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{E8DDEBEC-1146-4F8C-90E9-D1105C077F92}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034273A-5594-4039-95C9-70DB2D6F7D3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E8DDEBEC-1146-4F8C-90E9-D1105C077F9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F12:F24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902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283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128</v>
      </c>
      <c r="F3" s="43">
        <f>SUBTOTAL(9,F6:F1048576)</f>
        <v>2</v>
      </c>
      <c r="G3" s="43">
        <f>SUBTOTAL(9,G6:G1048576)</f>
        <v>0</v>
      </c>
      <c r="H3" s="44">
        <f>IF(M3=0,0,G3/M3)</f>
        <v>0</v>
      </c>
      <c r="I3" s="43">
        <f>SUBTOTAL(9,I6:I1048576)</f>
        <v>23</v>
      </c>
      <c r="J3" s="43">
        <f>SUBTOTAL(9,J6:J1048576)</f>
        <v>3593.1099999999997</v>
      </c>
      <c r="K3" s="44">
        <f>IF(M3=0,0,J3/M3)</f>
        <v>1</v>
      </c>
      <c r="L3" s="43">
        <f>SUBTOTAL(9,L6:L1048576)</f>
        <v>25</v>
      </c>
      <c r="M3" s="45">
        <f>SUBTOTAL(9,M6:M1048576)</f>
        <v>3593.1099999999997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559" t="s">
        <v>136</v>
      </c>
      <c r="B5" s="571" t="s">
        <v>132</v>
      </c>
      <c r="C5" s="571" t="s">
        <v>71</v>
      </c>
      <c r="D5" s="571" t="s">
        <v>133</v>
      </c>
      <c r="E5" s="571" t="s">
        <v>134</v>
      </c>
      <c r="F5" s="493" t="s">
        <v>28</v>
      </c>
      <c r="G5" s="493" t="s">
        <v>14</v>
      </c>
      <c r="H5" s="478" t="s">
        <v>135</v>
      </c>
      <c r="I5" s="477" t="s">
        <v>28</v>
      </c>
      <c r="J5" s="493" t="s">
        <v>14</v>
      </c>
      <c r="K5" s="478" t="s">
        <v>135</v>
      </c>
      <c r="L5" s="477" t="s">
        <v>28</v>
      </c>
      <c r="M5" s="494" t="s">
        <v>14</v>
      </c>
    </row>
    <row r="6" spans="1:13" ht="14.4" customHeight="1" x14ac:dyDescent="0.3">
      <c r="A6" s="536" t="s">
        <v>616</v>
      </c>
      <c r="B6" s="537" t="s">
        <v>889</v>
      </c>
      <c r="C6" s="537" t="s">
        <v>820</v>
      </c>
      <c r="D6" s="537" t="s">
        <v>821</v>
      </c>
      <c r="E6" s="537" t="s">
        <v>796</v>
      </c>
      <c r="F6" s="116">
        <v>2</v>
      </c>
      <c r="G6" s="116">
        <v>0</v>
      </c>
      <c r="H6" s="542"/>
      <c r="I6" s="116"/>
      <c r="J6" s="116"/>
      <c r="K6" s="542"/>
      <c r="L6" s="116">
        <v>2</v>
      </c>
      <c r="M6" s="560">
        <v>0</v>
      </c>
    </row>
    <row r="7" spans="1:13" ht="14.4" customHeight="1" x14ac:dyDescent="0.3">
      <c r="A7" s="543" t="s">
        <v>612</v>
      </c>
      <c r="B7" s="544" t="s">
        <v>890</v>
      </c>
      <c r="C7" s="544" t="s">
        <v>660</v>
      </c>
      <c r="D7" s="544" t="s">
        <v>661</v>
      </c>
      <c r="E7" s="544" t="s">
        <v>662</v>
      </c>
      <c r="F7" s="561"/>
      <c r="G7" s="561"/>
      <c r="H7" s="549">
        <v>0</v>
      </c>
      <c r="I7" s="561">
        <v>1</v>
      </c>
      <c r="J7" s="561">
        <v>543.36</v>
      </c>
      <c r="K7" s="549">
        <v>1</v>
      </c>
      <c r="L7" s="561">
        <v>1</v>
      </c>
      <c r="M7" s="562">
        <v>543.36</v>
      </c>
    </row>
    <row r="8" spans="1:13" ht="14.4" customHeight="1" x14ac:dyDescent="0.3">
      <c r="A8" s="543" t="s">
        <v>612</v>
      </c>
      <c r="B8" s="544" t="s">
        <v>891</v>
      </c>
      <c r="C8" s="544" t="s">
        <v>640</v>
      </c>
      <c r="D8" s="544" t="s">
        <v>641</v>
      </c>
      <c r="E8" s="544" t="s">
        <v>642</v>
      </c>
      <c r="F8" s="561"/>
      <c r="G8" s="561"/>
      <c r="H8" s="549">
        <v>0</v>
      </c>
      <c r="I8" s="561">
        <v>1</v>
      </c>
      <c r="J8" s="561">
        <v>48.37</v>
      </c>
      <c r="K8" s="549">
        <v>1</v>
      </c>
      <c r="L8" s="561">
        <v>1</v>
      </c>
      <c r="M8" s="562">
        <v>48.37</v>
      </c>
    </row>
    <row r="9" spans="1:13" ht="14.4" customHeight="1" x14ac:dyDescent="0.3">
      <c r="A9" s="543" t="s">
        <v>612</v>
      </c>
      <c r="B9" s="544" t="s">
        <v>892</v>
      </c>
      <c r="C9" s="544" t="s">
        <v>648</v>
      </c>
      <c r="D9" s="544" t="s">
        <v>649</v>
      </c>
      <c r="E9" s="544" t="s">
        <v>650</v>
      </c>
      <c r="F9" s="561"/>
      <c r="G9" s="561"/>
      <c r="H9" s="549">
        <v>0</v>
      </c>
      <c r="I9" s="561">
        <v>1</v>
      </c>
      <c r="J9" s="561">
        <v>48.42</v>
      </c>
      <c r="K9" s="549">
        <v>1</v>
      </c>
      <c r="L9" s="561">
        <v>1</v>
      </c>
      <c r="M9" s="562">
        <v>48.42</v>
      </c>
    </row>
    <row r="10" spans="1:13" ht="14.4" customHeight="1" x14ac:dyDescent="0.3">
      <c r="A10" s="543" t="s">
        <v>612</v>
      </c>
      <c r="B10" s="544" t="s">
        <v>893</v>
      </c>
      <c r="C10" s="544" t="s">
        <v>672</v>
      </c>
      <c r="D10" s="544" t="s">
        <v>673</v>
      </c>
      <c r="E10" s="544" t="s">
        <v>674</v>
      </c>
      <c r="F10" s="561"/>
      <c r="G10" s="561"/>
      <c r="H10" s="549">
        <v>0</v>
      </c>
      <c r="I10" s="561">
        <v>1</v>
      </c>
      <c r="J10" s="561">
        <v>133.94</v>
      </c>
      <c r="K10" s="549">
        <v>1</v>
      </c>
      <c r="L10" s="561">
        <v>1</v>
      </c>
      <c r="M10" s="562">
        <v>133.94</v>
      </c>
    </row>
    <row r="11" spans="1:13" ht="14.4" customHeight="1" x14ac:dyDescent="0.3">
      <c r="A11" s="543" t="s">
        <v>615</v>
      </c>
      <c r="B11" s="544" t="s">
        <v>894</v>
      </c>
      <c r="C11" s="544" t="s">
        <v>794</v>
      </c>
      <c r="D11" s="544" t="s">
        <v>795</v>
      </c>
      <c r="E11" s="544" t="s">
        <v>796</v>
      </c>
      <c r="F11" s="561"/>
      <c r="G11" s="561"/>
      <c r="H11" s="549">
        <v>0</v>
      </c>
      <c r="I11" s="561">
        <v>1</v>
      </c>
      <c r="J11" s="561">
        <v>113.66</v>
      </c>
      <c r="K11" s="549">
        <v>1</v>
      </c>
      <c r="L11" s="561">
        <v>1</v>
      </c>
      <c r="M11" s="562">
        <v>113.66</v>
      </c>
    </row>
    <row r="12" spans="1:13" ht="14.4" customHeight="1" x14ac:dyDescent="0.3">
      <c r="A12" s="543" t="s">
        <v>617</v>
      </c>
      <c r="B12" s="544" t="s">
        <v>889</v>
      </c>
      <c r="C12" s="544" t="s">
        <v>839</v>
      </c>
      <c r="D12" s="544" t="s">
        <v>840</v>
      </c>
      <c r="E12" s="544" t="s">
        <v>796</v>
      </c>
      <c r="F12" s="561"/>
      <c r="G12" s="561"/>
      <c r="H12" s="549">
        <v>0</v>
      </c>
      <c r="I12" s="561">
        <v>1</v>
      </c>
      <c r="J12" s="561">
        <v>132</v>
      </c>
      <c r="K12" s="549">
        <v>1</v>
      </c>
      <c r="L12" s="561">
        <v>1</v>
      </c>
      <c r="M12" s="562">
        <v>132</v>
      </c>
    </row>
    <row r="13" spans="1:13" ht="14.4" customHeight="1" x14ac:dyDescent="0.3">
      <c r="A13" s="543" t="s">
        <v>614</v>
      </c>
      <c r="B13" s="544" t="s">
        <v>895</v>
      </c>
      <c r="C13" s="544" t="s">
        <v>762</v>
      </c>
      <c r="D13" s="544" t="s">
        <v>763</v>
      </c>
      <c r="E13" s="544" t="s">
        <v>764</v>
      </c>
      <c r="F13" s="561"/>
      <c r="G13" s="561"/>
      <c r="H13" s="549">
        <v>0</v>
      </c>
      <c r="I13" s="561">
        <v>2</v>
      </c>
      <c r="J13" s="561">
        <v>540.5</v>
      </c>
      <c r="K13" s="549">
        <v>1</v>
      </c>
      <c r="L13" s="561">
        <v>2</v>
      </c>
      <c r="M13" s="562">
        <v>540.5</v>
      </c>
    </row>
    <row r="14" spans="1:13" ht="14.4" customHeight="1" x14ac:dyDescent="0.3">
      <c r="A14" s="543" t="s">
        <v>614</v>
      </c>
      <c r="B14" s="544" t="s">
        <v>896</v>
      </c>
      <c r="C14" s="544" t="s">
        <v>704</v>
      </c>
      <c r="D14" s="544" t="s">
        <v>705</v>
      </c>
      <c r="E14" s="544" t="s">
        <v>706</v>
      </c>
      <c r="F14" s="561"/>
      <c r="G14" s="561"/>
      <c r="H14" s="549">
        <v>0</v>
      </c>
      <c r="I14" s="561">
        <v>1</v>
      </c>
      <c r="J14" s="561">
        <v>35.11</v>
      </c>
      <c r="K14" s="549">
        <v>1</v>
      </c>
      <c r="L14" s="561">
        <v>1</v>
      </c>
      <c r="M14" s="562">
        <v>35.11</v>
      </c>
    </row>
    <row r="15" spans="1:13" ht="14.4" customHeight="1" x14ac:dyDescent="0.3">
      <c r="A15" s="543" t="s">
        <v>614</v>
      </c>
      <c r="B15" s="544" t="s">
        <v>897</v>
      </c>
      <c r="C15" s="544" t="s">
        <v>766</v>
      </c>
      <c r="D15" s="544" t="s">
        <v>767</v>
      </c>
      <c r="E15" s="544" t="s">
        <v>768</v>
      </c>
      <c r="F15" s="561"/>
      <c r="G15" s="561"/>
      <c r="H15" s="549">
        <v>0</v>
      </c>
      <c r="I15" s="561">
        <v>1</v>
      </c>
      <c r="J15" s="561">
        <v>460.85</v>
      </c>
      <c r="K15" s="549">
        <v>1</v>
      </c>
      <c r="L15" s="561">
        <v>1</v>
      </c>
      <c r="M15" s="562">
        <v>460.85</v>
      </c>
    </row>
    <row r="16" spans="1:13" ht="14.4" customHeight="1" x14ac:dyDescent="0.3">
      <c r="A16" s="543" t="s">
        <v>614</v>
      </c>
      <c r="B16" s="544" t="s">
        <v>898</v>
      </c>
      <c r="C16" s="544" t="s">
        <v>696</v>
      </c>
      <c r="D16" s="544" t="s">
        <v>697</v>
      </c>
      <c r="E16" s="544" t="s">
        <v>698</v>
      </c>
      <c r="F16" s="561"/>
      <c r="G16" s="561"/>
      <c r="H16" s="549">
        <v>0</v>
      </c>
      <c r="I16" s="561">
        <v>1</v>
      </c>
      <c r="J16" s="561">
        <v>416.37</v>
      </c>
      <c r="K16" s="549">
        <v>1</v>
      </c>
      <c r="L16" s="561">
        <v>1</v>
      </c>
      <c r="M16" s="562">
        <v>416.37</v>
      </c>
    </row>
    <row r="17" spans="1:13" ht="14.4" customHeight="1" x14ac:dyDescent="0.3">
      <c r="A17" s="543" t="s">
        <v>614</v>
      </c>
      <c r="B17" s="544" t="s">
        <v>891</v>
      </c>
      <c r="C17" s="544" t="s">
        <v>740</v>
      </c>
      <c r="D17" s="544" t="s">
        <v>741</v>
      </c>
      <c r="E17" s="544" t="s">
        <v>742</v>
      </c>
      <c r="F17" s="561"/>
      <c r="G17" s="561"/>
      <c r="H17" s="549">
        <v>0</v>
      </c>
      <c r="I17" s="561">
        <v>1</v>
      </c>
      <c r="J17" s="561">
        <v>82.99</v>
      </c>
      <c r="K17" s="549">
        <v>1</v>
      </c>
      <c r="L17" s="561">
        <v>1</v>
      </c>
      <c r="M17" s="562">
        <v>82.99</v>
      </c>
    </row>
    <row r="18" spans="1:13" ht="14.4" customHeight="1" x14ac:dyDescent="0.3">
      <c r="A18" s="543" t="s">
        <v>614</v>
      </c>
      <c r="B18" s="544" t="s">
        <v>892</v>
      </c>
      <c r="C18" s="544" t="s">
        <v>648</v>
      </c>
      <c r="D18" s="544" t="s">
        <v>649</v>
      </c>
      <c r="E18" s="544" t="s">
        <v>650</v>
      </c>
      <c r="F18" s="561"/>
      <c r="G18" s="561"/>
      <c r="H18" s="549">
        <v>0</v>
      </c>
      <c r="I18" s="561">
        <v>1</v>
      </c>
      <c r="J18" s="561">
        <v>48.42</v>
      </c>
      <c r="K18" s="549">
        <v>1</v>
      </c>
      <c r="L18" s="561">
        <v>1</v>
      </c>
      <c r="M18" s="562">
        <v>48.42</v>
      </c>
    </row>
    <row r="19" spans="1:13" ht="14.4" customHeight="1" x14ac:dyDescent="0.3">
      <c r="A19" s="543" t="s">
        <v>614</v>
      </c>
      <c r="B19" s="544" t="s">
        <v>899</v>
      </c>
      <c r="C19" s="544" t="s">
        <v>770</v>
      </c>
      <c r="D19" s="544" t="s">
        <v>771</v>
      </c>
      <c r="E19" s="544" t="s">
        <v>772</v>
      </c>
      <c r="F19" s="561"/>
      <c r="G19" s="561"/>
      <c r="H19" s="549">
        <v>0</v>
      </c>
      <c r="I19" s="561">
        <v>1</v>
      </c>
      <c r="J19" s="561">
        <v>439.98</v>
      </c>
      <c r="K19" s="549">
        <v>1</v>
      </c>
      <c r="L19" s="561">
        <v>1</v>
      </c>
      <c r="M19" s="562">
        <v>439.98</v>
      </c>
    </row>
    <row r="20" spans="1:13" ht="14.4" customHeight="1" x14ac:dyDescent="0.3">
      <c r="A20" s="543" t="s">
        <v>614</v>
      </c>
      <c r="B20" s="544" t="s">
        <v>900</v>
      </c>
      <c r="C20" s="544" t="s">
        <v>782</v>
      </c>
      <c r="D20" s="544" t="s">
        <v>783</v>
      </c>
      <c r="E20" s="544" t="s">
        <v>784</v>
      </c>
      <c r="F20" s="561"/>
      <c r="G20" s="561"/>
      <c r="H20" s="549"/>
      <c r="I20" s="561">
        <v>4</v>
      </c>
      <c r="J20" s="561">
        <v>0</v>
      </c>
      <c r="K20" s="549"/>
      <c r="L20" s="561">
        <v>4</v>
      </c>
      <c r="M20" s="562">
        <v>0</v>
      </c>
    </row>
    <row r="21" spans="1:13" ht="14.4" customHeight="1" x14ac:dyDescent="0.3">
      <c r="A21" s="543" t="s">
        <v>614</v>
      </c>
      <c r="B21" s="544" t="s">
        <v>901</v>
      </c>
      <c r="C21" s="544" t="s">
        <v>700</v>
      </c>
      <c r="D21" s="544" t="s">
        <v>701</v>
      </c>
      <c r="E21" s="544" t="s">
        <v>702</v>
      </c>
      <c r="F21" s="561"/>
      <c r="G21" s="561"/>
      <c r="H21" s="549">
        <v>0</v>
      </c>
      <c r="I21" s="561">
        <v>4</v>
      </c>
      <c r="J21" s="561">
        <v>415.2</v>
      </c>
      <c r="K21" s="549">
        <v>1</v>
      </c>
      <c r="L21" s="561">
        <v>4</v>
      </c>
      <c r="M21" s="562">
        <v>415.2</v>
      </c>
    </row>
    <row r="22" spans="1:13" ht="14.4" customHeight="1" thickBot="1" x14ac:dyDescent="0.35">
      <c r="A22" s="551" t="s">
        <v>614</v>
      </c>
      <c r="B22" s="552" t="s">
        <v>893</v>
      </c>
      <c r="C22" s="552" t="s">
        <v>672</v>
      </c>
      <c r="D22" s="552" t="s">
        <v>673</v>
      </c>
      <c r="E22" s="552" t="s">
        <v>674</v>
      </c>
      <c r="F22" s="563"/>
      <c r="G22" s="563"/>
      <c r="H22" s="557">
        <v>0</v>
      </c>
      <c r="I22" s="563">
        <v>1</v>
      </c>
      <c r="J22" s="563">
        <v>133.94</v>
      </c>
      <c r="K22" s="557">
        <v>1</v>
      </c>
      <c r="L22" s="563">
        <v>1</v>
      </c>
      <c r="M22" s="564">
        <v>133.94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140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283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2013</v>
      </c>
      <c r="D3" s="294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245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6" t="s">
        <v>515</v>
      </c>
      <c r="B5" s="447" t="s">
        <v>516</v>
      </c>
      <c r="C5" s="448" t="s">
        <v>517</v>
      </c>
      <c r="D5" s="448" t="s">
        <v>517</v>
      </c>
      <c r="E5" s="448"/>
      <c r="F5" s="448" t="s">
        <v>517</v>
      </c>
      <c r="G5" s="448" t="s">
        <v>517</v>
      </c>
      <c r="H5" s="448" t="s">
        <v>517</v>
      </c>
      <c r="I5" s="449" t="s">
        <v>517</v>
      </c>
      <c r="J5" s="450" t="s">
        <v>69</v>
      </c>
    </row>
    <row r="6" spans="1:10" ht="14.4" customHeight="1" x14ac:dyDescent="0.3">
      <c r="A6" s="446" t="s">
        <v>515</v>
      </c>
      <c r="B6" s="447" t="s">
        <v>297</v>
      </c>
      <c r="C6" s="448">
        <v>9215.7284</v>
      </c>
      <c r="D6" s="448">
        <v>8704.0615100000123</v>
      </c>
      <c r="E6" s="448"/>
      <c r="F6" s="448">
        <v>8602.3656400000018</v>
      </c>
      <c r="G6" s="448">
        <v>8616.4997286011057</v>
      </c>
      <c r="H6" s="448">
        <v>-14.13408860110394</v>
      </c>
      <c r="I6" s="449">
        <v>0.99835964845978142</v>
      </c>
      <c r="J6" s="450" t="s">
        <v>1</v>
      </c>
    </row>
    <row r="7" spans="1:10" ht="14.4" customHeight="1" x14ac:dyDescent="0.3">
      <c r="A7" s="446" t="s">
        <v>515</v>
      </c>
      <c r="B7" s="447" t="s">
        <v>298</v>
      </c>
      <c r="C7" s="448">
        <v>143.93092999999899</v>
      </c>
      <c r="D7" s="448">
        <v>163.41116000000002</v>
      </c>
      <c r="E7" s="448"/>
      <c r="F7" s="448">
        <v>209.94332</v>
      </c>
      <c r="G7" s="448">
        <v>223.49999296029148</v>
      </c>
      <c r="H7" s="448">
        <v>-13.556672960291479</v>
      </c>
      <c r="I7" s="449">
        <v>0.9393437432335846</v>
      </c>
      <c r="J7" s="450" t="s">
        <v>1</v>
      </c>
    </row>
    <row r="8" spans="1:10" ht="14.4" customHeight="1" x14ac:dyDescent="0.3">
      <c r="A8" s="446" t="s">
        <v>515</v>
      </c>
      <c r="B8" s="447" t="s">
        <v>299</v>
      </c>
      <c r="C8" s="448">
        <v>78.539390000000012</v>
      </c>
      <c r="D8" s="448">
        <v>125.65969000000001</v>
      </c>
      <c r="E8" s="448"/>
      <c r="F8" s="448">
        <v>65.263720000000006</v>
      </c>
      <c r="G8" s="448">
        <v>103.4999967400005</v>
      </c>
      <c r="H8" s="448">
        <v>-38.236276740000491</v>
      </c>
      <c r="I8" s="449">
        <v>0.63056736285651493</v>
      </c>
      <c r="J8" s="450" t="s">
        <v>1</v>
      </c>
    </row>
    <row r="9" spans="1:10" ht="14.4" customHeight="1" x14ac:dyDescent="0.3">
      <c r="A9" s="446" t="s">
        <v>515</v>
      </c>
      <c r="B9" s="447" t="s">
        <v>300</v>
      </c>
      <c r="C9" s="448">
        <v>168.40410999999901</v>
      </c>
      <c r="D9" s="448">
        <v>195.73960999999997</v>
      </c>
      <c r="E9" s="448"/>
      <c r="F9" s="448">
        <v>188.20523</v>
      </c>
      <c r="G9" s="448">
        <v>210.49999336975998</v>
      </c>
      <c r="H9" s="448">
        <v>-22.294763369759977</v>
      </c>
      <c r="I9" s="449">
        <v>0.89408663148697842</v>
      </c>
      <c r="J9" s="450" t="s">
        <v>1</v>
      </c>
    </row>
    <row r="10" spans="1:10" ht="14.4" customHeight="1" x14ac:dyDescent="0.3">
      <c r="A10" s="446" t="s">
        <v>515</v>
      </c>
      <c r="B10" s="447" t="s">
        <v>301</v>
      </c>
      <c r="C10" s="448">
        <v>9836.5198500000006</v>
      </c>
      <c r="D10" s="448">
        <v>11553.218390000009</v>
      </c>
      <c r="E10" s="448"/>
      <c r="F10" s="448">
        <v>11360.564530000009</v>
      </c>
      <c r="G10" s="448">
        <v>11127.499649510701</v>
      </c>
      <c r="H10" s="448">
        <v>233.06488048930805</v>
      </c>
      <c r="I10" s="449">
        <v>1.0209449461092148</v>
      </c>
      <c r="J10" s="450" t="s">
        <v>1</v>
      </c>
    </row>
    <row r="11" spans="1:10" ht="14.4" customHeight="1" x14ac:dyDescent="0.3">
      <c r="A11" s="446" t="s">
        <v>515</v>
      </c>
      <c r="B11" s="447" t="s">
        <v>302</v>
      </c>
      <c r="C11" s="448">
        <v>0.32999999999999996</v>
      </c>
      <c r="D11" s="448">
        <v>12.971</v>
      </c>
      <c r="E11" s="448"/>
      <c r="F11" s="448">
        <v>16.798999999999999</v>
      </c>
      <c r="G11" s="448">
        <v>22.999999275555499</v>
      </c>
      <c r="H11" s="448">
        <v>-6.2009992755554997</v>
      </c>
      <c r="I11" s="449">
        <v>0.73039132735339041</v>
      </c>
      <c r="J11" s="450" t="s">
        <v>1</v>
      </c>
    </row>
    <row r="12" spans="1:10" ht="14.4" customHeight="1" x14ac:dyDescent="0.3">
      <c r="A12" s="446" t="s">
        <v>515</v>
      </c>
      <c r="B12" s="447" t="s">
        <v>303</v>
      </c>
      <c r="C12" s="448">
        <v>30.477999999998005</v>
      </c>
      <c r="D12" s="448">
        <v>44.167000000000002</v>
      </c>
      <c r="E12" s="448"/>
      <c r="F12" s="448">
        <v>39.159599999999998</v>
      </c>
      <c r="G12" s="448">
        <v>63.999997984155002</v>
      </c>
      <c r="H12" s="448">
        <v>-24.840397984155004</v>
      </c>
      <c r="I12" s="449">
        <v>0.61186876927238432</v>
      </c>
      <c r="J12" s="450" t="s">
        <v>1</v>
      </c>
    </row>
    <row r="13" spans="1:10" ht="14.4" customHeight="1" x14ac:dyDescent="0.3">
      <c r="A13" s="446" t="s">
        <v>515</v>
      </c>
      <c r="B13" s="447" t="s">
        <v>519</v>
      </c>
      <c r="C13" s="448">
        <v>19473.930680000001</v>
      </c>
      <c r="D13" s="448">
        <v>20799.228360000026</v>
      </c>
      <c r="E13" s="448"/>
      <c r="F13" s="448">
        <v>20482.301040000009</v>
      </c>
      <c r="G13" s="448">
        <v>20368.499358441568</v>
      </c>
      <c r="H13" s="448">
        <v>113.80168155844149</v>
      </c>
      <c r="I13" s="449">
        <v>1.0055871411808881</v>
      </c>
      <c r="J13" s="450" t="s">
        <v>520</v>
      </c>
    </row>
    <row r="15" spans="1:10" ht="14.4" customHeight="1" x14ac:dyDescent="0.3">
      <c r="A15" s="446" t="s">
        <v>515</v>
      </c>
      <c r="B15" s="447" t="s">
        <v>516</v>
      </c>
      <c r="C15" s="448" t="s">
        <v>517</v>
      </c>
      <c r="D15" s="448" t="s">
        <v>517</v>
      </c>
      <c r="E15" s="448"/>
      <c r="F15" s="448" t="s">
        <v>517</v>
      </c>
      <c r="G15" s="448" t="s">
        <v>517</v>
      </c>
      <c r="H15" s="448" t="s">
        <v>517</v>
      </c>
      <c r="I15" s="449" t="s">
        <v>517</v>
      </c>
      <c r="J15" s="450" t="s">
        <v>69</v>
      </c>
    </row>
    <row r="16" spans="1:10" ht="14.4" customHeight="1" x14ac:dyDescent="0.3">
      <c r="A16" s="446" t="s">
        <v>521</v>
      </c>
      <c r="B16" s="447" t="s">
        <v>522</v>
      </c>
      <c r="C16" s="448" t="s">
        <v>517</v>
      </c>
      <c r="D16" s="448" t="s">
        <v>517</v>
      </c>
      <c r="E16" s="448"/>
      <c r="F16" s="448" t="s">
        <v>517</v>
      </c>
      <c r="G16" s="448" t="s">
        <v>517</v>
      </c>
      <c r="H16" s="448" t="s">
        <v>517</v>
      </c>
      <c r="I16" s="449" t="s">
        <v>517</v>
      </c>
      <c r="J16" s="450" t="s">
        <v>0</v>
      </c>
    </row>
    <row r="17" spans="1:10" ht="14.4" customHeight="1" x14ac:dyDescent="0.3">
      <c r="A17" s="446" t="s">
        <v>521</v>
      </c>
      <c r="B17" s="447" t="s">
        <v>297</v>
      </c>
      <c r="C17" s="448">
        <v>887.94120999999893</v>
      </c>
      <c r="D17" s="448">
        <v>576.02204000000097</v>
      </c>
      <c r="E17" s="448"/>
      <c r="F17" s="448">
        <v>494.29633999999993</v>
      </c>
      <c r="G17" s="448">
        <v>599.26357187925498</v>
      </c>
      <c r="H17" s="448">
        <v>-104.96723187925505</v>
      </c>
      <c r="I17" s="449">
        <v>0.82483962515845233</v>
      </c>
      <c r="J17" s="450" t="s">
        <v>1</v>
      </c>
    </row>
    <row r="18" spans="1:10" ht="14.4" customHeight="1" x14ac:dyDescent="0.3">
      <c r="A18" s="446" t="s">
        <v>521</v>
      </c>
      <c r="B18" s="447" t="s">
        <v>298</v>
      </c>
      <c r="C18" s="448">
        <v>13.164409999999</v>
      </c>
      <c r="D18" s="448">
        <v>16.09216</v>
      </c>
      <c r="E18" s="448"/>
      <c r="F18" s="448">
        <v>7.9065000000000003</v>
      </c>
      <c r="G18" s="448">
        <v>17.432788479647002</v>
      </c>
      <c r="H18" s="448">
        <v>-9.5262884796470004</v>
      </c>
      <c r="I18" s="449">
        <v>0.45354189946324064</v>
      </c>
      <c r="J18" s="450" t="s">
        <v>1</v>
      </c>
    </row>
    <row r="19" spans="1:10" ht="14.4" customHeight="1" x14ac:dyDescent="0.3">
      <c r="A19" s="446" t="s">
        <v>521</v>
      </c>
      <c r="B19" s="447" t="s">
        <v>299</v>
      </c>
      <c r="C19" s="448">
        <v>0.97870999999999997</v>
      </c>
      <c r="D19" s="448">
        <v>1.15951</v>
      </c>
      <c r="E19" s="448"/>
      <c r="F19" s="448">
        <v>1.1068200000000001</v>
      </c>
      <c r="G19" s="448">
        <v>1.3080151761904999</v>
      </c>
      <c r="H19" s="448">
        <v>-0.20119517619049976</v>
      </c>
      <c r="I19" s="449">
        <v>0.84618284263607224</v>
      </c>
      <c r="J19" s="450" t="s">
        <v>1</v>
      </c>
    </row>
    <row r="20" spans="1:10" ht="14.4" customHeight="1" x14ac:dyDescent="0.3">
      <c r="A20" s="446" t="s">
        <v>521</v>
      </c>
      <c r="B20" s="447" t="s">
        <v>300</v>
      </c>
      <c r="C20" s="448">
        <v>30.942659999998998</v>
      </c>
      <c r="D20" s="448">
        <v>33.759540000000001</v>
      </c>
      <c r="E20" s="448"/>
      <c r="F20" s="448">
        <v>26.899089999999998</v>
      </c>
      <c r="G20" s="448">
        <v>31.778062807636999</v>
      </c>
      <c r="H20" s="448">
        <v>-4.8789728076370018</v>
      </c>
      <c r="I20" s="449">
        <v>0.84646726777616943</v>
      </c>
      <c r="J20" s="450" t="s">
        <v>1</v>
      </c>
    </row>
    <row r="21" spans="1:10" ht="14.4" customHeight="1" x14ac:dyDescent="0.3">
      <c r="A21" s="446" t="s">
        <v>521</v>
      </c>
      <c r="B21" s="447" t="s">
        <v>302</v>
      </c>
      <c r="C21" s="448">
        <v>0</v>
      </c>
      <c r="D21" s="448">
        <v>0</v>
      </c>
      <c r="E21" s="448"/>
      <c r="F21" s="448" t="s">
        <v>517</v>
      </c>
      <c r="G21" s="448" t="s">
        <v>517</v>
      </c>
      <c r="H21" s="448" t="s">
        <v>517</v>
      </c>
      <c r="I21" s="449" t="s">
        <v>517</v>
      </c>
      <c r="J21" s="450" t="s">
        <v>1</v>
      </c>
    </row>
    <row r="22" spans="1:10" ht="14.4" customHeight="1" x14ac:dyDescent="0.3">
      <c r="A22" s="446" t="s">
        <v>521</v>
      </c>
      <c r="B22" s="447" t="s">
        <v>303</v>
      </c>
      <c r="C22" s="448">
        <v>4.0379999999990002</v>
      </c>
      <c r="D22" s="448">
        <v>7.6760000000000002</v>
      </c>
      <c r="E22" s="448"/>
      <c r="F22" s="448">
        <v>8.52</v>
      </c>
      <c r="G22" s="448">
        <v>9.5171962331690008</v>
      </c>
      <c r="H22" s="448">
        <v>-0.99719623316900119</v>
      </c>
      <c r="I22" s="449">
        <v>0.89522163789230202</v>
      </c>
      <c r="J22" s="450" t="s">
        <v>1</v>
      </c>
    </row>
    <row r="23" spans="1:10" ht="14.4" customHeight="1" x14ac:dyDescent="0.3">
      <c r="A23" s="446" t="s">
        <v>521</v>
      </c>
      <c r="B23" s="447" t="s">
        <v>523</v>
      </c>
      <c r="C23" s="448">
        <v>937.06498999999587</v>
      </c>
      <c r="D23" s="448">
        <v>634.70925000000102</v>
      </c>
      <c r="E23" s="448"/>
      <c r="F23" s="448">
        <v>538.72874999999988</v>
      </c>
      <c r="G23" s="448">
        <v>659.29963457589838</v>
      </c>
      <c r="H23" s="448">
        <v>-120.5708845758985</v>
      </c>
      <c r="I23" s="449">
        <v>0.8171227796092182</v>
      </c>
      <c r="J23" s="450" t="s">
        <v>524</v>
      </c>
    </row>
    <row r="24" spans="1:10" ht="14.4" customHeight="1" x14ac:dyDescent="0.3">
      <c r="A24" s="446" t="s">
        <v>517</v>
      </c>
      <c r="B24" s="447" t="s">
        <v>517</v>
      </c>
      <c r="C24" s="448" t="s">
        <v>517</v>
      </c>
      <c r="D24" s="448" t="s">
        <v>517</v>
      </c>
      <c r="E24" s="448"/>
      <c r="F24" s="448" t="s">
        <v>517</v>
      </c>
      <c r="G24" s="448" t="s">
        <v>517</v>
      </c>
      <c r="H24" s="448" t="s">
        <v>517</v>
      </c>
      <c r="I24" s="449" t="s">
        <v>517</v>
      </c>
      <c r="J24" s="450" t="s">
        <v>525</v>
      </c>
    </row>
    <row r="25" spans="1:10" ht="14.4" customHeight="1" x14ac:dyDescent="0.3">
      <c r="A25" s="446" t="s">
        <v>526</v>
      </c>
      <c r="B25" s="447" t="s">
        <v>527</v>
      </c>
      <c r="C25" s="448" t="s">
        <v>517</v>
      </c>
      <c r="D25" s="448" t="s">
        <v>517</v>
      </c>
      <c r="E25" s="448"/>
      <c r="F25" s="448" t="s">
        <v>517</v>
      </c>
      <c r="G25" s="448" t="s">
        <v>517</v>
      </c>
      <c r="H25" s="448" t="s">
        <v>517</v>
      </c>
      <c r="I25" s="449" t="s">
        <v>517</v>
      </c>
      <c r="J25" s="450" t="s">
        <v>0</v>
      </c>
    </row>
    <row r="26" spans="1:10" ht="14.4" customHeight="1" x14ac:dyDescent="0.3">
      <c r="A26" s="446" t="s">
        <v>526</v>
      </c>
      <c r="B26" s="447" t="s">
        <v>297</v>
      </c>
      <c r="C26" s="448">
        <v>8327.7871900000009</v>
      </c>
      <c r="D26" s="448">
        <v>8128.0394700000106</v>
      </c>
      <c r="E26" s="448"/>
      <c r="F26" s="448">
        <v>8108.069300000001</v>
      </c>
      <c r="G26" s="448">
        <v>8017.2361567218504</v>
      </c>
      <c r="H26" s="448">
        <v>90.833143278150601</v>
      </c>
      <c r="I26" s="449">
        <v>1.0113297327785453</v>
      </c>
      <c r="J26" s="450" t="s">
        <v>1</v>
      </c>
    </row>
    <row r="27" spans="1:10" ht="14.4" customHeight="1" x14ac:dyDescent="0.3">
      <c r="A27" s="446" t="s">
        <v>526</v>
      </c>
      <c r="B27" s="447" t="s">
        <v>298</v>
      </c>
      <c r="C27" s="448">
        <v>130.76651999999999</v>
      </c>
      <c r="D27" s="448">
        <v>147.31900000000002</v>
      </c>
      <c r="E27" s="448"/>
      <c r="F27" s="448">
        <v>202.03682000000001</v>
      </c>
      <c r="G27" s="448">
        <v>206.06720448064448</v>
      </c>
      <c r="H27" s="448">
        <v>-4.0303844806444715</v>
      </c>
      <c r="I27" s="449">
        <v>0.9804414074971205</v>
      </c>
      <c r="J27" s="450" t="s">
        <v>1</v>
      </c>
    </row>
    <row r="28" spans="1:10" ht="14.4" customHeight="1" x14ac:dyDescent="0.3">
      <c r="A28" s="446" t="s">
        <v>526</v>
      </c>
      <c r="B28" s="447" t="s">
        <v>299</v>
      </c>
      <c r="C28" s="448">
        <v>77.560680000000005</v>
      </c>
      <c r="D28" s="448">
        <v>124.50018000000001</v>
      </c>
      <c r="E28" s="448"/>
      <c r="F28" s="448">
        <v>64.156900000000007</v>
      </c>
      <c r="G28" s="448">
        <v>102.19198156381</v>
      </c>
      <c r="H28" s="448">
        <v>-38.035081563809996</v>
      </c>
      <c r="I28" s="449">
        <v>0.62780757372768625</v>
      </c>
      <c r="J28" s="450" t="s">
        <v>1</v>
      </c>
    </row>
    <row r="29" spans="1:10" ht="14.4" customHeight="1" x14ac:dyDescent="0.3">
      <c r="A29" s="446" t="s">
        <v>526</v>
      </c>
      <c r="B29" s="447" t="s">
        <v>300</v>
      </c>
      <c r="C29" s="448">
        <v>137.46145000000001</v>
      </c>
      <c r="D29" s="448">
        <v>161.98006999999998</v>
      </c>
      <c r="E29" s="448"/>
      <c r="F29" s="448">
        <v>161.30614</v>
      </c>
      <c r="G29" s="448">
        <v>178.72193056212299</v>
      </c>
      <c r="H29" s="448">
        <v>-17.415790562122993</v>
      </c>
      <c r="I29" s="449">
        <v>0.90255370167865701</v>
      </c>
      <c r="J29" s="450" t="s">
        <v>1</v>
      </c>
    </row>
    <row r="30" spans="1:10" ht="14.4" customHeight="1" x14ac:dyDescent="0.3">
      <c r="A30" s="446" t="s">
        <v>526</v>
      </c>
      <c r="B30" s="447" t="s">
        <v>301</v>
      </c>
      <c r="C30" s="448">
        <v>9836.5198500000006</v>
      </c>
      <c r="D30" s="448">
        <v>11553.218390000009</v>
      </c>
      <c r="E30" s="448"/>
      <c r="F30" s="448">
        <v>11360.564530000009</v>
      </c>
      <c r="G30" s="448">
        <v>11127.499649510701</v>
      </c>
      <c r="H30" s="448">
        <v>233.06488048930805</v>
      </c>
      <c r="I30" s="449">
        <v>1.0209449461092148</v>
      </c>
      <c r="J30" s="450" t="s">
        <v>1</v>
      </c>
    </row>
    <row r="31" spans="1:10" ht="14.4" customHeight="1" x14ac:dyDescent="0.3">
      <c r="A31" s="446" t="s">
        <v>526</v>
      </c>
      <c r="B31" s="447" t="s">
        <v>302</v>
      </c>
      <c r="C31" s="448">
        <v>0.32999999999999996</v>
      </c>
      <c r="D31" s="448">
        <v>12.971</v>
      </c>
      <c r="E31" s="448"/>
      <c r="F31" s="448">
        <v>16.798999999999999</v>
      </c>
      <c r="G31" s="448">
        <v>22.999999275555499</v>
      </c>
      <c r="H31" s="448">
        <v>-6.2009992755554997</v>
      </c>
      <c r="I31" s="449">
        <v>0.73039132735339041</v>
      </c>
      <c r="J31" s="450" t="s">
        <v>1</v>
      </c>
    </row>
    <row r="32" spans="1:10" ht="14.4" customHeight="1" x14ac:dyDescent="0.3">
      <c r="A32" s="446" t="s">
        <v>526</v>
      </c>
      <c r="B32" s="447" t="s">
        <v>303</v>
      </c>
      <c r="C32" s="448">
        <v>26.439999999999003</v>
      </c>
      <c r="D32" s="448">
        <v>36.491</v>
      </c>
      <c r="E32" s="448"/>
      <c r="F32" s="448">
        <v>30.639600000000002</v>
      </c>
      <c r="G32" s="448">
        <v>54.482801750985999</v>
      </c>
      <c r="H32" s="448">
        <v>-23.843201750985997</v>
      </c>
      <c r="I32" s="449">
        <v>0.56237195987163979</v>
      </c>
      <c r="J32" s="450" t="s">
        <v>1</v>
      </c>
    </row>
    <row r="33" spans="1:10" ht="14.4" customHeight="1" x14ac:dyDescent="0.3">
      <c r="A33" s="446" t="s">
        <v>526</v>
      </c>
      <c r="B33" s="447" t="s">
        <v>528</v>
      </c>
      <c r="C33" s="448">
        <v>18536.865690000002</v>
      </c>
      <c r="D33" s="448">
        <v>20164.519110000023</v>
      </c>
      <c r="E33" s="448"/>
      <c r="F33" s="448">
        <v>19943.572290000007</v>
      </c>
      <c r="G33" s="448">
        <v>19709.19972386567</v>
      </c>
      <c r="H33" s="448">
        <v>234.37256613433783</v>
      </c>
      <c r="I33" s="449">
        <v>1.0118915313365331</v>
      </c>
      <c r="J33" s="450" t="s">
        <v>524</v>
      </c>
    </row>
    <row r="34" spans="1:10" ht="14.4" customHeight="1" x14ac:dyDescent="0.3">
      <c r="A34" s="446" t="s">
        <v>517</v>
      </c>
      <c r="B34" s="447" t="s">
        <v>517</v>
      </c>
      <c r="C34" s="448" t="s">
        <v>517</v>
      </c>
      <c r="D34" s="448" t="s">
        <v>517</v>
      </c>
      <c r="E34" s="448"/>
      <c r="F34" s="448" t="s">
        <v>517</v>
      </c>
      <c r="G34" s="448" t="s">
        <v>517</v>
      </c>
      <c r="H34" s="448" t="s">
        <v>517</v>
      </c>
      <c r="I34" s="449" t="s">
        <v>517</v>
      </c>
      <c r="J34" s="450" t="s">
        <v>525</v>
      </c>
    </row>
    <row r="35" spans="1:10" ht="14.4" customHeight="1" x14ac:dyDescent="0.3">
      <c r="A35" s="446" t="s">
        <v>903</v>
      </c>
      <c r="B35" s="447" t="s">
        <v>904</v>
      </c>
      <c r="C35" s="448" t="s">
        <v>517</v>
      </c>
      <c r="D35" s="448" t="s">
        <v>517</v>
      </c>
      <c r="E35" s="448"/>
      <c r="F35" s="448" t="s">
        <v>517</v>
      </c>
      <c r="G35" s="448" t="s">
        <v>517</v>
      </c>
      <c r="H35" s="448" t="s">
        <v>517</v>
      </c>
      <c r="I35" s="449" t="s">
        <v>517</v>
      </c>
      <c r="J35" s="450" t="s">
        <v>0</v>
      </c>
    </row>
    <row r="36" spans="1:10" ht="14.4" customHeight="1" x14ac:dyDescent="0.3">
      <c r="A36" s="446" t="s">
        <v>903</v>
      </c>
      <c r="B36" s="447" t="s">
        <v>301</v>
      </c>
      <c r="C36" s="448" t="s">
        <v>517</v>
      </c>
      <c r="D36" s="448">
        <v>0</v>
      </c>
      <c r="E36" s="448"/>
      <c r="F36" s="448" t="s">
        <v>517</v>
      </c>
      <c r="G36" s="448" t="s">
        <v>517</v>
      </c>
      <c r="H36" s="448" t="s">
        <v>517</v>
      </c>
      <c r="I36" s="449" t="s">
        <v>517</v>
      </c>
      <c r="J36" s="450" t="s">
        <v>1</v>
      </c>
    </row>
    <row r="37" spans="1:10" ht="14.4" customHeight="1" x14ac:dyDescent="0.3">
      <c r="A37" s="446" t="s">
        <v>903</v>
      </c>
      <c r="B37" s="447" t="s">
        <v>905</v>
      </c>
      <c r="C37" s="448" t="s">
        <v>517</v>
      </c>
      <c r="D37" s="448">
        <v>0</v>
      </c>
      <c r="E37" s="448"/>
      <c r="F37" s="448" t="s">
        <v>517</v>
      </c>
      <c r="G37" s="448" t="s">
        <v>517</v>
      </c>
      <c r="H37" s="448" t="s">
        <v>517</v>
      </c>
      <c r="I37" s="449" t="s">
        <v>517</v>
      </c>
      <c r="J37" s="450" t="s">
        <v>524</v>
      </c>
    </row>
    <row r="38" spans="1:10" ht="14.4" customHeight="1" x14ac:dyDescent="0.3">
      <c r="A38" s="446" t="s">
        <v>517</v>
      </c>
      <c r="B38" s="447" t="s">
        <v>517</v>
      </c>
      <c r="C38" s="448" t="s">
        <v>517</v>
      </c>
      <c r="D38" s="448" t="s">
        <v>517</v>
      </c>
      <c r="E38" s="448"/>
      <c r="F38" s="448" t="s">
        <v>517</v>
      </c>
      <c r="G38" s="448" t="s">
        <v>517</v>
      </c>
      <c r="H38" s="448" t="s">
        <v>517</v>
      </c>
      <c r="I38" s="449" t="s">
        <v>517</v>
      </c>
      <c r="J38" s="450" t="s">
        <v>525</v>
      </c>
    </row>
    <row r="39" spans="1:10" ht="14.4" customHeight="1" x14ac:dyDescent="0.3">
      <c r="A39" s="446" t="s">
        <v>515</v>
      </c>
      <c r="B39" s="447" t="s">
        <v>519</v>
      </c>
      <c r="C39" s="448">
        <v>19473.930679999998</v>
      </c>
      <c r="D39" s="448">
        <v>20799.228360000026</v>
      </c>
      <c r="E39" s="448"/>
      <c r="F39" s="448">
        <v>20482.301040000009</v>
      </c>
      <c r="G39" s="448">
        <v>20368.499358441572</v>
      </c>
      <c r="H39" s="448">
        <v>113.80168155843785</v>
      </c>
      <c r="I39" s="449">
        <v>1.0055871411808879</v>
      </c>
      <c r="J39" s="450" t="s">
        <v>520</v>
      </c>
    </row>
  </sheetData>
  <mergeCells count="3">
    <mergeCell ref="A1:I1"/>
    <mergeCell ref="F3:I3"/>
    <mergeCell ref="C4:D4"/>
  </mergeCells>
  <conditionalFormatting sqref="F14 F40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9">
    <cfRule type="expression" dxfId="11" priority="5">
      <formula>$H15&gt;0</formula>
    </cfRule>
  </conditionalFormatting>
  <conditionalFormatting sqref="A15:A39">
    <cfRule type="expression" dxfId="10" priority="2">
      <formula>AND($J15&lt;&gt;"mezeraKL",$J15&lt;&gt;"")</formula>
    </cfRule>
  </conditionalFormatting>
  <conditionalFormatting sqref="I15:I39">
    <cfRule type="expression" dxfId="9" priority="6">
      <formula>$I15&gt;1</formula>
    </cfRule>
  </conditionalFormatting>
  <conditionalFormatting sqref="B15:B39">
    <cfRule type="expression" dxfId="8" priority="1">
      <formula>OR($J15="NS",$J15="SumaNS",$J15="Účet")</formula>
    </cfRule>
  </conditionalFormatting>
  <conditionalFormatting sqref="A15:D39 F15:I39">
    <cfRule type="expression" dxfId="7" priority="8">
      <formula>AND($J15&lt;&gt;"",$J15&lt;&gt;"mezeraKL")</formula>
    </cfRule>
  </conditionalFormatting>
  <conditionalFormatting sqref="B15:D39 F15:I39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5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61" t="s">
        <v>1368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5" t="s">
        <v>283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50.187496227303157</v>
      </c>
      <c r="J3" s="98">
        <f>SUBTOTAL(9,J5:J1048576)</f>
        <v>407429.19999999995</v>
      </c>
      <c r="K3" s="99">
        <f>SUBTOTAL(9,K5:K1048576)</f>
        <v>20447851.437893141</v>
      </c>
    </row>
    <row r="4" spans="1:11" s="209" customFormat="1" ht="14.4" customHeight="1" thickBot="1" x14ac:dyDescent="0.35">
      <c r="A4" s="572" t="s">
        <v>4</v>
      </c>
      <c r="B4" s="573" t="s">
        <v>5</v>
      </c>
      <c r="C4" s="573" t="s">
        <v>0</v>
      </c>
      <c r="D4" s="573" t="s">
        <v>6</v>
      </c>
      <c r="E4" s="573" t="s">
        <v>7</v>
      </c>
      <c r="F4" s="573" t="s">
        <v>1</v>
      </c>
      <c r="G4" s="573" t="s">
        <v>71</v>
      </c>
      <c r="H4" s="453" t="s">
        <v>11</v>
      </c>
      <c r="I4" s="454" t="s">
        <v>143</v>
      </c>
      <c r="J4" s="454" t="s">
        <v>13</v>
      </c>
      <c r="K4" s="455" t="s">
        <v>160</v>
      </c>
    </row>
    <row r="5" spans="1:11" ht="14.4" customHeight="1" x14ac:dyDescent="0.3">
      <c r="A5" s="536" t="s">
        <v>515</v>
      </c>
      <c r="B5" s="537" t="s">
        <v>594</v>
      </c>
      <c r="C5" s="540" t="s">
        <v>521</v>
      </c>
      <c r="D5" s="574" t="s">
        <v>1353</v>
      </c>
      <c r="E5" s="540" t="s">
        <v>1354</v>
      </c>
      <c r="F5" s="574" t="s">
        <v>1355</v>
      </c>
      <c r="G5" s="540" t="s">
        <v>906</v>
      </c>
      <c r="H5" s="540" t="s">
        <v>907</v>
      </c>
      <c r="I5" s="116">
        <v>10.283333333333333</v>
      </c>
      <c r="J5" s="116">
        <v>3</v>
      </c>
      <c r="K5" s="560">
        <v>30.85</v>
      </c>
    </row>
    <row r="6" spans="1:11" ht="14.4" customHeight="1" x14ac:dyDescent="0.3">
      <c r="A6" s="543" t="s">
        <v>515</v>
      </c>
      <c r="B6" s="544" t="s">
        <v>594</v>
      </c>
      <c r="C6" s="547" t="s">
        <v>521</v>
      </c>
      <c r="D6" s="575" t="s">
        <v>1353</v>
      </c>
      <c r="E6" s="547" t="s">
        <v>1354</v>
      </c>
      <c r="F6" s="575" t="s">
        <v>1355</v>
      </c>
      <c r="G6" s="547" t="s">
        <v>908</v>
      </c>
      <c r="H6" s="547" t="s">
        <v>909</v>
      </c>
      <c r="I6" s="561">
        <v>28.181999999999999</v>
      </c>
      <c r="J6" s="561">
        <v>37</v>
      </c>
      <c r="K6" s="562">
        <v>1037</v>
      </c>
    </row>
    <row r="7" spans="1:11" ht="14.4" customHeight="1" x14ac:dyDescent="0.3">
      <c r="A7" s="543" t="s">
        <v>515</v>
      </c>
      <c r="B7" s="544" t="s">
        <v>594</v>
      </c>
      <c r="C7" s="547" t="s">
        <v>521</v>
      </c>
      <c r="D7" s="575" t="s">
        <v>1353</v>
      </c>
      <c r="E7" s="547" t="s">
        <v>1354</v>
      </c>
      <c r="F7" s="575" t="s">
        <v>1355</v>
      </c>
      <c r="G7" s="547" t="s">
        <v>910</v>
      </c>
      <c r="H7" s="547" t="s">
        <v>911</v>
      </c>
      <c r="I7" s="561">
        <v>13.02</v>
      </c>
      <c r="J7" s="561">
        <v>1</v>
      </c>
      <c r="K7" s="562">
        <v>13.02</v>
      </c>
    </row>
    <row r="8" spans="1:11" ht="14.4" customHeight="1" x14ac:dyDescent="0.3">
      <c r="A8" s="543" t="s">
        <v>515</v>
      </c>
      <c r="B8" s="544" t="s">
        <v>594</v>
      </c>
      <c r="C8" s="547" t="s">
        <v>521</v>
      </c>
      <c r="D8" s="575" t="s">
        <v>1353</v>
      </c>
      <c r="E8" s="547" t="s">
        <v>1354</v>
      </c>
      <c r="F8" s="575" t="s">
        <v>1355</v>
      </c>
      <c r="G8" s="547" t="s">
        <v>912</v>
      </c>
      <c r="H8" s="547" t="s">
        <v>913</v>
      </c>
      <c r="I8" s="561">
        <v>0.31</v>
      </c>
      <c r="J8" s="561">
        <v>15</v>
      </c>
      <c r="K8" s="562">
        <v>4.6500000000000004</v>
      </c>
    </row>
    <row r="9" spans="1:11" ht="14.4" customHeight="1" x14ac:dyDescent="0.3">
      <c r="A9" s="543" t="s">
        <v>515</v>
      </c>
      <c r="B9" s="544" t="s">
        <v>594</v>
      </c>
      <c r="C9" s="547" t="s">
        <v>521</v>
      </c>
      <c r="D9" s="575" t="s">
        <v>1353</v>
      </c>
      <c r="E9" s="547" t="s">
        <v>1354</v>
      </c>
      <c r="F9" s="575" t="s">
        <v>1355</v>
      </c>
      <c r="G9" s="547" t="s">
        <v>914</v>
      </c>
      <c r="H9" s="547" t="s">
        <v>915</v>
      </c>
      <c r="I9" s="561">
        <v>7.1</v>
      </c>
      <c r="J9" s="561">
        <v>1</v>
      </c>
      <c r="K9" s="562">
        <v>7.1</v>
      </c>
    </row>
    <row r="10" spans="1:11" ht="14.4" customHeight="1" x14ac:dyDescent="0.3">
      <c r="A10" s="543" t="s">
        <v>515</v>
      </c>
      <c r="B10" s="544" t="s">
        <v>594</v>
      </c>
      <c r="C10" s="547" t="s">
        <v>521</v>
      </c>
      <c r="D10" s="575" t="s">
        <v>1353</v>
      </c>
      <c r="E10" s="547" t="s">
        <v>1354</v>
      </c>
      <c r="F10" s="575" t="s">
        <v>1355</v>
      </c>
      <c r="G10" s="547" t="s">
        <v>916</v>
      </c>
      <c r="H10" s="547" t="s">
        <v>917</v>
      </c>
      <c r="I10" s="561">
        <v>8.2799999999999994</v>
      </c>
      <c r="J10" s="561">
        <v>1</v>
      </c>
      <c r="K10" s="562">
        <v>8.2799999999999994</v>
      </c>
    </row>
    <row r="11" spans="1:11" ht="14.4" customHeight="1" x14ac:dyDescent="0.3">
      <c r="A11" s="543" t="s">
        <v>515</v>
      </c>
      <c r="B11" s="544" t="s">
        <v>594</v>
      </c>
      <c r="C11" s="547" t="s">
        <v>521</v>
      </c>
      <c r="D11" s="575" t="s">
        <v>1353</v>
      </c>
      <c r="E11" s="547" t="s">
        <v>1354</v>
      </c>
      <c r="F11" s="575" t="s">
        <v>1355</v>
      </c>
      <c r="G11" s="547" t="s">
        <v>918</v>
      </c>
      <c r="H11" s="547" t="s">
        <v>919</v>
      </c>
      <c r="I11" s="561">
        <v>5.92</v>
      </c>
      <c r="J11" s="561">
        <v>1</v>
      </c>
      <c r="K11" s="562">
        <v>5.92</v>
      </c>
    </row>
    <row r="12" spans="1:11" ht="14.4" customHeight="1" x14ac:dyDescent="0.3">
      <c r="A12" s="543" t="s">
        <v>515</v>
      </c>
      <c r="B12" s="544" t="s">
        <v>594</v>
      </c>
      <c r="C12" s="547" t="s">
        <v>521</v>
      </c>
      <c r="D12" s="575" t="s">
        <v>1353</v>
      </c>
      <c r="E12" s="547" t="s">
        <v>1356</v>
      </c>
      <c r="F12" s="575" t="s">
        <v>1357</v>
      </c>
      <c r="G12" s="547" t="s">
        <v>920</v>
      </c>
      <c r="H12" s="547" t="s">
        <v>921</v>
      </c>
      <c r="I12" s="561">
        <v>0.60499999999999998</v>
      </c>
      <c r="J12" s="561">
        <v>15200</v>
      </c>
      <c r="K12" s="562">
        <v>9198</v>
      </c>
    </row>
    <row r="13" spans="1:11" ht="14.4" customHeight="1" x14ac:dyDescent="0.3">
      <c r="A13" s="543" t="s">
        <v>515</v>
      </c>
      <c r="B13" s="544" t="s">
        <v>594</v>
      </c>
      <c r="C13" s="547" t="s">
        <v>521</v>
      </c>
      <c r="D13" s="575" t="s">
        <v>1353</v>
      </c>
      <c r="E13" s="547" t="s">
        <v>1356</v>
      </c>
      <c r="F13" s="575" t="s">
        <v>1357</v>
      </c>
      <c r="G13" s="547" t="s">
        <v>922</v>
      </c>
      <c r="H13" s="547" t="s">
        <v>923</v>
      </c>
      <c r="I13" s="561">
        <v>748.99</v>
      </c>
      <c r="J13" s="561">
        <v>9</v>
      </c>
      <c r="K13" s="562">
        <v>6740.91</v>
      </c>
    </row>
    <row r="14" spans="1:11" ht="14.4" customHeight="1" x14ac:dyDescent="0.3">
      <c r="A14" s="543" t="s">
        <v>515</v>
      </c>
      <c r="B14" s="544" t="s">
        <v>594</v>
      </c>
      <c r="C14" s="547" t="s">
        <v>521</v>
      </c>
      <c r="D14" s="575" t="s">
        <v>1353</v>
      </c>
      <c r="E14" s="547" t="s">
        <v>1356</v>
      </c>
      <c r="F14" s="575" t="s">
        <v>1357</v>
      </c>
      <c r="G14" s="547" t="s">
        <v>924</v>
      </c>
      <c r="H14" s="547" t="s">
        <v>925</v>
      </c>
      <c r="I14" s="561">
        <v>0.35</v>
      </c>
      <c r="J14" s="561">
        <v>10000</v>
      </c>
      <c r="K14" s="562">
        <v>3528.3599999999997</v>
      </c>
    </row>
    <row r="15" spans="1:11" ht="14.4" customHeight="1" x14ac:dyDescent="0.3">
      <c r="A15" s="543" t="s">
        <v>515</v>
      </c>
      <c r="B15" s="544" t="s">
        <v>594</v>
      </c>
      <c r="C15" s="547" t="s">
        <v>521</v>
      </c>
      <c r="D15" s="575" t="s">
        <v>1353</v>
      </c>
      <c r="E15" s="547" t="s">
        <v>1356</v>
      </c>
      <c r="F15" s="575" t="s">
        <v>1357</v>
      </c>
      <c r="G15" s="547" t="s">
        <v>926</v>
      </c>
      <c r="H15" s="547" t="s">
        <v>927</v>
      </c>
      <c r="I15" s="561">
        <v>0.30833333333333335</v>
      </c>
      <c r="J15" s="561">
        <v>11000</v>
      </c>
      <c r="K15" s="562">
        <v>3414.6200000000003</v>
      </c>
    </row>
    <row r="16" spans="1:11" ht="14.4" customHeight="1" x14ac:dyDescent="0.3">
      <c r="A16" s="543" t="s">
        <v>515</v>
      </c>
      <c r="B16" s="544" t="s">
        <v>594</v>
      </c>
      <c r="C16" s="547" t="s">
        <v>521</v>
      </c>
      <c r="D16" s="575" t="s">
        <v>1353</v>
      </c>
      <c r="E16" s="547" t="s">
        <v>1356</v>
      </c>
      <c r="F16" s="575" t="s">
        <v>1357</v>
      </c>
      <c r="G16" s="547" t="s">
        <v>928</v>
      </c>
      <c r="H16" s="547" t="s">
        <v>929</v>
      </c>
      <c r="I16" s="561">
        <v>0.5</v>
      </c>
      <c r="J16" s="561">
        <v>8000</v>
      </c>
      <c r="K16" s="562">
        <v>4017.2</v>
      </c>
    </row>
    <row r="17" spans="1:11" ht="14.4" customHeight="1" x14ac:dyDescent="0.3">
      <c r="A17" s="543" t="s">
        <v>515</v>
      </c>
      <c r="B17" s="544" t="s">
        <v>594</v>
      </c>
      <c r="C17" s="547" t="s">
        <v>521</v>
      </c>
      <c r="D17" s="575" t="s">
        <v>1353</v>
      </c>
      <c r="E17" s="547" t="s">
        <v>1358</v>
      </c>
      <c r="F17" s="575" t="s">
        <v>1359</v>
      </c>
      <c r="G17" s="547" t="s">
        <v>930</v>
      </c>
      <c r="H17" s="547" t="s">
        <v>931</v>
      </c>
      <c r="I17" s="561">
        <v>0.25</v>
      </c>
      <c r="J17" s="561">
        <v>1000</v>
      </c>
      <c r="K17" s="562">
        <v>254.1</v>
      </c>
    </row>
    <row r="18" spans="1:11" ht="14.4" customHeight="1" x14ac:dyDescent="0.3">
      <c r="A18" s="543" t="s">
        <v>515</v>
      </c>
      <c r="B18" s="544" t="s">
        <v>594</v>
      </c>
      <c r="C18" s="547" t="s">
        <v>521</v>
      </c>
      <c r="D18" s="575" t="s">
        <v>1353</v>
      </c>
      <c r="E18" s="547" t="s">
        <v>1358</v>
      </c>
      <c r="F18" s="575" t="s">
        <v>1359</v>
      </c>
      <c r="G18" s="547" t="s">
        <v>932</v>
      </c>
      <c r="H18" s="547" t="s">
        <v>933</v>
      </c>
      <c r="I18" s="561">
        <v>0.26571428571428574</v>
      </c>
      <c r="J18" s="561">
        <v>19000</v>
      </c>
      <c r="K18" s="562">
        <v>5038.8</v>
      </c>
    </row>
    <row r="19" spans="1:11" ht="14.4" customHeight="1" x14ac:dyDescent="0.3">
      <c r="A19" s="543" t="s">
        <v>515</v>
      </c>
      <c r="B19" s="544" t="s">
        <v>594</v>
      </c>
      <c r="C19" s="547" t="s">
        <v>521</v>
      </c>
      <c r="D19" s="575" t="s">
        <v>1353</v>
      </c>
      <c r="E19" s="547" t="s">
        <v>1358</v>
      </c>
      <c r="F19" s="575" t="s">
        <v>1359</v>
      </c>
      <c r="G19" s="547" t="s">
        <v>934</v>
      </c>
      <c r="H19" s="547" t="s">
        <v>935</v>
      </c>
      <c r="I19" s="561">
        <v>0.33</v>
      </c>
      <c r="J19" s="561">
        <v>8000</v>
      </c>
      <c r="K19" s="562">
        <v>2613.6</v>
      </c>
    </row>
    <row r="20" spans="1:11" ht="14.4" customHeight="1" x14ac:dyDescent="0.3">
      <c r="A20" s="543" t="s">
        <v>515</v>
      </c>
      <c r="B20" s="544" t="s">
        <v>594</v>
      </c>
      <c r="C20" s="547" t="s">
        <v>521</v>
      </c>
      <c r="D20" s="575" t="s">
        <v>1353</v>
      </c>
      <c r="E20" s="547" t="s">
        <v>1360</v>
      </c>
      <c r="F20" s="575" t="s">
        <v>1361</v>
      </c>
      <c r="G20" s="547" t="s">
        <v>936</v>
      </c>
      <c r="H20" s="547" t="s">
        <v>937</v>
      </c>
      <c r="I20" s="561">
        <v>0.71</v>
      </c>
      <c r="J20" s="561">
        <v>7600</v>
      </c>
      <c r="K20" s="562">
        <v>5396</v>
      </c>
    </row>
    <row r="21" spans="1:11" ht="14.4" customHeight="1" x14ac:dyDescent="0.3">
      <c r="A21" s="543" t="s">
        <v>515</v>
      </c>
      <c r="B21" s="544" t="s">
        <v>594</v>
      </c>
      <c r="C21" s="547" t="s">
        <v>521</v>
      </c>
      <c r="D21" s="575" t="s">
        <v>1353</v>
      </c>
      <c r="E21" s="547" t="s">
        <v>1360</v>
      </c>
      <c r="F21" s="575" t="s">
        <v>1361</v>
      </c>
      <c r="G21" s="547" t="s">
        <v>938</v>
      </c>
      <c r="H21" s="547" t="s">
        <v>939</v>
      </c>
      <c r="I21" s="561">
        <v>0.71</v>
      </c>
      <c r="J21" s="561">
        <v>2200</v>
      </c>
      <c r="K21" s="562">
        <v>1562</v>
      </c>
    </row>
    <row r="22" spans="1:11" ht="14.4" customHeight="1" x14ac:dyDescent="0.3">
      <c r="A22" s="543" t="s">
        <v>515</v>
      </c>
      <c r="B22" s="544" t="s">
        <v>594</v>
      </c>
      <c r="C22" s="547" t="s">
        <v>521</v>
      </c>
      <c r="D22" s="575" t="s">
        <v>1353</v>
      </c>
      <c r="E22" s="547" t="s">
        <v>1360</v>
      </c>
      <c r="F22" s="575" t="s">
        <v>1361</v>
      </c>
      <c r="G22" s="547" t="s">
        <v>940</v>
      </c>
      <c r="H22" s="547" t="s">
        <v>941</v>
      </c>
      <c r="I22" s="561">
        <v>0.71</v>
      </c>
      <c r="J22" s="561">
        <v>2200</v>
      </c>
      <c r="K22" s="562">
        <v>1562</v>
      </c>
    </row>
    <row r="23" spans="1:11" ht="14.4" customHeight="1" x14ac:dyDescent="0.3">
      <c r="A23" s="543" t="s">
        <v>515</v>
      </c>
      <c r="B23" s="544" t="s">
        <v>594</v>
      </c>
      <c r="C23" s="547" t="s">
        <v>521</v>
      </c>
      <c r="D23" s="575" t="s">
        <v>1353</v>
      </c>
      <c r="E23" s="547" t="s">
        <v>1362</v>
      </c>
      <c r="F23" s="575" t="s">
        <v>1363</v>
      </c>
      <c r="G23" s="547" t="s">
        <v>942</v>
      </c>
      <c r="H23" s="547" t="s">
        <v>943</v>
      </c>
      <c r="I23" s="561">
        <v>2359.5</v>
      </c>
      <c r="J23" s="561">
        <v>4</v>
      </c>
      <c r="K23" s="562">
        <v>9438</v>
      </c>
    </row>
    <row r="24" spans="1:11" ht="14.4" customHeight="1" x14ac:dyDescent="0.3">
      <c r="A24" s="543" t="s">
        <v>515</v>
      </c>
      <c r="B24" s="544" t="s">
        <v>594</v>
      </c>
      <c r="C24" s="547" t="s">
        <v>521</v>
      </c>
      <c r="D24" s="575" t="s">
        <v>1353</v>
      </c>
      <c r="E24" s="547" t="s">
        <v>1362</v>
      </c>
      <c r="F24" s="575" t="s">
        <v>1363</v>
      </c>
      <c r="G24" s="547" t="s">
        <v>944</v>
      </c>
      <c r="H24" s="547" t="s">
        <v>945</v>
      </c>
      <c r="I24" s="561">
        <v>14217.5</v>
      </c>
      <c r="J24" s="561">
        <v>4</v>
      </c>
      <c r="K24" s="562">
        <v>56870</v>
      </c>
    </row>
    <row r="25" spans="1:11" ht="14.4" customHeight="1" x14ac:dyDescent="0.3">
      <c r="A25" s="543" t="s">
        <v>515</v>
      </c>
      <c r="B25" s="544" t="s">
        <v>594</v>
      </c>
      <c r="C25" s="547" t="s">
        <v>521</v>
      </c>
      <c r="D25" s="575" t="s">
        <v>1353</v>
      </c>
      <c r="E25" s="547" t="s">
        <v>1362</v>
      </c>
      <c r="F25" s="575" t="s">
        <v>1363</v>
      </c>
      <c r="G25" s="547" t="s">
        <v>946</v>
      </c>
      <c r="H25" s="547" t="s">
        <v>947</v>
      </c>
      <c r="I25" s="561">
        <v>3462.54</v>
      </c>
      <c r="J25" s="561">
        <v>15</v>
      </c>
      <c r="K25" s="562">
        <v>51938.04</v>
      </c>
    </row>
    <row r="26" spans="1:11" ht="14.4" customHeight="1" x14ac:dyDescent="0.3">
      <c r="A26" s="543" t="s">
        <v>515</v>
      </c>
      <c r="B26" s="544" t="s">
        <v>594</v>
      </c>
      <c r="C26" s="547" t="s">
        <v>521</v>
      </c>
      <c r="D26" s="575" t="s">
        <v>1353</v>
      </c>
      <c r="E26" s="547" t="s">
        <v>1362</v>
      </c>
      <c r="F26" s="575" t="s">
        <v>1363</v>
      </c>
      <c r="G26" s="547" t="s">
        <v>948</v>
      </c>
      <c r="H26" s="547" t="s">
        <v>949</v>
      </c>
      <c r="I26" s="561">
        <v>295.25</v>
      </c>
      <c r="J26" s="561">
        <v>30</v>
      </c>
      <c r="K26" s="562">
        <v>8857.5</v>
      </c>
    </row>
    <row r="27" spans="1:11" ht="14.4" customHeight="1" x14ac:dyDescent="0.3">
      <c r="A27" s="543" t="s">
        <v>515</v>
      </c>
      <c r="B27" s="544" t="s">
        <v>594</v>
      </c>
      <c r="C27" s="547" t="s">
        <v>521</v>
      </c>
      <c r="D27" s="575" t="s">
        <v>1353</v>
      </c>
      <c r="E27" s="547" t="s">
        <v>1362</v>
      </c>
      <c r="F27" s="575" t="s">
        <v>1363</v>
      </c>
      <c r="G27" s="547" t="s">
        <v>950</v>
      </c>
      <c r="H27" s="547" t="s">
        <v>951</v>
      </c>
      <c r="I27" s="561">
        <v>295.25</v>
      </c>
      <c r="J27" s="561">
        <v>6</v>
      </c>
      <c r="K27" s="562">
        <v>1771.5</v>
      </c>
    </row>
    <row r="28" spans="1:11" ht="14.4" customHeight="1" x14ac:dyDescent="0.3">
      <c r="A28" s="543" t="s">
        <v>515</v>
      </c>
      <c r="B28" s="544" t="s">
        <v>594</v>
      </c>
      <c r="C28" s="547" t="s">
        <v>521</v>
      </c>
      <c r="D28" s="575" t="s">
        <v>1353</v>
      </c>
      <c r="E28" s="547" t="s">
        <v>1362</v>
      </c>
      <c r="F28" s="575" t="s">
        <v>1363</v>
      </c>
      <c r="G28" s="547" t="s">
        <v>952</v>
      </c>
      <c r="H28" s="547" t="s">
        <v>953</v>
      </c>
      <c r="I28" s="561">
        <v>3702.5166666666664</v>
      </c>
      <c r="J28" s="561">
        <v>5</v>
      </c>
      <c r="K28" s="562">
        <v>18512.53</v>
      </c>
    </row>
    <row r="29" spans="1:11" ht="14.4" customHeight="1" x14ac:dyDescent="0.3">
      <c r="A29" s="543" t="s">
        <v>515</v>
      </c>
      <c r="B29" s="544" t="s">
        <v>594</v>
      </c>
      <c r="C29" s="547" t="s">
        <v>521</v>
      </c>
      <c r="D29" s="575" t="s">
        <v>1353</v>
      </c>
      <c r="E29" s="547" t="s">
        <v>1362</v>
      </c>
      <c r="F29" s="575" t="s">
        <v>1363</v>
      </c>
      <c r="G29" s="547" t="s">
        <v>954</v>
      </c>
      <c r="H29" s="547" t="s">
        <v>955</v>
      </c>
      <c r="I29" s="561">
        <v>295.25</v>
      </c>
      <c r="J29" s="561">
        <v>6</v>
      </c>
      <c r="K29" s="562">
        <v>1771.5</v>
      </c>
    </row>
    <row r="30" spans="1:11" ht="14.4" customHeight="1" x14ac:dyDescent="0.3">
      <c r="A30" s="543" t="s">
        <v>515</v>
      </c>
      <c r="B30" s="544" t="s">
        <v>594</v>
      </c>
      <c r="C30" s="547" t="s">
        <v>521</v>
      </c>
      <c r="D30" s="575" t="s">
        <v>1353</v>
      </c>
      <c r="E30" s="547" t="s">
        <v>1362</v>
      </c>
      <c r="F30" s="575" t="s">
        <v>1363</v>
      </c>
      <c r="G30" s="547" t="s">
        <v>956</v>
      </c>
      <c r="H30" s="547" t="s">
        <v>957</v>
      </c>
      <c r="I30" s="561">
        <v>1400.3899999999999</v>
      </c>
      <c r="J30" s="561">
        <v>7</v>
      </c>
      <c r="K30" s="562">
        <v>9802.73</v>
      </c>
    </row>
    <row r="31" spans="1:11" ht="14.4" customHeight="1" x14ac:dyDescent="0.3">
      <c r="A31" s="543" t="s">
        <v>515</v>
      </c>
      <c r="B31" s="544" t="s">
        <v>594</v>
      </c>
      <c r="C31" s="547" t="s">
        <v>521</v>
      </c>
      <c r="D31" s="575" t="s">
        <v>1353</v>
      </c>
      <c r="E31" s="547" t="s">
        <v>1362</v>
      </c>
      <c r="F31" s="575" t="s">
        <v>1363</v>
      </c>
      <c r="G31" s="547" t="s">
        <v>958</v>
      </c>
      <c r="H31" s="547" t="s">
        <v>959</v>
      </c>
      <c r="I31" s="561">
        <v>2427.91</v>
      </c>
      <c r="J31" s="561">
        <v>7</v>
      </c>
      <c r="K31" s="562">
        <v>16995.37</v>
      </c>
    </row>
    <row r="32" spans="1:11" ht="14.4" customHeight="1" x14ac:dyDescent="0.3">
      <c r="A32" s="543" t="s">
        <v>515</v>
      </c>
      <c r="B32" s="544" t="s">
        <v>594</v>
      </c>
      <c r="C32" s="547" t="s">
        <v>521</v>
      </c>
      <c r="D32" s="575" t="s">
        <v>1353</v>
      </c>
      <c r="E32" s="547" t="s">
        <v>1362</v>
      </c>
      <c r="F32" s="575" t="s">
        <v>1363</v>
      </c>
      <c r="G32" s="547" t="s">
        <v>960</v>
      </c>
      <c r="H32" s="547" t="s">
        <v>961</v>
      </c>
      <c r="I32" s="561">
        <v>295.25</v>
      </c>
      <c r="J32" s="561">
        <v>30</v>
      </c>
      <c r="K32" s="562">
        <v>8857.5</v>
      </c>
    </row>
    <row r="33" spans="1:11" ht="14.4" customHeight="1" x14ac:dyDescent="0.3">
      <c r="A33" s="543" t="s">
        <v>515</v>
      </c>
      <c r="B33" s="544" t="s">
        <v>594</v>
      </c>
      <c r="C33" s="547" t="s">
        <v>521</v>
      </c>
      <c r="D33" s="575" t="s">
        <v>1353</v>
      </c>
      <c r="E33" s="547" t="s">
        <v>1362</v>
      </c>
      <c r="F33" s="575" t="s">
        <v>1363</v>
      </c>
      <c r="G33" s="547" t="s">
        <v>962</v>
      </c>
      <c r="H33" s="547" t="s">
        <v>963</v>
      </c>
      <c r="I33" s="561">
        <v>3088.1500000000005</v>
      </c>
      <c r="J33" s="561">
        <v>7</v>
      </c>
      <c r="K33" s="562">
        <v>21617.050000000003</v>
      </c>
    </row>
    <row r="34" spans="1:11" ht="14.4" customHeight="1" x14ac:dyDescent="0.3">
      <c r="A34" s="543" t="s">
        <v>515</v>
      </c>
      <c r="B34" s="544" t="s">
        <v>594</v>
      </c>
      <c r="C34" s="547" t="s">
        <v>521</v>
      </c>
      <c r="D34" s="575" t="s">
        <v>1353</v>
      </c>
      <c r="E34" s="547" t="s">
        <v>1362</v>
      </c>
      <c r="F34" s="575" t="s">
        <v>1363</v>
      </c>
      <c r="G34" s="547" t="s">
        <v>964</v>
      </c>
      <c r="H34" s="547" t="s">
        <v>965</v>
      </c>
      <c r="I34" s="561">
        <v>1374.19</v>
      </c>
      <c r="J34" s="561">
        <v>2</v>
      </c>
      <c r="K34" s="562">
        <v>2748.39</v>
      </c>
    </row>
    <row r="35" spans="1:11" ht="14.4" customHeight="1" x14ac:dyDescent="0.3">
      <c r="A35" s="543" t="s">
        <v>515</v>
      </c>
      <c r="B35" s="544" t="s">
        <v>594</v>
      </c>
      <c r="C35" s="547" t="s">
        <v>521</v>
      </c>
      <c r="D35" s="575" t="s">
        <v>1353</v>
      </c>
      <c r="E35" s="547" t="s">
        <v>1362</v>
      </c>
      <c r="F35" s="575" t="s">
        <v>1363</v>
      </c>
      <c r="G35" s="547" t="s">
        <v>966</v>
      </c>
      <c r="H35" s="547" t="s">
        <v>967</v>
      </c>
      <c r="I35" s="561">
        <v>1437.5</v>
      </c>
      <c r="J35" s="561">
        <v>12</v>
      </c>
      <c r="K35" s="562">
        <v>17250</v>
      </c>
    </row>
    <row r="36" spans="1:11" ht="14.4" customHeight="1" x14ac:dyDescent="0.3">
      <c r="A36" s="543" t="s">
        <v>515</v>
      </c>
      <c r="B36" s="544" t="s">
        <v>594</v>
      </c>
      <c r="C36" s="547" t="s">
        <v>521</v>
      </c>
      <c r="D36" s="575" t="s">
        <v>1353</v>
      </c>
      <c r="E36" s="547" t="s">
        <v>1362</v>
      </c>
      <c r="F36" s="575" t="s">
        <v>1363</v>
      </c>
      <c r="G36" s="547" t="s">
        <v>968</v>
      </c>
      <c r="H36" s="547" t="s">
        <v>969</v>
      </c>
      <c r="I36" s="561">
        <v>1582.3500000000001</v>
      </c>
      <c r="J36" s="561">
        <v>7</v>
      </c>
      <c r="K36" s="562">
        <v>11076.45</v>
      </c>
    </row>
    <row r="37" spans="1:11" ht="14.4" customHeight="1" x14ac:dyDescent="0.3">
      <c r="A37" s="543" t="s">
        <v>515</v>
      </c>
      <c r="B37" s="544" t="s">
        <v>594</v>
      </c>
      <c r="C37" s="547" t="s">
        <v>521</v>
      </c>
      <c r="D37" s="575" t="s">
        <v>1353</v>
      </c>
      <c r="E37" s="547" t="s">
        <v>1362</v>
      </c>
      <c r="F37" s="575" t="s">
        <v>1363</v>
      </c>
      <c r="G37" s="547" t="s">
        <v>970</v>
      </c>
      <c r="H37" s="547" t="s">
        <v>971</v>
      </c>
      <c r="I37" s="561">
        <v>379.5</v>
      </c>
      <c r="J37" s="561">
        <v>12</v>
      </c>
      <c r="K37" s="562">
        <v>4554</v>
      </c>
    </row>
    <row r="38" spans="1:11" ht="14.4" customHeight="1" x14ac:dyDescent="0.3">
      <c r="A38" s="543" t="s">
        <v>515</v>
      </c>
      <c r="B38" s="544" t="s">
        <v>594</v>
      </c>
      <c r="C38" s="547" t="s">
        <v>521</v>
      </c>
      <c r="D38" s="575" t="s">
        <v>1353</v>
      </c>
      <c r="E38" s="547" t="s">
        <v>1362</v>
      </c>
      <c r="F38" s="575" t="s">
        <v>1363</v>
      </c>
      <c r="G38" s="547" t="s">
        <v>972</v>
      </c>
      <c r="H38" s="547" t="s">
        <v>973</v>
      </c>
      <c r="I38" s="561">
        <v>3318.78</v>
      </c>
      <c r="J38" s="561">
        <v>2</v>
      </c>
      <c r="K38" s="562">
        <v>6637.57</v>
      </c>
    </row>
    <row r="39" spans="1:11" ht="14.4" customHeight="1" x14ac:dyDescent="0.3">
      <c r="A39" s="543" t="s">
        <v>515</v>
      </c>
      <c r="B39" s="544" t="s">
        <v>594</v>
      </c>
      <c r="C39" s="547" t="s">
        <v>521</v>
      </c>
      <c r="D39" s="575" t="s">
        <v>1353</v>
      </c>
      <c r="E39" s="547" t="s">
        <v>1362</v>
      </c>
      <c r="F39" s="575" t="s">
        <v>1363</v>
      </c>
      <c r="G39" s="547" t="s">
        <v>974</v>
      </c>
      <c r="H39" s="547" t="s">
        <v>975</v>
      </c>
      <c r="I39" s="561">
        <v>414</v>
      </c>
      <c r="J39" s="561">
        <v>14</v>
      </c>
      <c r="K39" s="562">
        <v>5796</v>
      </c>
    </row>
    <row r="40" spans="1:11" ht="14.4" customHeight="1" x14ac:dyDescent="0.3">
      <c r="A40" s="543" t="s">
        <v>515</v>
      </c>
      <c r="B40" s="544" t="s">
        <v>594</v>
      </c>
      <c r="C40" s="547" t="s">
        <v>521</v>
      </c>
      <c r="D40" s="575" t="s">
        <v>1353</v>
      </c>
      <c r="E40" s="547" t="s">
        <v>1362</v>
      </c>
      <c r="F40" s="575" t="s">
        <v>1363</v>
      </c>
      <c r="G40" s="547" t="s">
        <v>976</v>
      </c>
      <c r="H40" s="547" t="s">
        <v>977</v>
      </c>
      <c r="I40" s="561">
        <v>2334</v>
      </c>
      <c r="J40" s="561">
        <v>6</v>
      </c>
      <c r="K40" s="562">
        <v>14004</v>
      </c>
    </row>
    <row r="41" spans="1:11" ht="14.4" customHeight="1" x14ac:dyDescent="0.3">
      <c r="A41" s="543" t="s">
        <v>515</v>
      </c>
      <c r="B41" s="544" t="s">
        <v>594</v>
      </c>
      <c r="C41" s="547" t="s">
        <v>521</v>
      </c>
      <c r="D41" s="575" t="s">
        <v>1353</v>
      </c>
      <c r="E41" s="547" t="s">
        <v>1362</v>
      </c>
      <c r="F41" s="575" t="s">
        <v>1363</v>
      </c>
      <c r="G41" s="547" t="s">
        <v>978</v>
      </c>
      <c r="H41" s="547" t="s">
        <v>979</v>
      </c>
      <c r="I41" s="561">
        <v>1391.5</v>
      </c>
      <c r="J41" s="561">
        <v>1</v>
      </c>
      <c r="K41" s="562">
        <v>1391.5</v>
      </c>
    </row>
    <row r="42" spans="1:11" ht="14.4" customHeight="1" x14ac:dyDescent="0.3">
      <c r="A42" s="543" t="s">
        <v>515</v>
      </c>
      <c r="B42" s="544" t="s">
        <v>594</v>
      </c>
      <c r="C42" s="547" t="s">
        <v>521</v>
      </c>
      <c r="D42" s="575" t="s">
        <v>1353</v>
      </c>
      <c r="E42" s="547" t="s">
        <v>1362</v>
      </c>
      <c r="F42" s="575" t="s">
        <v>1363</v>
      </c>
      <c r="G42" s="547" t="s">
        <v>980</v>
      </c>
      <c r="H42" s="547" t="s">
        <v>981</v>
      </c>
      <c r="I42" s="561">
        <v>1083.48</v>
      </c>
      <c r="J42" s="561">
        <v>2</v>
      </c>
      <c r="K42" s="562">
        <v>2166.96</v>
      </c>
    </row>
    <row r="43" spans="1:11" ht="14.4" customHeight="1" x14ac:dyDescent="0.3">
      <c r="A43" s="543" t="s">
        <v>515</v>
      </c>
      <c r="B43" s="544" t="s">
        <v>594</v>
      </c>
      <c r="C43" s="547" t="s">
        <v>521</v>
      </c>
      <c r="D43" s="575" t="s">
        <v>1353</v>
      </c>
      <c r="E43" s="547" t="s">
        <v>1362</v>
      </c>
      <c r="F43" s="575" t="s">
        <v>1363</v>
      </c>
      <c r="G43" s="547" t="s">
        <v>982</v>
      </c>
      <c r="H43" s="547" t="s">
        <v>983</v>
      </c>
      <c r="I43" s="561">
        <v>5325.32</v>
      </c>
      <c r="J43" s="561">
        <v>5</v>
      </c>
      <c r="K43" s="562">
        <v>26761.98</v>
      </c>
    </row>
    <row r="44" spans="1:11" ht="14.4" customHeight="1" x14ac:dyDescent="0.3">
      <c r="A44" s="543" t="s">
        <v>515</v>
      </c>
      <c r="B44" s="544" t="s">
        <v>594</v>
      </c>
      <c r="C44" s="547" t="s">
        <v>521</v>
      </c>
      <c r="D44" s="575" t="s">
        <v>1353</v>
      </c>
      <c r="E44" s="547" t="s">
        <v>1362</v>
      </c>
      <c r="F44" s="575" t="s">
        <v>1363</v>
      </c>
      <c r="G44" s="547" t="s">
        <v>984</v>
      </c>
      <c r="H44" s="547" t="s">
        <v>985</v>
      </c>
      <c r="I44" s="561">
        <v>2917.32</v>
      </c>
      <c r="J44" s="561">
        <v>1</v>
      </c>
      <c r="K44" s="562">
        <v>2917.32</v>
      </c>
    </row>
    <row r="45" spans="1:11" ht="14.4" customHeight="1" x14ac:dyDescent="0.3">
      <c r="A45" s="543" t="s">
        <v>515</v>
      </c>
      <c r="B45" s="544" t="s">
        <v>594</v>
      </c>
      <c r="C45" s="547" t="s">
        <v>521</v>
      </c>
      <c r="D45" s="575" t="s">
        <v>1353</v>
      </c>
      <c r="E45" s="547" t="s">
        <v>1362</v>
      </c>
      <c r="F45" s="575" t="s">
        <v>1363</v>
      </c>
      <c r="G45" s="547" t="s">
        <v>986</v>
      </c>
      <c r="H45" s="547" t="s">
        <v>987</v>
      </c>
      <c r="I45" s="561">
        <v>347.26</v>
      </c>
      <c r="J45" s="561">
        <v>1</v>
      </c>
      <c r="K45" s="562">
        <v>347.26</v>
      </c>
    </row>
    <row r="46" spans="1:11" ht="14.4" customHeight="1" x14ac:dyDescent="0.3">
      <c r="A46" s="543" t="s">
        <v>515</v>
      </c>
      <c r="B46" s="544" t="s">
        <v>594</v>
      </c>
      <c r="C46" s="547" t="s">
        <v>521</v>
      </c>
      <c r="D46" s="575" t="s">
        <v>1353</v>
      </c>
      <c r="E46" s="547" t="s">
        <v>1362</v>
      </c>
      <c r="F46" s="575" t="s">
        <v>1363</v>
      </c>
      <c r="G46" s="547" t="s">
        <v>988</v>
      </c>
      <c r="H46" s="547" t="s">
        <v>989</v>
      </c>
      <c r="I46" s="561">
        <v>284.36500000000001</v>
      </c>
      <c r="J46" s="561">
        <v>11</v>
      </c>
      <c r="K46" s="562">
        <v>3128</v>
      </c>
    </row>
    <row r="47" spans="1:11" ht="14.4" customHeight="1" x14ac:dyDescent="0.3">
      <c r="A47" s="543" t="s">
        <v>515</v>
      </c>
      <c r="B47" s="544" t="s">
        <v>594</v>
      </c>
      <c r="C47" s="547" t="s">
        <v>521</v>
      </c>
      <c r="D47" s="575" t="s">
        <v>1353</v>
      </c>
      <c r="E47" s="547" t="s">
        <v>1362</v>
      </c>
      <c r="F47" s="575" t="s">
        <v>1363</v>
      </c>
      <c r="G47" s="547" t="s">
        <v>990</v>
      </c>
      <c r="H47" s="547" t="s">
        <v>991</v>
      </c>
      <c r="I47" s="561">
        <v>207.37344221806441</v>
      </c>
      <c r="J47" s="561">
        <v>48</v>
      </c>
      <c r="K47" s="562">
        <v>9953.9252264670922</v>
      </c>
    </row>
    <row r="48" spans="1:11" ht="14.4" customHeight="1" x14ac:dyDescent="0.3">
      <c r="A48" s="543" t="s">
        <v>515</v>
      </c>
      <c r="B48" s="544" t="s">
        <v>594</v>
      </c>
      <c r="C48" s="547" t="s">
        <v>521</v>
      </c>
      <c r="D48" s="575" t="s">
        <v>1353</v>
      </c>
      <c r="E48" s="547" t="s">
        <v>1362</v>
      </c>
      <c r="F48" s="575" t="s">
        <v>1363</v>
      </c>
      <c r="G48" s="547" t="s">
        <v>992</v>
      </c>
      <c r="H48" s="547" t="s">
        <v>993</v>
      </c>
      <c r="I48" s="561">
        <v>1254.53</v>
      </c>
      <c r="J48" s="561">
        <v>5</v>
      </c>
      <c r="K48" s="562">
        <v>6272.64</v>
      </c>
    </row>
    <row r="49" spans="1:11" ht="14.4" customHeight="1" x14ac:dyDescent="0.3">
      <c r="A49" s="543" t="s">
        <v>515</v>
      </c>
      <c r="B49" s="544" t="s">
        <v>594</v>
      </c>
      <c r="C49" s="547" t="s">
        <v>521</v>
      </c>
      <c r="D49" s="575" t="s">
        <v>1353</v>
      </c>
      <c r="E49" s="547" t="s">
        <v>1362</v>
      </c>
      <c r="F49" s="575" t="s">
        <v>1363</v>
      </c>
      <c r="G49" s="547" t="s">
        <v>994</v>
      </c>
      <c r="H49" s="547" t="s">
        <v>995</v>
      </c>
      <c r="I49" s="561">
        <v>2875</v>
      </c>
      <c r="J49" s="561">
        <v>1</v>
      </c>
      <c r="K49" s="562">
        <v>2875</v>
      </c>
    </row>
    <row r="50" spans="1:11" ht="14.4" customHeight="1" x14ac:dyDescent="0.3">
      <c r="A50" s="543" t="s">
        <v>515</v>
      </c>
      <c r="B50" s="544" t="s">
        <v>594</v>
      </c>
      <c r="C50" s="547" t="s">
        <v>521</v>
      </c>
      <c r="D50" s="575" t="s">
        <v>1353</v>
      </c>
      <c r="E50" s="547" t="s">
        <v>1362</v>
      </c>
      <c r="F50" s="575" t="s">
        <v>1363</v>
      </c>
      <c r="G50" s="547" t="s">
        <v>996</v>
      </c>
      <c r="H50" s="547" t="s">
        <v>997</v>
      </c>
      <c r="I50" s="561">
        <v>3565</v>
      </c>
      <c r="J50" s="561">
        <v>0.1</v>
      </c>
      <c r="K50" s="562">
        <v>356.5</v>
      </c>
    </row>
    <row r="51" spans="1:11" ht="14.4" customHeight="1" x14ac:dyDescent="0.3">
      <c r="A51" s="543" t="s">
        <v>515</v>
      </c>
      <c r="B51" s="544" t="s">
        <v>594</v>
      </c>
      <c r="C51" s="547" t="s">
        <v>521</v>
      </c>
      <c r="D51" s="575" t="s">
        <v>1353</v>
      </c>
      <c r="E51" s="547" t="s">
        <v>1362</v>
      </c>
      <c r="F51" s="575" t="s">
        <v>1363</v>
      </c>
      <c r="G51" s="547" t="s">
        <v>998</v>
      </c>
      <c r="H51" s="547" t="s">
        <v>999</v>
      </c>
      <c r="I51" s="561">
        <v>1322.5</v>
      </c>
      <c r="J51" s="561">
        <v>3</v>
      </c>
      <c r="K51" s="562">
        <v>3967.5</v>
      </c>
    </row>
    <row r="52" spans="1:11" ht="14.4" customHeight="1" x14ac:dyDescent="0.3">
      <c r="A52" s="543" t="s">
        <v>515</v>
      </c>
      <c r="B52" s="544" t="s">
        <v>594</v>
      </c>
      <c r="C52" s="547" t="s">
        <v>521</v>
      </c>
      <c r="D52" s="575" t="s">
        <v>1353</v>
      </c>
      <c r="E52" s="547" t="s">
        <v>1362</v>
      </c>
      <c r="F52" s="575" t="s">
        <v>1363</v>
      </c>
      <c r="G52" s="547" t="s">
        <v>1000</v>
      </c>
      <c r="H52" s="547" t="s">
        <v>1001</v>
      </c>
      <c r="I52" s="561">
        <v>4882.45</v>
      </c>
      <c r="J52" s="561">
        <v>5</v>
      </c>
      <c r="K52" s="562">
        <v>24412.26</v>
      </c>
    </row>
    <row r="53" spans="1:11" ht="14.4" customHeight="1" x14ac:dyDescent="0.3">
      <c r="A53" s="543" t="s">
        <v>515</v>
      </c>
      <c r="B53" s="544" t="s">
        <v>594</v>
      </c>
      <c r="C53" s="547" t="s">
        <v>521</v>
      </c>
      <c r="D53" s="575" t="s">
        <v>1353</v>
      </c>
      <c r="E53" s="547" t="s">
        <v>1362</v>
      </c>
      <c r="F53" s="575" t="s">
        <v>1363</v>
      </c>
      <c r="G53" s="547" t="s">
        <v>1002</v>
      </c>
      <c r="H53" s="547" t="s">
        <v>1003</v>
      </c>
      <c r="I53" s="561">
        <v>6253.33</v>
      </c>
      <c r="J53" s="561">
        <v>2</v>
      </c>
      <c r="K53" s="562">
        <v>12506.66</v>
      </c>
    </row>
    <row r="54" spans="1:11" ht="14.4" customHeight="1" x14ac:dyDescent="0.3">
      <c r="A54" s="543" t="s">
        <v>515</v>
      </c>
      <c r="B54" s="544" t="s">
        <v>594</v>
      </c>
      <c r="C54" s="547" t="s">
        <v>521</v>
      </c>
      <c r="D54" s="575" t="s">
        <v>1353</v>
      </c>
      <c r="E54" s="547" t="s">
        <v>1362</v>
      </c>
      <c r="F54" s="575" t="s">
        <v>1363</v>
      </c>
      <c r="G54" s="547" t="s">
        <v>1004</v>
      </c>
      <c r="H54" s="547" t="s">
        <v>1005</v>
      </c>
      <c r="I54" s="561">
        <v>8971.98</v>
      </c>
      <c r="J54" s="561">
        <v>3</v>
      </c>
      <c r="K54" s="562">
        <v>26915.93</v>
      </c>
    </row>
    <row r="55" spans="1:11" ht="14.4" customHeight="1" x14ac:dyDescent="0.3">
      <c r="A55" s="543" t="s">
        <v>515</v>
      </c>
      <c r="B55" s="544" t="s">
        <v>594</v>
      </c>
      <c r="C55" s="547" t="s">
        <v>521</v>
      </c>
      <c r="D55" s="575" t="s">
        <v>1353</v>
      </c>
      <c r="E55" s="547" t="s">
        <v>1362</v>
      </c>
      <c r="F55" s="575" t="s">
        <v>1363</v>
      </c>
      <c r="G55" s="547" t="s">
        <v>1006</v>
      </c>
      <c r="H55" s="547" t="s">
        <v>1007</v>
      </c>
      <c r="I55" s="561">
        <v>2133.21</v>
      </c>
      <c r="J55" s="561">
        <v>10</v>
      </c>
      <c r="K55" s="562">
        <v>21332.12</v>
      </c>
    </row>
    <row r="56" spans="1:11" ht="14.4" customHeight="1" x14ac:dyDescent="0.3">
      <c r="A56" s="543" t="s">
        <v>515</v>
      </c>
      <c r="B56" s="544" t="s">
        <v>594</v>
      </c>
      <c r="C56" s="547" t="s">
        <v>521</v>
      </c>
      <c r="D56" s="575" t="s">
        <v>1353</v>
      </c>
      <c r="E56" s="547" t="s">
        <v>1362</v>
      </c>
      <c r="F56" s="575" t="s">
        <v>1363</v>
      </c>
      <c r="G56" s="547" t="s">
        <v>1008</v>
      </c>
      <c r="H56" s="547" t="s">
        <v>1009</v>
      </c>
      <c r="I56" s="561">
        <v>1454.52</v>
      </c>
      <c r="J56" s="561">
        <v>10</v>
      </c>
      <c r="K56" s="562">
        <v>14545.2</v>
      </c>
    </row>
    <row r="57" spans="1:11" ht="14.4" customHeight="1" x14ac:dyDescent="0.3">
      <c r="A57" s="543" t="s">
        <v>515</v>
      </c>
      <c r="B57" s="544" t="s">
        <v>594</v>
      </c>
      <c r="C57" s="547" t="s">
        <v>521</v>
      </c>
      <c r="D57" s="575" t="s">
        <v>1353</v>
      </c>
      <c r="E57" s="547" t="s">
        <v>1362</v>
      </c>
      <c r="F57" s="575" t="s">
        <v>1363</v>
      </c>
      <c r="G57" s="547" t="s">
        <v>1010</v>
      </c>
      <c r="H57" s="547" t="s">
        <v>1011</v>
      </c>
      <c r="I57" s="561">
        <v>1254.53</v>
      </c>
      <c r="J57" s="561">
        <v>25</v>
      </c>
      <c r="K57" s="562">
        <v>31363.200000000001</v>
      </c>
    </row>
    <row r="58" spans="1:11" ht="14.4" customHeight="1" x14ac:dyDescent="0.3">
      <c r="A58" s="543" t="s">
        <v>515</v>
      </c>
      <c r="B58" s="544" t="s">
        <v>594</v>
      </c>
      <c r="C58" s="547" t="s">
        <v>521</v>
      </c>
      <c r="D58" s="575" t="s">
        <v>1353</v>
      </c>
      <c r="E58" s="547" t="s">
        <v>1362</v>
      </c>
      <c r="F58" s="575" t="s">
        <v>1363</v>
      </c>
      <c r="G58" s="547" t="s">
        <v>1012</v>
      </c>
      <c r="H58" s="547" t="s">
        <v>1013</v>
      </c>
      <c r="I58" s="561">
        <v>1352.4</v>
      </c>
      <c r="J58" s="561">
        <v>10</v>
      </c>
      <c r="K58" s="562">
        <v>13524</v>
      </c>
    </row>
    <row r="59" spans="1:11" ht="14.4" customHeight="1" x14ac:dyDescent="0.3">
      <c r="A59" s="543" t="s">
        <v>515</v>
      </c>
      <c r="B59" s="544" t="s">
        <v>594</v>
      </c>
      <c r="C59" s="547" t="s">
        <v>521</v>
      </c>
      <c r="D59" s="575" t="s">
        <v>1353</v>
      </c>
      <c r="E59" s="547" t="s">
        <v>1362</v>
      </c>
      <c r="F59" s="575" t="s">
        <v>1363</v>
      </c>
      <c r="G59" s="547" t="s">
        <v>1014</v>
      </c>
      <c r="H59" s="547" t="s">
        <v>1015</v>
      </c>
      <c r="I59" s="561">
        <v>1876.8</v>
      </c>
      <c r="J59" s="561">
        <v>2</v>
      </c>
      <c r="K59" s="562">
        <v>3753.6</v>
      </c>
    </row>
    <row r="60" spans="1:11" ht="14.4" customHeight="1" x14ac:dyDescent="0.3">
      <c r="A60" s="543" t="s">
        <v>515</v>
      </c>
      <c r="B60" s="544" t="s">
        <v>594</v>
      </c>
      <c r="C60" s="547" t="s">
        <v>521</v>
      </c>
      <c r="D60" s="575" t="s">
        <v>1353</v>
      </c>
      <c r="E60" s="547" t="s">
        <v>1362</v>
      </c>
      <c r="F60" s="575" t="s">
        <v>1363</v>
      </c>
      <c r="G60" s="547" t="s">
        <v>1016</v>
      </c>
      <c r="H60" s="547" t="s">
        <v>1017</v>
      </c>
      <c r="I60" s="561">
        <v>1138.5</v>
      </c>
      <c r="J60" s="561">
        <v>3</v>
      </c>
      <c r="K60" s="562">
        <v>3415.5</v>
      </c>
    </row>
    <row r="61" spans="1:11" ht="14.4" customHeight="1" x14ac:dyDescent="0.3">
      <c r="A61" s="543" t="s">
        <v>515</v>
      </c>
      <c r="B61" s="544" t="s">
        <v>594</v>
      </c>
      <c r="C61" s="547" t="s">
        <v>521</v>
      </c>
      <c r="D61" s="575" t="s">
        <v>1353</v>
      </c>
      <c r="E61" s="547" t="s">
        <v>1362</v>
      </c>
      <c r="F61" s="575" t="s">
        <v>1363</v>
      </c>
      <c r="G61" s="547" t="s">
        <v>1018</v>
      </c>
      <c r="H61" s="547" t="s">
        <v>1019</v>
      </c>
      <c r="I61" s="561">
        <v>1437.5</v>
      </c>
      <c r="J61" s="561">
        <v>1</v>
      </c>
      <c r="K61" s="562">
        <v>1437.5</v>
      </c>
    </row>
    <row r="62" spans="1:11" ht="14.4" customHeight="1" x14ac:dyDescent="0.3">
      <c r="A62" s="543" t="s">
        <v>515</v>
      </c>
      <c r="B62" s="544" t="s">
        <v>594</v>
      </c>
      <c r="C62" s="547" t="s">
        <v>521</v>
      </c>
      <c r="D62" s="575" t="s">
        <v>1353</v>
      </c>
      <c r="E62" s="547" t="s">
        <v>1362</v>
      </c>
      <c r="F62" s="575" t="s">
        <v>1363</v>
      </c>
      <c r="G62" s="547" t="s">
        <v>1020</v>
      </c>
      <c r="H62" s="547" t="s">
        <v>1021</v>
      </c>
      <c r="I62" s="561">
        <v>1525.75</v>
      </c>
      <c r="J62" s="561">
        <v>2</v>
      </c>
      <c r="K62" s="562">
        <v>3051.5</v>
      </c>
    </row>
    <row r="63" spans="1:11" ht="14.4" customHeight="1" x14ac:dyDescent="0.3">
      <c r="A63" s="543" t="s">
        <v>515</v>
      </c>
      <c r="B63" s="544" t="s">
        <v>594</v>
      </c>
      <c r="C63" s="547" t="s">
        <v>521</v>
      </c>
      <c r="D63" s="575" t="s">
        <v>1353</v>
      </c>
      <c r="E63" s="547" t="s">
        <v>1362</v>
      </c>
      <c r="F63" s="575" t="s">
        <v>1363</v>
      </c>
      <c r="G63" s="547" t="s">
        <v>1022</v>
      </c>
      <c r="H63" s="547" t="s">
        <v>1023</v>
      </c>
      <c r="I63" s="561">
        <v>4577.28</v>
      </c>
      <c r="J63" s="561">
        <v>1</v>
      </c>
      <c r="K63" s="562">
        <v>4577.28</v>
      </c>
    </row>
    <row r="64" spans="1:11" ht="14.4" customHeight="1" x14ac:dyDescent="0.3">
      <c r="A64" s="543" t="s">
        <v>515</v>
      </c>
      <c r="B64" s="544" t="s">
        <v>594</v>
      </c>
      <c r="C64" s="547" t="s">
        <v>521</v>
      </c>
      <c r="D64" s="575" t="s">
        <v>1353</v>
      </c>
      <c r="E64" s="547" t="s">
        <v>1362</v>
      </c>
      <c r="F64" s="575" t="s">
        <v>1363</v>
      </c>
      <c r="G64" s="547" t="s">
        <v>1024</v>
      </c>
      <c r="H64" s="547" t="s">
        <v>1025</v>
      </c>
      <c r="I64" s="561">
        <v>5520</v>
      </c>
      <c r="J64" s="561">
        <v>1</v>
      </c>
      <c r="K64" s="562">
        <v>5520</v>
      </c>
    </row>
    <row r="65" spans="1:11" ht="14.4" customHeight="1" x14ac:dyDescent="0.3">
      <c r="A65" s="543" t="s">
        <v>515</v>
      </c>
      <c r="B65" s="544" t="s">
        <v>594</v>
      </c>
      <c r="C65" s="547" t="s">
        <v>521</v>
      </c>
      <c r="D65" s="575" t="s">
        <v>1353</v>
      </c>
      <c r="E65" s="547" t="s">
        <v>1362</v>
      </c>
      <c r="F65" s="575" t="s">
        <v>1363</v>
      </c>
      <c r="G65" s="547" t="s">
        <v>1026</v>
      </c>
      <c r="H65" s="547" t="s">
        <v>1027</v>
      </c>
      <c r="I65" s="561">
        <v>1732.71</v>
      </c>
      <c r="J65" s="561">
        <v>1</v>
      </c>
      <c r="K65" s="562">
        <v>1732.71</v>
      </c>
    </row>
    <row r="66" spans="1:11" ht="14.4" customHeight="1" x14ac:dyDescent="0.3">
      <c r="A66" s="543" t="s">
        <v>515</v>
      </c>
      <c r="B66" s="544" t="s">
        <v>594</v>
      </c>
      <c r="C66" s="547" t="s">
        <v>521</v>
      </c>
      <c r="D66" s="575" t="s">
        <v>1353</v>
      </c>
      <c r="E66" s="547" t="s">
        <v>1362</v>
      </c>
      <c r="F66" s="575" t="s">
        <v>1363</v>
      </c>
      <c r="G66" s="547" t="s">
        <v>1028</v>
      </c>
      <c r="H66" s="547" t="s">
        <v>1029</v>
      </c>
      <c r="I66" s="561">
        <v>2204.6</v>
      </c>
      <c r="J66" s="561">
        <v>1</v>
      </c>
      <c r="K66" s="562">
        <v>2204.6</v>
      </c>
    </row>
    <row r="67" spans="1:11" ht="14.4" customHeight="1" x14ac:dyDescent="0.3">
      <c r="A67" s="543" t="s">
        <v>515</v>
      </c>
      <c r="B67" s="544" t="s">
        <v>594</v>
      </c>
      <c r="C67" s="547" t="s">
        <v>521</v>
      </c>
      <c r="D67" s="575" t="s">
        <v>1353</v>
      </c>
      <c r="E67" s="547" t="s">
        <v>1362</v>
      </c>
      <c r="F67" s="575" t="s">
        <v>1363</v>
      </c>
      <c r="G67" s="547" t="s">
        <v>1030</v>
      </c>
      <c r="H67" s="547" t="s">
        <v>1031</v>
      </c>
      <c r="I67" s="561">
        <v>229.90000000000006</v>
      </c>
      <c r="J67" s="561">
        <v>12</v>
      </c>
      <c r="K67" s="562">
        <v>2758.8000000000006</v>
      </c>
    </row>
    <row r="68" spans="1:11" ht="14.4" customHeight="1" x14ac:dyDescent="0.3">
      <c r="A68" s="543" t="s">
        <v>515</v>
      </c>
      <c r="B68" s="544" t="s">
        <v>594</v>
      </c>
      <c r="C68" s="547" t="s">
        <v>526</v>
      </c>
      <c r="D68" s="575" t="s">
        <v>595</v>
      </c>
      <c r="E68" s="547" t="s">
        <v>1354</v>
      </c>
      <c r="F68" s="575" t="s">
        <v>1355</v>
      </c>
      <c r="G68" s="547" t="s">
        <v>1032</v>
      </c>
      <c r="H68" s="547" t="s">
        <v>1033</v>
      </c>
      <c r="I68" s="561">
        <v>42.446000000000005</v>
      </c>
      <c r="J68" s="561">
        <v>1000</v>
      </c>
      <c r="K68" s="562">
        <v>42446</v>
      </c>
    </row>
    <row r="69" spans="1:11" ht="14.4" customHeight="1" x14ac:dyDescent="0.3">
      <c r="A69" s="543" t="s">
        <v>515</v>
      </c>
      <c r="B69" s="544" t="s">
        <v>594</v>
      </c>
      <c r="C69" s="547" t="s">
        <v>526</v>
      </c>
      <c r="D69" s="575" t="s">
        <v>595</v>
      </c>
      <c r="E69" s="547" t="s">
        <v>1354</v>
      </c>
      <c r="F69" s="575" t="s">
        <v>1355</v>
      </c>
      <c r="G69" s="547" t="s">
        <v>1034</v>
      </c>
      <c r="H69" s="547" t="s">
        <v>1035</v>
      </c>
      <c r="I69" s="561">
        <v>4.3</v>
      </c>
      <c r="J69" s="561">
        <v>360</v>
      </c>
      <c r="K69" s="562">
        <v>1548</v>
      </c>
    </row>
    <row r="70" spans="1:11" ht="14.4" customHeight="1" x14ac:dyDescent="0.3">
      <c r="A70" s="543" t="s">
        <v>515</v>
      </c>
      <c r="B70" s="544" t="s">
        <v>594</v>
      </c>
      <c r="C70" s="547" t="s">
        <v>526</v>
      </c>
      <c r="D70" s="575" t="s">
        <v>595</v>
      </c>
      <c r="E70" s="547" t="s">
        <v>1354</v>
      </c>
      <c r="F70" s="575" t="s">
        <v>1355</v>
      </c>
      <c r="G70" s="547" t="s">
        <v>1036</v>
      </c>
      <c r="H70" s="547" t="s">
        <v>1037</v>
      </c>
      <c r="I70" s="561">
        <v>1.84</v>
      </c>
      <c r="J70" s="561">
        <v>10</v>
      </c>
      <c r="K70" s="562">
        <v>18.399999999999999</v>
      </c>
    </row>
    <row r="71" spans="1:11" ht="14.4" customHeight="1" x14ac:dyDescent="0.3">
      <c r="A71" s="543" t="s">
        <v>515</v>
      </c>
      <c r="B71" s="544" t="s">
        <v>594</v>
      </c>
      <c r="C71" s="547" t="s">
        <v>526</v>
      </c>
      <c r="D71" s="575" t="s">
        <v>595</v>
      </c>
      <c r="E71" s="547" t="s">
        <v>1354</v>
      </c>
      <c r="F71" s="575" t="s">
        <v>1355</v>
      </c>
      <c r="G71" s="547" t="s">
        <v>1038</v>
      </c>
      <c r="H71" s="547" t="s">
        <v>1039</v>
      </c>
      <c r="I71" s="561">
        <v>2.39</v>
      </c>
      <c r="J71" s="561">
        <v>10</v>
      </c>
      <c r="K71" s="562">
        <v>23.9</v>
      </c>
    </row>
    <row r="72" spans="1:11" ht="14.4" customHeight="1" x14ac:dyDescent="0.3">
      <c r="A72" s="543" t="s">
        <v>515</v>
      </c>
      <c r="B72" s="544" t="s">
        <v>594</v>
      </c>
      <c r="C72" s="547" t="s">
        <v>526</v>
      </c>
      <c r="D72" s="575" t="s">
        <v>595</v>
      </c>
      <c r="E72" s="547" t="s">
        <v>1354</v>
      </c>
      <c r="F72" s="575" t="s">
        <v>1355</v>
      </c>
      <c r="G72" s="547" t="s">
        <v>1040</v>
      </c>
      <c r="H72" s="547" t="s">
        <v>1041</v>
      </c>
      <c r="I72" s="561">
        <v>67.760000000000005</v>
      </c>
      <c r="J72" s="561">
        <v>20</v>
      </c>
      <c r="K72" s="562">
        <v>1355.2</v>
      </c>
    </row>
    <row r="73" spans="1:11" ht="14.4" customHeight="1" x14ac:dyDescent="0.3">
      <c r="A73" s="543" t="s">
        <v>515</v>
      </c>
      <c r="B73" s="544" t="s">
        <v>594</v>
      </c>
      <c r="C73" s="547" t="s">
        <v>526</v>
      </c>
      <c r="D73" s="575" t="s">
        <v>595</v>
      </c>
      <c r="E73" s="547" t="s">
        <v>1354</v>
      </c>
      <c r="F73" s="575" t="s">
        <v>1355</v>
      </c>
      <c r="G73" s="547" t="s">
        <v>1042</v>
      </c>
      <c r="H73" s="547" t="s">
        <v>1043</v>
      </c>
      <c r="I73" s="561">
        <v>2.96</v>
      </c>
      <c r="J73" s="561">
        <v>10</v>
      </c>
      <c r="K73" s="562">
        <v>29.6</v>
      </c>
    </row>
    <row r="74" spans="1:11" ht="14.4" customHeight="1" x14ac:dyDescent="0.3">
      <c r="A74" s="543" t="s">
        <v>515</v>
      </c>
      <c r="B74" s="544" t="s">
        <v>594</v>
      </c>
      <c r="C74" s="547" t="s">
        <v>526</v>
      </c>
      <c r="D74" s="575" t="s">
        <v>595</v>
      </c>
      <c r="E74" s="547" t="s">
        <v>1354</v>
      </c>
      <c r="F74" s="575" t="s">
        <v>1355</v>
      </c>
      <c r="G74" s="547" t="s">
        <v>1044</v>
      </c>
      <c r="H74" s="547" t="s">
        <v>1045</v>
      </c>
      <c r="I74" s="561">
        <v>8.1999999999999993</v>
      </c>
      <c r="J74" s="561">
        <v>5</v>
      </c>
      <c r="K74" s="562">
        <v>41</v>
      </c>
    </row>
    <row r="75" spans="1:11" ht="14.4" customHeight="1" x14ac:dyDescent="0.3">
      <c r="A75" s="543" t="s">
        <v>515</v>
      </c>
      <c r="B75" s="544" t="s">
        <v>594</v>
      </c>
      <c r="C75" s="547" t="s">
        <v>526</v>
      </c>
      <c r="D75" s="575" t="s">
        <v>595</v>
      </c>
      <c r="E75" s="547" t="s">
        <v>1354</v>
      </c>
      <c r="F75" s="575" t="s">
        <v>1355</v>
      </c>
      <c r="G75" s="547" t="s">
        <v>1046</v>
      </c>
      <c r="H75" s="547" t="s">
        <v>1047</v>
      </c>
      <c r="I75" s="561">
        <v>0.41000000000000003</v>
      </c>
      <c r="J75" s="561">
        <v>11000</v>
      </c>
      <c r="K75" s="562">
        <v>4520</v>
      </c>
    </row>
    <row r="76" spans="1:11" ht="14.4" customHeight="1" x14ac:dyDescent="0.3">
      <c r="A76" s="543" t="s">
        <v>515</v>
      </c>
      <c r="B76" s="544" t="s">
        <v>594</v>
      </c>
      <c r="C76" s="547" t="s">
        <v>526</v>
      </c>
      <c r="D76" s="575" t="s">
        <v>595</v>
      </c>
      <c r="E76" s="547" t="s">
        <v>1354</v>
      </c>
      <c r="F76" s="575" t="s">
        <v>1355</v>
      </c>
      <c r="G76" s="547" t="s">
        <v>1048</v>
      </c>
      <c r="H76" s="547" t="s">
        <v>1049</v>
      </c>
      <c r="I76" s="561">
        <v>3.01</v>
      </c>
      <c r="J76" s="561">
        <v>40</v>
      </c>
      <c r="K76" s="562">
        <v>120.4</v>
      </c>
    </row>
    <row r="77" spans="1:11" ht="14.4" customHeight="1" x14ac:dyDescent="0.3">
      <c r="A77" s="543" t="s">
        <v>515</v>
      </c>
      <c r="B77" s="544" t="s">
        <v>594</v>
      </c>
      <c r="C77" s="547" t="s">
        <v>526</v>
      </c>
      <c r="D77" s="575" t="s">
        <v>595</v>
      </c>
      <c r="E77" s="547" t="s">
        <v>1354</v>
      </c>
      <c r="F77" s="575" t="s">
        <v>1355</v>
      </c>
      <c r="G77" s="547" t="s">
        <v>1050</v>
      </c>
      <c r="H77" s="547" t="s">
        <v>1051</v>
      </c>
      <c r="I77" s="561">
        <v>1.1579999999999999</v>
      </c>
      <c r="J77" s="561">
        <v>12000</v>
      </c>
      <c r="K77" s="562">
        <v>13882.800000000001</v>
      </c>
    </row>
    <row r="78" spans="1:11" ht="14.4" customHeight="1" x14ac:dyDescent="0.3">
      <c r="A78" s="543" t="s">
        <v>515</v>
      </c>
      <c r="B78" s="544" t="s">
        <v>594</v>
      </c>
      <c r="C78" s="547" t="s">
        <v>526</v>
      </c>
      <c r="D78" s="575" t="s">
        <v>595</v>
      </c>
      <c r="E78" s="547" t="s">
        <v>1354</v>
      </c>
      <c r="F78" s="575" t="s">
        <v>1355</v>
      </c>
      <c r="G78" s="547" t="s">
        <v>1052</v>
      </c>
      <c r="H78" s="547" t="s">
        <v>1053</v>
      </c>
      <c r="I78" s="561">
        <v>8.58</v>
      </c>
      <c r="J78" s="561">
        <v>12</v>
      </c>
      <c r="K78" s="562">
        <v>102.96</v>
      </c>
    </row>
    <row r="79" spans="1:11" ht="14.4" customHeight="1" x14ac:dyDescent="0.3">
      <c r="A79" s="543" t="s">
        <v>515</v>
      </c>
      <c r="B79" s="544" t="s">
        <v>594</v>
      </c>
      <c r="C79" s="547" t="s">
        <v>526</v>
      </c>
      <c r="D79" s="575" t="s">
        <v>595</v>
      </c>
      <c r="E79" s="547" t="s">
        <v>1354</v>
      </c>
      <c r="F79" s="575" t="s">
        <v>1355</v>
      </c>
      <c r="G79" s="547" t="s">
        <v>910</v>
      </c>
      <c r="H79" s="547" t="s">
        <v>911</v>
      </c>
      <c r="I79" s="561">
        <v>13.02</v>
      </c>
      <c r="J79" s="561">
        <v>3</v>
      </c>
      <c r="K79" s="562">
        <v>39.06</v>
      </c>
    </row>
    <row r="80" spans="1:11" ht="14.4" customHeight="1" x14ac:dyDescent="0.3">
      <c r="A80" s="543" t="s">
        <v>515</v>
      </c>
      <c r="B80" s="544" t="s">
        <v>594</v>
      </c>
      <c r="C80" s="547" t="s">
        <v>526</v>
      </c>
      <c r="D80" s="575" t="s">
        <v>595</v>
      </c>
      <c r="E80" s="547" t="s">
        <v>1354</v>
      </c>
      <c r="F80" s="575" t="s">
        <v>1355</v>
      </c>
      <c r="G80" s="547" t="s">
        <v>914</v>
      </c>
      <c r="H80" s="547" t="s">
        <v>915</v>
      </c>
      <c r="I80" s="561">
        <v>7.1</v>
      </c>
      <c r="J80" s="561">
        <v>1</v>
      </c>
      <c r="K80" s="562">
        <v>7.1</v>
      </c>
    </row>
    <row r="81" spans="1:11" ht="14.4" customHeight="1" x14ac:dyDescent="0.3">
      <c r="A81" s="543" t="s">
        <v>515</v>
      </c>
      <c r="B81" s="544" t="s">
        <v>594</v>
      </c>
      <c r="C81" s="547" t="s">
        <v>526</v>
      </c>
      <c r="D81" s="575" t="s">
        <v>595</v>
      </c>
      <c r="E81" s="547" t="s">
        <v>1354</v>
      </c>
      <c r="F81" s="575" t="s">
        <v>1355</v>
      </c>
      <c r="G81" s="547" t="s">
        <v>916</v>
      </c>
      <c r="H81" s="547" t="s">
        <v>917</v>
      </c>
      <c r="I81" s="561">
        <v>8.2799999999999994</v>
      </c>
      <c r="J81" s="561">
        <v>2</v>
      </c>
      <c r="K81" s="562">
        <v>16.559999999999999</v>
      </c>
    </row>
    <row r="82" spans="1:11" ht="14.4" customHeight="1" x14ac:dyDescent="0.3">
      <c r="A82" s="543" t="s">
        <v>515</v>
      </c>
      <c r="B82" s="544" t="s">
        <v>594</v>
      </c>
      <c r="C82" s="547" t="s">
        <v>526</v>
      </c>
      <c r="D82" s="575" t="s">
        <v>595</v>
      </c>
      <c r="E82" s="547" t="s">
        <v>1354</v>
      </c>
      <c r="F82" s="575" t="s">
        <v>1355</v>
      </c>
      <c r="G82" s="547" t="s">
        <v>918</v>
      </c>
      <c r="H82" s="547" t="s">
        <v>919</v>
      </c>
      <c r="I82" s="561">
        <v>5.92</v>
      </c>
      <c r="J82" s="561">
        <v>1</v>
      </c>
      <c r="K82" s="562">
        <v>5.92</v>
      </c>
    </row>
    <row r="83" spans="1:11" ht="14.4" customHeight="1" x14ac:dyDescent="0.3">
      <c r="A83" s="543" t="s">
        <v>515</v>
      </c>
      <c r="B83" s="544" t="s">
        <v>594</v>
      </c>
      <c r="C83" s="547" t="s">
        <v>526</v>
      </c>
      <c r="D83" s="575" t="s">
        <v>595</v>
      </c>
      <c r="E83" s="547" t="s">
        <v>1356</v>
      </c>
      <c r="F83" s="575" t="s">
        <v>1357</v>
      </c>
      <c r="G83" s="547" t="s">
        <v>1054</v>
      </c>
      <c r="H83" s="547" t="s">
        <v>1055</v>
      </c>
      <c r="I83" s="561">
        <v>0.25</v>
      </c>
      <c r="J83" s="561">
        <v>1000</v>
      </c>
      <c r="K83" s="562">
        <v>250</v>
      </c>
    </row>
    <row r="84" spans="1:11" ht="14.4" customHeight="1" x14ac:dyDescent="0.3">
      <c r="A84" s="543" t="s">
        <v>515</v>
      </c>
      <c r="B84" s="544" t="s">
        <v>594</v>
      </c>
      <c r="C84" s="547" t="s">
        <v>526</v>
      </c>
      <c r="D84" s="575" t="s">
        <v>595</v>
      </c>
      <c r="E84" s="547" t="s">
        <v>1356</v>
      </c>
      <c r="F84" s="575" t="s">
        <v>1357</v>
      </c>
      <c r="G84" s="547" t="s">
        <v>1056</v>
      </c>
      <c r="H84" s="547" t="s">
        <v>1057</v>
      </c>
      <c r="I84" s="561">
        <v>1.0900000000000001</v>
      </c>
      <c r="J84" s="561">
        <v>100</v>
      </c>
      <c r="K84" s="562">
        <v>109</v>
      </c>
    </row>
    <row r="85" spans="1:11" ht="14.4" customHeight="1" x14ac:dyDescent="0.3">
      <c r="A85" s="543" t="s">
        <v>515</v>
      </c>
      <c r="B85" s="544" t="s">
        <v>594</v>
      </c>
      <c r="C85" s="547" t="s">
        <v>526</v>
      </c>
      <c r="D85" s="575" t="s">
        <v>595</v>
      </c>
      <c r="E85" s="547" t="s">
        <v>1356</v>
      </c>
      <c r="F85" s="575" t="s">
        <v>1357</v>
      </c>
      <c r="G85" s="547" t="s">
        <v>1058</v>
      </c>
      <c r="H85" s="547" t="s">
        <v>1059</v>
      </c>
      <c r="I85" s="561">
        <v>0.67</v>
      </c>
      <c r="J85" s="561">
        <v>1100</v>
      </c>
      <c r="K85" s="562">
        <v>737</v>
      </c>
    </row>
    <row r="86" spans="1:11" ht="14.4" customHeight="1" x14ac:dyDescent="0.3">
      <c r="A86" s="543" t="s">
        <v>515</v>
      </c>
      <c r="B86" s="544" t="s">
        <v>594</v>
      </c>
      <c r="C86" s="547" t="s">
        <v>526</v>
      </c>
      <c r="D86" s="575" t="s">
        <v>595</v>
      </c>
      <c r="E86" s="547" t="s">
        <v>1356</v>
      </c>
      <c r="F86" s="575" t="s">
        <v>1357</v>
      </c>
      <c r="G86" s="547" t="s">
        <v>920</v>
      </c>
      <c r="H86" s="547" t="s">
        <v>921</v>
      </c>
      <c r="I86" s="561">
        <v>0.6</v>
      </c>
      <c r="J86" s="561">
        <v>4000</v>
      </c>
      <c r="K86" s="562">
        <v>2400</v>
      </c>
    </row>
    <row r="87" spans="1:11" ht="14.4" customHeight="1" x14ac:dyDescent="0.3">
      <c r="A87" s="543" t="s">
        <v>515</v>
      </c>
      <c r="B87" s="544" t="s">
        <v>594</v>
      </c>
      <c r="C87" s="547" t="s">
        <v>526</v>
      </c>
      <c r="D87" s="575" t="s">
        <v>595</v>
      </c>
      <c r="E87" s="547" t="s">
        <v>1356</v>
      </c>
      <c r="F87" s="575" t="s">
        <v>1357</v>
      </c>
      <c r="G87" s="547" t="s">
        <v>1060</v>
      </c>
      <c r="H87" s="547" t="s">
        <v>1061</v>
      </c>
      <c r="I87" s="561">
        <v>1.98</v>
      </c>
      <c r="J87" s="561">
        <v>8400</v>
      </c>
      <c r="K87" s="562">
        <v>16632</v>
      </c>
    </row>
    <row r="88" spans="1:11" ht="14.4" customHeight="1" x14ac:dyDescent="0.3">
      <c r="A88" s="543" t="s">
        <v>515</v>
      </c>
      <c r="B88" s="544" t="s">
        <v>594</v>
      </c>
      <c r="C88" s="547" t="s">
        <v>526</v>
      </c>
      <c r="D88" s="575" t="s">
        <v>595</v>
      </c>
      <c r="E88" s="547" t="s">
        <v>1356</v>
      </c>
      <c r="F88" s="575" t="s">
        <v>1357</v>
      </c>
      <c r="G88" s="547" t="s">
        <v>1062</v>
      </c>
      <c r="H88" s="547" t="s">
        <v>1063</v>
      </c>
      <c r="I88" s="561">
        <v>1.9736363636363636</v>
      </c>
      <c r="J88" s="561">
        <v>36000</v>
      </c>
      <c r="K88" s="562">
        <v>71093.000000000015</v>
      </c>
    </row>
    <row r="89" spans="1:11" ht="14.4" customHeight="1" x14ac:dyDescent="0.3">
      <c r="A89" s="543" t="s">
        <v>515</v>
      </c>
      <c r="B89" s="544" t="s">
        <v>594</v>
      </c>
      <c r="C89" s="547" t="s">
        <v>526</v>
      </c>
      <c r="D89" s="575" t="s">
        <v>595</v>
      </c>
      <c r="E89" s="547" t="s">
        <v>1356</v>
      </c>
      <c r="F89" s="575" t="s">
        <v>1357</v>
      </c>
      <c r="G89" s="547" t="s">
        <v>1064</v>
      </c>
      <c r="H89" s="547" t="s">
        <v>1065</v>
      </c>
      <c r="I89" s="561">
        <v>3.01</v>
      </c>
      <c r="J89" s="561">
        <v>50</v>
      </c>
      <c r="K89" s="562">
        <v>150.5</v>
      </c>
    </row>
    <row r="90" spans="1:11" ht="14.4" customHeight="1" x14ac:dyDescent="0.3">
      <c r="A90" s="543" t="s">
        <v>515</v>
      </c>
      <c r="B90" s="544" t="s">
        <v>594</v>
      </c>
      <c r="C90" s="547" t="s">
        <v>526</v>
      </c>
      <c r="D90" s="575" t="s">
        <v>595</v>
      </c>
      <c r="E90" s="547" t="s">
        <v>1356</v>
      </c>
      <c r="F90" s="575" t="s">
        <v>1357</v>
      </c>
      <c r="G90" s="547" t="s">
        <v>1066</v>
      </c>
      <c r="H90" s="547" t="s">
        <v>1067</v>
      </c>
      <c r="I90" s="561">
        <v>1.8316666666666663</v>
      </c>
      <c r="J90" s="561">
        <v>6000</v>
      </c>
      <c r="K90" s="562">
        <v>10932</v>
      </c>
    </row>
    <row r="91" spans="1:11" ht="14.4" customHeight="1" x14ac:dyDescent="0.3">
      <c r="A91" s="543" t="s">
        <v>515</v>
      </c>
      <c r="B91" s="544" t="s">
        <v>594</v>
      </c>
      <c r="C91" s="547" t="s">
        <v>526</v>
      </c>
      <c r="D91" s="575" t="s">
        <v>595</v>
      </c>
      <c r="E91" s="547" t="s">
        <v>1356</v>
      </c>
      <c r="F91" s="575" t="s">
        <v>1357</v>
      </c>
      <c r="G91" s="547" t="s">
        <v>1068</v>
      </c>
      <c r="H91" s="547" t="s">
        <v>1069</v>
      </c>
      <c r="I91" s="561">
        <v>0.01</v>
      </c>
      <c r="J91" s="561">
        <v>12000</v>
      </c>
      <c r="K91" s="562">
        <v>120</v>
      </c>
    </row>
    <row r="92" spans="1:11" ht="14.4" customHeight="1" x14ac:dyDescent="0.3">
      <c r="A92" s="543" t="s">
        <v>515</v>
      </c>
      <c r="B92" s="544" t="s">
        <v>594</v>
      </c>
      <c r="C92" s="547" t="s">
        <v>526</v>
      </c>
      <c r="D92" s="575" t="s">
        <v>595</v>
      </c>
      <c r="E92" s="547" t="s">
        <v>1356</v>
      </c>
      <c r="F92" s="575" t="s">
        <v>1357</v>
      </c>
      <c r="G92" s="547" t="s">
        <v>1070</v>
      </c>
      <c r="H92" s="547" t="s">
        <v>1071</v>
      </c>
      <c r="I92" s="561">
        <v>46.03</v>
      </c>
      <c r="J92" s="561">
        <v>600</v>
      </c>
      <c r="K92" s="562">
        <v>27617.040000000001</v>
      </c>
    </row>
    <row r="93" spans="1:11" ht="14.4" customHeight="1" x14ac:dyDescent="0.3">
      <c r="A93" s="543" t="s">
        <v>515</v>
      </c>
      <c r="B93" s="544" t="s">
        <v>594</v>
      </c>
      <c r="C93" s="547" t="s">
        <v>526</v>
      </c>
      <c r="D93" s="575" t="s">
        <v>595</v>
      </c>
      <c r="E93" s="547" t="s">
        <v>1356</v>
      </c>
      <c r="F93" s="575" t="s">
        <v>1357</v>
      </c>
      <c r="G93" s="547" t="s">
        <v>1072</v>
      </c>
      <c r="H93" s="547" t="s">
        <v>1073</v>
      </c>
      <c r="I93" s="561">
        <v>127.05</v>
      </c>
      <c r="J93" s="561">
        <v>8</v>
      </c>
      <c r="K93" s="562">
        <v>1016.4</v>
      </c>
    </row>
    <row r="94" spans="1:11" ht="14.4" customHeight="1" x14ac:dyDescent="0.3">
      <c r="A94" s="543" t="s">
        <v>515</v>
      </c>
      <c r="B94" s="544" t="s">
        <v>594</v>
      </c>
      <c r="C94" s="547" t="s">
        <v>526</v>
      </c>
      <c r="D94" s="575" t="s">
        <v>595</v>
      </c>
      <c r="E94" s="547" t="s">
        <v>1356</v>
      </c>
      <c r="F94" s="575" t="s">
        <v>1357</v>
      </c>
      <c r="G94" s="547" t="s">
        <v>1074</v>
      </c>
      <c r="H94" s="547" t="s">
        <v>1075</v>
      </c>
      <c r="I94" s="561">
        <v>2.46</v>
      </c>
      <c r="J94" s="561">
        <v>200</v>
      </c>
      <c r="K94" s="562">
        <v>492.2</v>
      </c>
    </row>
    <row r="95" spans="1:11" ht="14.4" customHeight="1" x14ac:dyDescent="0.3">
      <c r="A95" s="543" t="s">
        <v>515</v>
      </c>
      <c r="B95" s="544" t="s">
        <v>594</v>
      </c>
      <c r="C95" s="547" t="s">
        <v>526</v>
      </c>
      <c r="D95" s="575" t="s">
        <v>595</v>
      </c>
      <c r="E95" s="547" t="s">
        <v>1356</v>
      </c>
      <c r="F95" s="575" t="s">
        <v>1357</v>
      </c>
      <c r="G95" s="547" t="s">
        <v>1076</v>
      </c>
      <c r="H95" s="547" t="s">
        <v>1077</v>
      </c>
      <c r="I95" s="561">
        <v>25.53142857142857</v>
      </c>
      <c r="J95" s="561">
        <v>420</v>
      </c>
      <c r="K95" s="562">
        <v>10723.3</v>
      </c>
    </row>
    <row r="96" spans="1:11" ht="14.4" customHeight="1" x14ac:dyDescent="0.3">
      <c r="A96" s="543" t="s">
        <v>515</v>
      </c>
      <c r="B96" s="544" t="s">
        <v>594</v>
      </c>
      <c r="C96" s="547" t="s">
        <v>526</v>
      </c>
      <c r="D96" s="575" t="s">
        <v>595</v>
      </c>
      <c r="E96" s="547" t="s">
        <v>1356</v>
      </c>
      <c r="F96" s="575" t="s">
        <v>1357</v>
      </c>
      <c r="G96" s="547" t="s">
        <v>1078</v>
      </c>
      <c r="H96" s="547" t="s">
        <v>1079</v>
      </c>
      <c r="I96" s="561">
        <v>2.5099999999999998</v>
      </c>
      <c r="J96" s="561">
        <v>50</v>
      </c>
      <c r="K96" s="562">
        <v>125.5</v>
      </c>
    </row>
    <row r="97" spans="1:11" ht="14.4" customHeight="1" x14ac:dyDescent="0.3">
      <c r="A97" s="543" t="s">
        <v>515</v>
      </c>
      <c r="B97" s="544" t="s">
        <v>594</v>
      </c>
      <c r="C97" s="547" t="s">
        <v>526</v>
      </c>
      <c r="D97" s="575" t="s">
        <v>595</v>
      </c>
      <c r="E97" s="547" t="s">
        <v>1356</v>
      </c>
      <c r="F97" s="575" t="s">
        <v>1357</v>
      </c>
      <c r="G97" s="547" t="s">
        <v>1080</v>
      </c>
      <c r="H97" s="547" t="s">
        <v>1081</v>
      </c>
      <c r="I97" s="561">
        <v>21.24</v>
      </c>
      <c r="J97" s="561">
        <v>500</v>
      </c>
      <c r="K97" s="562">
        <v>10620</v>
      </c>
    </row>
    <row r="98" spans="1:11" ht="14.4" customHeight="1" x14ac:dyDescent="0.3">
      <c r="A98" s="543" t="s">
        <v>515</v>
      </c>
      <c r="B98" s="544" t="s">
        <v>594</v>
      </c>
      <c r="C98" s="547" t="s">
        <v>526</v>
      </c>
      <c r="D98" s="575" t="s">
        <v>595</v>
      </c>
      <c r="E98" s="547" t="s">
        <v>1356</v>
      </c>
      <c r="F98" s="575" t="s">
        <v>1357</v>
      </c>
      <c r="G98" s="547" t="s">
        <v>1082</v>
      </c>
      <c r="H98" s="547" t="s">
        <v>1083</v>
      </c>
      <c r="I98" s="561">
        <v>486.75</v>
      </c>
      <c r="J98" s="561">
        <v>4</v>
      </c>
      <c r="K98" s="562">
        <v>1947</v>
      </c>
    </row>
    <row r="99" spans="1:11" ht="14.4" customHeight="1" x14ac:dyDescent="0.3">
      <c r="A99" s="543" t="s">
        <v>515</v>
      </c>
      <c r="B99" s="544" t="s">
        <v>594</v>
      </c>
      <c r="C99" s="547" t="s">
        <v>526</v>
      </c>
      <c r="D99" s="575" t="s">
        <v>595</v>
      </c>
      <c r="E99" s="547" t="s">
        <v>1356</v>
      </c>
      <c r="F99" s="575" t="s">
        <v>1357</v>
      </c>
      <c r="G99" s="547" t="s">
        <v>1084</v>
      </c>
      <c r="H99" s="547" t="s">
        <v>1085</v>
      </c>
      <c r="I99" s="561">
        <v>0.63</v>
      </c>
      <c r="J99" s="561">
        <v>4000</v>
      </c>
      <c r="K99" s="562">
        <v>2516.8000000000002</v>
      </c>
    </row>
    <row r="100" spans="1:11" ht="14.4" customHeight="1" x14ac:dyDescent="0.3">
      <c r="A100" s="543" t="s">
        <v>515</v>
      </c>
      <c r="B100" s="544" t="s">
        <v>594</v>
      </c>
      <c r="C100" s="547" t="s">
        <v>526</v>
      </c>
      <c r="D100" s="575" t="s">
        <v>595</v>
      </c>
      <c r="E100" s="547" t="s">
        <v>1356</v>
      </c>
      <c r="F100" s="575" t="s">
        <v>1357</v>
      </c>
      <c r="G100" s="547" t="s">
        <v>1086</v>
      </c>
      <c r="H100" s="547" t="s">
        <v>1087</v>
      </c>
      <c r="I100" s="561">
        <v>45.98</v>
      </c>
      <c r="J100" s="561">
        <v>10</v>
      </c>
      <c r="K100" s="562">
        <v>459.8</v>
      </c>
    </row>
    <row r="101" spans="1:11" ht="14.4" customHeight="1" x14ac:dyDescent="0.3">
      <c r="A101" s="543" t="s">
        <v>515</v>
      </c>
      <c r="B101" s="544" t="s">
        <v>594</v>
      </c>
      <c r="C101" s="547" t="s">
        <v>526</v>
      </c>
      <c r="D101" s="575" t="s">
        <v>595</v>
      </c>
      <c r="E101" s="547" t="s">
        <v>1356</v>
      </c>
      <c r="F101" s="575" t="s">
        <v>1357</v>
      </c>
      <c r="G101" s="547" t="s">
        <v>1088</v>
      </c>
      <c r="H101" s="547" t="s">
        <v>1089</v>
      </c>
      <c r="I101" s="561">
        <v>3.36</v>
      </c>
      <c r="J101" s="561">
        <v>1000</v>
      </c>
      <c r="K101" s="562">
        <v>3364.6</v>
      </c>
    </row>
    <row r="102" spans="1:11" ht="14.4" customHeight="1" x14ac:dyDescent="0.3">
      <c r="A102" s="543" t="s">
        <v>515</v>
      </c>
      <c r="B102" s="544" t="s">
        <v>594</v>
      </c>
      <c r="C102" s="547" t="s">
        <v>526</v>
      </c>
      <c r="D102" s="575" t="s">
        <v>595</v>
      </c>
      <c r="E102" s="547" t="s">
        <v>1358</v>
      </c>
      <c r="F102" s="575" t="s">
        <v>1359</v>
      </c>
      <c r="G102" s="547" t="s">
        <v>1090</v>
      </c>
      <c r="H102" s="547" t="s">
        <v>1091</v>
      </c>
      <c r="I102" s="561">
        <v>1.2699999999999998</v>
      </c>
      <c r="J102" s="561">
        <v>92000</v>
      </c>
      <c r="K102" s="562">
        <v>116607.7</v>
      </c>
    </row>
    <row r="103" spans="1:11" ht="14.4" customHeight="1" x14ac:dyDescent="0.3">
      <c r="A103" s="543" t="s">
        <v>515</v>
      </c>
      <c r="B103" s="544" t="s">
        <v>594</v>
      </c>
      <c r="C103" s="547" t="s">
        <v>526</v>
      </c>
      <c r="D103" s="575" t="s">
        <v>595</v>
      </c>
      <c r="E103" s="547" t="s">
        <v>1358</v>
      </c>
      <c r="F103" s="575" t="s">
        <v>1359</v>
      </c>
      <c r="G103" s="547" t="s">
        <v>1092</v>
      </c>
      <c r="H103" s="547" t="s">
        <v>1093</v>
      </c>
      <c r="I103" s="561">
        <v>3.38</v>
      </c>
      <c r="J103" s="561">
        <v>10000</v>
      </c>
      <c r="K103" s="562">
        <v>33796</v>
      </c>
    </row>
    <row r="104" spans="1:11" ht="14.4" customHeight="1" x14ac:dyDescent="0.3">
      <c r="A104" s="543" t="s">
        <v>515</v>
      </c>
      <c r="B104" s="544" t="s">
        <v>594</v>
      </c>
      <c r="C104" s="547" t="s">
        <v>526</v>
      </c>
      <c r="D104" s="575" t="s">
        <v>595</v>
      </c>
      <c r="E104" s="547" t="s">
        <v>1358</v>
      </c>
      <c r="F104" s="575" t="s">
        <v>1359</v>
      </c>
      <c r="G104" s="547" t="s">
        <v>1094</v>
      </c>
      <c r="H104" s="547" t="s">
        <v>1095</v>
      </c>
      <c r="I104" s="561">
        <v>10.76</v>
      </c>
      <c r="J104" s="561">
        <v>4800</v>
      </c>
      <c r="K104" s="562">
        <v>51633.120000000003</v>
      </c>
    </row>
    <row r="105" spans="1:11" ht="14.4" customHeight="1" x14ac:dyDescent="0.3">
      <c r="A105" s="543" t="s">
        <v>515</v>
      </c>
      <c r="B105" s="544" t="s">
        <v>594</v>
      </c>
      <c r="C105" s="547" t="s">
        <v>526</v>
      </c>
      <c r="D105" s="575" t="s">
        <v>595</v>
      </c>
      <c r="E105" s="547" t="s">
        <v>1364</v>
      </c>
      <c r="F105" s="575" t="s">
        <v>1365</v>
      </c>
      <c r="G105" s="547" t="s">
        <v>1096</v>
      </c>
      <c r="H105" s="547" t="s">
        <v>1097</v>
      </c>
      <c r="I105" s="561">
        <v>598.95000000000005</v>
      </c>
      <c r="J105" s="561">
        <v>1500</v>
      </c>
      <c r="K105" s="562">
        <v>898425</v>
      </c>
    </row>
    <row r="106" spans="1:11" ht="14.4" customHeight="1" x14ac:dyDescent="0.3">
      <c r="A106" s="543" t="s">
        <v>515</v>
      </c>
      <c r="B106" s="544" t="s">
        <v>594</v>
      </c>
      <c r="C106" s="547" t="s">
        <v>526</v>
      </c>
      <c r="D106" s="575" t="s">
        <v>595</v>
      </c>
      <c r="E106" s="547" t="s">
        <v>1364</v>
      </c>
      <c r="F106" s="575" t="s">
        <v>1365</v>
      </c>
      <c r="G106" s="547" t="s">
        <v>1098</v>
      </c>
      <c r="H106" s="547" t="s">
        <v>1099</v>
      </c>
      <c r="I106" s="561">
        <v>118.375</v>
      </c>
      <c r="J106" s="561">
        <v>1008</v>
      </c>
      <c r="K106" s="562">
        <v>119448</v>
      </c>
    </row>
    <row r="107" spans="1:11" ht="14.4" customHeight="1" x14ac:dyDescent="0.3">
      <c r="A107" s="543" t="s">
        <v>515</v>
      </c>
      <c r="B107" s="544" t="s">
        <v>594</v>
      </c>
      <c r="C107" s="547" t="s">
        <v>526</v>
      </c>
      <c r="D107" s="575" t="s">
        <v>595</v>
      </c>
      <c r="E107" s="547" t="s">
        <v>1364</v>
      </c>
      <c r="F107" s="575" t="s">
        <v>1365</v>
      </c>
      <c r="G107" s="547" t="s">
        <v>1100</v>
      </c>
      <c r="H107" s="547" t="s">
        <v>1101</v>
      </c>
      <c r="I107" s="561">
        <v>60.5</v>
      </c>
      <c r="J107" s="561">
        <v>3390</v>
      </c>
      <c r="K107" s="562">
        <v>205095</v>
      </c>
    </row>
    <row r="108" spans="1:11" ht="14.4" customHeight="1" x14ac:dyDescent="0.3">
      <c r="A108" s="543" t="s">
        <v>515</v>
      </c>
      <c r="B108" s="544" t="s">
        <v>594</v>
      </c>
      <c r="C108" s="547" t="s">
        <v>526</v>
      </c>
      <c r="D108" s="575" t="s">
        <v>595</v>
      </c>
      <c r="E108" s="547" t="s">
        <v>1364</v>
      </c>
      <c r="F108" s="575" t="s">
        <v>1365</v>
      </c>
      <c r="G108" s="547" t="s">
        <v>1100</v>
      </c>
      <c r="H108" s="547" t="s">
        <v>1102</v>
      </c>
      <c r="I108" s="561">
        <v>60.5</v>
      </c>
      <c r="J108" s="561">
        <v>1980</v>
      </c>
      <c r="K108" s="562">
        <v>119790</v>
      </c>
    </row>
    <row r="109" spans="1:11" ht="14.4" customHeight="1" x14ac:dyDescent="0.3">
      <c r="A109" s="543" t="s">
        <v>515</v>
      </c>
      <c r="B109" s="544" t="s">
        <v>594</v>
      </c>
      <c r="C109" s="547" t="s">
        <v>526</v>
      </c>
      <c r="D109" s="575" t="s">
        <v>595</v>
      </c>
      <c r="E109" s="547" t="s">
        <v>1364</v>
      </c>
      <c r="F109" s="575" t="s">
        <v>1365</v>
      </c>
      <c r="G109" s="547" t="s">
        <v>1103</v>
      </c>
      <c r="H109" s="547" t="s">
        <v>1104</v>
      </c>
      <c r="I109" s="561">
        <v>5445</v>
      </c>
      <c r="J109" s="561">
        <v>42</v>
      </c>
      <c r="K109" s="562">
        <v>228690</v>
      </c>
    </row>
    <row r="110" spans="1:11" ht="14.4" customHeight="1" x14ac:dyDescent="0.3">
      <c r="A110" s="543" t="s">
        <v>515</v>
      </c>
      <c r="B110" s="544" t="s">
        <v>594</v>
      </c>
      <c r="C110" s="547" t="s">
        <v>526</v>
      </c>
      <c r="D110" s="575" t="s">
        <v>595</v>
      </c>
      <c r="E110" s="547" t="s">
        <v>1364</v>
      </c>
      <c r="F110" s="575" t="s">
        <v>1365</v>
      </c>
      <c r="G110" s="547" t="s">
        <v>1105</v>
      </c>
      <c r="H110" s="547" t="s">
        <v>1106</v>
      </c>
      <c r="I110" s="561">
        <v>26.920000000000005</v>
      </c>
      <c r="J110" s="561">
        <v>6500</v>
      </c>
      <c r="K110" s="562">
        <v>174996.25</v>
      </c>
    </row>
    <row r="111" spans="1:11" ht="14.4" customHeight="1" x14ac:dyDescent="0.3">
      <c r="A111" s="543" t="s">
        <v>515</v>
      </c>
      <c r="B111" s="544" t="s">
        <v>594</v>
      </c>
      <c r="C111" s="547" t="s">
        <v>526</v>
      </c>
      <c r="D111" s="575" t="s">
        <v>595</v>
      </c>
      <c r="E111" s="547" t="s">
        <v>1364</v>
      </c>
      <c r="F111" s="575" t="s">
        <v>1365</v>
      </c>
      <c r="G111" s="547" t="s">
        <v>1107</v>
      </c>
      <c r="H111" s="547" t="s">
        <v>1108</v>
      </c>
      <c r="I111" s="561">
        <v>102.85000000000001</v>
      </c>
      <c r="J111" s="561">
        <v>6300</v>
      </c>
      <c r="K111" s="562">
        <v>647955</v>
      </c>
    </row>
    <row r="112" spans="1:11" ht="14.4" customHeight="1" x14ac:dyDescent="0.3">
      <c r="A112" s="543" t="s">
        <v>515</v>
      </c>
      <c r="B112" s="544" t="s">
        <v>594</v>
      </c>
      <c r="C112" s="547" t="s">
        <v>526</v>
      </c>
      <c r="D112" s="575" t="s">
        <v>595</v>
      </c>
      <c r="E112" s="547" t="s">
        <v>1364</v>
      </c>
      <c r="F112" s="575" t="s">
        <v>1365</v>
      </c>
      <c r="G112" s="547" t="s">
        <v>1109</v>
      </c>
      <c r="H112" s="547" t="s">
        <v>1110</v>
      </c>
      <c r="I112" s="561">
        <v>272.25</v>
      </c>
      <c r="J112" s="561">
        <v>6120</v>
      </c>
      <c r="K112" s="562">
        <v>1666170</v>
      </c>
    </row>
    <row r="113" spans="1:11" ht="14.4" customHeight="1" x14ac:dyDescent="0.3">
      <c r="A113" s="543" t="s">
        <v>515</v>
      </c>
      <c r="B113" s="544" t="s">
        <v>594</v>
      </c>
      <c r="C113" s="547" t="s">
        <v>526</v>
      </c>
      <c r="D113" s="575" t="s">
        <v>595</v>
      </c>
      <c r="E113" s="547" t="s">
        <v>1364</v>
      </c>
      <c r="F113" s="575" t="s">
        <v>1365</v>
      </c>
      <c r="G113" s="547" t="s">
        <v>1111</v>
      </c>
      <c r="H113" s="547" t="s">
        <v>1112</v>
      </c>
      <c r="I113" s="561">
        <v>5428</v>
      </c>
      <c r="J113" s="561">
        <v>396</v>
      </c>
      <c r="K113" s="562">
        <v>2175156</v>
      </c>
    </row>
    <row r="114" spans="1:11" ht="14.4" customHeight="1" x14ac:dyDescent="0.3">
      <c r="A114" s="543" t="s">
        <v>515</v>
      </c>
      <c r="B114" s="544" t="s">
        <v>594</v>
      </c>
      <c r="C114" s="547" t="s">
        <v>526</v>
      </c>
      <c r="D114" s="575" t="s">
        <v>595</v>
      </c>
      <c r="E114" s="547" t="s">
        <v>1364</v>
      </c>
      <c r="F114" s="575" t="s">
        <v>1365</v>
      </c>
      <c r="G114" s="547" t="s">
        <v>1113</v>
      </c>
      <c r="H114" s="547" t="s">
        <v>1114</v>
      </c>
      <c r="I114" s="561">
        <v>290.39999999999998</v>
      </c>
      <c r="J114" s="561">
        <v>72</v>
      </c>
      <c r="K114" s="562">
        <v>20908.800000000003</v>
      </c>
    </row>
    <row r="115" spans="1:11" ht="14.4" customHeight="1" x14ac:dyDescent="0.3">
      <c r="A115" s="543" t="s">
        <v>515</v>
      </c>
      <c r="B115" s="544" t="s">
        <v>594</v>
      </c>
      <c r="C115" s="547" t="s">
        <v>526</v>
      </c>
      <c r="D115" s="575" t="s">
        <v>595</v>
      </c>
      <c r="E115" s="547" t="s">
        <v>1364</v>
      </c>
      <c r="F115" s="575" t="s">
        <v>1365</v>
      </c>
      <c r="G115" s="547" t="s">
        <v>1115</v>
      </c>
      <c r="H115" s="547" t="s">
        <v>1116</v>
      </c>
      <c r="I115" s="561">
        <v>139.15</v>
      </c>
      <c r="J115" s="561">
        <v>6240</v>
      </c>
      <c r="K115" s="562">
        <v>868296</v>
      </c>
    </row>
    <row r="116" spans="1:11" ht="14.4" customHeight="1" x14ac:dyDescent="0.3">
      <c r="A116" s="543" t="s">
        <v>515</v>
      </c>
      <c r="B116" s="544" t="s">
        <v>594</v>
      </c>
      <c r="C116" s="547" t="s">
        <v>526</v>
      </c>
      <c r="D116" s="575" t="s">
        <v>595</v>
      </c>
      <c r="E116" s="547" t="s">
        <v>1364</v>
      </c>
      <c r="F116" s="575" t="s">
        <v>1365</v>
      </c>
      <c r="G116" s="547" t="s">
        <v>1117</v>
      </c>
      <c r="H116" s="547" t="s">
        <v>1118</v>
      </c>
      <c r="I116" s="561">
        <v>1754.5</v>
      </c>
      <c r="J116" s="561">
        <v>32</v>
      </c>
      <c r="K116" s="562">
        <v>56144</v>
      </c>
    </row>
    <row r="117" spans="1:11" ht="14.4" customHeight="1" x14ac:dyDescent="0.3">
      <c r="A117" s="543" t="s">
        <v>515</v>
      </c>
      <c r="B117" s="544" t="s">
        <v>594</v>
      </c>
      <c r="C117" s="547" t="s">
        <v>526</v>
      </c>
      <c r="D117" s="575" t="s">
        <v>595</v>
      </c>
      <c r="E117" s="547" t="s">
        <v>1364</v>
      </c>
      <c r="F117" s="575" t="s">
        <v>1365</v>
      </c>
      <c r="G117" s="547" t="s">
        <v>1117</v>
      </c>
      <c r="H117" s="547" t="s">
        <v>1119</v>
      </c>
      <c r="I117" s="561">
        <v>1754.5</v>
      </c>
      <c r="J117" s="561">
        <v>48</v>
      </c>
      <c r="K117" s="562">
        <v>84216</v>
      </c>
    </row>
    <row r="118" spans="1:11" ht="14.4" customHeight="1" x14ac:dyDescent="0.3">
      <c r="A118" s="543" t="s">
        <v>515</v>
      </c>
      <c r="B118" s="544" t="s">
        <v>594</v>
      </c>
      <c r="C118" s="547" t="s">
        <v>526</v>
      </c>
      <c r="D118" s="575" t="s">
        <v>595</v>
      </c>
      <c r="E118" s="547" t="s">
        <v>1364</v>
      </c>
      <c r="F118" s="575" t="s">
        <v>1365</v>
      </c>
      <c r="G118" s="547" t="s">
        <v>1120</v>
      </c>
      <c r="H118" s="547" t="s">
        <v>1121</v>
      </c>
      <c r="I118" s="561">
        <v>145.19999999999999</v>
      </c>
      <c r="J118" s="561">
        <v>120</v>
      </c>
      <c r="K118" s="562">
        <v>17424</v>
      </c>
    </row>
    <row r="119" spans="1:11" ht="14.4" customHeight="1" x14ac:dyDescent="0.3">
      <c r="A119" s="543" t="s">
        <v>515</v>
      </c>
      <c r="B119" s="544" t="s">
        <v>594</v>
      </c>
      <c r="C119" s="547" t="s">
        <v>526</v>
      </c>
      <c r="D119" s="575" t="s">
        <v>595</v>
      </c>
      <c r="E119" s="547" t="s">
        <v>1364</v>
      </c>
      <c r="F119" s="575" t="s">
        <v>1365</v>
      </c>
      <c r="G119" s="547" t="s">
        <v>1122</v>
      </c>
      <c r="H119" s="547" t="s">
        <v>1123</v>
      </c>
      <c r="I119" s="561">
        <v>689.7</v>
      </c>
      <c r="J119" s="561">
        <v>200</v>
      </c>
      <c r="K119" s="562">
        <v>137940</v>
      </c>
    </row>
    <row r="120" spans="1:11" ht="14.4" customHeight="1" x14ac:dyDescent="0.3">
      <c r="A120" s="543" t="s">
        <v>515</v>
      </c>
      <c r="B120" s="544" t="s">
        <v>594</v>
      </c>
      <c r="C120" s="547" t="s">
        <v>526</v>
      </c>
      <c r="D120" s="575" t="s">
        <v>595</v>
      </c>
      <c r="E120" s="547" t="s">
        <v>1364</v>
      </c>
      <c r="F120" s="575" t="s">
        <v>1365</v>
      </c>
      <c r="G120" s="547" t="s">
        <v>1124</v>
      </c>
      <c r="H120" s="547" t="s">
        <v>1125</v>
      </c>
      <c r="I120" s="561">
        <v>84.7</v>
      </c>
      <c r="J120" s="561">
        <v>200</v>
      </c>
      <c r="K120" s="562">
        <v>16940</v>
      </c>
    </row>
    <row r="121" spans="1:11" ht="14.4" customHeight="1" x14ac:dyDescent="0.3">
      <c r="A121" s="543" t="s">
        <v>515</v>
      </c>
      <c r="B121" s="544" t="s">
        <v>594</v>
      </c>
      <c r="C121" s="547" t="s">
        <v>526</v>
      </c>
      <c r="D121" s="575" t="s">
        <v>595</v>
      </c>
      <c r="E121" s="547" t="s">
        <v>1364</v>
      </c>
      <c r="F121" s="575" t="s">
        <v>1365</v>
      </c>
      <c r="G121" s="547" t="s">
        <v>1126</v>
      </c>
      <c r="H121" s="547" t="s">
        <v>1127</v>
      </c>
      <c r="I121" s="561">
        <v>136.72999999999999</v>
      </c>
      <c r="J121" s="561">
        <v>11000</v>
      </c>
      <c r="K121" s="562">
        <v>1504030</v>
      </c>
    </row>
    <row r="122" spans="1:11" ht="14.4" customHeight="1" x14ac:dyDescent="0.3">
      <c r="A122" s="543" t="s">
        <v>515</v>
      </c>
      <c r="B122" s="544" t="s">
        <v>594</v>
      </c>
      <c r="C122" s="547" t="s">
        <v>526</v>
      </c>
      <c r="D122" s="575" t="s">
        <v>595</v>
      </c>
      <c r="E122" s="547" t="s">
        <v>1364</v>
      </c>
      <c r="F122" s="575" t="s">
        <v>1365</v>
      </c>
      <c r="G122" s="547" t="s">
        <v>1128</v>
      </c>
      <c r="H122" s="547" t="s">
        <v>1129</v>
      </c>
      <c r="I122" s="561">
        <v>726</v>
      </c>
      <c r="J122" s="561">
        <v>360</v>
      </c>
      <c r="K122" s="562">
        <v>261360</v>
      </c>
    </row>
    <row r="123" spans="1:11" ht="14.4" customHeight="1" x14ac:dyDescent="0.3">
      <c r="A123" s="543" t="s">
        <v>515</v>
      </c>
      <c r="B123" s="544" t="s">
        <v>594</v>
      </c>
      <c r="C123" s="547" t="s">
        <v>526</v>
      </c>
      <c r="D123" s="575" t="s">
        <v>595</v>
      </c>
      <c r="E123" s="547" t="s">
        <v>1364</v>
      </c>
      <c r="F123" s="575" t="s">
        <v>1365</v>
      </c>
      <c r="G123" s="547" t="s">
        <v>1130</v>
      </c>
      <c r="H123" s="547" t="s">
        <v>1131</v>
      </c>
      <c r="I123" s="561">
        <v>20.900000000000002</v>
      </c>
      <c r="J123" s="561">
        <v>4500</v>
      </c>
      <c r="K123" s="562">
        <v>94050</v>
      </c>
    </row>
    <row r="124" spans="1:11" ht="14.4" customHeight="1" x14ac:dyDescent="0.3">
      <c r="A124" s="543" t="s">
        <v>515</v>
      </c>
      <c r="B124" s="544" t="s">
        <v>594</v>
      </c>
      <c r="C124" s="547" t="s">
        <v>526</v>
      </c>
      <c r="D124" s="575" t="s">
        <v>595</v>
      </c>
      <c r="E124" s="547" t="s">
        <v>1364</v>
      </c>
      <c r="F124" s="575" t="s">
        <v>1365</v>
      </c>
      <c r="G124" s="547" t="s">
        <v>1132</v>
      </c>
      <c r="H124" s="547" t="s">
        <v>1133</v>
      </c>
      <c r="I124" s="561">
        <v>4235</v>
      </c>
      <c r="J124" s="561">
        <v>88</v>
      </c>
      <c r="K124" s="562">
        <v>372680</v>
      </c>
    </row>
    <row r="125" spans="1:11" ht="14.4" customHeight="1" x14ac:dyDescent="0.3">
      <c r="A125" s="543" t="s">
        <v>515</v>
      </c>
      <c r="B125" s="544" t="s">
        <v>594</v>
      </c>
      <c r="C125" s="547" t="s">
        <v>526</v>
      </c>
      <c r="D125" s="575" t="s">
        <v>595</v>
      </c>
      <c r="E125" s="547" t="s">
        <v>1364</v>
      </c>
      <c r="F125" s="575" t="s">
        <v>1365</v>
      </c>
      <c r="G125" s="547" t="s">
        <v>1134</v>
      </c>
      <c r="H125" s="547" t="s">
        <v>1135</v>
      </c>
      <c r="I125" s="561">
        <v>3872</v>
      </c>
      <c r="J125" s="561">
        <v>56</v>
      </c>
      <c r="K125" s="562">
        <v>216832</v>
      </c>
    </row>
    <row r="126" spans="1:11" ht="14.4" customHeight="1" x14ac:dyDescent="0.3">
      <c r="A126" s="543" t="s">
        <v>515</v>
      </c>
      <c r="B126" s="544" t="s">
        <v>594</v>
      </c>
      <c r="C126" s="547" t="s">
        <v>526</v>
      </c>
      <c r="D126" s="575" t="s">
        <v>595</v>
      </c>
      <c r="E126" s="547" t="s">
        <v>1364</v>
      </c>
      <c r="F126" s="575" t="s">
        <v>1365</v>
      </c>
      <c r="G126" s="547" t="s">
        <v>1136</v>
      </c>
      <c r="H126" s="547" t="s">
        <v>1137</v>
      </c>
      <c r="I126" s="561">
        <v>222.15600000000001</v>
      </c>
      <c r="J126" s="561">
        <v>500</v>
      </c>
      <c r="K126" s="562">
        <v>111078</v>
      </c>
    </row>
    <row r="127" spans="1:11" ht="14.4" customHeight="1" x14ac:dyDescent="0.3">
      <c r="A127" s="543" t="s">
        <v>515</v>
      </c>
      <c r="B127" s="544" t="s">
        <v>594</v>
      </c>
      <c r="C127" s="547" t="s">
        <v>526</v>
      </c>
      <c r="D127" s="575" t="s">
        <v>595</v>
      </c>
      <c r="E127" s="547" t="s">
        <v>1364</v>
      </c>
      <c r="F127" s="575" t="s">
        <v>1365</v>
      </c>
      <c r="G127" s="547" t="s">
        <v>1138</v>
      </c>
      <c r="H127" s="547" t="s">
        <v>1139</v>
      </c>
      <c r="I127" s="561">
        <v>222.15600000000001</v>
      </c>
      <c r="J127" s="561">
        <v>380</v>
      </c>
      <c r="K127" s="562">
        <v>85159.8</v>
      </c>
    </row>
    <row r="128" spans="1:11" ht="14.4" customHeight="1" x14ac:dyDescent="0.3">
      <c r="A128" s="543" t="s">
        <v>515</v>
      </c>
      <c r="B128" s="544" t="s">
        <v>594</v>
      </c>
      <c r="C128" s="547" t="s">
        <v>526</v>
      </c>
      <c r="D128" s="575" t="s">
        <v>595</v>
      </c>
      <c r="E128" s="547" t="s">
        <v>1364</v>
      </c>
      <c r="F128" s="575" t="s">
        <v>1365</v>
      </c>
      <c r="G128" s="547" t="s">
        <v>1140</v>
      </c>
      <c r="H128" s="547" t="s">
        <v>1141</v>
      </c>
      <c r="I128" s="561">
        <v>879.69999999999993</v>
      </c>
      <c r="J128" s="561">
        <v>330</v>
      </c>
      <c r="K128" s="562">
        <v>289104</v>
      </c>
    </row>
    <row r="129" spans="1:11" ht="14.4" customHeight="1" x14ac:dyDescent="0.3">
      <c r="A129" s="543" t="s">
        <v>515</v>
      </c>
      <c r="B129" s="544" t="s">
        <v>594</v>
      </c>
      <c r="C129" s="547" t="s">
        <v>526</v>
      </c>
      <c r="D129" s="575" t="s">
        <v>595</v>
      </c>
      <c r="E129" s="547" t="s">
        <v>1364</v>
      </c>
      <c r="F129" s="575" t="s">
        <v>1365</v>
      </c>
      <c r="G129" s="547" t="s">
        <v>1142</v>
      </c>
      <c r="H129" s="547" t="s">
        <v>1143</v>
      </c>
      <c r="I129" s="561">
        <v>689.7</v>
      </c>
      <c r="J129" s="561">
        <v>260</v>
      </c>
      <c r="K129" s="562">
        <v>179322</v>
      </c>
    </row>
    <row r="130" spans="1:11" ht="14.4" customHeight="1" x14ac:dyDescent="0.3">
      <c r="A130" s="543" t="s">
        <v>515</v>
      </c>
      <c r="B130" s="544" t="s">
        <v>594</v>
      </c>
      <c r="C130" s="547" t="s">
        <v>526</v>
      </c>
      <c r="D130" s="575" t="s">
        <v>595</v>
      </c>
      <c r="E130" s="547" t="s">
        <v>1364</v>
      </c>
      <c r="F130" s="575" t="s">
        <v>1365</v>
      </c>
      <c r="G130" s="547" t="s">
        <v>1144</v>
      </c>
      <c r="H130" s="547" t="s">
        <v>1145</v>
      </c>
      <c r="I130" s="561">
        <v>3388</v>
      </c>
      <c r="J130" s="561">
        <v>32</v>
      </c>
      <c r="K130" s="562">
        <v>108416</v>
      </c>
    </row>
    <row r="131" spans="1:11" ht="14.4" customHeight="1" x14ac:dyDescent="0.3">
      <c r="A131" s="543" t="s">
        <v>515</v>
      </c>
      <c r="B131" s="544" t="s">
        <v>594</v>
      </c>
      <c r="C131" s="547" t="s">
        <v>526</v>
      </c>
      <c r="D131" s="575" t="s">
        <v>595</v>
      </c>
      <c r="E131" s="547" t="s">
        <v>1364</v>
      </c>
      <c r="F131" s="575" t="s">
        <v>1365</v>
      </c>
      <c r="G131" s="547" t="s">
        <v>1146</v>
      </c>
      <c r="H131" s="547" t="s">
        <v>1147</v>
      </c>
      <c r="I131" s="561">
        <v>217.80000000000004</v>
      </c>
      <c r="J131" s="561">
        <v>80</v>
      </c>
      <c r="K131" s="562">
        <v>17424</v>
      </c>
    </row>
    <row r="132" spans="1:11" ht="14.4" customHeight="1" x14ac:dyDescent="0.3">
      <c r="A132" s="543" t="s">
        <v>515</v>
      </c>
      <c r="B132" s="544" t="s">
        <v>594</v>
      </c>
      <c r="C132" s="547" t="s">
        <v>526</v>
      </c>
      <c r="D132" s="575" t="s">
        <v>595</v>
      </c>
      <c r="E132" s="547" t="s">
        <v>1364</v>
      </c>
      <c r="F132" s="575" t="s">
        <v>1365</v>
      </c>
      <c r="G132" s="547" t="s">
        <v>1148</v>
      </c>
      <c r="H132" s="547" t="s">
        <v>1149</v>
      </c>
      <c r="I132" s="561">
        <v>598.95000000000005</v>
      </c>
      <c r="J132" s="561">
        <v>300</v>
      </c>
      <c r="K132" s="562">
        <v>179685</v>
      </c>
    </row>
    <row r="133" spans="1:11" ht="14.4" customHeight="1" x14ac:dyDescent="0.3">
      <c r="A133" s="543" t="s">
        <v>515</v>
      </c>
      <c r="B133" s="544" t="s">
        <v>594</v>
      </c>
      <c r="C133" s="547" t="s">
        <v>526</v>
      </c>
      <c r="D133" s="575" t="s">
        <v>595</v>
      </c>
      <c r="E133" s="547" t="s">
        <v>1364</v>
      </c>
      <c r="F133" s="575" t="s">
        <v>1365</v>
      </c>
      <c r="G133" s="547" t="s">
        <v>1150</v>
      </c>
      <c r="H133" s="547" t="s">
        <v>1151</v>
      </c>
      <c r="I133" s="561">
        <v>6050</v>
      </c>
      <c r="J133" s="561">
        <v>30</v>
      </c>
      <c r="K133" s="562">
        <v>181500</v>
      </c>
    </row>
    <row r="134" spans="1:11" ht="14.4" customHeight="1" x14ac:dyDescent="0.3">
      <c r="A134" s="543" t="s">
        <v>515</v>
      </c>
      <c r="B134" s="544" t="s">
        <v>594</v>
      </c>
      <c r="C134" s="547" t="s">
        <v>526</v>
      </c>
      <c r="D134" s="575" t="s">
        <v>595</v>
      </c>
      <c r="E134" s="547" t="s">
        <v>1364</v>
      </c>
      <c r="F134" s="575" t="s">
        <v>1365</v>
      </c>
      <c r="G134" s="547" t="s">
        <v>1152</v>
      </c>
      <c r="H134" s="547" t="s">
        <v>1153</v>
      </c>
      <c r="I134" s="561">
        <v>56.87</v>
      </c>
      <c r="J134" s="561">
        <v>200</v>
      </c>
      <c r="K134" s="562">
        <v>11374</v>
      </c>
    </row>
    <row r="135" spans="1:11" ht="14.4" customHeight="1" x14ac:dyDescent="0.3">
      <c r="A135" s="543" t="s">
        <v>515</v>
      </c>
      <c r="B135" s="544" t="s">
        <v>594</v>
      </c>
      <c r="C135" s="547" t="s">
        <v>526</v>
      </c>
      <c r="D135" s="575" t="s">
        <v>595</v>
      </c>
      <c r="E135" s="547" t="s">
        <v>1364</v>
      </c>
      <c r="F135" s="575" t="s">
        <v>1365</v>
      </c>
      <c r="G135" s="547" t="s">
        <v>1154</v>
      </c>
      <c r="H135" s="547" t="s">
        <v>1155</v>
      </c>
      <c r="I135" s="561">
        <v>722.04</v>
      </c>
      <c r="J135" s="561">
        <v>160</v>
      </c>
      <c r="K135" s="562">
        <v>115526.93</v>
      </c>
    </row>
    <row r="136" spans="1:11" ht="14.4" customHeight="1" x14ac:dyDescent="0.3">
      <c r="A136" s="543" t="s">
        <v>515</v>
      </c>
      <c r="B136" s="544" t="s">
        <v>594</v>
      </c>
      <c r="C136" s="547" t="s">
        <v>526</v>
      </c>
      <c r="D136" s="575" t="s">
        <v>595</v>
      </c>
      <c r="E136" s="547" t="s">
        <v>1364</v>
      </c>
      <c r="F136" s="575" t="s">
        <v>1365</v>
      </c>
      <c r="G136" s="547" t="s">
        <v>1156</v>
      </c>
      <c r="H136" s="547" t="s">
        <v>1157</v>
      </c>
      <c r="I136" s="561">
        <v>68.97</v>
      </c>
      <c r="J136" s="561">
        <v>1980</v>
      </c>
      <c r="K136" s="562">
        <v>136560.6</v>
      </c>
    </row>
    <row r="137" spans="1:11" ht="14.4" customHeight="1" x14ac:dyDescent="0.3">
      <c r="A137" s="543" t="s">
        <v>515</v>
      </c>
      <c r="B137" s="544" t="s">
        <v>594</v>
      </c>
      <c r="C137" s="547" t="s">
        <v>526</v>
      </c>
      <c r="D137" s="575" t="s">
        <v>595</v>
      </c>
      <c r="E137" s="547" t="s">
        <v>1364</v>
      </c>
      <c r="F137" s="575" t="s">
        <v>1365</v>
      </c>
      <c r="G137" s="547" t="s">
        <v>1158</v>
      </c>
      <c r="H137" s="547" t="s">
        <v>1159</v>
      </c>
      <c r="I137" s="561">
        <v>336.58</v>
      </c>
      <c r="J137" s="561">
        <v>30</v>
      </c>
      <c r="K137" s="562">
        <v>10097.450000000001</v>
      </c>
    </row>
    <row r="138" spans="1:11" ht="14.4" customHeight="1" x14ac:dyDescent="0.3">
      <c r="A138" s="543" t="s">
        <v>515</v>
      </c>
      <c r="B138" s="544" t="s">
        <v>594</v>
      </c>
      <c r="C138" s="547" t="s">
        <v>526</v>
      </c>
      <c r="D138" s="575" t="s">
        <v>595</v>
      </c>
      <c r="E138" s="547" t="s">
        <v>1364</v>
      </c>
      <c r="F138" s="575" t="s">
        <v>1365</v>
      </c>
      <c r="G138" s="547" t="s">
        <v>1160</v>
      </c>
      <c r="H138" s="547" t="s">
        <v>1161</v>
      </c>
      <c r="I138" s="561">
        <v>108.9</v>
      </c>
      <c r="J138" s="561">
        <v>48</v>
      </c>
      <c r="K138" s="562">
        <v>5227.2</v>
      </c>
    </row>
    <row r="139" spans="1:11" ht="14.4" customHeight="1" x14ac:dyDescent="0.3">
      <c r="A139" s="543" t="s">
        <v>515</v>
      </c>
      <c r="B139" s="544" t="s">
        <v>594</v>
      </c>
      <c r="C139" s="547" t="s">
        <v>526</v>
      </c>
      <c r="D139" s="575" t="s">
        <v>595</v>
      </c>
      <c r="E139" s="547" t="s">
        <v>1366</v>
      </c>
      <c r="F139" s="575" t="s">
        <v>1367</v>
      </c>
      <c r="G139" s="547" t="s">
        <v>1162</v>
      </c>
      <c r="H139" s="547" t="s">
        <v>1163</v>
      </c>
      <c r="I139" s="561">
        <v>0.31</v>
      </c>
      <c r="J139" s="561">
        <v>100</v>
      </c>
      <c r="K139" s="562">
        <v>31</v>
      </c>
    </row>
    <row r="140" spans="1:11" ht="14.4" customHeight="1" x14ac:dyDescent="0.3">
      <c r="A140" s="543" t="s">
        <v>515</v>
      </c>
      <c r="B140" s="544" t="s">
        <v>594</v>
      </c>
      <c r="C140" s="547" t="s">
        <v>526</v>
      </c>
      <c r="D140" s="575" t="s">
        <v>595</v>
      </c>
      <c r="E140" s="547" t="s">
        <v>1366</v>
      </c>
      <c r="F140" s="575" t="s">
        <v>1367</v>
      </c>
      <c r="G140" s="547" t="s">
        <v>1164</v>
      </c>
      <c r="H140" s="547" t="s">
        <v>1165</v>
      </c>
      <c r="I140" s="561">
        <v>0.48499999999999999</v>
      </c>
      <c r="J140" s="561">
        <v>1100</v>
      </c>
      <c r="K140" s="562">
        <v>538</v>
      </c>
    </row>
    <row r="141" spans="1:11" ht="14.4" customHeight="1" x14ac:dyDescent="0.3">
      <c r="A141" s="543" t="s">
        <v>515</v>
      </c>
      <c r="B141" s="544" t="s">
        <v>594</v>
      </c>
      <c r="C141" s="547" t="s">
        <v>526</v>
      </c>
      <c r="D141" s="575" t="s">
        <v>595</v>
      </c>
      <c r="E141" s="547" t="s">
        <v>1366</v>
      </c>
      <c r="F141" s="575" t="s">
        <v>1367</v>
      </c>
      <c r="G141" s="547" t="s">
        <v>1166</v>
      </c>
      <c r="H141" s="547" t="s">
        <v>1167</v>
      </c>
      <c r="I141" s="561">
        <v>1.8025</v>
      </c>
      <c r="J141" s="561">
        <v>9000</v>
      </c>
      <c r="K141" s="562">
        <v>16230</v>
      </c>
    </row>
    <row r="142" spans="1:11" ht="14.4" customHeight="1" x14ac:dyDescent="0.3">
      <c r="A142" s="543" t="s">
        <v>515</v>
      </c>
      <c r="B142" s="544" t="s">
        <v>594</v>
      </c>
      <c r="C142" s="547" t="s">
        <v>526</v>
      </c>
      <c r="D142" s="575" t="s">
        <v>595</v>
      </c>
      <c r="E142" s="547" t="s">
        <v>1360</v>
      </c>
      <c r="F142" s="575" t="s">
        <v>1361</v>
      </c>
      <c r="G142" s="547" t="s">
        <v>936</v>
      </c>
      <c r="H142" s="547" t="s">
        <v>937</v>
      </c>
      <c r="I142" s="561">
        <v>0.71</v>
      </c>
      <c r="J142" s="561">
        <v>36800</v>
      </c>
      <c r="K142" s="562">
        <v>26128</v>
      </c>
    </row>
    <row r="143" spans="1:11" ht="14.4" customHeight="1" x14ac:dyDescent="0.3">
      <c r="A143" s="543" t="s">
        <v>515</v>
      </c>
      <c r="B143" s="544" t="s">
        <v>594</v>
      </c>
      <c r="C143" s="547" t="s">
        <v>526</v>
      </c>
      <c r="D143" s="575" t="s">
        <v>595</v>
      </c>
      <c r="E143" s="547" t="s">
        <v>1360</v>
      </c>
      <c r="F143" s="575" t="s">
        <v>1361</v>
      </c>
      <c r="G143" s="547" t="s">
        <v>938</v>
      </c>
      <c r="H143" s="547" t="s">
        <v>939</v>
      </c>
      <c r="I143" s="561">
        <v>0.71</v>
      </c>
      <c r="J143" s="561">
        <v>6000</v>
      </c>
      <c r="K143" s="562">
        <v>4260</v>
      </c>
    </row>
    <row r="144" spans="1:11" ht="14.4" customHeight="1" x14ac:dyDescent="0.3">
      <c r="A144" s="543" t="s">
        <v>515</v>
      </c>
      <c r="B144" s="544" t="s">
        <v>594</v>
      </c>
      <c r="C144" s="547" t="s">
        <v>526</v>
      </c>
      <c r="D144" s="575" t="s">
        <v>595</v>
      </c>
      <c r="E144" s="547" t="s">
        <v>1360</v>
      </c>
      <c r="F144" s="575" t="s">
        <v>1361</v>
      </c>
      <c r="G144" s="547" t="s">
        <v>1168</v>
      </c>
      <c r="H144" s="547" t="s">
        <v>1169</v>
      </c>
      <c r="I144" s="561">
        <v>12.58</v>
      </c>
      <c r="J144" s="561">
        <v>20</v>
      </c>
      <c r="K144" s="562">
        <v>251.6</v>
      </c>
    </row>
    <row r="145" spans="1:11" ht="14.4" customHeight="1" x14ac:dyDescent="0.3">
      <c r="A145" s="543" t="s">
        <v>515</v>
      </c>
      <c r="B145" s="544" t="s">
        <v>594</v>
      </c>
      <c r="C145" s="547" t="s">
        <v>526</v>
      </c>
      <c r="D145" s="575" t="s">
        <v>595</v>
      </c>
      <c r="E145" s="547" t="s">
        <v>1362</v>
      </c>
      <c r="F145" s="575" t="s">
        <v>1363</v>
      </c>
      <c r="G145" s="547" t="s">
        <v>1170</v>
      </c>
      <c r="H145" s="547" t="s">
        <v>1171</v>
      </c>
      <c r="I145" s="561">
        <v>12.31</v>
      </c>
      <c r="J145" s="561">
        <v>160</v>
      </c>
      <c r="K145" s="562">
        <v>1968.91</v>
      </c>
    </row>
    <row r="146" spans="1:11" ht="14.4" customHeight="1" x14ac:dyDescent="0.3">
      <c r="A146" s="543" t="s">
        <v>515</v>
      </c>
      <c r="B146" s="544" t="s">
        <v>594</v>
      </c>
      <c r="C146" s="547" t="s">
        <v>526</v>
      </c>
      <c r="D146" s="575" t="s">
        <v>595</v>
      </c>
      <c r="E146" s="547" t="s">
        <v>1362</v>
      </c>
      <c r="F146" s="575" t="s">
        <v>1363</v>
      </c>
      <c r="G146" s="547" t="s">
        <v>1172</v>
      </c>
      <c r="H146" s="547" t="s">
        <v>1173</v>
      </c>
      <c r="I146" s="561">
        <v>192.39</v>
      </c>
      <c r="J146" s="561">
        <v>1</v>
      </c>
      <c r="K146" s="562">
        <v>192.39</v>
      </c>
    </row>
    <row r="147" spans="1:11" ht="14.4" customHeight="1" x14ac:dyDescent="0.3">
      <c r="A147" s="543" t="s">
        <v>515</v>
      </c>
      <c r="B147" s="544" t="s">
        <v>594</v>
      </c>
      <c r="C147" s="547" t="s">
        <v>526</v>
      </c>
      <c r="D147" s="575" t="s">
        <v>595</v>
      </c>
      <c r="E147" s="547" t="s">
        <v>1362</v>
      </c>
      <c r="F147" s="575" t="s">
        <v>1363</v>
      </c>
      <c r="G147" s="547" t="s">
        <v>1174</v>
      </c>
      <c r="H147" s="547" t="s">
        <v>1175</v>
      </c>
      <c r="I147" s="561">
        <v>17.54</v>
      </c>
      <c r="J147" s="561">
        <v>160</v>
      </c>
      <c r="K147" s="562">
        <v>2807.2</v>
      </c>
    </row>
    <row r="148" spans="1:11" ht="14.4" customHeight="1" x14ac:dyDescent="0.3">
      <c r="A148" s="543" t="s">
        <v>515</v>
      </c>
      <c r="B148" s="544" t="s">
        <v>594</v>
      </c>
      <c r="C148" s="547" t="s">
        <v>526</v>
      </c>
      <c r="D148" s="575" t="s">
        <v>595</v>
      </c>
      <c r="E148" s="547" t="s">
        <v>1362</v>
      </c>
      <c r="F148" s="575" t="s">
        <v>1363</v>
      </c>
      <c r="G148" s="547" t="s">
        <v>1176</v>
      </c>
      <c r="H148" s="547" t="s">
        <v>1177</v>
      </c>
      <c r="I148" s="561">
        <v>73471.199999999997</v>
      </c>
      <c r="J148" s="561">
        <v>10</v>
      </c>
      <c r="K148" s="562">
        <v>734712</v>
      </c>
    </row>
    <row r="149" spans="1:11" ht="14.4" customHeight="1" x14ac:dyDescent="0.3">
      <c r="A149" s="543" t="s">
        <v>515</v>
      </c>
      <c r="B149" s="544" t="s">
        <v>594</v>
      </c>
      <c r="C149" s="547" t="s">
        <v>526</v>
      </c>
      <c r="D149" s="575" t="s">
        <v>595</v>
      </c>
      <c r="E149" s="547" t="s">
        <v>1362</v>
      </c>
      <c r="F149" s="575" t="s">
        <v>1363</v>
      </c>
      <c r="G149" s="547" t="s">
        <v>1178</v>
      </c>
      <c r="H149" s="547" t="s">
        <v>1179</v>
      </c>
      <c r="I149" s="561">
        <v>1988.03</v>
      </c>
      <c r="J149" s="561">
        <v>9</v>
      </c>
      <c r="K149" s="562">
        <v>17892.27</v>
      </c>
    </row>
    <row r="150" spans="1:11" ht="14.4" customHeight="1" x14ac:dyDescent="0.3">
      <c r="A150" s="543" t="s">
        <v>515</v>
      </c>
      <c r="B150" s="544" t="s">
        <v>594</v>
      </c>
      <c r="C150" s="547" t="s">
        <v>526</v>
      </c>
      <c r="D150" s="575" t="s">
        <v>595</v>
      </c>
      <c r="E150" s="547" t="s">
        <v>1362</v>
      </c>
      <c r="F150" s="575" t="s">
        <v>1363</v>
      </c>
      <c r="G150" s="547" t="s">
        <v>1180</v>
      </c>
      <c r="H150" s="547" t="s">
        <v>1181</v>
      </c>
      <c r="I150" s="561">
        <v>4247.1000000000004</v>
      </c>
      <c r="J150" s="561">
        <v>3</v>
      </c>
      <c r="K150" s="562">
        <v>12741.300000000001</v>
      </c>
    </row>
    <row r="151" spans="1:11" ht="14.4" customHeight="1" x14ac:dyDescent="0.3">
      <c r="A151" s="543" t="s">
        <v>515</v>
      </c>
      <c r="B151" s="544" t="s">
        <v>594</v>
      </c>
      <c r="C151" s="547" t="s">
        <v>526</v>
      </c>
      <c r="D151" s="575" t="s">
        <v>595</v>
      </c>
      <c r="E151" s="547" t="s">
        <v>1362</v>
      </c>
      <c r="F151" s="575" t="s">
        <v>1363</v>
      </c>
      <c r="G151" s="547" t="s">
        <v>1182</v>
      </c>
      <c r="H151" s="547" t="s">
        <v>1183</v>
      </c>
      <c r="I151" s="561">
        <v>54038.599999999991</v>
      </c>
      <c r="J151" s="561">
        <v>11</v>
      </c>
      <c r="K151" s="562">
        <v>594424.6</v>
      </c>
    </row>
    <row r="152" spans="1:11" ht="14.4" customHeight="1" x14ac:dyDescent="0.3">
      <c r="A152" s="543" t="s">
        <v>515</v>
      </c>
      <c r="B152" s="544" t="s">
        <v>594</v>
      </c>
      <c r="C152" s="547" t="s">
        <v>526</v>
      </c>
      <c r="D152" s="575" t="s">
        <v>595</v>
      </c>
      <c r="E152" s="547" t="s">
        <v>1362</v>
      </c>
      <c r="F152" s="575" t="s">
        <v>1363</v>
      </c>
      <c r="G152" s="547" t="s">
        <v>1184</v>
      </c>
      <c r="H152" s="547" t="s">
        <v>1185</v>
      </c>
      <c r="I152" s="561">
        <v>12.58</v>
      </c>
      <c r="J152" s="561">
        <v>280</v>
      </c>
      <c r="K152" s="562">
        <v>3523.5200000000004</v>
      </c>
    </row>
    <row r="153" spans="1:11" ht="14.4" customHeight="1" x14ac:dyDescent="0.3">
      <c r="A153" s="543" t="s">
        <v>515</v>
      </c>
      <c r="B153" s="544" t="s">
        <v>594</v>
      </c>
      <c r="C153" s="547" t="s">
        <v>526</v>
      </c>
      <c r="D153" s="575" t="s">
        <v>595</v>
      </c>
      <c r="E153" s="547" t="s">
        <v>1362</v>
      </c>
      <c r="F153" s="575" t="s">
        <v>1363</v>
      </c>
      <c r="G153" s="547" t="s">
        <v>1186</v>
      </c>
      <c r="H153" s="547" t="s">
        <v>1187</v>
      </c>
      <c r="I153" s="561">
        <v>10.89</v>
      </c>
      <c r="J153" s="561">
        <v>1050</v>
      </c>
      <c r="K153" s="562">
        <v>11434.5</v>
      </c>
    </row>
    <row r="154" spans="1:11" ht="14.4" customHeight="1" x14ac:dyDescent="0.3">
      <c r="A154" s="543" t="s">
        <v>515</v>
      </c>
      <c r="B154" s="544" t="s">
        <v>594</v>
      </c>
      <c r="C154" s="547" t="s">
        <v>526</v>
      </c>
      <c r="D154" s="575" t="s">
        <v>595</v>
      </c>
      <c r="E154" s="547" t="s">
        <v>1362</v>
      </c>
      <c r="F154" s="575" t="s">
        <v>1363</v>
      </c>
      <c r="G154" s="547" t="s">
        <v>1188</v>
      </c>
      <c r="H154" s="547" t="s">
        <v>1189</v>
      </c>
      <c r="I154" s="561">
        <v>410.17</v>
      </c>
      <c r="J154" s="561">
        <v>1</v>
      </c>
      <c r="K154" s="562">
        <v>410.17</v>
      </c>
    </row>
    <row r="155" spans="1:11" ht="14.4" customHeight="1" x14ac:dyDescent="0.3">
      <c r="A155" s="543" t="s">
        <v>515</v>
      </c>
      <c r="B155" s="544" t="s">
        <v>594</v>
      </c>
      <c r="C155" s="547" t="s">
        <v>526</v>
      </c>
      <c r="D155" s="575" t="s">
        <v>595</v>
      </c>
      <c r="E155" s="547" t="s">
        <v>1362</v>
      </c>
      <c r="F155" s="575" t="s">
        <v>1363</v>
      </c>
      <c r="G155" s="547" t="s">
        <v>1190</v>
      </c>
      <c r="H155" s="547" t="s">
        <v>1191</v>
      </c>
      <c r="I155" s="561">
        <v>21552.5</v>
      </c>
      <c r="J155" s="561">
        <v>2</v>
      </c>
      <c r="K155" s="562">
        <v>43105</v>
      </c>
    </row>
    <row r="156" spans="1:11" ht="14.4" customHeight="1" x14ac:dyDescent="0.3">
      <c r="A156" s="543" t="s">
        <v>515</v>
      </c>
      <c r="B156" s="544" t="s">
        <v>594</v>
      </c>
      <c r="C156" s="547" t="s">
        <v>526</v>
      </c>
      <c r="D156" s="575" t="s">
        <v>595</v>
      </c>
      <c r="E156" s="547" t="s">
        <v>1362</v>
      </c>
      <c r="F156" s="575" t="s">
        <v>1363</v>
      </c>
      <c r="G156" s="547" t="s">
        <v>1192</v>
      </c>
      <c r="H156" s="547" t="s">
        <v>1193</v>
      </c>
      <c r="I156" s="561">
        <v>7887.99</v>
      </c>
      <c r="J156" s="561">
        <v>15</v>
      </c>
      <c r="K156" s="562">
        <v>118319.85</v>
      </c>
    </row>
    <row r="157" spans="1:11" ht="14.4" customHeight="1" x14ac:dyDescent="0.3">
      <c r="A157" s="543" t="s">
        <v>515</v>
      </c>
      <c r="B157" s="544" t="s">
        <v>594</v>
      </c>
      <c r="C157" s="547" t="s">
        <v>526</v>
      </c>
      <c r="D157" s="575" t="s">
        <v>595</v>
      </c>
      <c r="E157" s="547" t="s">
        <v>1362</v>
      </c>
      <c r="F157" s="575" t="s">
        <v>1363</v>
      </c>
      <c r="G157" s="547" t="s">
        <v>1194</v>
      </c>
      <c r="H157" s="547" t="s">
        <v>1195</v>
      </c>
      <c r="I157" s="561">
        <v>224745.4</v>
      </c>
      <c r="J157" s="561">
        <v>5</v>
      </c>
      <c r="K157" s="562">
        <v>1123727</v>
      </c>
    </row>
    <row r="158" spans="1:11" ht="14.4" customHeight="1" x14ac:dyDescent="0.3">
      <c r="A158" s="543" t="s">
        <v>515</v>
      </c>
      <c r="B158" s="544" t="s">
        <v>594</v>
      </c>
      <c r="C158" s="547" t="s">
        <v>526</v>
      </c>
      <c r="D158" s="575" t="s">
        <v>595</v>
      </c>
      <c r="E158" s="547" t="s">
        <v>1362</v>
      </c>
      <c r="F158" s="575" t="s">
        <v>1363</v>
      </c>
      <c r="G158" s="547" t="s">
        <v>1196</v>
      </c>
      <c r="H158" s="547" t="s">
        <v>1197</v>
      </c>
      <c r="I158" s="561">
        <v>5115.88</v>
      </c>
      <c r="J158" s="561">
        <v>4</v>
      </c>
      <c r="K158" s="562">
        <v>20463.52</v>
      </c>
    </row>
    <row r="159" spans="1:11" ht="14.4" customHeight="1" x14ac:dyDescent="0.3">
      <c r="A159" s="543" t="s">
        <v>515</v>
      </c>
      <c r="B159" s="544" t="s">
        <v>594</v>
      </c>
      <c r="C159" s="547" t="s">
        <v>526</v>
      </c>
      <c r="D159" s="575" t="s">
        <v>595</v>
      </c>
      <c r="E159" s="547" t="s">
        <v>1362</v>
      </c>
      <c r="F159" s="575" t="s">
        <v>1363</v>
      </c>
      <c r="G159" s="547" t="s">
        <v>942</v>
      </c>
      <c r="H159" s="547" t="s">
        <v>943</v>
      </c>
      <c r="I159" s="561">
        <v>2359.5</v>
      </c>
      <c r="J159" s="561">
        <v>2</v>
      </c>
      <c r="K159" s="562">
        <v>4719</v>
      </c>
    </row>
    <row r="160" spans="1:11" ht="14.4" customHeight="1" x14ac:dyDescent="0.3">
      <c r="A160" s="543" t="s">
        <v>515</v>
      </c>
      <c r="B160" s="544" t="s">
        <v>594</v>
      </c>
      <c r="C160" s="547" t="s">
        <v>526</v>
      </c>
      <c r="D160" s="575" t="s">
        <v>595</v>
      </c>
      <c r="E160" s="547" t="s">
        <v>1362</v>
      </c>
      <c r="F160" s="575" t="s">
        <v>1363</v>
      </c>
      <c r="G160" s="547" t="s">
        <v>1198</v>
      </c>
      <c r="H160" s="547" t="s">
        <v>1199</v>
      </c>
      <c r="I160" s="561">
        <v>9.07</v>
      </c>
      <c r="J160" s="561">
        <v>1650</v>
      </c>
      <c r="K160" s="562">
        <v>14973.75</v>
      </c>
    </row>
    <row r="161" spans="1:11" ht="14.4" customHeight="1" x14ac:dyDescent="0.3">
      <c r="A161" s="543" t="s">
        <v>515</v>
      </c>
      <c r="B161" s="544" t="s">
        <v>594</v>
      </c>
      <c r="C161" s="547" t="s">
        <v>526</v>
      </c>
      <c r="D161" s="575" t="s">
        <v>595</v>
      </c>
      <c r="E161" s="547" t="s">
        <v>1362</v>
      </c>
      <c r="F161" s="575" t="s">
        <v>1363</v>
      </c>
      <c r="G161" s="547" t="s">
        <v>1200</v>
      </c>
      <c r="H161" s="547" t="s">
        <v>1201</v>
      </c>
      <c r="I161" s="561">
        <v>646.13</v>
      </c>
      <c r="J161" s="561">
        <v>1</v>
      </c>
      <c r="K161" s="562">
        <v>646.13</v>
      </c>
    </row>
    <row r="162" spans="1:11" ht="14.4" customHeight="1" x14ac:dyDescent="0.3">
      <c r="A162" s="543" t="s">
        <v>515</v>
      </c>
      <c r="B162" s="544" t="s">
        <v>594</v>
      </c>
      <c r="C162" s="547" t="s">
        <v>526</v>
      </c>
      <c r="D162" s="575" t="s">
        <v>595</v>
      </c>
      <c r="E162" s="547" t="s">
        <v>1362</v>
      </c>
      <c r="F162" s="575" t="s">
        <v>1363</v>
      </c>
      <c r="G162" s="547" t="s">
        <v>944</v>
      </c>
      <c r="H162" s="547" t="s">
        <v>945</v>
      </c>
      <c r="I162" s="561">
        <v>14217.5</v>
      </c>
      <c r="J162" s="561">
        <v>36</v>
      </c>
      <c r="K162" s="562">
        <v>511830</v>
      </c>
    </row>
    <row r="163" spans="1:11" ht="14.4" customHeight="1" x14ac:dyDescent="0.3">
      <c r="A163" s="543" t="s">
        <v>515</v>
      </c>
      <c r="B163" s="544" t="s">
        <v>594</v>
      </c>
      <c r="C163" s="547" t="s">
        <v>526</v>
      </c>
      <c r="D163" s="575" t="s">
        <v>595</v>
      </c>
      <c r="E163" s="547" t="s">
        <v>1362</v>
      </c>
      <c r="F163" s="575" t="s">
        <v>1363</v>
      </c>
      <c r="G163" s="547" t="s">
        <v>1202</v>
      </c>
      <c r="H163" s="547" t="s">
        <v>1203</v>
      </c>
      <c r="I163" s="561">
        <v>5754.76</v>
      </c>
      <c r="J163" s="561">
        <v>1</v>
      </c>
      <c r="K163" s="562">
        <v>5754.76</v>
      </c>
    </row>
    <row r="164" spans="1:11" ht="14.4" customHeight="1" x14ac:dyDescent="0.3">
      <c r="A164" s="543" t="s">
        <v>515</v>
      </c>
      <c r="B164" s="544" t="s">
        <v>594</v>
      </c>
      <c r="C164" s="547" t="s">
        <v>526</v>
      </c>
      <c r="D164" s="575" t="s">
        <v>595</v>
      </c>
      <c r="E164" s="547" t="s">
        <v>1362</v>
      </c>
      <c r="F164" s="575" t="s">
        <v>1363</v>
      </c>
      <c r="G164" s="547" t="s">
        <v>1204</v>
      </c>
      <c r="H164" s="547" t="s">
        <v>1205</v>
      </c>
      <c r="I164" s="561">
        <v>1161.6000000000001</v>
      </c>
      <c r="J164" s="561">
        <v>80</v>
      </c>
      <c r="K164" s="562">
        <v>92928</v>
      </c>
    </row>
    <row r="165" spans="1:11" ht="14.4" customHeight="1" x14ac:dyDescent="0.3">
      <c r="A165" s="543" t="s">
        <v>515</v>
      </c>
      <c r="B165" s="544" t="s">
        <v>594</v>
      </c>
      <c r="C165" s="547" t="s">
        <v>526</v>
      </c>
      <c r="D165" s="575" t="s">
        <v>595</v>
      </c>
      <c r="E165" s="547" t="s">
        <v>1362</v>
      </c>
      <c r="F165" s="575" t="s">
        <v>1363</v>
      </c>
      <c r="G165" s="547" t="s">
        <v>1206</v>
      </c>
      <c r="H165" s="547" t="s">
        <v>1207</v>
      </c>
      <c r="I165" s="561">
        <v>6877.9199999999992</v>
      </c>
      <c r="J165" s="561">
        <v>14</v>
      </c>
      <c r="K165" s="562">
        <v>96290.87999999999</v>
      </c>
    </row>
    <row r="166" spans="1:11" ht="14.4" customHeight="1" x14ac:dyDescent="0.3">
      <c r="A166" s="543" t="s">
        <v>515</v>
      </c>
      <c r="B166" s="544" t="s">
        <v>594</v>
      </c>
      <c r="C166" s="547" t="s">
        <v>526</v>
      </c>
      <c r="D166" s="575" t="s">
        <v>595</v>
      </c>
      <c r="E166" s="547" t="s">
        <v>1362</v>
      </c>
      <c r="F166" s="575" t="s">
        <v>1363</v>
      </c>
      <c r="G166" s="547" t="s">
        <v>1208</v>
      </c>
      <c r="H166" s="547" t="s">
        <v>1209</v>
      </c>
      <c r="I166" s="561">
        <v>1896.31</v>
      </c>
      <c r="J166" s="561">
        <v>26</v>
      </c>
      <c r="K166" s="562">
        <v>49304.11</v>
      </c>
    </row>
    <row r="167" spans="1:11" ht="14.4" customHeight="1" x14ac:dyDescent="0.3">
      <c r="A167" s="543" t="s">
        <v>515</v>
      </c>
      <c r="B167" s="544" t="s">
        <v>594</v>
      </c>
      <c r="C167" s="547" t="s">
        <v>526</v>
      </c>
      <c r="D167" s="575" t="s">
        <v>595</v>
      </c>
      <c r="E167" s="547" t="s">
        <v>1362</v>
      </c>
      <c r="F167" s="575" t="s">
        <v>1363</v>
      </c>
      <c r="G167" s="547" t="s">
        <v>946</v>
      </c>
      <c r="H167" s="547" t="s">
        <v>947</v>
      </c>
      <c r="I167" s="561">
        <v>3462.54</v>
      </c>
      <c r="J167" s="561">
        <v>50</v>
      </c>
      <c r="K167" s="562">
        <v>173126.80000000002</v>
      </c>
    </row>
    <row r="168" spans="1:11" ht="14.4" customHeight="1" x14ac:dyDescent="0.3">
      <c r="A168" s="543" t="s">
        <v>515</v>
      </c>
      <c r="B168" s="544" t="s">
        <v>594</v>
      </c>
      <c r="C168" s="547" t="s">
        <v>526</v>
      </c>
      <c r="D168" s="575" t="s">
        <v>595</v>
      </c>
      <c r="E168" s="547" t="s">
        <v>1362</v>
      </c>
      <c r="F168" s="575" t="s">
        <v>1363</v>
      </c>
      <c r="G168" s="547" t="s">
        <v>964</v>
      </c>
      <c r="H168" s="547" t="s">
        <v>965</v>
      </c>
      <c r="I168" s="561">
        <v>1374.19</v>
      </c>
      <c r="J168" s="561">
        <v>8</v>
      </c>
      <c r="K168" s="562">
        <v>10993.56</v>
      </c>
    </row>
    <row r="169" spans="1:11" ht="14.4" customHeight="1" x14ac:dyDescent="0.3">
      <c r="A169" s="543" t="s">
        <v>515</v>
      </c>
      <c r="B169" s="544" t="s">
        <v>594</v>
      </c>
      <c r="C169" s="547" t="s">
        <v>526</v>
      </c>
      <c r="D169" s="575" t="s">
        <v>595</v>
      </c>
      <c r="E169" s="547" t="s">
        <v>1362</v>
      </c>
      <c r="F169" s="575" t="s">
        <v>1363</v>
      </c>
      <c r="G169" s="547" t="s">
        <v>1210</v>
      </c>
      <c r="H169" s="547" t="s">
        <v>1211</v>
      </c>
      <c r="I169" s="561">
        <v>4904.13</v>
      </c>
      <c r="J169" s="561">
        <v>1</v>
      </c>
      <c r="K169" s="562">
        <v>4904.13</v>
      </c>
    </row>
    <row r="170" spans="1:11" ht="14.4" customHeight="1" x14ac:dyDescent="0.3">
      <c r="A170" s="543" t="s">
        <v>515</v>
      </c>
      <c r="B170" s="544" t="s">
        <v>594</v>
      </c>
      <c r="C170" s="547" t="s">
        <v>526</v>
      </c>
      <c r="D170" s="575" t="s">
        <v>595</v>
      </c>
      <c r="E170" s="547" t="s">
        <v>1362</v>
      </c>
      <c r="F170" s="575" t="s">
        <v>1363</v>
      </c>
      <c r="G170" s="547" t="s">
        <v>1212</v>
      </c>
      <c r="H170" s="547" t="s">
        <v>1213</v>
      </c>
      <c r="I170" s="561">
        <v>1724.25</v>
      </c>
      <c r="J170" s="561">
        <v>40</v>
      </c>
      <c r="K170" s="562">
        <v>68970</v>
      </c>
    </row>
    <row r="171" spans="1:11" ht="14.4" customHeight="1" x14ac:dyDescent="0.3">
      <c r="A171" s="543" t="s">
        <v>515</v>
      </c>
      <c r="B171" s="544" t="s">
        <v>594</v>
      </c>
      <c r="C171" s="547" t="s">
        <v>526</v>
      </c>
      <c r="D171" s="575" t="s">
        <v>595</v>
      </c>
      <c r="E171" s="547" t="s">
        <v>1362</v>
      </c>
      <c r="F171" s="575" t="s">
        <v>1363</v>
      </c>
      <c r="G171" s="547" t="s">
        <v>1214</v>
      </c>
      <c r="H171" s="547" t="s">
        <v>1215</v>
      </c>
      <c r="I171" s="561">
        <v>1815</v>
      </c>
      <c r="J171" s="561">
        <v>3</v>
      </c>
      <c r="K171" s="562">
        <v>5445</v>
      </c>
    </row>
    <row r="172" spans="1:11" ht="14.4" customHeight="1" x14ac:dyDescent="0.3">
      <c r="A172" s="543" t="s">
        <v>515</v>
      </c>
      <c r="B172" s="544" t="s">
        <v>594</v>
      </c>
      <c r="C172" s="547" t="s">
        <v>526</v>
      </c>
      <c r="D172" s="575" t="s">
        <v>595</v>
      </c>
      <c r="E172" s="547" t="s">
        <v>1362</v>
      </c>
      <c r="F172" s="575" t="s">
        <v>1363</v>
      </c>
      <c r="G172" s="547" t="s">
        <v>1216</v>
      </c>
      <c r="H172" s="547" t="s">
        <v>1217</v>
      </c>
      <c r="I172" s="561">
        <v>788.27</v>
      </c>
      <c r="J172" s="561">
        <v>2</v>
      </c>
      <c r="K172" s="562">
        <v>1576.54</v>
      </c>
    </row>
    <row r="173" spans="1:11" ht="14.4" customHeight="1" x14ac:dyDescent="0.3">
      <c r="A173" s="543" t="s">
        <v>515</v>
      </c>
      <c r="B173" s="544" t="s">
        <v>594</v>
      </c>
      <c r="C173" s="547" t="s">
        <v>526</v>
      </c>
      <c r="D173" s="575" t="s">
        <v>595</v>
      </c>
      <c r="E173" s="547" t="s">
        <v>1362</v>
      </c>
      <c r="F173" s="575" t="s">
        <v>1363</v>
      </c>
      <c r="G173" s="547" t="s">
        <v>1218</v>
      </c>
      <c r="H173" s="547" t="s">
        <v>1219</v>
      </c>
      <c r="I173" s="561">
        <v>1528.1433333333334</v>
      </c>
      <c r="J173" s="561">
        <v>6</v>
      </c>
      <c r="K173" s="562">
        <v>9169.18</v>
      </c>
    </row>
    <row r="174" spans="1:11" ht="14.4" customHeight="1" x14ac:dyDescent="0.3">
      <c r="A174" s="543" t="s">
        <v>515</v>
      </c>
      <c r="B174" s="544" t="s">
        <v>594</v>
      </c>
      <c r="C174" s="547" t="s">
        <v>526</v>
      </c>
      <c r="D174" s="575" t="s">
        <v>595</v>
      </c>
      <c r="E174" s="547" t="s">
        <v>1362</v>
      </c>
      <c r="F174" s="575" t="s">
        <v>1363</v>
      </c>
      <c r="G174" s="547" t="s">
        <v>1220</v>
      </c>
      <c r="H174" s="547" t="s">
        <v>1221</v>
      </c>
      <c r="I174" s="561">
        <v>2571.75</v>
      </c>
      <c r="J174" s="561">
        <v>1</v>
      </c>
      <c r="K174" s="562">
        <v>2571.75</v>
      </c>
    </row>
    <row r="175" spans="1:11" ht="14.4" customHeight="1" x14ac:dyDescent="0.3">
      <c r="A175" s="543" t="s">
        <v>515</v>
      </c>
      <c r="B175" s="544" t="s">
        <v>594</v>
      </c>
      <c r="C175" s="547" t="s">
        <v>526</v>
      </c>
      <c r="D175" s="575" t="s">
        <v>595</v>
      </c>
      <c r="E175" s="547" t="s">
        <v>1362</v>
      </c>
      <c r="F175" s="575" t="s">
        <v>1363</v>
      </c>
      <c r="G175" s="547" t="s">
        <v>1222</v>
      </c>
      <c r="H175" s="547" t="s">
        <v>1223</v>
      </c>
      <c r="I175" s="561">
        <v>2288.9599999999996</v>
      </c>
      <c r="J175" s="561">
        <v>12</v>
      </c>
      <c r="K175" s="562">
        <v>27467.519999999997</v>
      </c>
    </row>
    <row r="176" spans="1:11" ht="14.4" customHeight="1" x14ac:dyDescent="0.3">
      <c r="A176" s="543" t="s">
        <v>515</v>
      </c>
      <c r="B176" s="544" t="s">
        <v>594</v>
      </c>
      <c r="C176" s="547" t="s">
        <v>526</v>
      </c>
      <c r="D176" s="575" t="s">
        <v>595</v>
      </c>
      <c r="E176" s="547" t="s">
        <v>1362</v>
      </c>
      <c r="F176" s="575" t="s">
        <v>1363</v>
      </c>
      <c r="G176" s="547" t="s">
        <v>1224</v>
      </c>
      <c r="H176" s="547" t="s">
        <v>1225</v>
      </c>
      <c r="I176" s="561">
        <v>472.75</v>
      </c>
      <c r="J176" s="561">
        <v>24</v>
      </c>
      <c r="K176" s="562">
        <v>11345.94</v>
      </c>
    </row>
    <row r="177" spans="1:11" ht="14.4" customHeight="1" x14ac:dyDescent="0.3">
      <c r="A177" s="543" t="s">
        <v>515</v>
      </c>
      <c r="B177" s="544" t="s">
        <v>594</v>
      </c>
      <c r="C177" s="547" t="s">
        <v>526</v>
      </c>
      <c r="D177" s="575" t="s">
        <v>595</v>
      </c>
      <c r="E177" s="547" t="s">
        <v>1362</v>
      </c>
      <c r="F177" s="575" t="s">
        <v>1363</v>
      </c>
      <c r="G177" s="547" t="s">
        <v>1226</v>
      </c>
      <c r="H177" s="547" t="s">
        <v>1227</v>
      </c>
      <c r="I177" s="561">
        <v>4719</v>
      </c>
      <c r="J177" s="561">
        <v>3</v>
      </c>
      <c r="K177" s="562">
        <v>14157</v>
      </c>
    </row>
    <row r="178" spans="1:11" ht="14.4" customHeight="1" x14ac:dyDescent="0.3">
      <c r="A178" s="543" t="s">
        <v>515</v>
      </c>
      <c r="B178" s="544" t="s">
        <v>594</v>
      </c>
      <c r="C178" s="547" t="s">
        <v>526</v>
      </c>
      <c r="D178" s="575" t="s">
        <v>595</v>
      </c>
      <c r="E178" s="547" t="s">
        <v>1362</v>
      </c>
      <c r="F178" s="575" t="s">
        <v>1363</v>
      </c>
      <c r="G178" s="547" t="s">
        <v>1228</v>
      </c>
      <c r="H178" s="547" t="s">
        <v>1229</v>
      </c>
      <c r="I178" s="561">
        <v>6823.19</v>
      </c>
      <c r="J178" s="561">
        <v>15</v>
      </c>
      <c r="K178" s="562">
        <v>102347.86</v>
      </c>
    </row>
    <row r="179" spans="1:11" ht="14.4" customHeight="1" x14ac:dyDescent="0.3">
      <c r="A179" s="543" t="s">
        <v>515</v>
      </c>
      <c r="B179" s="544" t="s">
        <v>594</v>
      </c>
      <c r="C179" s="547" t="s">
        <v>526</v>
      </c>
      <c r="D179" s="575" t="s">
        <v>595</v>
      </c>
      <c r="E179" s="547" t="s">
        <v>1362</v>
      </c>
      <c r="F179" s="575" t="s">
        <v>1363</v>
      </c>
      <c r="G179" s="547" t="s">
        <v>1230</v>
      </c>
      <c r="H179" s="547" t="s">
        <v>1231</v>
      </c>
      <c r="I179" s="561">
        <v>3579.6083333333336</v>
      </c>
      <c r="J179" s="561">
        <v>27</v>
      </c>
      <c r="K179" s="562">
        <v>96649.34</v>
      </c>
    </row>
    <row r="180" spans="1:11" ht="14.4" customHeight="1" x14ac:dyDescent="0.3">
      <c r="A180" s="543" t="s">
        <v>515</v>
      </c>
      <c r="B180" s="544" t="s">
        <v>594</v>
      </c>
      <c r="C180" s="547" t="s">
        <v>526</v>
      </c>
      <c r="D180" s="575" t="s">
        <v>595</v>
      </c>
      <c r="E180" s="547" t="s">
        <v>1362</v>
      </c>
      <c r="F180" s="575" t="s">
        <v>1363</v>
      </c>
      <c r="G180" s="547" t="s">
        <v>1232</v>
      </c>
      <c r="H180" s="547" t="s">
        <v>1233</v>
      </c>
      <c r="I180" s="561">
        <v>82026.278000000006</v>
      </c>
      <c r="J180" s="561">
        <v>5</v>
      </c>
      <c r="K180" s="562">
        <v>410131.39</v>
      </c>
    </row>
    <row r="181" spans="1:11" ht="14.4" customHeight="1" x14ac:dyDescent="0.3">
      <c r="A181" s="543" t="s">
        <v>515</v>
      </c>
      <c r="B181" s="544" t="s">
        <v>594</v>
      </c>
      <c r="C181" s="547" t="s">
        <v>526</v>
      </c>
      <c r="D181" s="575" t="s">
        <v>595</v>
      </c>
      <c r="E181" s="547" t="s">
        <v>1362</v>
      </c>
      <c r="F181" s="575" t="s">
        <v>1363</v>
      </c>
      <c r="G181" s="547" t="s">
        <v>1234</v>
      </c>
      <c r="H181" s="547" t="s">
        <v>1235</v>
      </c>
      <c r="I181" s="561">
        <v>1116.201111111111</v>
      </c>
      <c r="J181" s="561">
        <v>119</v>
      </c>
      <c r="K181" s="562">
        <v>139458.93</v>
      </c>
    </row>
    <row r="182" spans="1:11" ht="14.4" customHeight="1" x14ac:dyDescent="0.3">
      <c r="A182" s="543" t="s">
        <v>515</v>
      </c>
      <c r="B182" s="544" t="s">
        <v>594</v>
      </c>
      <c r="C182" s="547" t="s">
        <v>526</v>
      </c>
      <c r="D182" s="575" t="s">
        <v>595</v>
      </c>
      <c r="E182" s="547" t="s">
        <v>1362</v>
      </c>
      <c r="F182" s="575" t="s">
        <v>1363</v>
      </c>
      <c r="G182" s="547" t="s">
        <v>1236</v>
      </c>
      <c r="H182" s="547" t="s">
        <v>1237</v>
      </c>
      <c r="I182" s="561">
        <v>2288.9599999999996</v>
      </c>
      <c r="J182" s="561">
        <v>12</v>
      </c>
      <c r="K182" s="562">
        <v>27467.519999999997</v>
      </c>
    </row>
    <row r="183" spans="1:11" ht="14.4" customHeight="1" x14ac:dyDescent="0.3">
      <c r="A183" s="543" t="s">
        <v>515</v>
      </c>
      <c r="B183" s="544" t="s">
        <v>594</v>
      </c>
      <c r="C183" s="547" t="s">
        <v>526</v>
      </c>
      <c r="D183" s="575" t="s">
        <v>595</v>
      </c>
      <c r="E183" s="547" t="s">
        <v>1362</v>
      </c>
      <c r="F183" s="575" t="s">
        <v>1363</v>
      </c>
      <c r="G183" s="547" t="s">
        <v>1238</v>
      </c>
      <c r="H183" s="547" t="s">
        <v>1239</v>
      </c>
      <c r="I183" s="561">
        <v>0.46499999999999997</v>
      </c>
      <c r="J183" s="561">
        <v>4000</v>
      </c>
      <c r="K183" s="562">
        <v>1879.49</v>
      </c>
    </row>
    <row r="184" spans="1:11" ht="14.4" customHeight="1" x14ac:dyDescent="0.3">
      <c r="A184" s="543" t="s">
        <v>515</v>
      </c>
      <c r="B184" s="544" t="s">
        <v>594</v>
      </c>
      <c r="C184" s="547" t="s">
        <v>526</v>
      </c>
      <c r="D184" s="575" t="s">
        <v>595</v>
      </c>
      <c r="E184" s="547" t="s">
        <v>1362</v>
      </c>
      <c r="F184" s="575" t="s">
        <v>1363</v>
      </c>
      <c r="G184" s="547" t="s">
        <v>1240</v>
      </c>
      <c r="H184" s="547" t="s">
        <v>1241</v>
      </c>
      <c r="I184" s="561">
        <v>1135.637777777778</v>
      </c>
      <c r="J184" s="561">
        <v>119</v>
      </c>
      <c r="K184" s="562">
        <v>141887.91999999998</v>
      </c>
    </row>
    <row r="185" spans="1:11" ht="14.4" customHeight="1" x14ac:dyDescent="0.3">
      <c r="A185" s="543" t="s">
        <v>515</v>
      </c>
      <c r="B185" s="544" t="s">
        <v>594</v>
      </c>
      <c r="C185" s="547" t="s">
        <v>526</v>
      </c>
      <c r="D185" s="575" t="s">
        <v>595</v>
      </c>
      <c r="E185" s="547" t="s">
        <v>1362</v>
      </c>
      <c r="F185" s="575" t="s">
        <v>1363</v>
      </c>
      <c r="G185" s="547" t="s">
        <v>1242</v>
      </c>
      <c r="H185" s="547" t="s">
        <v>1243</v>
      </c>
      <c r="I185" s="561">
        <v>1391.5</v>
      </c>
      <c r="J185" s="561">
        <v>4</v>
      </c>
      <c r="K185" s="562">
        <v>5566</v>
      </c>
    </row>
    <row r="186" spans="1:11" ht="14.4" customHeight="1" x14ac:dyDescent="0.3">
      <c r="A186" s="543" t="s">
        <v>515</v>
      </c>
      <c r="B186" s="544" t="s">
        <v>594</v>
      </c>
      <c r="C186" s="547" t="s">
        <v>526</v>
      </c>
      <c r="D186" s="575" t="s">
        <v>595</v>
      </c>
      <c r="E186" s="547" t="s">
        <v>1362</v>
      </c>
      <c r="F186" s="575" t="s">
        <v>1363</v>
      </c>
      <c r="G186" s="547" t="s">
        <v>978</v>
      </c>
      <c r="H186" s="547" t="s">
        <v>979</v>
      </c>
      <c r="I186" s="561">
        <v>1391.5</v>
      </c>
      <c r="J186" s="561">
        <v>2</v>
      </c>
      <c r="K186" s="562">
        <v>2783</v>
      </c>
    </row>
    <row r="187" spans="1:11" ht="14.4" customHeight="1" x14ac:dyDescent="0.3">
      <c r="A187" s="543" t="s">
        <v>515</v>
      </c>
      <c r="B187" s="544" t="s">
        <v>594</v>
      </c>
      <c r="C187" s="547" t="s">
        <v>526</v>
      </c>
      <c r="D187" s="575" t="s">
        <v>595</v>
      </c>
      <c r="E187" s="547" t="s">
        <v>1362</v>
      </c>
      <c r="F187" s="575" t="s">
        <v>1363</v>
      </c>
      <c r="G187" s="547" t="s">
        <v>1244</v>
      </c>
      <c r="H187" s="547" t="s">
        <v>1245</v>
      </c>
      <c r="I187" s="561">
        <v>1144.4799999999998</v>
      </c>
      <c r="J187" s="561">
        <v>42</v>
      </c>
      <c r="K187" s="562">
        <v>48068.14</v>
      </c>
    </row>
    <row r="188" spans="1:11" ht="14.4" customHeight="1" x14ac:dyDescent="0.3">
      <c r="A188" s="543" t="s">
        <v>515</v>
      </c>
      <c r="B188" s="544" t="s">
        <v>594</v>
      </c>
      <c r="C188" s="547" t="s">
        <v>526</v>
      </c>
      <c r="D188" s="575" t="s">
        <v>595</v>
      </c>
      <c r="E188" s="547" t="s">
        <v>1362</v>
      </c>
      <c r="F188" s="575" t="s">
        <v>1363</v>
      </c>
      <c r="G188" s="547" t="s">
        <v>1246</v>
      </c>
      <c r="H188" s="547" t="s">
        <v>1247</v>
      </c>
      <c r="I188" s="561">
        <v>344.08</v>
      </c>
      <c r="J188" s="561">
        <v>102</v>
      </c>
      <c r="K188" s="562">
        <v>35096.159999999996</v>
      </c>
    </row>
    <row r="189" spans="1:11" ht="14.4" customHeight="1" x14ac:dyDescent="0.3">
      <c r="A189" s="543" t="s">
        <v>515</v>
      </c>
      <c r="B189" s="544" t="s">
        <v>594</v>
      </c>
      <c r="C189" s="547" t="s">
        <v>526</v>
      </c>
      <c r="D189" s="575" t="s">
        <v>595</v>
      </c>
      <c r="E189" s="547" t="s">
        <v>1362</v>
      </c>
      <c r="F189" s="575" t="s">
        <v>1363</v>
      </c>
      <c r="G189" s="547" t="s">
        <v>1248</v>
      </c>
      <c r="H189" s="547" t="s">
        <v>1249</v>
      </c>
      <c r="I189" s="561">
        <v>2475.66</v>
      </c>
      <c r="J189" s="561">
        <v>1</v>
      </c>
      <c r="K189" s="562">
        <v>2475.66</v>
      </c>
    </row>
    <row r="190" spans="1:11" ht="14.4" customHeight="1" x14ac:dyDescent="0.3">
      <c r="A190" s="543" t="s">
        <v>515</v>
      </c>
      <c r="B190" s="544" t="s">
        <v>594</v>
      </c>
      <c r="C190" s="547" t="s">
        <v>526</v>
      </c>
      <c r="D190" s="575" t="s">
        <v>595</v>
      </c>
      <c r="E190" s="547" t="s">
        <v>1362</v>
      </c>
      <c r="F190" s="575" t="s">
        <v>1363</v>
      </c>
      <c r="G190" s="547" t="s">
        <v>980</v>
      </c>
      <c r="H190" s="547" t="s">
        <v>981</v>
      </c>
      <c r="I190" s="561">
        <v>1083.48</v>
      </c>
      <c r="J190" s="561">
        <v>4</v>
      </c>
      <c r="K190" s="562">
        <v>4333.93</v>
      </c>
    </row>
    <row r="191" spans="1:11" ht="14.4" customHeight="1" x14ac:dyDescent="0.3">
      <c r="A191" s="543" t="s">
        <v>515</v>
      </c>
      <c r="B191" s="544" t="s">
        <v>594</v>
      </c>
      <c r="C191" s="547" t="s">
        <v>526</v>
      </c>
      <c r="D191" s="575" t="s">
        <v>595</v>
      </c>
      <c r="E191" s="547" t="s">
        <v>1362</v>
      </c>
      <c r="F191" s="575" t="s">
        <v>1363</v>
      </c>
      <c r="G191" s="547" t="s">
        <v>1250</v>
      </c>
      <c r="H191" s="547" t="s">
        <v>1251</v>
      </c>
      <c r="I191" s="561">
        <v>4643.9799999999996</v>
      </c>
      <c r="J191" s="561">
        <v>1</v>
      </c>
      <c r="K191" s="562">
        <v>4643.9799999999996</v>
      </c>
    </row>
    <row r="192" spans="1:11" ht="14.4" customHeight="1" x14ac:dyDescent="0.3">
      <c r="A192" s="543" t="s">
        <v>515</v>
      </c>
      <c r="B192" s="544" t="s">
        <v>594</v>
      </c>
      <c r="C192" s="547" t="s">
        <v>526</v>
      </c>
      <c r="D192" s="575" t="s">
        <v>595</v>
      </c>
      <c r="E192" s="547" t="s">
        <v>1362</v>
      </c>
      <c r="F192" s="575" t="s">
        <v>1363</v>
      </c>
      <c r="G192" s="547" t="s">
        <v>1252</v>
      </c>
      <c r="H192" s="547" t="s">
        <v>1253</v>
      </c>
      <c r="I192" s="561">
        <v>2035.5</v>
      </c>
      <c r="J192" s="561">
        <v>2</v>
      </c>
      <c r="K192" s="562">
        <v>4071</v>
      </c>
    </row>
    <row r="193" spans="1:11" ht="14.4" customHeight="1" x14ac:dyDescent="0.3">
      <c r="A193" s="543" t="s">
        <v>515</v>
      </c>
      <c r="B193" s="544" t="s">
        <v>594</v>
      </c>
      <c r="C193" s="547" t="s">
        <v>526</v>
      </c>
      <c r="D193" s="575" t="s">
        <v>595</v>
      </c>
      <c r="E193" s="547" t="s">
        <v>1362</v>
      </c>
      <c r="F193" s="575" t="s">
        <v>1363</v>
      </c>
      <c r="G193" s="547" t="s">
        <v>1254</v>
      </c>
      <c r="H193" s="547" t="s">
        <v>1255</v>
      </c>
      <c r="I193" s="561">
        <v>2227.61</v>
      </c>
      <c r="J193" s="561">
        <v>1</v>
      </c>
      <c r="K193" s="562">
        <v>2227.61</v>
      </c>
    </row>
    <row r="194" spans="1:11" ht="14.4" customHeight="1" x14ac:dyDescent="0.3">
      <c r="A194" s="543" t="s">
        <v>515</v>
      </c>
      <c r="B194" s="544" t="s">
        <v>594</v>
      </c>
      <c r="C194" s="547" t="s">
        <v>526</v>
      </c>
      <c r="D194" s="575" t="s">
        <v>595</v>
      </c>
      <c r="E194" s="547" t="s">
        <v>1362</v>
      </c>
      <c r="F194" s="575" t="s">
        <v>1363</v>
      </c>
      <c r="G194" s="547" t="s">
        <v>1256</v>
      </c>
      <c r="H194" s="547" t="s">
        <v>1257</v>
      </c>
      <c r="I194" s="561">
        <v>1876.8</v>
      </c>
      <c r="J194" s="561">
        <v>2</v>
      </c>
      <c r="K194" s="562">
        <v>3753.6</v>
      </c>
    </row>
    <row r="195" spans="1:11" ht="14.4" customHeight="1" x14ac:dyDescent="0.3">
      <c r="A195" s="543" t="s">
        <v>515</v>
      </c>
      <c r="B195" s="544" t="s">
        <v>594</v>
      </c>
      <c r="C195" s="547" t="s">
        <v>526</v>
      </c>
      <c r="D195" s="575" t="s">
        <v>595</v>
      </c>
      <c r="E195" s="547" t="s">
        <v>1362</v>
      </c>
      <c r="F195" s="575" t="s">
        <v>1363</v>
      </c>
      <c r="G195" s="547" t="s">
        <v>982</v>
      </c>
      <c r="H195" s="547" t="s">
        <v>983</v>
      </c>
      <c r="I195" s="561">
        <v>5460.706666666666</v>
      </c>
      <c r="J195" s="561">
        <v>4</v>
      </c>
      <c r="K195" s="562">
        <v>21842.829999999998</v>
      </c>
    </row>
    <row r="196" spans="1:11" ht="14.4" customHeight="1" x14ac:dyDescent="0.3">
      <c r="A196" s="543" t="s">
        <v>515</v>
      </c>
      <c r="B196" s="544" t="s">
        <v>594</v>
      </c>
      <c r="C196" s="547" t="s">
        <v>526</v>
      </c>
      <c r="D196" s="575" t="s">
        <v>595</v>
      </c>
      <c r="E196" s="547" t="s">
        <v>1362</v>
      </c>
      <c r="F196" s="575" t="s">
        <v>1363</v>
      </c>
      <c r="G196" s="547" t="s">
        <v>1258</v>
      </c>
      <c r="H196" s="547" t="s">
        <v>1259</v>
      </c>
      <c r="I196" s="561">
        <v>3712.28</v>
      </c>
      <c r="J196" s="561">
        <v>2</v>
      </c>
      <c r="K196" s="562">
        <v>7424.56</v>
      </c>
    </row>
    <row r="197" spans="1:11" ht="14.4" customHeight="1" x14ac:dyDescent="0.3">
      <c r="A197" s="543" t="s">
        <v>515</v>
      </c>
      <c r="B197" s="544" t="s">
        <v>594</v>
      </c>
      <c r="C197" s="547" t="s">
        <v>526</v>
      </c>
      <c r="D197" s="575" t="s">
        <v>595</v>
      </c>
      <c r="E197" s="547" t="s">
        <v>1362</v>
      </c>
      <c r="F197" s="575" t="s">
        <v>1363</v>
      </c>
      <c r="G197" s="547" t="s">
        <v>1260</v>
      </c>
      <c r="H197" s="547" t="s">
        <v>1261</v>
      </c>
      <c r="I197" s="561">
        <v>2480.5</v>
      </c>
      <c r="J197" s="561">
        <v>2</v>
      </c>
      <c r="K197" s="562">
        <v>4961</v>
      </c>
    </row>
    <row r="198" spans="1:11" ht="14.4" customHeight="1" x14ac:dyDescent="0.3">
      <c r="A198" s="543" t="s">
        <v>515</v>
      </c>
      <c r="B198" s="544" t="s">
        <v>594</v>
      </c>
      <c r="C198" s="547" t="s">
        <v>526</v>
      </c>
      <c r="D198" s="575" t="s">
        <v>595</v>
      </c>
      <c r="E198" s="547" t="s">
        <v>1362</v>
      </c>
      <c r="F198" s="575" t="s">
        <v>1363</v>
      </c>
      <c r="G198" s="547" t="s">
        <v>1262</v>
      </c>
      <c r="H198" s="547" t="s">
        <v>1263</v>
      </c>
      <c r="I198" s="561">
        <v>7659.3</v>
      </c>
      <c r="J198" s="561">
        <v>2</v>
      </c>
      <c r="K198" s="562">
        <v>15318.6</v>
      </c>
    </row>
    <row r="199" spans="1:11" ht="14.4" customHeight="1" x14ac:dyDescent="0.3">
      <c r="A199" s="543" t="s">
        <v>515</v>
      </c>
      <c r="B199" s="544" t="s">
        <v>594</v>
      </c>
      <c r="C199" s="547" t="s">
        <v>526</v>
      </c>
      <c r="D199" s="575" t="s">
        <v>595</v>
      </c>
      <c r="E199" s="547" t="s">
        <v>1362</v>
      </c>
      <c r="F199" s="575" t="s">
        <v>1363</v>
      </c>
      <c r="G199" s="547" t="s">
        <v>1264</v>
      </c>
      <c r="H199" s="547" t="s">
        <v>1265</v>
      </c>
      <c r="I199" s="561">
        <v>3285.15</v>
      </c>
      <c r="J199" s="561">
        <v>2</v>
      </c>
      <c r="K199" s="562">
        <v>6570.3</v>
      </c>
    </row>
    <row r="200" spans="1:11" ht="14.4" customHeight="1" x14ac:dyDescent="0.3">
      <c r="A200" s="543" t="s">
        <v>515</v>
      </c>
      <c r="B200" s="544" t="s">
        <v>594</v>
      </c>
      <c r="C200" s="547" t="s">
        <v>526</v>
      </c>
      <c r="D200" s="575" t="s">
        <v>595</v>
      </c>
      <c r="E200" s="547" t="s">
        <v>1362</v>
      </c>
      <c r="F200" s="575" t="s">
        <v>1363</v>
      </c>
      <c r="G200" s="547" t="s">
        <v>986</v>
      </c>
      <c r="H200" s="547" t="s">
        <v>987</v>
      </c>
      <c r="I200" s="561">
        <v>347.28</v>
      </c>
      <c r="J200" s="561">
        <v>1</v>
      </c>
      <c r="K200" s="562">
        <v>347.28</v>
      </c>
    </row>
    <row r="201" spans="1:11" ht="14.4" customHeight="1" x14ac:dyDescent="0.3">
      <c r="A201" s="543" t="s">
        <v>515</v>
      </c>
      <c r="B201" s="544" t="s">
        <v>594</v>
      </c>
      <c r="C201" s="547" t="s">
        <v>526</v>
      </c>
      <c r="D201" s="575" t="s">
        <v>595</v>
      </c>
      <c r="E201" s="547" t="s">
        <v>1362</v>
      </c>
      <c r="F201" s="575" t="s">
        <v>1363</v>
      </c>
      <c r="G201" s="547" t="s">
        <v>988</v>
      </c>
      <c r="H201" s="547" t="s">
        <v>989</v>
      </c>
      <c r="I201" s="561">
        <v>284.5</v>
      </c>
      <c r="J201" s="561">
        <v>2</v>
      </c>
      <c r="K201" s="562">
        <v>569</v>
      </c>
    </row>
    <row r="202" spans="1:11" ht="14.4" customHeight="1" x14ac:dyDescent="0.3">
      <c r="A202" s="543" t="s">
        <v>515</v>
      </c>
      <c r="B202" s="544" t="s">
        <v>594</v>
      </c>
      <c r="C202" s="547" t="s">
        <v>526</v>
      </c>
      <c r="D202" s="575" t="s">
        <v>595</v>
      </c>
      <c r="E202" s="547" t="s">
        <v>1362</v>
      </c>
      <c r="F202" s="575" t="s">
        <v>1363</v>
      </c>
      <c r="G202" s="547" t="s">
        <v>1266</v>
      </c>
      <c r="H202" s="547" t="s">
        <v>1267</v>
      </c>
      <c r="I202" s="561">
        <v>2994.75</v>
      </c>
      <c r="J202" s="561">
        <v>2</v>
      </c>
      <c r="K202" s="562">
        <v>5989.5</v>
      </c>
    </row>
    <row r="203" spans="1:11" ht="14.4" customHeight="1" x14ac:dyDescent="0.3">
      <c r="A203" s="543" t="s">
        <v>515</v>
      </c>
      <c r="B203" s="544" t="s">
        <v>594</v>
      </c>
      <c r="C203" s="547" t="s">
        <v>526</v>
      </c>
      <c r="D203" s="575" t="s">
        <v>595</v>
      </c>
      <c r="E203" s="547" t="s">
        <v>1362</v>
      </c>
      <c r="F203" s="575" t="s">
        <v>1363</v>
      </c>
      <c r="G203" s="547" t="s">
        <v>1268</v>
      </c>
      <c r="H203" s="547" t="s">
        <v>1269</v>
      </c>
      <c r="I203" s="561">
        <v>23159.399999999998</v>
      </c>
      <c r="J203" s="561">
        <v>20</v>
      </c>
      <c r="K203" s="562">
        <v>463188.00000000006</v>
      </c>
    </row>
    <row r="204" spans="1:11" ht="14.4" customHeight="1" x14ac:dyDescent="0.3">
      <c r="A204" s="543" t="s">
        <v>515</v>
      </c>
      <c r="B204" s="544" t="s">
        <v>594</v>
      </c>
      <c r="C204" s="547" t="s">
        <v>526</v>
      </c>
      <c r="D204" s="575" t="s">
        <v>595</v>
      </c>
      <c r="E204" s="547" t="s">
        <v>1362</v>
      </c>
      <c r="F204" s="575" t="s">
        <v>1363</v>
      </c>
      <c r="G204" s="547" t="s">
        <v>990</v>
      </c>
      <c r="H204" s="547" t="s">
        <v>991</v>
      </c>
      <c r="I204" s="561">
        <v>193.76188888888888</v>
      </c>
      <c r="J204" s="561">
        <v>12</v>
      </c>
      <c r="K204" s="562">
        <v>2325.1426666666666</v>
      </c>
    </row>
    <row r="205" spans="1:11" ht="14.4" customHeight="1" x14ac:dyDescent="0.3">
      <c r="A205" s="543" t="s">
        <v>515</v>
      </c>
      <c r="B205" s="544" t="s">
        <v>594</v>
      </c>
      <c r="C205" s="547" t="s">
        <v>526</v>
      </c>
      <c r="D205" s="575" t="s">
        <v>595</v>
      </c>
      <c r="E205" s="547" t="s">
        <v>1362</v>
      </c>
      <c r="F205" s="575" t="s">
        <v>1363</v>
      </c>
      <c r="G205" s="547" t="s">
        <v>1270</v>
      </c>
      <c r="H205" s="547" t="s">
        <v>1271</v>
      </c>
      <c r="I205" s="561">
        <v>3964</v>
      </c>
      <c r="J205" s="561">
        <v>1</v>
      </c>
      <c r="K205" s="562">
        <v>3964</v>
      </c>
    </row>
    <row r="206" spans="1:11" ht="14.4" customHeight="1" x14ac:dyDescent="0.3">
      <c r="A206" s="543" t="s">
        <v>515</v>
      </c>
      <c r="B206" s="544" t="s">
        <v>594</v>
      </c>
      <c r="C206" s="547" t="s">
        <v>526</v>
      </c>
      <c r="D206" s="575" t="s">
        <v>595</v>
      </c>
      <c r="E206" s="547" t="s">
        <v>1362</v>
      </c>
      <c r="F206" s="575" t="s">
        <v>1363</v>
      </c>
      <c r="G206" s="547" t="s">
        <v>992</v>
      </c>
      <c r="H206" s="547" t="s">
        <v>993</v>
      </c>
      <c r="I206" s="561">
        <v>1254.53</v>
      </c>
      <c r="J206" s="561">
        <v>18</v>
      </c>
      <c r="K206" s="562">
        <v>22581.510000000002</v>
      </c>
    </row>
    <row r="207" spans="1:11" ht="14.4" customHeight="1" x14ac:dyDescent="0.3">
      <c r="A207" s="543" t="s">
        <v>515</v>
      </c>
      <c r="B207" s="544" t="s">
        <v>594</v>
      </c>
      <c r="C207" s="547" t="s">
        <v>526</v>
      </c>
      <c r="D207" s="575" t="s">
        <v>595</v>
      </c>
      <c r="E207" s="547" t="s">
        <v>1362</v>
      </c>
      <c r="F207" s="575" t="s">
        <v>1363</v>
      </c>
      <c r="G207" s="547" t="s">
        <v>1272</v>
      </c>
      <c r="H207" s="547" t="s">
        <v>1273</v>
      </c>
      <c r="I207" s="561">
        <v>1731.5099999999998</v>
      </c>
      <c r="J207" s="561">
        <v>17</v>
      </c>
      <c r="K207" s="562">
        <v>29435.67</v>
      </c>
    </row>
    <row r="208" spans="1:11" ht="14.4" customHeight="1" x14ac:dyDescent="0.3">
      <c r="A208" s="543" t="s">
        <v>515</v>
      </c>
      <c r="B208" s="544" t="s">
        <v>594</v>
      </c>
      <c r="C208" s="547" t="s">
        <v>526</v>
      </c>
      <c r="D208" s="575" t="s">
        <v>595</v>
      </c>
      <c r="E208" s="547" t="s">
        <v>1362</v>
      </c>
      <c r="F208" s="575" t="s">
        <v>1363</v>
      </c>
      <c r="G208" s="547" t="s">
        <v>1274</v>
      </c>
      <c r="H208" s="547" t="s">
        <v>1275</v>
      </c>
      <c r="I208" s="561">
        <v>2278.36</v>
      </c>
      <c r="J208" s="561">
        <v>1</v>
      </c>
      <c r="K208" s="562">
        <v>2278.36</v>
      </c>
    </row>
    <row r="209" spans="1:11" ht="14.4" customHeight="1" x14ac:dyDescent="0.3">
      <c r="A209" s="543" t="s">
        <v>515</v>
      </c>
      <c r="B209" s="544" t="s">
        <v>594</v>
      </c>
      <c r="C209" s="547" t="s">
        <v>526</v>
      </c>
      <c r="D209" s="575" t="s">
        <v>595</v>
      </c>
      <c r="E209" s="547" t="s">
        <v>1362</v>
      </c>
      <c r="F209" s="575" t="s">
        <v>1363</v>
      </c>
      <c r="G209" s="547" t="s">
        <v>1276</v>
      </c>
      <c r="H209" s="547" t="s">
        <v>1277</v>
      </c>
      <c r="I209" s="561">
        <v>765.93</v>
      </c>
      <c r="J209" s="561">
        <v>1</v>
      </c>
      <c r="K209" s="562">
        <v>765.93</v>
      </c>
    </row>
    <row r="210" spans="1:11" ht="14.4" customHeight="1" x14ac:dyDescent="0.3">
      <c r="A210" s="543" t="s">
        <v>515</v>
      </c>
      <c r="B210" s="544" t="s">
        <v>594</v>
      </c>
      <c r="C210" s="547" t="s">
        <v>526</v>
      </c>
      <c r="D210" s="575" t="s">
        <v>595</v>
      </c>
      <c r="E210" s="547" t="s">
        <v>1362</v>
      </c>
      <c r="F210" s="575" t="s">
        <v>1363</v>
      </c>
      <c r="G210" s="547" t="s">
        <v>1278</v>
      </c>
      <c r="H210" s="547" t="s">
        <v>1279</v>
      </c>
      <c r="I210" s="561">
        <v>1979.4650000000001</v>
      </c>
      <c r="J210" s="561">
        <v>2</v>
      </c>
      <c r="K210" s="562">
        <v>3958.9300000000003</v>
      </c>
    </row>
    <row r="211" spans="1:11" ht="14.4" customHeight="1" x14ac:dyDescent="0.3">
      <c r="A211" s="543" t="s">
        <v>515</v>
      </c>
      <c r="B211" s="544" t="s">
        <v>594</v>
      </c>
      <c r="C211" s="547" t="s">
        <v>526</v>
      </c>
      <c r="D211" s="575" t="s">
        <v>595</v>
      </c>
      <c r="E211" s="547" t="s">
        <v>1362</v>
      </c>
      <c r="F211" s="575" t="s">
        <v>1363</v>
      </c>
      <c r="G211" s="547" t="s">
        <v>1280</v>
      </c>
      <c r="H211" s="547" t="s">
        <v>1281</v>
      </c>
      <c r="I211" s="561">
        <v>1343.1</v>
      </c>
      <c r="J211" s="561">
        <v>1</v>
      </c>
      <c r="K211" s="562">
        <v>1343.1</v>
      </c>
    </row>
    <row r="212" spans="1:11" ht="14.4" customHeight="1" x14ac:dyDescent="0.3">
      <c r="A212" s="543" t="s">
        <v>515</v>
      </c>
      <c r="B212" s="544" t="s">
        <v>594</v>
      </c>
      <c r="C212" s="547" t="s">
        <v>526</v>
      </c>
      <c r="D212" s="575" t="s">
        <v>595</v>
      </c>
      <c r="E212" s="547" t="s">
        <v>1362</v>
      </c>
      <c r="F212" s="575" t="s">
        <v>1363</v>
      </c>
      <c r="G212" s="547" t="s">
        <v>1282</v>
      </c>
      <c r="H212" s="547" t="s">
        <v>1283</v>
      </c>
      <c r="I212" s="561">
        <v>3550.64</v>
      </c>
      <c r="J212" s="561">
        <v>1</v>
      </c>
      <c r="K212" s="562">
        <v>3550.64</v>
      </c>
    </row>
    <row r="213" spans="1:11" ht="14.4" customHeight="1" x14ac:dyDescent="0.3">
      <c r="A213" s="543" t="s">
        <v>515</v>
      </c>
      <c r="B213" s="544" t="s">
        <v>594</v>
      </c>
      <c r="C213" s="547" t="s">
        <v>526</v>
      </c>
      <c r="D213" s="575" t="s">
        <v>595</v>
      </c>
      <c r="E213" s="547" t="s">
        <v>1362</v>
      </c>
      <c r="F213" s="575" t="s">
        <v>1363</v>
      </c>
      <c r="G213" s="547" t="s">
        <v>1284</v>
      </c>
      <c r="H213" s="547" t="s">
        <v>1285</v>
      </c>
      <c r="I213" s="561">
        <v>2415</v>
      </c>
      <c r="J213" s="561">
        <v>2</v>
      </c>
      <c r="K213" s="562">
        <v>4830</v>
      </c>
    </row>
    <row r="214" spans="1:11" ht="14.4" customHeight="1" x14ac:dyDescent="0.3">
      <c r="A214" s="543" t="s">
        <v>515</v>
      </c>
      <c r="B214" s="544" t="s">
        <v>594</v>
      </c>
      <c r="C214" s="547" t="s">
        <v>526</v>
      </c>
      <c r="D214" s="575" t="s">
        <v>595</v>
      </c>
      <c r="E214" s="547" t="s">
        <v>1362</v>
      </c>
      <c r="F214" s="575" t="s">
        <v>1363</v>
      </c>
      <c r="G214" s="547" t="s">
        <v>1286</v>
      </c>
      <c r="H214" s="547" t="s">
        <v>1287</v>
      </c>
      <c r="I214" s="561">
        <v>2002.55</v>
      </c>
      <c r="J214" s="561">
        <v>1</v>
      </c>
      <c r="K214" s="562">
        <v>2002.55</v>
      </c>
    </row>
    <row r="215" spans="1:11" ht="14.4" customHeight="1" x14ac:dyDescent="0.3">
      <c r="A215" s="543" t="s">
        <v>515</v>
      </c>
      <c r="B215" s="544" t="s">
        <v>594</v>
      </c>
      <c r="C215" s="547" t="s">
        <v>526</v>
      </c>
      <c r="D215" s="575" t="s">
        <v>595</v>
      </c>
      <c r="E215" s="547" t="s">
        <v>1362</v>
      </c>
      <c r="F215" s="575" t="s">
        <v>1363</v>
      </c>
      <c r="G215" s="547" t="s">
        <v>994</v>
      </c>
      <c r="H215" s="547" t="s">
        <v>995</v>
      </c>
      <c r="I215" s="561">
        <v>2472.5</v>
      </c>
      <c r="J215" s="561">
        <v>2</v>
      </c>
      <c r="K215" s="562">
        <v>4945</v>
      </c>
    </row>
    <row r="216" spans="1:11" ht="14.4" customHeight="1" x14ac:dyDescent="0.3">
      <c r="A216" s="543" t="s">
        <v>515</v>
      </c>
      <c r="B216" s="544" t="s">
        <v>594</v>
      </c>
      <c r="C216" s="547" t="s">
        <v>526</v>
      </c>
      <c r="D216" s="575" t="s">
        <v>595</v>
      </c>
      <c r="E216" s="547" t="s">
        <v>1362</v>
      </c>
      <c r="F216" s="575" t="s">
        <v>1363</v>
      </c>
      <c r="G216" s="547" t="s">
        <v>1288</v>
      </c>
      <c r="H216" s="547" t="s">
        <v>1279</v>
      </c>
      <c r="I216" s="561">
        <v>1888.93</v>
      </c>
      <c r="J216" s="561">
        <v>2</v>
      </c>
      <c r="K216" s="562">
        <v>3777.86</v>
      </c>
    </row>
    <row r="217" spans="1:11" ht="14.4" customHeight="1" x14ac:dyDescent="0.3">
      <c r="A217" s="543" t="s">
        <v>515</v>
      </c>
      <c r="B217" s="544" t="s">
        <v>594</v>
      </c>
      <c r="C217" s="547" t="s">
        <v>526</v>
      </c>
      <c r="D217" s="575" t="s">
        <v>595</v>
      </c>
      <c r="E217" s="547" t="s">
        <v>1362</v>
      </c>
      <c r="F217" s="575" t="s">
        <v>1363</v>
      </c>
      <c r="G217" s="547" t="s">
        <v>1289</v>
      </c>
      <c r="H217" s="547" t="s">
        <v>1290</v>
      </c>
      <c r="I217" s="561">
        <v>2209.4650000000001</v>
      </c>
      <c r="J217" s="561">
        <v>2</v>
      </c>
      <c r="K217" s="562">
        <v>4418.93</v>
      </c>
    </row>
    <row r="218" spans="1:11" ht="14.4" customHeight="1" x14ac:dyDescent="0.3">
      <c r="A218" s="543" t="s">
        <v>515</v>
      </c>
      <c r="B218" s="544" t="s">
        <v>594</v>
      </c>
      <c r="C218" s="547" t="s">
        <v>526</v>
      </c>
      <c r="D218" s="575" t="s">
        <v>595</v>
      </c>
      <c r="E218" s="547" t="s">
        <v>1362</v>
      </c>
      <c r="F218" s="575" t="s">
        <v>1363</v>
      </c>
      <c r="G218" s="547" t="s">
        <v>1291</v>
      </c>
      <c r="H218" s="547" t="s">
        <v>1292</v>
      </c>
      <c r="I218" s="561">
        <v>3550.63</v>
      </c>
      <c r="J218" s="561">
        <v>1</v>
      </c>
      <c r="K218" s="562">
        <v>3550.63</v>
      </c>
    </row>
    <row r="219" spans="1:11" ht="14.4" customHeight="1" x14ac:dyDescent="0.3">
      <c r="A219" s="543" t="s">
        <v>515</v>
      </c>
      <c r="B219" s="544" t="s">
        <v>594</v>
      </c>
      <c r="C219" s="547" t="s">
        <v>526</v>
      </c>
      <c r="D219" s="575" t="s">
        <v>595</v>
      </c>
      <c r="E219" s="547" t="s">
        <v>1362</v>
      </c>
      <c r="F219" s="575" t="s">
        <v>1363</v>
      </c>
      <c r="G219" s="547" t="s">
        <v>1293</v>
      </c>
      <c r="H219" s="547" t="s">
        <v>1294</v>
      </c>
      <c r="I219" s="561">
        <v>2472.5</v>
      </c>
      <c r="J219" s="561">
        <v>2</v>
      </c>
      <c r="K219" s="562">
        <v>4945</v>
      </c>
    </row>
    <row r="220" spans="1:11" ht="14.4" customHeight="1" x14ac:dyDescent="0.3">
      <c r="A220" s="543" t="s">
        <v>515</v>
      </c>
      <c r="B220" s="544" t="s">
        <v>594</v>
      </c>
      <c r="C220" s="547" t="s">
        <v>526</v>
      </c>
      <c r="D220" s="575" t="s">
        <v>595</v>
      </c>
      <c r="E220" s="547" t="s">
        <v>1362</v>
      </c>
      <c r="F220" s="575" t="s">
        <v>1363</v>
      </c>
      <c r="G220" s="547" t="s">
        <v>1295</v>
      </c>
      <c r="H220" s="547" t="s">
        <v>1296</v>
      </c>
      <c r="I220" s="561">
        <v>224745.4</v>
      </c>
      <c r="J220" s="561">
        <v>6</v>
      </c>
      <c r="K220" s="562">
        <v>1348472.4</v>
      </c>
    </row>
    <row r="221" spans="1:11" ht="14.4" customHeight="1" x14ac:dyDescent="0.3">
      <c r="A221" s="543" t="s">
        <v>515</v>
      </c>
      <c r="B221" s="544" t="s">
        <v>594</v>
      </c>
      <c r="C221" s="547" t="s">
        <v>526</v>
      </c>
      <c r="D221" s="575" t="s">
        <v>595</v>
      </c>
      <c r="E221" s="547" t="s">
        <v>1362</v>
      </c>
      <c r="F221" s="575" t="s">
        <v>1363</v>
      </c>
      <c r="G221" s="547" t="s">
        <v>1297</v>
      </c>
      <c r="H221" s="547" t="s">
        <v>1298</v>
      </c>
      <c r="I221" s="561">
        <v>3052</v>
      </c>
      <c r="J221" s="561">
        <v>1</v>
      </c>
      <c r="K221" s="562">
        <v>3052</v>
      </c>
    </row>
    <row r="222" spans="1:11" ht="14.4" customHeight="1" x14ac:dyDescent="0.3">
      <c r="A222" s="543" t="s">
        <v>515</v>
      </c>
      <c r="B222" s="544" t="s">
        <v>594</v>
      </c>
      <c r="C222" s="547" t="s">
        <v>526</v>
      </c>
      <c r="D222" s="575" t="s">
        <v>595</v>
      </c>
      <c r="E222" s="547" t="s">
        <v>1362</v>
      </c>
      <c r="F222" s="575" t="s">
        <v>1363</v>
      </c>
      <c r="G222" s="547" t="s">
        <v>1299</v>
      </c>
      <c r="H222" s="547" t="s">
        <v>1300</v>
      </c>
      <c r="I222" s="561">
        <v>2035.5</v>
      </c>
      <c r="J222" s="561">
        <v>1</v>
      </c>
      <c r="K222" s="562">
        <v>2035.5</v>
      </c>
    </row>
    <row r="223" spans="1:11" ht="14.4" customHeight="1" x14ac:dyDescent="0.3">
      <c r="A223" s="543" t="s">
        <v>515</v>
      </c>
      <c r="B223" s="544" t="s">
        <v>594</v>
      </c>
      <c r="C223" s="547" t="s">
        <v>526</v>
      </c>
      <c r="D223" s="575" t="s">
        <v>595</v>
      </c>
      <c r="E223" s="547" t="s">
        <v>1362</v>
      </c>
      <c r="F223" s="575" t="s">
        <v>1363</v>
      </c>
      <c r="G223" s="547" t="s">
        <v>1301</v>
      </c>
      <c r="H223" s="547" t="s">
        <v>1302</v>
      </c>
      <c r="I223" s="561">
        <v>1149.5</v>
      </c>
      <c r="J223" s="561">
        <v>1</v>
      </c>
      <c r="K223" s="562">
        <v>1149.5</v>
      </c>
    </row>
    <row r="224" spans="1:11" ht="14.4" customHeight="1" x14ac:dyDescent="0.3">
      <c r="A224" s="543" t="s">
        <v>515</v>
      </c>
      <c r="B224" s="544" t="s">
        <v>594</v>
      </c>
      <c r="C224" s="547" t="s">
        <v>526</v>
      </c>
      <c r="D224" s="575" t="s">
        <v>595</v>
      </c>
      <c r="E224" s="547" t="s">
        <v>1362</v>
      </c>
      <c r="F224" s="575" t="s">
        <v>1363</v>
      </c>
      <c r="G224" s="547" t="s">
        <v>1303</v>
      </c>
      <c r="H224" s="547" t="s">
        <v>1304</v>
      </c>
      <c r="I224" s="561">
        <v>325.51</v>
      </c>
      <c r="J224" s="561">
        <v>1</v>
      </c>
      <c r="K224" s="562">
        <v>325.51</v>
      </c>
    </row>
    <row r="225" spans="1:11" ht="14.4" customHeight="1" x14ac:dyDescent="0.3">
      <c r="A225" s="543" t="s">
        <v>515</v>
      </c>
      <c r="B225" s="544" t="s">
        <v>594</v>
      </c>
      <c r="C225" s="547" t="s">
        <v>526</v>
      </c>
      <c r="D225" s="575" t="s">
        <v>595</v>
      </c>
      <c r="E225" s="547" t="s">
        <v>1362</v>
      </c>
      <c r="F225" s="575" t="s">
        <v>1363</v>
      </c>
      <c r="G225" s="547" t="s">
        <v>1305</v>
      </c>
      <c r="H225" s="547" t="s">
        <v>1306</v>
      </c>
      <c r="I225" s="561">
        <v>3010.9300000000003</v>
      </c>
      <c r="J225" s="561">
        <v>2</v>
      </c>
      <c r="K225" s="562">
        <v>6021.8600000000006</v>
      </c>
    </row>
    <row r="226" spans="1:11" ht="14.4" customHeight="1" x14ac:dyDescent="0.3">
      <c r="A226" s="543" t="s">
        <v>515</v>
      </c>
      <c r="B226" s="544" t="s">
        <v>594</v>
      </c>
      <c r="C226" s="547" t="s">
        <v>526</v>
      </c>
      <c r="D226" s="575" t="s">
        <v>595</v>
      </c>
      <c r="E226" s="547" t="s">
        <v>1362</v>
      </c>
      <c r="F226" s="575" t="s">
        <v>1363</v>
      </c>
      <c r="G226" s="547" t="s">
        <v>996</v>
      </c>
      <c r="H226" s="547" t="s">
        <v>997</v>
      </c>
      <c r="I226" s="561">
        <v>3565</v>
      </c>
      <c r="J226" s="561">
        <v>0.1</v>
      </c>
      <c r="K226" s="562">
        <v>356.5</v>
      </c>
    </row>
    <row r="227" spans="1:11" ht="14.4" customHeight="1" x14ac:dyDescent="0.3">
      <c r="A227" s="543" t="s">
        <v>515</v>
      </c>
      <c r="B227" s="544" t="s">
        <v>594</v>
      </c>
      <c r="C227" s="547" t="s">
        <v>526</v>
      </c>
      <c r="D227" s="575" t="s">
        <v>595</v>
      </c>
      <c r="E227" s="547" t="s">
        <v>1362</v>
      </c>
      <c r="F227" s="575" t="s">
        <v>1363</v>
      </c>
      <c r="G227" s="547" t="s">
        <v>998</v>
      </c>
      <c r="H227" s="547" t="s">
        <v>999</v>
      </c>
      <c r="I227" s="561">
        <v>1322.5</v>
      </c>
      <c r="J227" s="561">
        <v>1</v>
      </c>
      <c r="K227" s="562">
        <v>1322.5</v>
      </c>
    </row>
    <row r="228" spans="1:11" ht="14.4" customHeight="1" x14ac:dyDescent="0.3">
      <c r="A228" s="543" t="s">
        <v>515</v>
      </c>
      <c r="B228" s="544" t="s">
        <v>594</v>
      </c>
      <c r="C228" s="547" t="s">
        <v>526</v>
      </c>
      <c r="D228" s="575" t="s">
        <v>595</v>
      </c>
      <c r="E228" s="547" t="s">
        <v>1362</v>
      </c>
      <c r="F228" s="575" t="s">
        <v>1363</v>
      </c>
      <c r="G228" s="547" t="s">
        <v>1000</v>
      </c>
      <c r="H228" s="547" t="s">
        <v>1001</v>
      </c>
      <c r="I228" s="561">
        <v>4882.45</v>
      </c>
      <c r="J228" s="561">
        <v>5</v>
      </c>
      <c r="K228" s="562">
        <v>24412.26</v>
      </c>
    </row>
    <row r="229" spans="1:11" ht="14.4" customHeight="1" x14ac:dyDescent="0.3">
      <c r="A229" s="543" t="s">
        <v>515</v>
      </c>
      <c r="B229" s="544" t="s">
        <v>594</v>
      </c>
      <c r="C229" s="547" t="s">
        <v>526</v>
      </c>
      <c r="D229" s="575" t="s">
        <v>595</v>
      </c>
      <c r="E229" s="547" t="s">
        <v>1362</v>
      </c>
      <c r="F229" s="575" t="s">
        <v>1363</v>
      </c>
      <c r="G229" s="547" t="s">
        <v>1002</v>
      </c>
      <c r="H229" s="547" t="s">
        <v>1003</v>
      </c>
      <c r="I229" s="561">
        <v>6253.329999999999</v>
      </c>
      <c r="J229" s="561">
        <v>4</v>
      </c>
      <c r="K229" s="562">
        <v>25013.32</v>
      </c>
    </row>
    <row r="230" spans="1:11" ht="14.4" customHeight="1" x14ac:dyDescent="0.3">
      <c r="A230" s="543" t="s">
        <v>515</v>
      </c>
      <c r="B230" s="544" t="s">
        <v>594</v>
      </c>
      <c r="C230" s="547" t="s">
        <v>526</v>
      </c>
      <c r="D230" s="575" t="s">
        <v>595</v>
      </c>
      <c r="E230" s="547" t="s">
        <v>1362</v>
      </c>
      <c r="F230" s="575" t="s">
        <v>1363</v>
      </c>
      <c r="G230" s="547" t="s">
        <v>1004</v>
      </c>
      <c r="H230" s="547" t="s">
        <v>1005</v>
      </c>
      <c r="I230" s="561">
        <v>8971.98</v>
      </c>
      <c r="J230" s="561">
        <v>6</v>
      </c>
      <c r="K230" s="562">
        <v>53831.869999999995</v>
      </c>
    </row>
    <row r="231" spans="1:11" ht="14.4" customHeight="1" x14ac:dyDescent="0.3">
      <c r="A231" s="543" t="s">
        <v>515</v>
      </c>
      <c r="B231" s="544" t="s">
        <v>594</v>
      </c>
      <c r="C231" s="547" t="s">
        <v>526</v>
      </c>
      <c r="D231" s="575" t="s">
        <v>595</v>
      </c>
      <c r="E231" s="547" t="s">
        <v>1362</v>
      </c>
      <c r="F231" s="575" t="s">
        <v>1363</v>
      </c>
      <c r="G231" s="547" t="s">
        <v>1307</v>
      </c>
      <c r="H231" s="547" t="s">
        <v>1308</v>
      </c>
      <c r="I231" s="561">
        <v>264.39999999999998</v>
      </c>
      <c r="J231" s="561">
        <v>20</v>
      </c>
      <c r="K231" s="562">
        <v>5288</v>
      </c>
    </row>
    <row r="232" spans="1:11" ht="14.4" customHeight="1" x14ac:dyDescent="0.3">
      <c r="A232" s="543" t="s">
        <v>515</v>
      </c>
      <c r="B232" s="544" t="s">
        <v>594</v>
      </c>
      <c r="C232" s="547" t="s">
        <v>526</v>
      </c>
      <c r="D232" s="575" t="s">
        <v>595</v>
      </c>
      <c r="E232" s="547" t="s">
        <v>1362</v>
      </c>
      <c r="F232" s="575" t="s">
        <v>1363</v>
      </c>
      <c r="G232" s="547" t="s">
        <v>1006</v>
      </c>
      <c r="H232" s="547" t="s">
        <v>1007</v>
      </c>
      <c r="I232" s="561">
        <v>2133.27</v>
      </c>
      <c r="J232" s="561">
        <v>10</v>
      </c>
      <c r="K232" s="562">
        <v>21332.720000000001</v>
      </c>
    </row>
    <row r="233" spans="1:11" ht="14.4" customHeight="1" x14ac:dyDescent="0.3">
      <c r="A233" s="543" t="s">
        <v>515</v>
      </c>
      <c r="B233" s="544" t="s">
        <v>594</v>
      </c>
      <c r="C233" s="547" t="s">
        <v>526</v>
      </c>
      <c r="D233" s="575" t="s">
        <v>595</v>
      </c>
      <c r="E233" s="547" t="s">
        <v>1362</v>
      </c>
      <c r="F233" s="575" t="s">
        <v>1363</v>
      </c>
      <c r="G233" s="547" t="s">
        <v>1309</v>
      </c>
      <c r="H233" s="547" t="s">
        <v>1310</v>
      </c>
      <c r="I233" s="561">
        <v>1708.46</v>
      </c>
      <c r="J233" s="561">
        <v>1</v>
      </c>
      <c r="K233" s="562">
        <v>1708.46</v>
      </c>
    </row>
    <row r="234" spans="1:11" ht="14.4" customHeight="1" x14ac:dyDescent="0.3">
      <c r="A234" s="543" t="s">
        <v>515</v>
      </c>
      <c r="B234" s="544" t="s">
        <v>594</v>
      </c>
      <c r="C234" s="547" t="s">
        <v>526</v>
      </c>
      <c r="D234" s="575" t="s">
        <v>595</v>
      </c>
      <c r="E234" s="547" t="s">
        <v>1362</v>
      </c>
      <c r="F234" s="575" t="s">
        <v>1363</v>
      </c>
      <c r="G234" s="547" t="s">
        <v>1311</v>
      </c>
      <c r="H234" s="547" t="s">
        <v>1312</v>
      </c>
      <c r="I234" s="561">
        <v>901.6</v>
      </c>
      <c r="J234" s="561">
        <v>26</v>
      </c>
      <c r="K234" s="562">
        <v>23441.599999999999</v>
      </c>
    </row>
    <row r="235" spans="1:11" ht="14.4" customHeight="1" x14ac:dyDescent="0.3">
      <c r="A235" s="543" t="s">
        <v>515</v>
      </c>
      <c r="B235" s="544" t="s">
        <v>594</v>
      </c>
      <c r="C235" s="547" t="s">
        <v>526</v>
      </c>
      <c r="D235" s="575" t="s">
        <v>595</v>
      </c>
      <c r="E235" s="547" t="s">
        <v>1362</v>
      </c>
      <c r="F235" s="575" t="s">
        <v>1363</v>
      </c>
      <c r="G235" s="547" t="s">
        <v>1313</v>
      </c>
      <c r="H235" s="547" t="s">
        <v>1314</v>
      </c>
      <c r="I235" s="561">
        <v>2323.91</v>
      </c>
      <c r="J235" s="561">
        <v>1</v>
      </c>
      <c r="K235" s="562">
        <v>2323.91</v>
      </c>
    </row>
    <row r="236" spans="1:11" ht="14.4" customHeight="1" x14ac:dyDescent="0.3">
      <c r="A236" s="543" t="s">
        <v>515</v>
      </c>
      <c r="B236" s="544" t="s">
        <v>594</v>
      </c>
      <c r="C236" s="547" t="s">
        <v>526</v>
      </c>
      <c r="D236" s="575" t="s">
        <v>595</v>
      </c>
      <c r="E236" s="547" t="s">
        <v>1362</v>
      </c>
      <c r="F236" s="575" t="s">
        <v>1363</v>
      </c>
      <c r="G236" s="547" t="s">
        <v>1008</v>
      </c>
      <c r="H236" s="547" t="s">
        <v>1009</v>
      </c>
      <c r="I236" s="561">
        <v>1454.52</v>
      </c>
      <c r="J236" s="561">
        <v>60</v>
      </c>
      <c r="K236" s="562">
        <v>87271.2</v>
      </c>
    </row>
    <row r="237" spans="1:11" ht="14.4" customHeight="1" x14ac:dyDescent="0.3">
      <c r="A237" s="543" t="s">
        <v>515</v>
      </c>
      <c r="B237" s="544" t="s">
        <v>594</v>
      </c>
      <c r="C237" s="547" t="s">
        <v>526</v>
      </c>
      <c r="D237" s="575" t="s">
        <v>595</v>
      </c>
      <c r="E237" s="547" t="s">
        <v>1362</v>
      </c>
      <c r="F237" s="575" t="s">
        <v>1363</v>
      </c>
      <c r="G237" s="547" t="s">
        <v>1010</v>
      </c>
      <c r="H237" s="547" t="s">
        <v>1011</v>
      </c>
      <c r="I237" s="561">
        <v>1254.53</v>
      </c>
      <c r="J237" s="561">
        <v>130</v>
      </c>
      <c r="K237" s="562">
        <v>163088.64000000001</v>
      </c>
    </row>
    <row r="238" spans="1:11" ht="14.4" customHeight="1" x14ac:dyDescent="0.3">
      <c r="A238" s="543" t="s">
        <v>515</v>
      </c>
      <c r="B238" s="544" t="s">
        <v>594</v>
      </c>
      <c r="C238" s="547" t="s">
        <v>526</v>
      </c>
      <c r="D238" s="575" t="s">
        <v>595</v>
      </c>
      <c r="E238" s="547" t="s">
        <v>1362</v>
      </c>
      <c r="F238" s="575" t="s">
        <v>1363</v>
      </c>
      <c r="G238" s="547" t="s">
        <v>1012</v>
      </c>
      <c r="H238" s="547" t="s">
        <v>1013</v>
      </c>
      <c r="I238" s="561">
        <v>1352.4</v>
      </c>
      <c r="J238" s="561">
        <v>42</v>
      </c>
      <c r="K238" s="562">
        <v>56800.800000000003</v>
      </c>
    </row>
    <row r="239" spans="1:11" ht="14.4" customHeight="1" x14ac:dyDescent="0.3">
      <c r="A239" s="543" t="s">
        <v>515</v>
      </c>
      <c r="B239" s="544" t="s">
        <v>594</v>
      </c>
      <c r="C239" s="547" t="s">
        <v>526</v>
      </c>
      <c r="D239" s="575" t="s">
        <v>595</v>
      </c>
      <c r="E239" s="547" t="s">
        <v>1362</v>
      </c>
      <c r="F239" s="575" t="s">
        <v>1363</v>
      </c>
      <c r="G239" s="547" t="s">
        <v>1315</v>
      </c>
      <c r="H239" s="547" t="s">
        <v>1316</v>
      </c>
      <c r="I239" s="561">
        <v>126428.82000000002</v>
      </c>
      <c r="J239" s="561">
        <v>5</v>
      </c>
      <c r="K239" s="562">
        <v>632144.10000000009</v>
      </c>
    </row>
    <row r="240" spans="1:11" ht="14.4" customHeight="1" x14ac:dyDescent="0.3">
      <c r="A240" s="543" t="s">
        <v>515</v>
      </c>
      <c r="B240" s="544" t="s">
        <v>594</v>
      </c>
      <c r="C240" s="547" t="s">
        <v>526</v>
      </c>
      <c r="D240" s="575" t="s">
        <v>595</v>
      </c>
      <c r="E240" s="547" t="s">
        <v>1362</v>
      </c>
      <c r="F240" s="575" t="s">
        <v>1363</v>
      </c>
      <c r="G240" s="547" t="s">
        <v>1317</v>
      </c>
      <c r="H240" s="547" t="s">
        <v>1318</v>
      </c>
      <c r="I240" s="561">
        <v>1876.8</v>
      </c>
      <c r="J240" s="561">
        <v>2</v>
      </c>
      <c r="K240" s="562">
        <v>3753.6</v>
      </c>
    </row>
    <row r="241" spans="1:11" ht="14.4" customHeight="1" x14ac:dyDescent="0.3">
      <c r="A241" s="543" t="s">
        <v>515</v>
      </c>
      <c r="B241" s="544" t="s">
        <v>594</v>
      </c>
      <c r="C241" s="547" t="s">
        <v>526</v>
      </c>
      <c r="D241" s="575" t="s">
        <v>595</v>
      </c>
      <c r="E241" s="547" t="s">
        <v>1362</v>
      </c>
      <c r="F241" s="575" t="s">
        <v>1363</v>
      </c>
      <c r="G241" s="547" t="s">
        <v>1014</v>
      </c>
      <c r="H241" s="547" t="s">
        <v>1015</v>
      </c>
      <c r="I241" s="561">
        <v>1876.8</v>
      </c>
      <c r="J241" s="561">
        <v>3</v>
      </c>
      <c r="K241" s="562">
        <v>5630.4</v>
      </c>
    </row>
    <row r="242" spans="1:11" ht="14.4" customHeight="1" x14ac:dyDescent="0.3">
      <c r="A242" s="543" t="s">
        <v>515</v>
      </c>
      <c r="B242" s="544" t="s">
        <v>594</v>
      </c>
      <c r="C242" s="547" t="s">
        <v>526</v>
      </c>
      <c r="D242" s="575" t="s">
        <v>595</v>
      </c>
      <c r="E242" s="547" t="s">
        <v>1362</v>
      </c>
      <c r="F242" s="575" t="s">
        <v>1363</v>
      </c>
      <c r="G242" s="547" t="s">
        <v>1319</v>
      </c>
      <c r="H242" s="547" t="s">
        <v>1320</v>
      </c>
      <c r="I242" s="561">
        <v>2123.5500000000002</v>
      </c>
      <c r="J242" s="561">
        <v>6</v>
      </c>
      <c r="K242" s="562">
        <v>12741.300000000001</v>
      </c>
    </row>
    <row r="243" spans="1:11" ht="14.4" customHeight="1" x14ac:dyDescent="0.3">
      <c r="A243" s="543" t="s">
        <v>515</v>
      </c>
      <c r="B243" s="544" t="s">
        <v>594</v>
      </c>
      <c r="C243" s="547" t="s">
        <v>526</v>
      </c>
      <c r="D243" s="575" t="s">
        <v>595</v>
      </c>
      <c r="E243" s="547" t="s">
        <v>1362</v>
      </c>
      <c r="F243" s="575" t="s">
        <v>1363</v>
      </c>
      <c r="G243" s="547" t="s">
        <v>1321</v>
      </c>
      <c r="H243" s="547" t="s">
        <v>1322</v>
      </c>
      <c r="I243" s="561">
        <v>9997.02</v>
      </c>
      <c r="J243" s="561">
        <v>2</v>
      </c>
      <c r="K243" s="562">
        <v>19994.04</v>
      </c>
    </row>
    <row r="244" spans="1:11" ht="14.4" customHeight="1" x14ac:dyDescent="0.3">
      <c r="A244" s="543" t="s">
        <v>515</v>
      </c>
      <c r="B244" s="544" t="s">
        <v>594</v>
      </c>
      <c r="C244" s="547" t="s">
        <v>526</v>
      </c>
      <c r="D244" s="575" t="s">
        <v>595</v>
      </c>
      <c r="E244" s="547" t="s">
        <v>1362</v>
      </c>
      <c r="F244" s="575" t="s">
        <v>1363</v>
      </c>
      <c r="G244" s="547" t="s">
        <v>1016</v>
      </c>
      <c r="H244" s="547" t="s">
        <v>1017</v>
      </c>
      <c r="I244" s="561">
        <v>1138.5700000000002</v>
      </c>
      <c r="J244" s="561">
        <v>10</v>
      </c>
      <c r="K244" s="562">
        <v>11386.15</v>
      </c>
    </row>
    <row r="245" spans="1:11" ht="14.4" customHeight="1" x14ac:dyDescent="0.3">
      <c r="A245" s="543" t="s">
        <v>515</v>
      </c>
      <c r="B245" s="544" t="s">
        <v>594</v>
      </c>
      <c r="C245" s="547" t="s">
        <v>526</v>
      </c>
      <c r="D245" s="575" t="s">
        <v>595</v>
      </c>
      <c r="E245" s="547" t="s">
        <v>1362</v>
      </c>
      <c r="F245" s="575" t="s">
        <v>1363</v>
      </c>
      <c r="G245" s="547" t="s">
        <v>1323</v>
      </c>
      <c r="H245" s="547" t="s">
        <v>1324</v>
      </c>
      <c r="I245" s="561">
        <v>4278.5600000000004</v>
      </c>
      <c r="J245" s="561">
        <v>2</v>
      </c>
      <c r="K245" s="562">
        <v>8557.1200000000008</v>
      </c>
    </row>
    <row r="246" spans="1:11" ht="14.4" customHeight="1" x14ac:dyDescent="0.3">
      <c r="A246" s="543" t="s">
        <v>515</v>
      </c>
      <c r="B246" s="544" t="s">
        <v>594</v>
      </c>
      <c r="C246" s="547" t="s">
        <v>526</v>
      </c>
      <c r="D246" s="575" t="s">
        <v>595</v>
      </c>
      <c r="E246" s="547" t="s">
        <v>1362</v>
      </c>
      <c r="F246" s="575" t="s">
        <v>1363</v>
      </c>
      <c r="G246" s="547" t="s">
        <v>1325</v>
      </c>
      <c r="H246" s="547" t="s">
        <v>1326</v>
      </c>
      <c r="I246" s="561">
        <v>2794.5</v>
      </c>
      <c r="J246" s="561">
        <v>1</v>
      </c>
      <c r="K246" s="562">
        <v>2794.5</v>
      </c>
    </row>
    <row r="247" spans="1:11" ht="14.4" customHeight="1" x14ac:dyDescent="0.3">
      <c r="A247" s="543" t="s">
        <v>515</v>
      </c>
      <c r="B247" s="544" t="s">
        <v>594</v>
      </c>
      <c r="C247" s="547" t="s">
        <v>526</v>
      </c>
      <c r="D247" s="575" t="s">
        <v>595</v>
      </c>
      <c r="E247" s="547" t="s">
        <v>1362</v>
      </c>
      <c r="F247" s="575" t="s">
        <v>1363</v>
      </c>
      <c r="G247" s="547" t="s">
        <v>1327</v>
      </c>
      <c r="H247" s="547" t="s">
        <v>1328</v>
      </c>
      <c r="I247" s="561">
        <v>322</v>
      </c>
      <c r="J247" s="561">
        <v>5</v>
      </c>
      <c r="K247" s="562">
        <v>1610</v>
      </c>
    </row>
    <row r="248" spans="1:11" ht="14.4" customHeight="1" x14ac:dyDescent="0.3">
      <c r="A248" s="543" t="s">
        <v>515</v>
      </c>
      <c r="B248" s="544" t="s">
        <v>594</v>
      </c>
      <c r="C248" s="547" t="s">
        <v>526</v>
      </c>
      <c r="D248" s="575" t="s">
        <v>595</v>
      </c>
      <c r="E248" s="547" t="s">
        <v>1362</v>
      </c>
      <c r="F248" s="575" t="s">
        <v>1363</v>
      </c>
      <c r="G248" s="547" t="s">
        <v>1329</v>
      </c>
      <c r="H248" s="547" t="s">
        <v>1330</v>
      </c>
      <c r="I248" s="561">
        <v>631.48</v>
      </c>
      <c r="J248" s="561">
        <v>1</v>
      </c>
      <c r="K248" s="562">
        <v>631.48</v>
      </c>
    </row>
    <row r="249" spans="1:11" ht="14.4" customHeight="1" x14ac:dyDescent="0.3">
      <c r="A249" s="543" t="s">
        <v>515</v>
      </c>
      <c r="B249" s="544" t="s">
        <v>594</v>
      </c>
      <c r="C249" s="547" t="s">
        <v>526</v>
      </c>
      <c r="D249" s="575" t="s">
        <v>595</v>
      </c>
      <c r="E249" s="547" t="s">
        <v>1362</v>
      </c>
      <c r="F249" s="575" t="s">
        <v>1363</v>
      </c>
      <c r="G249" s="547" t="s">
        <v>1331</v>
      </c>
      <c r="H249" s="547" t="s">
        <v>1332</v>
      </c>
      <c r="I249" s="561">
        <v>102952.14</v>
      </c>
      <c r="J249" s="561">
        <v>1</v>
      </c>
      <c r="K249" s="562">
        <v>102952.14</v>
      </c>
    </row>
    <row r="250" spans="1:11" ht="14.4" customHeight="1" x14ac:dyDescent="0.3">
      <c r="A250" s="543" t="s">
        <v>515</v>
      </c>
      <c r="B250" s="544" t="s">
        <v>594</v>
      </c>
      <c r="C250" s="547" t="s">
        <v>526</v>
      </c>
      <c r="D250" s="575" t="s">
        <v>595</v>
      </c>
      <c r="E250" s="547" t="s">
        <v>1362</v>
      </c>
      <c r="F250" s="575" t="s">
        <v>1363</v>
      </c>
      <c r="G250" s="547" t="s">
        <v>1333</v>
      </c>
      <c r="H250" s="547" t="s">
        <v>1334</v>
      </c>
      <c r="I250" s="561">
        <v>337.52</v>
      </c>
      <c r="J250" s="561">
        <v>1</v>
      </c>
      <c r="K250" s="562">
        <v>337.52</v>
      </c>
    </row>
    <row r="251" spans="1:11" ht="14.4" customHeight="1" x14ac:dyDescent="0.3">
      <c r="A251" s="543" t="s">
        <v>515</v>
      </c>
      <c r="B251" s="544" t="s">
        <v>594</v>
      </c>
      <c r="C251" s="547" t="s">
        <v>526</v>
      </c>
      <c r="D251" s="575" t="s">
        <v>595</v>
      </c>
      <c r="E251" s="547" t="s">
        <v>1362</v>
      </c>
      <c r="F251" s="575" t="s">
        <v>1363</v>
      </c>
      <c r="G251" s="547" t="s">
        <v>1335</v>
      </c>
      <c r="H251" s="547" t="s">
        <v>1336</v>
      </c>
      <c r="I251" s="561">
        <v>1988.35</v>
      </c>
      <c r="J251" s="561">
        <v>1</v>
      </c>
      <c r="K251" s="562">
        <v>1988.35</v>
      </c>
    </row>
    <row r="252" spans="1:11" ht="14.4" customHeight="1" x14ac:dyDescent="0.3">
      <c r="A252" s="543" t="s">
        <v>515</v>
      </c>
      <c r="B252" s="544" t="s">
        <v>594</v>
      </c>
      <c r="C252" s="547" t="s">
        <v>526</v>
      </c>
      <c r="D252" s="575" t="s">
        <v>595</v>
      </c>
      <c r="E252" s="547" t="s">
        <v>1362</v>
      </c>
      <c r="F252" s="575" t="s">
        <v>1363</v>
      </c>
      <c r="G252" s="547" t="s">
        <v>1337</v>
      </c>
      <c r="H252" s="547" t="s">
        <v>1338</v>
      </c>
      <c r="I252" s="561">
        <v>6036.06</v>
      </c>
      <c r="J252" s="561">
        <v>1</v>
      </c>
      <c r="K252" s="562">
        <v>6036.06</v>
      </c>
    </row>
    <row r="253" spans="1:11" ht="14.4" customHeight="1" x14ac:dyDescent="0.3">
      <c r="A253" s="543" t="s">
        <v>515</v>
      </c>
      <c r="B253" s="544" t="s">
        <v>594</v>
      </c>
      <c r="C253" s="547" t="s">
        <v>526</v>
      </c>
      <c r="D253" s="575" t="s">
        <v>595</v>
      </c>
      <c r="E253" s="547" t="s">
        <v>1362</v>
      </c>
      <c r="F253" s="575" t="s">
        <v>1363</v>
      </c>
      <c r="G253" s="547" t="s">
        <v>1339</v>
      </c>
      <c r="H253" s="547" t="s">
        <v>1340</v>
      </c>
      <c r="I253" s="561">
        <v>2875</v>
      </c>
      <c r="J253" s="561">
        <v>1</v>
      </c>
      <c r="K253" s="562">
        <v>2875</v>
      </c>
    </row>
    <row r="254" spans="1:11" ht="14.4" customHeight="1" x14ac:dyDescent="0.3">
      <c r="A254" s="543" t="s">
        <v>515</v>
      </c>
      <c r="B254" s="544" t="s">
        <v>594</v>
      </c>
      <c r="C254" s="547" t="s">
        <v>526</v>
      </c>
      <c r="D254" s="575" t="s">
        <v>595</v>
      </c>
      <c r="E254" s="547" t="s">
        <v>1362</v>
      </c>
      <c r="F254" s="575" t="s">
        <v>1363</v>
      </c>
      <c r="G254" s="547" t="s">
        <v>1341</v>
      </c>
      <c r="H254" s="547" t="s">
        <v>1342</v>
      </c>
      <c r="I254" s="561">
        <v>1909</v>
      </c>
      <c r="J254" s="561">
        <v>1</v>
      </c>
      <c r="K254" s="562">
        <v>1909</v>
      </c>
    </row>
    <row r="255" spans="1:11" ht="14.4" customHeight="1" x14ac:dyDescent="0.3">
      <c r="A255" s="543" t="s">
        <v>515</v>
      </c>
      <c r="B255" s="544" t="s">
        <v>594</v>
      </c>
      <c r="C255" s="547" t="s">
        <v>526</v>
      </c>
      <c r="D255" s="575" t="s">
        <v>595</v>
      </c>
      <c r="E255" s="547" t="s">
        <v>1362</v>
      </c>
      <c r="F255" s="575" t="s">
        <v>1363</v>
      </c>
      <c r="G255" s="547" t="s">
        <v>1343</v>
      </c>
      <c r="H255" s="547" t="s">
        <v>1344</v>
      </c>
      <c r="I255" s="561">
        <v>2935.0299999999997</v>
      </c>
      <c r="J255" s="561">
        <v>2</v>
      </c>
      <c r="K255" s="562">
        <v>5870.0599999999995</v>
      </c>
    </row>
    <row r="256" spans="1:11" ht="14.4" customHeight="1" x14ac:dyDescent="0.3">
      <c r="A256" s="543" t="s">
        <v>515</v>
      </c>
      <c r="B256" s="544" t="s">
        <v>594</v>
      </c>
      <c r="C256" s="547" t="s">
        <v>526</v>
      </c>
      <c r="D256" s="575" t="s">
        <v>595</v>
      </c>
      <c r="E256" s="547" t="s">
        <v>1362</v>
      </c>
      <c r="F256" s="575" t="s">
        <v>1363</v>
      </c>
      <c r="G256" s="547" t="s">
        <v>1345</v>
      </c>
      <c r="H256" s="547" t="s">
        <v>1346</v>
      </c>
      <c r="I256" s="561">
        <v>2187.5299999999997</v>
      </c>
      <c r="J256" s="561">
        <v>2</v>
      </c>
      <c r="K256" s="562">
        <v>4375.0599999999995</v>
      </c>
    </row>
    <row r="257" spans="1:11" ht="14.4" customHeight="1" x14ac:dyDescent="0.3">
      <c r="A257" s="543" t="s">
        <v>515</v>
      </c>
      <c r="B257" s="544" t="s">
        <v>594</v>
      </c>
      <c r="C257" s="547" t="s">
        <v>526</v>
      </c>
      <c r="D257" s="575" t="s">
        <v>595</v>
      </c>
      <c r="E257" s="547" t="s">
        <v>1362</v>
      </c>
      <c r="F257" s="575" t="s">
        <v>1363</v>
      </c>
      <c r="G257" s="547" t="s">
        <v>1347</v>
      </c>
      <c r="H257" s="547" t="s">
        <v>1348</v>
      </c>
      <c r="I257" s="561">
        <v>2990</v>
      </c>
      <c r="J257" s="561">
        <v>1</v>
      </c>
      <c r="K257" s="562">
        <v>2990</v>
      </c>
    </row>
    <row r="258" spans="1:11" ht="14.4" customHeight="1" x14ac:dyDescent="0.3">
      <c r="A258" s="543" t="s">
        <v>515</v>
      </c>
      <c r="B258" s="544" t="s">
        <v>594</v>
      </c>
      <c r="C258" s="547" t="s">
        <v>526</v>
      </c>
      <c r="D258" s="575" t="s">
        <v>595</v>
      </c>
      <c r="E258" s="547" t="s">
        <v>1362</v>
      </c>
      <c r="F258" s="575" t="s">
        <v>1363</v>
      </c>
      <c r="G258" s="547" t="s">
        <v>1349</v>
      </c>
      <c r="H258" s="547" t="s">
        <v>1350</v>
      </c>
      <c r="I258" s="561">
        <v>2904</v>
      </c>
      <c r="J258" s="561">
        <v>1</v>
      </c>
      <c r="K258" s="562">
        <v>2904</v>
      </c>
    </row>
    <row r="259" spans="1:11" ht="14.4" customHeight="1" thickBot="1" x14ac:dyDescent="0.35">
      <c r="A259" s="551" t="s">
        <v>515</v>
      </c>
      <c r="B259" s="552" t="s">
        <v>594</v>
      </c>
      <c r="C259" s="555" t="s">
        <v>526</v>
      </c>
      <c r="D259" s="576" t="s">
        <v>595</v>
      </c>
      <c r="E259" s="555" t="s">
        <v>1362</v>
      </c>
      <c r="F259" s="576" t="s">
        <v>1363</v>
      </c>
      <c r="G259" s="555" t="s">
        <v>1351</v>
      </c>
      <c r="H259" s="555" t="s">
        <v>1352</v>
      </c>
      <c r="I259" s="563">
        <v>1421.4</v>
      </c>
      <c r="J259" s="563">
        <v>1</v>
      </c>
      <c r="K259" s="564">
        <v>1421.4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9" width="13.109375" hidden="1" customWidth="1"/>
    <col min="10" max="10" width="13.109375" customWidth="1"/>
    <col min="11" max="21" width="13.109375" hidden="1" customWidth="1"/>
    <col min="22" max="22" width="13.109375" customWidth="1"/>
    <col min="23" max="24" width="13.109375" hidden="1" customWidth="1"/>
    <col min="25" max="25" width="13.109375" customWidth="1"/>
    <col min="26" max="26" width="13.109375" hidden="1" customWidth="1"/>
    <col min="27" max="27" width="13.109375" customWidth="1"/>
    <col min="28" max="29" width="13.109375" hidden="1" customWidth="1"/>
    <col min="30" max="30" width="13.109375" customWidth="1"/>
    <col min="31" max="33" width="13.109375" hidden="1" customWidth="1"/>
    <col min="34" max="35" width="13.109375" customWidth="1"/>
  </cols>
  <sheetData>
    <row r="1" spans="1:36" ht="18.600000000000001" thickBot="1" x14ac:dyDescent="0.4">
      <c r="A1" s="394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</row>
    <row r="2" spans="1:36" ht="15" thickBot="1" x14ac:dyDescent="0.35">
      <c r="A2" s="235" t="s">
        <v>283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</row>
    <row r="3" spans="1:36" x14ac:dyDescent="0.3">
      <c r="A3" s="254" t="s">
        <v>206</v>
      </c>
      <c r="B3" s="395" t="s">
        <v>186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407</v>
      </c>
      <c r="I3" s="257">
        <v>408</v>
      </c>
      <c r="J3" s="257">
        <v>409</v>
      </c>
      <c r="K3" s="257">
        <v>410</v>
      </c>
      <c r="L3" s="257">
        <v>415</v>
      </c>
      <c r="M3" s="257">
        <v>416</v>
      </c>
      <c r="N3" s="257">
        <v>418</v>
      </c>
      <c r="O3" s="257">
        <v>419</v>
      </c>
      <c r="P3" s="257">
        <v>420</v>
      </c>
      <c r="Q3" s="257">
        <v>421</v>
      </c>
      <c r="R3" s="257">
        <v>522</v>
      </c>
      <c r="S3" s="257">
        <v>523</v>
      </c>
      <c r="T3" s="257">
        <v>524</v>
      </c>
      <c r="U3" s="257">
        <v>525</v>
      </c>
      <c r="V3" s="257">
        <v>526</v>
      </c>
      <c r="W3" s="257">
        <v>527</v>
      </c>
      <c r="X3" s="257">
        <v>528</v>
      </c>
      <c r="Y3" s="257">
        <v>629</v>
      </c>
      <c r="Z3" s="257">
        <v>630</v>
      </c>
      <c r="AA3" s="257">
        <v>636</v>
      </c>
      <c r="AB3" s="257">
        <v>637</v>
      </c>
      <c r="AC3" s="257">
        <v>640</v>
      </c>
      <c r="AD3" s="257">
        <v>642</v>
      </c>
      <c r="AE3" s="257">
        <v>743</v>
      </c>
      <c r="AF3" s="238">
        <v>745</v>
      </c>
      <c r="AG3" s="238">
        <v>746</v>
      </c>
      <c r="AH3" s="238">
        <v>930</v>
      </c>
      <c r="AI3" s="586">
        <v>940</v>
      </c>
      <c r="AJ3" s="603"/>
    </row>
    <row r="4" spans="1:36" ht="36.6" outlineLevel="1" thickBot="1" x14ac:dyDescent="0.35">
      <c r="A4" s="255">
        <v>2015</v>
      </c>
      <c r="B4" s="396"/>
      <c r="C4" s="239" t="s">
        <v>187</v>
      </c>
      <c r="D4" s="240" t="s">
        <v>188</v>
      </c>
      <c r="E4" s="240" t="s">
        <v>189</v>
      </c>
      <c r="F4" s="258" t="s">
        <v>218</v>
      </c>
      <c r="G4" s="258" t="s">
        <v>219</v>
      </c>
      <c r="H4" s="258" t="s">
        <v>281</v>
      </c>
      <c r="I4" s="258" t="s">
        <v>220</v>
      </c>
      <c r="J4" s="258" t="s">
        <v>221</v>
      </c>
      <c r="K4" s="258" t="s">
        <v>222</v>
      </c>
      <c r="L4" s="258" t="s">
        <v>223</v>
      </c>
      <c r="M4" s="258" t="s">
        <v>224</v>
      </c>
      <c r="N4" s="258" t="s">
        <v>225</v>
      </c>
      <c r="O4" s="258" t="s">
        <v>226</v>
      </c>
      <c r="P4" s="258" t="s">
        <v>227</v>
      </c>
      <c r="Q4" s="258" t="s">
        <v>228</v>
      </c>
      <c r="R4" s="258" t="s">
        <v>229</v>
      </c>
      <c r="S4" s="258" t="s">
        <v>230</v>
      </c>
      <c r="T4" s="258" t="s">
        <v>231</v>
      </c>
      <c r="U4" s="258" t="s">
        <v>232</v>
      </c>
      <c r="V4" s="258" t="s">
        <v>233</v>
      </c>
      <c r="W4" s="258" t="s">
        <v>234</v>
      </c>
      <c r="X4" s="258" t="s">
        <v>243</v>
      </c>
      <c r="Y4" s="258" t="s">
        <v>235</v>
      </c>
      <c r="Z4" s="258" t="s">
        <v>244</v>
      </c>
      <c r="AA4" s="258" t="s">
        <v>236</v>
      </c>
      <c r="AB4" s="258" t="s">
        <v>237</v>
      </c>
      <c r="AC4" s="258" t="s">
        <v>238</v>
      </c>
      <c r="AD4" s="258" t="s">
        <v>239</v>
      </c>
      <c r="AE4" s="258" t="s">
        <v>240</v>
      </c>
      <c r="AF4" s="240" t="s">
        <v>241</v>
      </c>
      <c r="AG4" s="240" t="s">
        <v>242</v>
      </c>
      <c r="AH4" s="240" t="s">
        <v>208</v>
      </c>
      <c r="AI4" s="587" t="s">
        <v>190</v>
      </c>
      <c r="AJ4" s="603"/>
    </row>
    <row r="5" spans="1:36" x14ac:dyDescent="0.3">
      <c r="A5" s="241" t="s">
        <v>191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588"/>
      <c r="AJ5" s="603"/>
    </row>
    <row r="6" spans="1:36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73.8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7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23.5</v>
      </c>
      <c r="G6" s="282">
        <f xml:space="preserve">
TRUNC(IF($A$4&lt;=12,SUMIFS('ON Data'!L:L,'ON Data'!$D:$D,$A$4,'ON Data'!$E:$E,1),SUMIFS('ON Data'!L:L,'ON Data'!$E:$E,1)/'ON Data'!$D$3),1)</f>
        <v>0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0</v>
      </c>
      <c r="J6" s="282">
        <f xml:space="preserve">
TRUNC(IF($A$4&lt;=12,SUMIFS('ON Data'!O:O,'ON Data'!$D:$D,$A$4,'ON Data'!$E:$E,1),SUMIFS('ON Data'!O:O,'ON Data'!$E:$E,1)/'ON Data'!$D$3),1)</f>
        <v>22.1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0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0</v>
      </c>
      <c r="V6" s="282">
        <f xml:space="preserve">
TRUNC(IF($A$4&lt;=12,SUMIFS('ON Data'!AA:AA,'ON Data'!$D:$D,$A$4,'ON Data'!$E:$E,1),SUMIFS('ON Data'!AA:AA,'ON Data'!$E:$E,1)/'ON Data'!$D$3),1)</f>
        <v>3.4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1.7</v>
      </c>
      <c r="Z6" s="282">
        <f xml:space="preserve">
TRUNC(IF($A$4&lt;=12,SUMIFS('ON Data'!AE:AE,'ON Data'!$D:$D,$A$4,'ON Data'!$E:$E,1),SUMIFS('ON Data'!AE:AE,'ON Data'!$E:$E,1)/'ON Data'!$D$3),1)</f>
        <v>0</v>
      </c>
      <c r="AA6" s="282">
        <f xml:space="preserve">
TRUNC(IF($A$4&lt;=12,SUMIFS('ON Data'!AF:AF,'ON Data'!$D:$D,$A$4,'ON Data'!$E:$E,1),SUMIFS('ON Data'!AF:AF,'ON Data'!$E:$E,1)/'ON Data'!$D$3),1)</f>
        <v>1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0</v>
      </c>
      <c r="AD6" s="282">
        <f xml:space="preserve">
TRUNC(IF($A$4&lt;=12,SUMIFS('ON Data'!AI:AI,'ON Data'!$D:$D,$A$4,'ON Data'!$E:$E,1),SUMIFS('ON Data'!AI:AI,'ON Data'!$E:$E,1)/'ON Data'!$D$3),1)</f>
        <v>6.8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282">
        <f xml:space="preserve">
TRUNC(IF($A$4&lt;=12,SUMIFS('ON Data'!AL:AL,'ON Data'!$D:$D,$A$4,'ON Data'!$E:$E,1),SUMIFS('ON Data'!AL:AL,'ON Data'!$E:$E,1)/'ON Data'!$D$3),1)</f>
        <v>0</v>
      </c>
      <c r="AH6" s="282">
        <f xml:space="preserve">
TRUNC(IF($A$4&lt;=12,SUMIFS('ON Data'!AN:AN,'ON Data'!$D:$D,$A$4,'ON Data'!$E:$E,1),SUMIFS('ON Data'!AN:AN,'ON Data'!$E:$E,1)/'ON Data'!$D$3),1)</f>
        <v>5</v>
      </c>
      <c r="AI6" s="589">
        <f xml:space="preserve">
TRUNC(IF($A$4&lt;=12,SUMIFS('ON Data'!AO:AO,'ON Data'!$D:$D,$A$4,'ON Data'!$E:$E,1),SUMIFS('ON Data'!AO:AO,'ON Data'!$E:$E,1)/'ON Data'!$D$3),1)</f>
        <v>3</v>
      </c>
      <c r="AJ6" s="603"/>
    </row>
    <row r="7" spans="1:36" ht="15" hidden="1" outlineLevel="1" thickBot="1" x14ac:dyDescent="0.35">
      <c r="A7" s="242" t="s">
        <v>107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589"/>
      <c r="AJ7" s="603"/>
    </row>
    <row r="8" spans="1:36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589"/>
      <c r="AJ8" s="603"/>
    </row>
    <row r="9" spans="1:36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286"/>
      <c r="AI9" s="590"/>
      <c r="AJ9" s="603"/>
    </row>
    <row r="10" spans="1:36" x14ac:dyDescent="0.3">
      <c r="A10" s="244" t="s">
        <v>192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591"/>
      <c r="AJ10" s="603"/>
    </row>
    <row r="11" spans="1:36" x14ac:dyDescent="0.3">
      <c r="A11" s="245" t="s">
        <v>193</v>
      </c>
      <c r="B11" s="262">
        <f xml:space="preserve">
IF($A$4&lt;=12,SUMIFS('ON Data'!F:F,'ON Data'!$D:$D,$A$4,'ON Data'!$E:$E,2),SUMIFS('ON Data'!F:F,'ON Data'!$E:$E,2))</f>
        <v>65437.7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6451.6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20575.199999999997</v>
      </c>
      <c r="G11" s="264">
        <f xml:space="preserve">
IF($A$4&lt;=12,SUMIFS('ON Data'!L:L,'ON Data'!$D:$D,$A$4,'ON Data'!$E:$E,2),SUMIFS('ON Data'!L:L,'ON Data'!$E:$E,2))</f>
        <v>0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0</v>
      </c>
      <c r="J11" s="264">
        <f xml:space="preserve">
IF($A$4&lt;=12,SUMIFS('ON Data'!O:O,'ON Data'!$D:$D,$A$4,'ON Data'!$E:$E,2),SUMIFS('ON Data'!O:O,'ON Data'!$E:$E,2))</f>
        <v>19010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0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0</v>
      </c>
      <c r="V11" s="264">
        <f xml:space="preserve">
IF($A$4&lt;=12,SUMIFS('ON Data'!AA:AA,'ON Data'!$D:$D,$A$4,'ON Data'!$E:$E,2),SUMIFS('ON Data'!AA:AA,'ON Data'!$E:$E,2))</f>
        <v>2790.9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1558</v>
      </c>
      <c r="Z11" s="264">
        <f xml:space="preserve">
IF($A$4&lt;=12,SUMIFS('ON Data'!AE:AE,'ON Data'!$D:$D,$A$4,'ON Data'!$E:$E,2),SUMIFS('ON Data'!AE:AE,'ON Data'!$E:$E,2))</f>
        <v>0</v>
      </c>
      <c r="AA11" s="264">
        <f xml:space="preserve">
IF($A$4&lt;=12,SUMIFS('ON Data'!AF:AF,'ON Data'!$D:$D,$A$4,'ON Data'!$E:$E,2),SUMIFS('ON Data'!AF:AF,'ON Data'!$E:$E,2))</f>
        <v>988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0</v>
      </c>
      <c r="AD11" s="264">
        <f xml:space="preserve">
IF($A$4&lt;=12,SUMIFS('ON Data'!AI:AI,'ON Data'!$D:$D,$A$4,'ON Data'!$E:$E,2),SUMIFS('ON Data'!AI:AI,'ON Data'!$E:$E,2))</f>
        <v>6596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264">
        <f xml:space="preserve">
IF($A$4&lt;=12,SUMIFS('ON Data'!AL:AL,'ON Data'!$D:$D,$A$4,'ON Data'!$E:$E,2),SUMIFS('ON Data'!AL:AL,'ON Data'!$E:$E,2))</f>
        <v>0</v>
      </c>
      <c r="AH11" s="264">
        <f xml:space="preserve">
IF($A$4&lt;=12,SUMIFS('ON Data'!AN:AN,'ON Data'!$D:$D,$A$4,'ON Data'!$E:$E,2),SUMIFS('ON Data'!AN:AN,'ON Data'!$E:$E,2))</f>
        <v>4888</v>
      </c>
      <c r="AI11" s="592">
        <f xml:space="preserve">
IF($A$4&lt;=12,SUMIFS('ON Data'!AO:AO,'ON Data'!$D:$D,$A$4,'ON Data'!$E:$E,2),SUMIFS('ON Data'!AO:AO,'ON Data'!$E:$E,2))</f>
        <v>2580</v>
      </c>
      <c r="AJ11" s="603"/>
    </row>
    <row r="12" spans="1:36" x14ac:dyDescent="0.3">
      <c r="A12" s="245" t="s">
        <v>194</v>
      </c>
      <c r="B12" s="262">
        <f xml:space="preserve">
IF($A$4&lt;=12,SUMIFS('ON Data'!F:F,'ON Data'!$D:$D,$A$4,'ON Data'!$E:$E,3),SUMIFS('ON Data'!F:F,'ON Data'!$E:$E,3))</f>
        <v>0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0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0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264">
        <f xml:space="preserve">
IF($A$4&lt;=12,SUMIFS('ON Data'!AL:AL,'ON Data'!$D:$D,$A$4,'ON Data'!$E:$E,3),SUMIFS('ON Data'!AL:AL,'ON Data'!$E:$E,3))</f>
        <v>0</v>
      </c>
      <c r="AH12" s="264">
        <f xml:space="preserve">
IF($A$4&lt;=12,SUMIFS('ON Data'!AN:AN,'ON Data'!$D:$D,$A$4,'ON Data'!$E:$E,3),SUMIFS('ON Data'!AN:AN,'ON Data'!$E:$E,3))</f>
        <v>0</v>
      </c>
      <c r="AI12" s="592">
        <f xml:space="preserve">
IF($A$4&lt;=12,SUMIFS('ON Data'!AO:AO,'ON Data'!$D:$D,$A$4,'ON Data'!$E:$E,3),SUMIFS('ON Data'!AO:AO,'ON Data'!$E:$E,3))</f>
        <v>0</v>
      </c>
      <c r="AJ12" s="603"/>
    </row>
    <row r="13" spans="1:36" x14ac:dyDescent="0.3">
      <c r="A13" s="245" t="s">
        <v>201</v>
      </c>
      <c r="B13" s="262">
        <f xml:space="preserve">
IF($A$4&lt;=12,SUMIFS('ON Data'!F:F,'ON Data'!$D:$D,$A$4,'ON Data'!$E:$E,4),SUMIFS('ON Data'!F:F,'ON Data'!$E:$E,4))</f>
        <v>2483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367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208.5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0</v>
      </c>
      <c r="J13" s="264">
        <f xml:space="preserve">
IF($A$4&lt;=12,SUMIFS('ON Data'!O:O,'ON Data'!$D:$D,$A$4,'ON Data'!$E:$E,4),SUMIFS('ON Data'!O:O,'ON Data'!$E:$E,4))</f>
        <v>1907.5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264">
        <f xml:space="preserve">
IF($A$4&lt;=12,SUMIFS('ON Data'!AL:AL,'ON Data'!$D:$D,$A$4,'ON Data'!$E:$E,4),SUMIFS('ON Data'!AL:AL,'ON Data'!$E:$E,4))</f>
        <v>0</v>
      </c>
      <c r="AH13" s="264">
        <f xml:space="preserve">
IF($A$4&lt;=12,SUMIFS('ON Data'!AN:AN,'ON Data'!$D:$D,$A$4,'ON Data'!$E:$E,4),SUMIFS('ON Data'!AN:AN,'ON Data'!$E:$E,4))</f>
        <v>0</v>
      </c>
      <c r="AI13" s="592">
        <f xml:space="preserve">
IF($A$4&lt;=12,SUMIFS('ON Data'!AO:AO,'ON Data'!$D:$D,$A$4,'ON Data'!$E:$E,4),SUMIFS('ON Data'!AO:AO,'ON Data'!$E:$E,4))</f>
        <v>0</v>
      </c>
      <c r="AJ13" s="603"/>
    </row>
    <row r="14" spans="1:36" ht="15" thickBot="1" x14ac:dyDescent="0.35">
      <c r="A14" s="246" t="s">
        <v>195</v>
      </c>
      <c r="B14" s="265">
        <f xml:space="preserve">
IF($A$4&lt;=12,SUMIFS('ON Data'!F:F,'ON Data'!$D:$D,$A$4,'ON Data'!$E:$E,5),SUMIFS('ON Data'!F:F,'ON Data'!$E:$E,5))</f>
        <v>373</v>
      </c>
      <c r="C14" s="266">
        <f xml:space="preserve">
IF($A$4&lt;=12,SUMIFS('ON Data'!G:G,'ON Data'!$D:$D,$A$4,'ON Data'!$E:$E,5),SUMIFS('ON Data'!G:G,'ON Data'!$E:$E,5))</f>
        <v>373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267">
        <f xml:space="preserve">
IF($A$4&lt;=12,SUMIFS('ON Data'!AL:AL,'ON Data'!$D:$D,$A$4,'ON Data'!$E:$E,5),SUMIFS('ON Data'!AL:AL,'ON Data'!$E:$E,5))</f>
        <v>0</v>
      </c>
      <c r="AH14" s="267">
        <f xml:space="preserve">
IF($A$4&lt;=12,SUMIFS('ON Data'!AN:AN,'ON Data'!$D:$D,$A$4,'ON Data'!$E:$E,5),SUMIFS('ON Data'!AN:AN,'ON Data'!$E:$E,5))</f>
        <v>0</v>
      </c>
      <c r="AI14" s="593">
        <f xml:space="preserve">
IF($A$4&lt;=12,SUMIFS('ON Data'!AO:AO,'ON Data'!$D:$D,$A$4,'ON Data'!$E:$E,5),SUMIFS('ON Data'!AO:AO,'ON Data'!$E:$E,5))</f>
        <v>0</v>
      </c>
      <c r="AJ14" s="603"/>
    </row>
    <row r="15" spans="1:36" x14ac:dyDescent="0.3">
      <c r="A15" s="163" t="s">
        <v>205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594"/>
      <c r="AJ15" s="603"/>
    </row>
    <row r="16" spans="1:36" x14ac:dyDescent="0.3">
      <c r="A16" s="247" t="s">
        <v>196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264">
        <f xml:space="preserve">
IF($A$4&lt;=12,SUMIFS('ON Data'!AL:AL,'ON Data'!$D:$D,$A$4,'ON Data'!$E:$E,7),SUMIFS('ON Data'!AL:AL,'ON Data'!$E:$E,7))</f>
        <v>0</v>
      </c>
      <c r="AH16" s="264">
        <f xml:space="preserve">
IF($A$4&lt;=12,SUMIFS('ON Data'!AN:AN,'ON Data'!$D:$D,$A$4,'ON Data'!$E:$E,7),SUMIFS('ON Data'!AN:AN,'ON Data'!$E:$E,7))</f>
        <v>0</v>
      </c>
      <c r="AI16" s="592">
        <f xml:space="preserve">
IF($A$4&lt;=12,SUMIFS('ON Data'!AO:AO,'ON Data'!$D:$D,$A$4,'ON Data'!$E:$E,7),SUMIFS('ON Data'!AO:AO,'ON Data'!$E:$E,7))</f>
        <v>0</v>
      </c>
      <c r="AJ16" s="603"/>
    </row>
    <row r="17" spans="1:36" x14ac:dyDescent="0.3">
      <c r="A17" s="247" t="s">
        <v>197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264">
        <f xml:space="preserve">
IF($A$4&lt;=12,SUMIFS('ON Data'!AL:AL,'ON Data'!$D:$D,$A$4,'ON Data'!$E:$E,8),SUMIFS('ON Data'!AL:AL,'ON Data'!$E:$E,8))</f>
        <v>0</v>
      </c>
      <c r="AH17" s="264">
        <f xml:space="preserve">
IF($A$4&lt;=12,SUMIFS('ON Data'!AN:AN,'ON Data'!$D:$D,$A$4,'ON Data'!$E:$E,8),SUMIFS('ON Data'!AN:AN,'ON Data'!$E:$E,8))</f>
        <v>0</v>
      </c>
      <c r="AI17" s="592">
        <f xml:space="preserve">
IF($A$4&lt;=12,SUMIFS('ON Data'!AO:AO,'ON Data'!$D:$D,$A$4,'ON Data'!$E:$E,8),SUMIFS('ON Data'!AO:AO,'ON Data'!$E:$E,8))</f>
        <v>0</v>
      </c>
      <c r="AJ17" s="603"/>
    </row>
    <row r="18" spans="1:36" x14ac:dyDescent="0.3">
      <c r="A18" s="247" t="s">
        <v>198</v>
      </c>
      <c r="B18" s="262">
        <f xml:space="preserve">
B19-B16-B17</f>
        <v>124887</v>
      </c>
      <c r="C18" s="263">
        <f t="shared" ref="C18:G18" si="0" xml:space="preserve">
C19-C16-C17</f>
        <v>0</v>
      </c>
      <c r="D18" s="264">
        <f t="shared" si="0"/>
        <v>1661</v>
      </c>
      <c r="E18" s="264">
        <f t="shared" si="0"/>
        <v>0</v>
      </c>
      <c r="F18" s="264">
        <f t="shared" si="0"/>
        <v>46484</v>
      </c>
      <c r="G18" s="264">
        <f t="shared" si="0"/>
        <v>0</v>
      </c>
      <c r="H18" s="264">
        <f t="shared" ref="H18:AI18" si="1" xml:space="preserve">
H19-H16-H17</f>
        <v>0</v>
      </c>
      <c r="I18" s="264">
        <f t="shared" si="1"/>
        <v>0</v>
      </c>
      <c r="J18" s="264">
        <f t="shared" si="1"/>
        <v>38248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0</v>
      </c>
      <c r="T18" s="264">
        <f t="shared" si="1"/>
        <v>0</v>
      </c>
      <c r="U18" s="264">
        <f t="shared" si="1"/>
        <v>0</v>
      </c>
      <c r="V18" s="264">
        <f t="shared" si="1"/>
        <v>600</v>
      </c>
      <c r="W18" s="264">
        <f t="shared" si="1"/>
        <v>0</v>
      </c>
      <c r="X18" s="264">
        <f t="shared" si="1"/>
        <v>0</v>
      </c>
      <c r="Y18" s="264">
        <f t="shared" si="1"/>
        <v>2500</v>
      </c>
      <c r="Z18" s="264">
        <f t="shared" si="1"/>
        <v>0</v>
      </c>
      <c r="AA18" s="264">
        <f t="shared" si="1"/>
        <v>5000</v>
      </c>
      <c r="AB18" s="264">
        <f t="shared" si="1"/>
        <v>0</v>
      </c>
      <c r="AC18" s="264">
        <f t="shared" si="1"/>
        <v>0</v>
      </c>
      <c r="AD18" s="264">
        <f t="shared" si="1"/>
        <v>15144</v>
      </c>
      <c r="AE18" s="264">
        <f t="shared" si="1"/>
        <v>0</v>
      </c>
      <c r="AF18" s="264">
        <f t="shared" si="1"/>
        <v>0</v>
      </c>
      <c r="AG18" s="264">
        <f t="shared" si="1"/>
        <v>0</v>
      </c>
      <c r="AH18" s="264">
        <f t="shared" si="1"/>
        <v>0</v>
      </c>
      <c r="AI18" s="592">
        <f t="shared" si="1"/>
        <v>15250</v>
      </c>
      <c r="AJ18" s="603"/>
    </row>
    <row r="19" spans="1:36" ht="15" thickBot="1" x14ac:dyDescent="0.35">
      <c r="A19" s="248" t="s">
        <v>199</v>
      </c>
      <c r="B19" s="271">
        <f xml:space="preserve">
IF($A$4&lt;=12,SUMIFS('ON Data'!F:F,'ON Data'!$D:$D,$A$4,'ON Data'!$E:$E,9),SUMIFS('ON Data'!F:F,'ON Data'!$E:$E,9))</f>
        <v>124887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1661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46484</v>
      </c>
      <c r="G19" s="273">
        <f xml:space="preserve">
IF($A$4&lt;=12,SUMIFS('ON Data'!L:L,'ON Data'!$D:$D,$A$4,'ON Data'!$E:$E,9),SUMIFS('ON Data'!L:L,'ON Data'!$E:$E,9))</f>
        <v>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0</v>
      </c>
      <c r="J19" s="273">
        <f xml:space="preserve">
IF($A$4&lt;=12,SUMIFS('ON Data'!O:O,'ON Data'!$D:$D,$A$4,'ON Data'!$E:$E,9),SUMIFS('ON Data'!O:O,'ON Data'!$E:$E,9))</f>
        <v>38248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0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0</v>
      </c>
      <c r="V19" s="273">
        <f xml:space="preserve">
IF($A$4&lt;=12,SUMIFS('ON Data'!AA:AA,'ON Data'!$D:$D,$A$4,'ON Data'!$E:$E,9),SUMIFS('ON Data'!AA:AA,'ON Data'!$E:$E,9))</f>
        <v>600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2500</v>
      </c>
      <c r="Z19" s="273">
        <f xml:space="preserve">
IF($A$4&lt;=12,SUMIFS('ON Data'!AE:AE,'ON Data'!$D:$D,$A$4,'ON Data'!$E:$E,9),SUMIFS('ON Data'!AE:AE,'ON Data'!$E:$E,9))</f>
        <v>0</v>
      </c>
      <c r="AA19" s="273">
        <f xml:space="preserve">
IF($A$4&lt;=12,SUMIFS('ON Data'!AF:AF,'ON Data'!$D:$D,$A$4,'ON Data'!$E:$E,9),SUMIFS('ON Data'!AF:AF,'ON Data'!$E:$E,9))</f>
        <v>5000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0</v>
      </c>
      <c r="AD19" s="273">
        <f xml:space="preserve">
IF($A$4&lt;=12,SUMIFS('ON Data'!AI:AI,'ON Data'!$D:$D,$A$4,'ON Data'!$E:$E,9),SUMIFS('ON Data'!AI:AI,'ON Data'!$E:$E,9))</f>
        <v>15144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273">
        <f xml:space="preserve">
IF($A$4&lt;=12,SUMIFS('ON Data'!AL:AL,'ON Data'!$D:$D,$A$4,'ON Data'!$E:$E,9),SUMIFS('ON Data'!AL:AL,'ON Data'!$E:$E,9))</f>
        <v>0</v>
      </c>
      <c r="AH19" s="273">
        <f xml:space="preserve">
IF($A$4&lt;=12,SUMIFS('ON Data'!AN:AN,'ON Data'!$D:$D,$A$4,'ON Data'!$E:$E,9),SUMIFS('ON Data'!AN:AN,'ON Data'!$E:$E,9))</f>
        <v>0</v>
      </c>
      <c r="AI19" s="595">
        <f xml:space="preserve">
IF($A$4&lt;=12,SUMIFS('ON Data'!AO:AO,'ON Data'!$D:$D,$A$4,'ON Data'!$E:$E,9),SUMIFS('ON Data'!AO:AO,'ON Data'!$E:$E,9))</f>
        <v>15250</v>
      </c>
      <c r="AJ19" s="603"/>
    </row>
    <row r="20" spans="1:36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11828813</v>
      </c>
      <c r="C20" s="275">
        <f xml:space="preserve">
IF($A$4&lt;=12,SUMIFS('ON Data'!G:G,'ON Data'!$D:$D,$A$4,'ON Data'!$E:$E,6),SUMIFS('ON Data'!G:G,'ON Data'!$E:$E,6))</f>
        <v>30000</v>
      </c>
      <c r="D20" s="276">
        <f xml:space="preserve">
IF($A$4&lt;=12,SUMIFS('ON Data'!H:H,'ON Data'!$D:$D,$A$4,'ON Data'!$E:$E,6),SUMIFS('ON Data'!H:H,'ON Data'!$E:$E,6))</f>
        <v>2467714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3474066</v>
      </c>
      <c r="G20" s="276">
        <f xml:space="preserve">
IF($A$4&lt;=12,SUMIFS('ON Data'!L:L,'ON Data'!$D:$D,$A$4,'ON Data'!$E:$E,6),SUMIFS('ON Data'!L:L,'ON Data'!$E:$E,6))</f>
        <v>0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0</v>
      </c>
      <c r="J20" s="276">
        <f xml:space="preserve">
IF($A$4&lt;=12,SUMIFS('ON Data'!O:O,'ON Data'!$D:$D,$A$4,'ON Data'!$E:$E,6),SUMIFS('ON Data'!O:O,'ON Data'!$E:$E,6))</f>
        <v>3512635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0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0</v>
      </c>
      <c r="V20" s="276">
        <f xml:space="preserve">
IF($A$4&lt;=12,SUMIFS('ON Data'!AA:AA,'ON Data'!$D:$D,$A$4,'ON Data'!$E:$E,6),SUMIFS('ON Data'!AA:AA,'ON Data'!$E:$E,6))</f>
        <v>514220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168527</v>
      </c>
      <c r="Z20" s="276">
        <f xml:space="preserve">
IF($A$4&lt;=12,SUMIFS('ON Data'!AE:AE,'ON Data'!$D:$D,$A$4,'ON Data'!$E:$E,6),SUMIFS('ON Data'!AE:AE,'ON Data'!$E:$E,6))</f>
        <v>0</v>
      </c>
      <c r="AA20" s="276">
        <f xml:space="preserve">
IF($A$4&lt;=12,SUMIFS('ON Data'!AF:AF,'ON Data'!$D:$D,$A$4,'ON Data'!$E:$E,6),SUMIFS('ON Data'!AF:AF,'ON Data'!$E:$E,6))</f>
        <v>127320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0</v>
      </c>
      <c r="AD20" s="276">
        <f xml:space="preserve">
IF($A$4&lt;=12,SUMIFS('ON Data'!AI:AI,'ON Data'!$D:$D,$A$4,'ON Data'!$E:$E,6),SUMIFS('ON Data'!AI:AI,'ON Data'!$E:$E,6))</f>
        <v>678289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276">
        <f xml:space="preserve">
IF($A$4&lt;=12,SUMIFS('ON Data'!AL:AL,'ON Data'!$D:$D,$A$4,'ON Data'!$E:$E,6),SUMIFS('ON Data'!AL:AL,'ON Data'!$E:$E,6))</f>
        <v>0</v>
      </c>
      <c r="AH20" s="276">
        <f xml:space="preserve">
IF($A$4&lt;=12,SUMIFS('ON Data'!AN:AN,'ON Data'!$D:$D,$A$4,'ON Data'!$E:$E,6),SUMIFS('ON Data'!AN:AN,'ON Data'!$E:$E,6))</f>
        <v>635786</v>
      </c>
      <c r="AI20" s="596">
        <f xml:space="preserve">
IF($A$4&lt;=12,SUMIFS('ON Data'!AO:AO,'ON Data'!$D:$D,$A$4,'ON Data'!$E:$E,6),SUMIFS('ON Data'!AO:AO,'ON Data'!$E:$E,6))</f>
        <v>220256</v>
      </c>
      <c r="AJ20" s="603"/>
    </row>
    <row r="21" spans="1:36" ht="15" hidden="1" outlineLevel="1" thickBot="1" x14ac:dyDescent="0.35">
      <c r="A21" s="242" t="s">
        <v>107</v>
      </c>
      <c r="B21" s="262">
        <f xml:space="preserve">
IF($A$4&lt;=12,SUMIFS('ON Data'!F:F,'ON Data'!$D:$D,$A$4,'ON Data'!$E:$E,12),SUMIFS('ON Data'!F:F,'ON Data'!$E:$E,12))</f>
        <v>0</v>
      </c>
      <c r="C21" s="263">
        <f xml:space="preserve">
IF($A$4&lt;=12,SUMIFS('ON Data'!G:G,'ON Data'!$D:$D,$A$4,'ON Data'!$E:$E,12),SUMIFS('ON Data'!G:G,'ON Data'!$E:$E,12))</f>
        <v>0</v>
      </c>
      <c r="D21" s="264">
        <f xml:space="preserve">
IF($A$4&lt;=12,SUMIFS('ON Data'!H:H,'ON Data'!$D:$D,$A$4,'ON Data'!$E:$E,12),SUMIFS('ON Data'!H:H,'ON Data'!$E:$E,12))</f>
        <v>0</v>
      </c>
      <c r="E21" s="264">
        <f xml:space="preserve">
IF($A$4&lt;=12,SUMIFS('ON Data'!I:I,'ON Data'!$D:$D,$A$4,'ON Data'!$E:$E,12),SUMIFS('ON Data'!I:I,'ON Data'!$E:$E,12))</f>
        <v>0</v>
      </c>
      <c r="F21" s="264">
        <f xml:space="preserve">
IF($A$4&lt;=12,SUMIFS('ON Data'!K:K,'ON Data'!$D:$D,$A$4,'ON Data'!$E:$E,12),SUMIFS('ON Data'!K:K,'ON Data'!$E:$E,12))</f>
        <v>0</v>
      </c>
      <c r="G21" s="264">
        <f xml:space="preserve">
IF($A$4&lt;=12,SUMIFS('ON Data'!L:L,'ON Data'!$D:$D,$A$4,'ON Data'!$E:$E,12),SUMIFS('ON Data'!L:L,'ON Data'!$E:$E,12))</f>
        <v>0</v>
      </c>
      <c r="H21" s="264">
        <f xml:space="preserve">
IF($A$4&lt;=12,SUMIFS('ON Data'!M:M,'ON Data'!$D:$D,$A$4,'ON Data'!$E:$E,12),SUMIFS('ON Data'!M:M,'ON Data'!$E:$E,12))</f>
        <v>0</v>
      </c>
      <c r="I21" s="264">
        <f xml:space="preserve">
IF($A$4&lt;=12,SUMIFS('ON Data'!N:N,'ON Data'!$D:$D,$A$4,'ON Data'!$E:$E,12),SUMIFS('ON Data'!N:N,'ON Data'!$E:$E,12))</f>
        <v>0</v>
      </c>
      <c r="J21" s="264">
        <f xml:space="preserve">
IF($A$4&lt;=12,SUMIFS('ON Data'!O:O,'ON Data'!$D:$D,$A$4,'ON Data'!$E:$E,12),SUMIFS('ON Data'!O:O,'ON Data'!$E:$E,12))</f>
        <v>0</v>
      </c>
      <c r="K21" s="264">
        <f xml:space="preserve">
IF($A$4&lt;=12,SUMIFS('ON Data'!P:P,'ON Data'!$D:$D,$A$4,'ON Data'!$E:$E,12),SUMIFS('ON Data'!P:P,'ON Data'!$E:$E,12))</f>
        <v>0</v>
      </c>
      <c r="L21" s="264">
        <f xml:space="preserve">
IF($A$4&lt;=12,SUMIFS('ON Data'!Q:Q,'ON Data'!$D:$D,$A$4,'ON Data'!$E:$E,12),SUMIFS('ON Data'!Q:Q,'ON Data'!$E:$E,12))</f>
        <v>0</v>
      </c>
      <c r="M21" s="264">
        <f xml:space="preserve">
IF($A$4&lt;=12,SUMIFS('ON Data'!R:R,'ON Data'!$D:$D,$A$4,'ON Data'!$E:$E,12),SUMIFS('ON Data'!R:R,'ON Data'!$E:$E,12))</f>
        <v>0</v>
      </c>
      <c r="N21" s="264">
        <f xml:space="preserve">
IF($A$4&lt;=12,SUMIFS('ON Data'!S:S,'ON Data'!$D:$D,$A$4,'ON Data'!$E:$E,12),SUMIFS('ON Data'!S:S,'ON Data'!$E:$E,12))</f>
        <v>0</v>
      </c>
      <c r="O21" s="264">
        <f xml:space="preserve">
IF($A$4&lt;=12,SUMIFS('ON Data'!T:T,'ON Data'!$D:$D,$A$4,'ON Data'!$E:$E,12),SUMIFS('ON Data'!T:T,'ON Data'!$E:$E,12))</f>
        <v>0</v>
      </c>
      <c r="P21" s="264">
        <f xml:space="preserve">
IF($A$4&lt;=12,SUMIFS('ON Data'!U:U,'ON Data'!$D:$D,$A$4,'ON Data'!$E:$E,12),SUMIFS('ON Data'!U:U,'ON Data'!$E:$E,12))</f>
        <v>0</v>
      </c>
      <c r="Q21" s="264">
        <f xml:space="preserve">
IF($A$4&lt;=12,SUMIFS('ON Data'!V:V,'ON Data'!$D:$D,$A$4,'ON Data'!$E:$E,12),SUMIFS('ON Data'!V:V,'ON Data'!$E:$E,12))</f>
        <v>0</v>
      </c>
      <c r="R21" s="264">
        <f xml:space="preserve">
IF($A$4&lt;=12,SUMIFS('ON Data'!W:W,'ON Data'!$D:$D,$A$4,'ON Data'!$E:$E,12),SUMIFS('ON Data'!W:W,'ON Data'!$E:$E,12))</f>
        <v>0</v>
      </c>
      <c r="S21" s="264">
        <f xml:space="preserve">
IF($A$4&lt;=12,SUMIFS('ON Data'!X:X,'ON Data'!$D:$D,$A$4,'ON Data'!$E:$E,12),SUMIFS('ON Data'!X:X,'ON Data'!$E:$E,12))</f>
        <v>0</v>
      </c>
      <c r="T21" s="264">
        <f xml:space="preserve">
IF($A$4&lt;=12,SUMIFS('ON Data'!Y:Y,'ON Data'!$D:$D,$A$4,'ON Data'!$E:$E,12),SUMIFS('ON Data'!Y:Y,'ON Data'!$E:$E,12))</f>
        <v>0</v>
      </c>
      <c r="U21" s="264">
        <f xml:space="preserve">
IF($A$4&lt;=12,SUMIFS('ON Data'!Z:Z,'ON Data'!$D:$D,$A$4,'ON Data'!$E:$E,12),SUMIFS('ON Data'!Z:Z,'ON Data'!$E:$E,12))</f>
        <v>0</v>
      </c>
      <c r="V21" s="264">
        <f xml:space="preserve">
IF($A$4&lt;=12,SUMIFS('ON Data'!AA:AA,'ON Data'!$D:$D,$A$4,'ON Data'!$E:$E,12),SUMIFS('ON Data'!AA:AA,'ON Data'!$E:$E,12))</f>
        <v>0</v>
      </c>
      <c r="W21" s="264">
        <f xml:space="preserve">
IF($A$4&lt;=12,SUMIFS('ON Data'!AB:AB,'ON Data'!$D:$D,$A$4,'ON Data'!$E:$E,12),SUMIFS('ON Data'!AB:AB,'ON Data'!$E:$E,12))</f>
        <v>0</v>
      </c>
      <c r="X21" s="264">
        <f xml:space="preserve">
IF($A$4&lt;=12,SUMIFS('ON Data'!AC:AC,'ON Data'!$D:$D,$A$4,'ON Data'!$E:$E,12),SUMIFS('ON Data'!AC:AC,'ON Data'!$E:$E,12))</f>
        <v>0</v>
      </c>
      <c r="Y21" s="264">
        <f xml:space="preserve">
IF($A$4&lt;=12,SUMIFS('ON Data'!AD:AD,'ON Data'!$D:$D,$A$4,'ON Data'!$E:$E,12),SUMIFS('ON Data'!AD:AD,'ON Data'!$E:$E,12))</f>
        <v>0</v>
      </c>
      <c r="Z21" s="264">
        <f xml:space="preserve">
IF($A$4&lt;=12,SUMIFS('ON Data'!AE:AE,'ON Data'!$D:$D,$A$4,'ON Data'!$E:$E,12),SUMIFS('ON Data'!AE:AE,'ON Data'!$E:$E,12))</f>
        <v>0</v>
      </c>
      <c r="AA21" s="264">
        <f xml:space="preserve">
IF($A$4&lt;=12,SUMIFS('ON Data'!AF:AF,'ON Data'!$D:$D,$A$4,'ON Data'!$E:$E,12),SUMIFS('ON Data'!AF:AF,'ON Data'!$E:$E,12))</f>
        <v>0</v>
      </c>
      <c r="AB21" s="264">
        <f xml:space="preserve">
IF($A$4&lt;=12,SUMIFS('ON Data'!AG:AG,'ON Data'!$D:$D,$A$4,'ON Data'!$E:$E,12),SUMIFS('ON Data'!AG:AG,'ON Data'!$E:$E,12))</f>
        <v>0</v>
      </c>
      <c r="AC21" s="264">
        <f xml:space="preserve">
IF($A$4&lt;=12,SUMIFS('ON Data'!AH:AH,'ON Data'!$D:$D,$A$4,'ON Data'!$E:$E,12),SUMIFS('ON Data'!AH:AH,'ON Data'!$E:$E,12))</f>
        <v>0</v>
      </c>
      <c r="AD21" s="264">
        <f xml:space="preserve">
IF($A$4&lt;=12,SUMIFS('ON Data'!AI:AI,'ON Data'!$D:$D,$A$4,'ON Data'!$E:$E,12),SUMIFS('ON Data'!AI:AI,'ON Data'!$E:$E,12))</f>
        <v>0</v>
      </c>
      <c r="AE21" s="264">
        <f xml:space="preserve">
IF($A$4&lt;=12,SUMIFS('ON Data'!AJ:AJ,'ON Data'!$D:$D,$A$4,'ON Data'!$E:$E,12),SUMIFS('ON Data'!AJ:AJ,'ON Data'!$E:$E,12))</f>
        <v>0</v>
      </c>
      <c r="AF21" s="264">
        <f xml:space="preserve">
IF($A$4&lt;=12,SUMIFS('ON Data'!AK:AK,'ON Data'!$D:$D,$A$4,'ON Data'!$E:$E,12),SUMIFS('ON Data'!AK:AK,'ON Data'!$E:$E,12))</f>
        <v>0</v>
      </c>
      <c r="AG21" s="264">
        <f xml:space="preserve">
IF($A$4&lt;=12,SUMIFS('ON Data'!AL:AL,'ON Data'!$D:$D,$A$4,'ON Data'!$E:$E,12),SUMIFS('ON Data'!AL:AL,'ON Data'!$E:$E,12))</f>
        <v>0</v>
      </c>
      <c r="AH21" s="264">
        <f xml:space="preserve">
IF($A$4&lt;=12,SUMIFS('ON Data'!AN:AN,'ON Data'!$D:$D,$A$4,'ON Data'!$E:$E,12),SUMIFS('ON Data'!AN:AN,'ON Data'!$E:$E,12))</f>
        <v>0</v>
      </c>
      <c r="AI21" s="592">
        <f xml:space="preserve">
IF($A$4&lt;=12,SUMIFS('ON Data'!AO:AO,'ON Data'!$D:$D,$A$4,'ON Data'!$E:$E,12),SUMIFS('ON Data'!AO:AO,'ON Data'!$E:$E,12))</f>
        <v>0</v>
      </c>
      <c r="AJ21" s="603"/>
    </row>
    <row r="22" spans="1:36" ht="15" hidden="1" outlineLevel="1" thickBot="1" x14ac:dyDescent="0.35">
      <c r="A22" s="242" t="s">
        <v>75</v>
      </c>
      <c r="B22" s="318" t="str">
        <f xml:space="preserve">
IF(OR(B21="",B21=0),"",B20/B21)</f>
        <v/>
      </c>
      <c r="C22" s="319" t="str">
        <f t="shared" ref="C22:G22" si="2" xml:space="preserve">
IF(OR(C21="",C21=0),"",C20/C21)</f>
        <v/>
      </c>
      <c r="D22" s="320" t="str">
        <f t="shared" si="2"/>
        <v/>
      </c>
      <c r="E22" s="320" t="str">
        <f t="shared" si="2"/>
        <v/>
      </c>
      <c r="F22" s="320" t="str">
        <f t="shared" si="2"/>
        <v/>
      </c>
      <c r="G22" s="320" t="str">
        <f t="shared" si="2"/>
        <v/>
      </c>
      <c r="H22" s="320" t="str">
        <f t="shared" ref="H22:AI22" si="3" xml:space="preserve">
IF(OR(H21="",H21=0),"",H20/H21)</f>
        <v/>
      </c>
      <c r="I22" s="320" t="str">
        <f t="shared" si="3"/>
        <v/>
      </c>
      <c r="J22" s="320" t="str">
        <f t="shared" si="3"/>
        <v/>
      </c>
      <c r="K22" s="320" t="str">
        <f t="shared" si="3"/>
        <v/>
      </c>
      <c r="L22" s="320" t="str">
        <f t="shared" si="3"/>
        <v/>
      </c>
      <c r="M22" s="320" t="str">
        <f t="shared" si="3"/>
        <v/>
      </c>
      <c r="N22" s="320" t="str">
        <f t="shared" si="3"/>
        <v/>
      </c>
      <c r="O22" s="320" t="str">
        <f t="shared" si="3"/>
        <v/>
      </c>
      <c r="P22" s="320" t="str">
        <f t="shared" si="3"/>
        <v/>
      </c>
      <c r="Q22" s="320" t="str">
        <f t="shared" si="3"/>
        <v/>
      </c>
      <c r="R22" s="320" t="str">
        <f t="shared" si="3"/>
        <v/>
      </c>
      <c r="S22" s="320" t="str">
        <f t="shared" si="3"/>
        <v/>
      </c>
      <c r="T22" s="320" t="str">
        <f t="shared" si="3"/>
        <v/>
      </c>
      <c r="U22" s="320" t="str">
        <f t="shared" si="3"/>
        <v/>
      </c>
      <c r="V22" s="320" t="str">
        <f t="shared" si="3"/>
        <v/>
      </c>
      <c r="W22" s="320" t="str">
        <f t="shared" si="3"/>
        <v/>
      </c>
      <c r="X22" s="320" t="str">
        <f t="shared" si="3"/>
        <v/>
      </c>
      <c r="Y22" s="320" t="str">
        <f t="shared" si="3"/>
        <v/>
      </c>
      <c r="Z22" s="320" t="str">
        <f t="shared" si="3"/>
        <v/>
      </c>
      <c r="AA22" s="320" t="str">
        <f t="shared" si="3"/>
        <v/>
      </c>
      <c r="AB22" s="320" t="str">
        <f t="shared" si="3"/>
        <v/>
      </c>
      <c r="AC22" s="320" t="str">
        <f t="shared" si="3"/>
        <v/>
      </c>
      <c r="AD22" s="320" t="str">
        <f t="shared" si="3"/>
        <v/>
      </c>
      <c r="AE22" s="320" t="str">
        <f t="shared" si="3"/>
        <v/>
      </c>
      <c r="AF22" s="320" t="str">
        <f t="shared" si="3"/>
        <v/>
      </c>
      <c r="AG22" s="320" t="str">
        <f t="shared" si="3"/>
        <v/>
      </c>
      <c r="AH22" s="320" t="str">
        <f t="shared" si="3"/>
        <v/>
      </c>
      <c r="AI22" s="597" t="str">
        <f t="shared" si="3"/>
        <v/>
      </c>
      <c r="AJ22" s="603"/>
    </row>
    <row r="23" spans="1:36" ht="15" hidden="1" outlineLevel="1" thickBot="1" x14ac:dyDescent="0.35">
      <c r="A23" s="250" t="s">
        <v>68</v>
      </c>
      <c r="B23" s="265">
        <f xml:space="preserve">
IF(B21="","",B20-B21)</f>
        <v>11828813</v>
      </c>
      <c r="C23" s="266">
        <f t="shared" ref="C23:G23" si="4" xml:space="preserve">
IF(C21="","",C20-C21)</f>
        <v>30000</v>
      </c>
      <c r="D23" s="267">
        <f t="shared" si="4"/>
        <v>2467714</v>
      </c>
      <c r="E23" s="267">
        <f t="shared" si="4"/>
        <v>0</v>
      </c>
      <c r="F23" s="267">
        <f t="shared" si="4"/>
        <v>3474066</v>
      </c>
      <c r="G23" s="267">
        <f t="shared" si="4"/>
        <v>0</v>
      </c>
      <c r="H23" s="267">
        <f t="shared" ref="H23:AI23" si="5" xml:space="preserve">
IF(H21="","",H20-H21)</f>
        <v>0</v>
      </c>
      <c r="I23" s="267">
        <f t="shared" si="5"/>
        <v>0</v>
      </c>
      <c r="J23" s="267">
        <f t="shared" si="5"/>
        <v>3512635</v>
      </c>
      <c r="K23" s="267">
        <f t="shared" si="5"/>
        <v>0</v>
      </c>
      <c r="L23" s="267">
        <f t="shared" si="5"/>
        <v>0</v>
      </c>
      <c r="M23" s="267">
        <f t="shared" si="5"/>
        <v>0</v>
      </c>
      <c r="N23" s="267">
        <f t="shared" si="5"/>
        <v>0</v>
      </c>
      <c r="O23" s="267">
        <f t="shared" si="5"/>
        <v>0</v>
      </c>
      <c r="P23" s="267">
        <f t="shared" si="5"/>
        <v>0</v>
      </c>
      <c r="Q23" s="267">
        <f t="shared" si="5"/>
        <v>0</v>
      </c>
      <c r="R23" s="267">
        <f t="shared" si="5"/>
        <v>0</v>
      </c>
      <c r="S23" s="267">
        <f t="shared" si="5"/>
        <v>0</v>
      </c>
      <c r="T23" s="267">
        <f t="shared" si="5"/>
        <v>0</v>
      </c>
      <c r="U23" s="267">
        <f t="shared" si="5"/>
        <v>0</v>
      </c>
      <c r="V23" s="267">
        <f t="shared" si="5"/>
        <v>514220</v>
      </c>
      <c r="W23" s="267">
        <f t="shared" si="5"/>
        <v>0</v>
      </c>
      <c r="X23" s="267">
        <f t="shared" si="5"/>
        <v>0</v>
      </c>
      <c r="Y23" s="267">
        <f t="shared" si="5"/>
        <v>168527</v>
      </c>
      <c r="Z23" s="267">
        <f t="shared" si="5"/>
        <v>0</v>
      </c>
      <c r="AA23" s="267">
        <f t="shared" si="5"/>
        <v>127320</v>
      </c>
      <c r="AB23" s="267">
        <f t="shared" si="5"/>
        <v>0</v>
      </c>
      <c r="AC23" s="267">
        <f t="shared" si="5"/>
        <v>0</v>
      </c>
      <c r="AD23" s="267">
        <f t="shared" si="5"/>
        <v>678289</v>
      </c>
      <c r="AE23" s="267">
        <f t="shared" si="5"/>
        <v>0</v>
      </c>
      <c r="AF23" s="267">
        <f t="shared" si="5"/>
        <v>0</v>
      </c>
      <c r="AG23" s="267">
        <f t="shared" si="5"/>
        <v>0</v>
      </c>
      <c r="AH23" s="267">
        <f t="shared" si="5"/>
        <v>635786</v>
      </c>
      <c r="AI23" s="593">
        <f t="shared" si="5"/>
        <v>220256</v>
      </c>
      <c r="AJ23" s="603"/>
    </row>
    <row r="24" spans="1:36" x14ac:dyDescent="0.3">
      <c r="A24" s="244" t="s">
        <v>200</v>
      </c>
      <c r="B24" s="291" t="s">
        <v>3</v>
      </c>
      <c r="C24" s="604" t="s">
        <v>211</v>
      </c>
      <c r="D24" s="577"/>
      <c r="E24" s="578"/>
      <c r="F24" s="578" t="s">
        <v>212</v>
      </c>
      <c r="G24" s="578"/>
      <c r="H24" s="578"/>
      <c r="I24" s="578"/>
      <c r="J24" s="578"/>
      <c r="K24" s="578"/>
      <c r="L24" s="578"/>
      <c r="M24" s="578"/>
      <c r="N24" s="578"/>
      <c r="O24" s="578"/>
      <c r="P24" s="578"/>
      <c r="Q24" s="578"/>
      <c r="R24" s="578"/>
      <c r="S24" s="578"/>
      <c r="T24" s="578"/>
      <c r="U24" s="578"/>
      <c r="V24" s="578"/>
      <c r="W24" s="578"/>
      <c r="X24" s="578"/>
      <c r="Y24" s="578"/>
      <c r="Z24" s="578"/>
      <c r="AA24" s="578"/>
      <c r="AB24" s="578"/>
      <c r="AC24" s="578"/>
      <c r="AD24" s="578"/>
      <c r="AE24" s="578"/>
      <c r="AF24" s="578"/>
      <c r="AG24" s="578"/>
      <c r="AH24" s="578" t="s">
        <v>213</v>
      </c>
      <c r="AI24" s="598"/>
      <c r="AJ24" s="603"/>
    </row>
    <row r="25" spans="1:36" x14ac:dyDescent="0.3">
      <c r="A25" s="245" t="s">
        <v>73</v>
      </c>
      <c r="B25" s="262">
        <f xml:space="preserve">
SUM(C25:AI25)</f>
        <v>17255</v>
      </c>
      <c r="C25" s="605">
        <f xml:space="preserve">
IF($A$4&lt;=12,SUMIFS('ON Data'!H:H,'ON Data'!$D:$D,$A$4,'ON Data'!$E:$E,10),SUMIFS('ON Data'!H:H,'ON Data'!$E:$E,10))</f>
        <v>10250</v>
      </c>
      <c r="D25" s="579"/>
      <c r="E25" s="580"/>
      <c r="F25" s="580">
        <f xml:space="preserve">
IF($A$4&lt;=12,SUMIFS('ON Data'!K:K,'ON Data'!$D:$D,$A$4,'ON Data'!$E:$E,10),SUMIFS('ON Data'!K:K,'ON Data'!$E:$E,10))</f>
        <v>7005</v>
      </c>
      <c r="G25" s="580"/>
      <c r="H25" s="580"/>
      <c r="I25" s="580"/>
      <c r="J25" s="580"/>
      <c r="K25" s="580"/>
      <c r="L25" s="580"/>
      <c r="M25" s="580"/>
      <c r="N25" s="580"/>
      <c r="O25" s="580"/>
      <c r="P25" s="580"/>
      <c r="Q25" s="580"/>
      <c r="R25" s="580"/>
      <c r="S25" s="580"/>
      <c r="T25" s="580"/>
      <c r="U25" s="580"/>
      <c r="V25" s="580"/>
      <c r="W25" s="580"/>
      <c r="X25" s="580"/>
      <c r="Y25" s="580"/>
      <c r="Z25" s="580"/>
      <c r="AA25" s="580"/>
      <c r="AB25" s="580"/>
      <c r="AC25" s="580"/>
      <c r="AD25" s="580"/>
      <c r="AE25" s="580"/>
      <c r="AF25" s="580"/>
      <c r="AG25" s="580"/>
      <c r="AH25" s="580">
        <f xml:space="preserve">
IF($A$4&lt;=12,SUMIFS('ON Data'!AN:AN,'ON Data'!$D:$D,$A$4,'ON Data'!$E:$E,10),SUMIFS('ON Data'!AN:AN,'ON Data'!$E:$E,10))</f>
        <v>0</v>
      </c>
      <c r="AI25" s="599"/>
      <c r="AJ25" s="603"/>
    </row>
    <row r="26" spans="1:36" x14ac:dyDescent="0.3">
      <c r="A26" s="251" t="s">
        <v>210</v>
      </c>
      <c r="B26" s="271">
        <f xml:space="preserve">
SUM(C26:AI26)</f>
        <v>36047.263528105141</v>
      </c>
      <c r="C26" s="605">
        <f xml:space="preserve">
IF($A$4&lt;=12,SUMIFS('ON Data'!H:H,'ON Data'!$D:$D,$A$4,'ON Data'!$E:$E,11),SUMIFS('ON Data'!H:H,'ON Data'!$E:$E,11))</f>
        <v>12047.263528105139</v>
      </c>
      <c r="D26" s="579"/>
      <c r="E26" s="580"/>
      <c r="F26" s="581">
        <f xml:space="preserve">
IF($A$4&lt;=12,SUMIFS('ON Data'!K:K,'ON Data'!$D:$D,$A$4,'ON Data'!$E:$E,11),SUMIFS('ON Data'!K:K,'ON Data'!$E:$E,11))</f>
        <v>24000</v>
      </c>
      <c r="G26" s="581"/>
      <c r="H26" s="581"/>
      <c r="I26" s="581"/>
      <c r="J26" s="581"/>
      <c r="K26" s="581"/>
      <c r="L26" s="581"/>
      <c r="M26" s="581"/>
      <c r="N26" s="581"/>
      <c r="O26" s="581"/>
      <c r="P26" s="581"/>
      <c r="Q26" s="581"/>
      <c r="R26" s="581"/>
      <c r="S26" s="581"/>
      <c r="T26" s="581"/>
      <c r="U26" s="581"/>
      <c r="V26" s="581"/>
      <c r="W26" s="581"/>
      <c r="X26" s="581"/>
      <c r="Y26" s="581"/>
      <c r="Z26" s="581"/>
      <c r="AA26" s="581"/>
      <c r="AB26" s="581"/>
      <c r="AC26" s="581"/>
      <c r="AD26" s="581"/>
      <c r="AE26" s="581"/>
      <c r="AF26" s="581"/>
      <c r="AG26" s="581"/>
      <c r="AH26" s="580">
        <f xml:space="preserve">
IF($A$4&lt;=12,SUMIFS('ON Data'!AN:AN,'ON Data'!$D:$D,$A$4,'ON Data'!$E:$E,11),SUMIFS('ON Data'!AN:AN,'ON Data'!$E:$E,11))</f>
        <v>0</v>
      </c>
      <c r="AI26" s="600"/>
      <c r="AJ26" s="603"/>
    </row>
    <row r="27" spans="1:36" x14ac:dyDescent="0.3">
      <c r="A27" s="251" t="s">
        <v>75</v>
      </c>
      <c r="B27" s="292">
        <f xml:space="preserve">
IF(B26=0,0,B25/B26)</f>
        <v>0.47867711196847751</v>
      </c>
      <c r="C27" s="606">
        <f xml:space="preserve">
IF(C26=0,0,C25/C26)</f>
        <v>0.85081562099871966</v>
      </c>
      <c r="D27" s="582"/>
      <c r="E27" s="583"/>
      <c r="F27" s="583">
        <f xml:space="preserve">
IF(F26=0,0,F25/F26)</f>
        <v>0.291875</v>
      </c>
      <c r="G27" s="583"/>
      <c r="H27" s="583"/>
      <c r="I27" s="583"/>
      <c r="J27" s="583"/>
      <c r="K27" s="583"/>
      <c r="L27" s="583"/>
      <c r="M27" s="583"/>
      <c r="N27" s="583"/>
      <c r="O27" s="583"/>
      <c r="P27" s="583"/>
      <c r="Q27" s="583"/>
      <c r="R27" s="583"/>
      <c r="S27" s="583"/>
      <c r="T27" s="583"/>
      <c r="U27" s="583"/>
      <c r="V27" s="583"/>
      <c r="W27" s="583"/>
      <c r="X27" s="583"/>
      <c r="Y27" s="583"/>
      <c r="Z27" s="583"/>
      <c r="AA27" s="583"/>
      <c r="AB27" s="583"/>
      <c r="AC27" s="583"/>
      <c r="AD27" s="583"/>
      <c r="AE27" s="583"/>
      <c r="AF27" s="583"/>
      <c r="AG27" s="583"/>
      <c r="AH27" s="583">
        <f xml:space="preserve">
IF(AH26=0,0,AH25/AH26)</f>
        <v>0</v>
      </c>
      <c r="AI27" s="601"/>
      <c r="AJ27" s="603"/>
    </row>
    <row r="28" spans="1:36" ht="15" thickBot="1" x14ac:dyDescent="0.35">
      <c r="A28" s="251" t="s">
        <v>209</v>
      </c>
      <c r="B28" s="271">
        <f xml:space="preserve">
SUM(C28:AI28)</f>
        <v>18792.263528105141</v>
      </c>
      <c r="C28" s="607">
        <f xml:space="preserve">
C26-C25</f>
        <v>1797.2635281051389</v>
      </c>
      <c r="D28" s="584"/>
      <c r="E28" s="585"/>
      <c r="F28" s="585">
        <f xml:space="preserve">
F26-F25</f>
        <v>16995</v>
      </c>
      <c r="G28" s="585"/>
      <c r="H28" s="585"/>
      <c r="I28" s="585"/>
      <c r="J28" s="585"/>
      <c r="K28" s="585"/>
      <c r="L28" s="585"/>
      <c r="M28" s="585"/>
      <c r="N28" s="585"/>
      <c r="O28" s="585"/>
      <c r="P28" s="585"/>
      <c r="Q28" s="585"/>
      <c r="R28" s="585"/>
      <c r="S28" s="585"/>
      <c r="T28" s="585"/>
      <c r="U28" s="585"/>
      <c r="V28" s="585"/>
      <c r="W28" s="585"/>
      <c r="X28" s="585"/>
      <c r="Y28" s="585"/>
      <c r="Z28" s="585"/>
      <c r="AA28" s="585"/>
      <c r="AB28" s="585"/>
      <c r="AC28" s="585"/>
      <c r="AD28" s="585"/>
      <c r="AE28" s="585"/>
      <c r="AF28" s="585"/>
      <c r="AG28" s="585"/>
      <c r="AH28" s="585">
        <f xml:space="preserve">
AH26-AH25</f>
        <v>0</v>
      </c>
      <c r="AI28" s="602"/>
      <c r="AJ28" s="603"/>
    </row>
    <row r="29" spans="1:36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2"/>
      <c r="AG29" s="252"/>
      <c r="AH29" s="252"/>
      <c r="AI29" s="252"/>
    </row>
    <row r="30" spans="1:36" x14ac:dyDescent="0.3">
      <c r="A30" s="113" t="s">
        <v>161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51"/>
      <c r="AI30" s="151"/>
    </row>
    <row r="31" spans="1:36" x14ac:dyDescent="0.3">
      <c r="A31" s="114" t="s">
        <v>207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51"/>
      <c r="AI31" s="151"/>
    </row>
    <row r="32" spans="1:36" ht="14.4" customHeight="1" x14ac:dyDescent="0.3">
      <c r="A32" s="288" t="s">
        <v>204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</row>
    <row r="33" spans="1:1" x14ac:dyDescent="0.3">
      <c r="A33" s="290" t="s">
        <v>214</v>
      </c>
    </row>
    <row r="34" spans="1:1" x14ac:dyDescent="0.3">
      <c r="A34" s="290" t="s">
        <v>215</v>
      </c>
    </row>
    <row r="35" spans="1:1" x14ac:dyDescent="0.3">
      <c r="A35" s="290" t="s">
        <v>216</v>
      </c>
    </row>
    <row r="36" spans="1:1" x14ac:dyDescent="0.3">
      <c r="A36" s="290" t="s">
        <v>217</v>
      </c>
    </row>
  </sheetData>
  <mergeCells count="17">
    <mergeCell ref="C28:E28"/>
    <mergeCell ref="AH27:AI27"/>
    <mergeCell ref="AH28:AI28"/>
    <mergeCell ref="C27:E27"/>
    <mergeCell ref="F27:AG27"/>
    <mergeCell ref="F28:AG28"/>
    <mergeCell ref="AH26:AI26"/>
    <mergeCell ref="C25:E25"/>
    <mergeCell ref="C26:E26"/>
    <mergeCell ref="F24:AG24"/>
    <mergeCell ref="F25:AG25"/>
    <mergeCell ref="F26:AG26"/>
    <mergeCell ref="A1:AI1"/>
    <mergeCell ref="B3:B4"/>
    <mergeCell ref="AH24:AI24"/>
    <mergeCell ref="AH25:AI25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I22">
    <cfRule type="cellIs" dxfId="2" priority="2" operator="greaterThan">
      <formula>1</formula>
    </cfRule>
  </conditionalFormatting>
  <conditionalFormatting sqref="B23:AI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5" t="s">
        <v>283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14969.633755784715</v>
      </c>
      <c r="D4" s="161">
        <f ca="1">IF(ISERROR(VLOOKUP("Náklady celkem",INDIRECT("HI!$A:$G"),5,0)),0,VLOOKUP("Náklady celkem",INDIRECT("HI!$A:$G"),5,0))</f>
        <v>11791.697330000003</v>
      </c>
      <c r="E4" s="162">
        <f ca="1">IF(C4=0,0,D4/C4)</f>
        <v>0.78770780383610506</v>
      </c>
    </row>
    <row r="5" spans="1:5" ht="14.4" customHeight="1" x14ac:dyDescent="0.3">
      <c r="A5" s="163" t="s">
        <v>153</v>
      </c>
      <c r="B5" s="164"/>
      <c r="C5" s="165"/>
      <c r="D5" s="165"/>
      <c r="E5" s="166"/>
    </row>
    <row r="6" spans="1:5" ht="14.4" customHeight="1" x14ac:dyDescent="0.3">
      <c r="A6" s="167" t="s">
        <v>158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95.174126089401994</v>
      </c>
      <c r="D7" s="169">
        <f>IF(ISERROR(HI!E5),"",HI!E5)</f>
        <v>44.094549999999998</v>
      </c>
      <c r="E7" s="166">
        <f t="shared" ref="E7:E15" si="0">IF(C7=0,0,D7/C7)</f>
        <v>0.46330396518250871</v>
      </c>
    </row>
    <row r="8" spans="1:5" ht="14.4" customHeight="1" x14ac:dyDescent="0.3">
      <c r="A8" s="170" t="str">
        <f>HYPERLINK("#'LŽ PL'!A1","% plnění pozitivního listu")</f>
        <v>% plnění pozitivního listu</v>
      </c>
      <c r="B8" s="168" t="s">
        <v>145</v>
      </c>
      <c r="C8" s="171">
        <v>0.9</v>
      </c>
      <c r="D8" s="171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2" t="str">
        <f>HYPERLINK("#'LŽ Statim'!A1","% podíl statimových žádanek")</f>
        <v>% podíl statimových žádanek</v>
      </c>
      <c r="B9" s="310" t="s">
        <v>256</v>
      </c>
      <c r="C9" s="311">
        <v>0.3</v>
      </c>
      <c r="D9" s="311">
        <f>IF('LŽ Statim'!G3="",0,'LŽ Statim'!G3)</f>
        <v>0</v>
      </c>
      <c r="E9" s="166">
        <f>IF(C9=0,0,D9/C9)</f>
        <v>0</v>
      </c>
    </row>
    <row r="10" spans="1:5" ht="14.4" customHeight="1" x14ac:dyDescent="0.3">
      <c r="A10" s="172" t="s">
        <v>154</v>
      </c>
      <c r="B10" s="168"/>
      <c r="C10" s="169"/>
      <c r="D10" s="169"/>
      <c r="E10" s="166"/>
    </row>
    <row r="11" spans="1:5" ht="14.4" customHeight="1" x14ac:dyDescent="0.3">
      <c r="A11" s="170" t="str">
        <f>HYPERLINK("#'Léky Recepty'!A1","% záchytu v lékárně (Úhrada Kč)")</f>
        <v>% záchytu v lékárně (Úhrada Kč)</v>
      </c>
      <c r="B11" s="168" t="s">
        <v>116</v>
      </c>
      <c r="C11" s="171">
        <v>0.6</v>
      </c>
      <c r="D11" s="171">
        <f>IF(ISERROR(VLOOKUP("Celkem",'Léky Recepty'!B:H,5,0)),0,VLOOKUP("Celkem",'Léky Recepty'!B:H,5,0))</f>
        <v>0.86978794419830519</v>
      </c>
      <c r="E11" s="166">
        <f t="shared" si="0"/>
        <v>1.449646573663842</v>
      </c>
    </row>
    <row r="12" spans="1:5" ht="14.4" customHeight="1" x14ac:dyDescent="0.3">
      <c r="A12" s="170" t="str">
        <f>HYPERLINK("#'LRp PL'!A1","% plnění pozitivního listu")</f>
        <v>% plnění pozitivního listu</v>
      </c>
      <c r="B12" s="168" t="s">
        <v>146</v>
      </c>
      <c r="C12" s="171">
        <v>0.8</v>
      </c>
      <c r="D12" s="171">
        <f>IF(ISERROR(VLOOKUP("Celkem",'LRp PL'!A:F,5,0)),0,VLOOKUP("Celkem",'LRp PL'!A:F,5,0))</f>
        <v>1</v>
      </c>
      <c r="E12" s="166">
        <f t="shared" si="0"/>
        <v>1.25</v>
      </c>
    </row>
    <row r="13" spans="1:5" ht="14.4" customHeight="1" x14ac:dyDescent="0.3">
      <c r="A13" s="172" t="s">
        <v>155</v>
      </c>
      <c r="B13" s="168"/>
      <c r="C13" s="169"/>
      <c r="D13" s="169"/>
      <c r="E13" s="166"/>
    </row>
    <row r="14" spans="1:5" ht="14.4" customHeight="1" x14ac:dyDescent="0.3">
      <c r="A14" s="173" t="s">
        <v>159</v>
      </c>
      <c r="B14" s="168"/>
      <c r="C14" s="165"/>
      <c r="D14" s="165"/>
      <c r="E14" s="166"/>
    </row>
    <row r="15" spans="1:5" ht="14.4" customHeight="1" x14ac:dyDescent="0.3">
      <c r="A15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111</v>
      </c>
      <c r="C15" s="169">
        <f>IF(ISERROR(HI!F6),"",HI!F6)</f>
        <v>20368.499358441597</v>
      </c>
      <c r="D15" s="169">
        <f>IF(ISERROR(HI!E6),"",HI!E6)</f>
        <v>20482.301040000009</v>
      </c>
      <c r="E15" s="166">
        <f t="shared" si="0"/>
        <v>1.0055871411808865</v>
      </c>
    </row>
    <row r="16" spans="1:5" ht="14.4" customHeight="1" thickBot="1" x14ac:dyDescent="0.35">
      <c r="A16" s="175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16379.999484069711</v>
      </c>
      <c r="D16" s="165">
        <f ca="1">IF(ISERROR(VLOOKUP("Osobní náklady (Kč) *",INDIRECT("HI!$A:$G"),5,0)),0,VLOOKUP("Osobní náklady (Kč) *",INDIRECT("HI!$A:$G"),5,0))</f>
        <v>15943.183840000002</v>
      </c>
      <c r="E16" s="166">
        <f ca="1">IF(C16=0,0,D16/C16)</f>
        <v>0.973332377421957</v>
      </c>
    </row>
    <row r="17" spans="1:5" ht="14.4" customHeight="1" thickBot="1" x14ac:dyDescent="0.35">
      <c r="A17" s="179"/>
      <c r="B17" s="180"/>
      <c r="C17" s="181"/>
      <c r="D17" s="181"/>
      <c r="E17" s="182"/>
    </row>
    <row r="18" spans="1:5" ht="14.4" customHeight="1" thickBot="1" x14ac:dyDescent="0.35">
      <c r="A18" s="183" t="str">
        <f>HYPERLINK("#HI!A1","VÝNOSY CELKEM (v tisících)")</f>
        <v>VÝNOSY CELKEM (v tisících)</v>
      </c>
      <c r="B18" s="184"/>
      <c r="C18" s="185">
        <f ca="1">IF(ISERROR(VLOOKUP("Výnosy celkem",INDIRECT("HI!$A:$G"),6,0)),0,VLOOKUP("Výnosy celkem",INDIRECT("HI!$A:$G"),6,0))</f>
        <v>6343.4409999999998</v>
      </c>
      <c r="D18" s="185">
        <f ca="1">IF(ISERROR(VLOOKUP("Výnosy celkem",INDIRECT("HI!$A:$G"),5,0)),0,VLOOKUP("Výnosy celkem",INDIRECT("HI!$A:$G"),5,0))</f>
        <v>6736.6163299999998</v>
      </c>
      <c r="E18" s="186">
        <f t="shared" ref="E18:E21" ca="1" si="1">IF(C18=0,0,D18/C18)</f>
        <v>1.0619813962169744</v>
      </c>
    </row>
    <row r="19" spans="1:5" ht="14.4" customHeight="1" x14ac:dyDescent="0.3">
      <c r="A19" s="187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6343.4409999999998</v>
      </c>
      <c r="D19" s="165">
        <f ca="1">IF(ISERROR(VLOOKUP("Ambulance *",INDIRECT("HI!$A:$G"),5,0)),0,VLOOKUP("Ambulance *",INDIRECT("HI!$A:$G"),5,0))</f>
        <v>6736.6163299999998</v>
      </c>
      <c r="E19" s="166">
        <f t="shared" ca="1" si="1"/>
        <v>1.0619813962169744</v>
      </c>
    </row>
    <row r="20" spans="1:5" ht="14.4" customHeight="1" x14ac:dyDescent="0.3">
      <c r="A20" s="188" t="str">
        <f>HYPERLINK("#'ZV Vykáz.-A'!A1","Zdravotní výkony vykázané u ambulantních pacientů (min. 100 %)")</f>
        <v>Zdravotní výkony vykázané u ambulantních pacientů (min. 100 %)</v>
      </c>
      <c r="B20" s="151" t="s">
        <v>123</v>
      </c>
      <c r="C20" s="171">
        <v>1</v>
      </c>
      <c r="D20" s="171">
        <f>IF(ISERROR(VLOOKUP("Celkem:",'ZV Vykáz.-A'!$A:$S,7,0)),"",VLOOKUP("Celkem:",'ZV Vykáz.-A'!$A:$S,7,0))</f>
        <v>1.0619813962169744</v>
      </c>
      <c r="E20" s="166">
        <f t="shared" si="1"/>
        <v>1.0619813962169744</v>
      </c>
    </row>
    <row r="21" spans="1:5" ht="14.4" customHeight="1" x14ac:dyDescent="0.3">
      <c r="A21" s="188" t="str">
        <f>HYPERLINK("#'ZV Vykáz.-H'!A1","Zdravotní výkony vykázané u hospitalizovaných pacientů (max. 85 %)")</f>
        <v>Zdravotní výkony vykázané u hospitalizovaných pacientů (max. 85 %)</v>
      </c>
      <c r="B21" s="151" t="s">
        <v>125</v>
      </c>
      <c r="C21" s="171">
        <v>0.85</v>
      </c>
      <c r="D21" s="171">
        <f>IF(ISERROR(VLOOKUP("Celkem:",'ZV Vykáz.-H'!$A:$S,7,0)),"",VLOOKUP("Celkem:",'ZV Vykáz.-H'!$A:$S,7,0))</f>
        <v>1.1381799517449753</v>
      </c>
      <c r="E21" s="166">
        <f t="shared" si="1"/>
        <v>1.3390352373470298</v>
      </c>
    </row>
    <row r="22" spans="1:5" ht="14.4" customHeight="1" x14ac:dyDescent="0.3">
      <c r="A22" s="189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90" t="s">
        <v>156</v>
      </c>
      <c r="B23" s="176"/>
      <c r="C23" s="177"/>
      <c r="D23" s="177"/>
      <c r="E23" s="178"/>
    </row>
    <row r="24" spans="1:5" ht="14.4" customHeight="1" thickBot="1" x14ac:dyDescent="0.35">
      <c r="A24" s="191"/>
      <c r="B24" s="192"/>
      <c r="C24" s="193"/>
      <c r="D24" s="193"/>
      <c r="E24" s="194"/>
    </row>
    <row r="25" spans="1:5" ht="14.4" customHeight="1" thickBot="1" x14ac:dyDescent="0.35">
      <c r="A25" s="195" t="s">
        <v>157</v>
      </c>
      <c r="B25" s="196"/>
      <c r="C25" s="197"/>
      <c r="D25" s="197"/>
      <c r="E25" s="198"/>
    </row>
  </sheetData>
  <mergeCells count="1">
    <mergeCell ref="A1:E1"/>
  </mergeCells>
  <conditionalFormatting sqref="E5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1" priority="20" operator="lessThan">
      <formula>1</formula>
    </cfRule>
  </conditionalFormatting>
  <conditionalFormatting sqref="E9">
    <cfRule type="cellIs" dxfId="6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5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51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1" x14ac:dyDescent="0.3">
      <c r="A1" s="231" t="s">
        <v>1369</v>
      </c>
    </row>
    <row r="2" spans="1:41" x14ac:dyDescent="0.3">
      <c r="A2" s="235" t="s">
        <v>283</v>
      </c>
    </row>
    <row r="3" spans="1:41" x14ac:dyDescent="0.3">
      <c r="A3" s="231" t="s">
        <v>173</v>
      </c>
      <c r="B3" s="256">
        <v>2015</v>
      </c>
      <c r="D3" s="232">
        <f>MAX(D5:D1048576)</f>
        <v>6</v>
      </c>
      <c r="F3" s="232">
        <f>SUMIF($E5:$E1048576,"&lt;10",F5:F1048576)</f>
        <v>12022436.65</v>
      </c>
      <c r="G3" s="232">
        <f t="shared" ref="G3:AO3" si="0">SUMIF($E5:$E1048576,"&lt;10",G5:G1048576)</f>
        <v>30373</v>
      </c>
      <c r="H3" s="232">
        <f t="shared" si="0"/>
        <v>2476235.6000000006</v>
      </c>
      <c r="I3" s="232">
        <f t="shared" si="0"/>
        <v>0</v>
      </c>
      <c r="J3" s="232">
        <f t="shared" si="0"/>
        <v>0</v>
      </c>
      <c r="K3" s="232">
        <f t="shared" si="0"/>
        <v>3541475.0999999992</v>
      </c>
      <c r="L3" s="232">
        <f t="shared" si="0"/>
        <v>0</v>
      </c>
      <c r="M3" s="232">
        <f t="shared" si="0"/>
        <v>0</v>
      </c>
      <c r="N3" s="232">
        <f t="shared" si="0"/>
        <v>0</v>
      </c>
      <c r="O3" s="232">
        <f t="shared" si="0"/>
        <v>3571933.5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0</v>
      </c>
      <c r="AA3" s="232">
        <f t="shared" si="0"/>
        <v>517631.7</v>
      </c>
      <c r="AB3" s="232">
        <f t="shared" si="0"/>
        <v>0</v>
      </c>
      <c r="AC3" s="232">
        <f t="shared" si="0"/>
        <v>0</v>
      </c>
      <c r="AD3" s="232">
        <f t="shared" si="0"/>
        <v>172595.75</v>
      </c>
      <c r="AE3" s="232">
        <f t="shared" si="0"/>
        <v>0</v>
      </c>
      <c r="AF3" s="232">
        <f t="shared" si="0"/>
        <v>133314</v>
      </c>
      <c r="AG3" s="232">
        <f t="shared" si="0"/>
        <v>0</v>
      </c>
      <c r="AH3" s="232">
        <f t="shared" si="0"/>
        <v>0</v>
      </c>
      <c r="AI3" s="232">
        <f t="shared" si="0"/>
        <v>700070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0</v>
      </c>
      <c r="AN3" s="232">
        <f t="shared" si="0"/>
        <v>640704</v>
      </c>
      <c r="AO3" s="232">
        <f t="shared" si="0"/>
        <v>238104</v>
      </c>
    </row>
    <row r="4" spans="1:41" x14ac:dyDescent="0.3">
      <c r="A4" s="231" t="s">
        <v>174</v>
      </c>
      <c r="B4" s="256">
        <v>1</v>
      </c>
      <c r="C4" s="233" t="s">
        <v>5</v>
      </c>
      <c r="D4" s="234" t="s">
        <v>67</v>
      </c>
      <c r="E4" s="234" t="s">
        <v>168</v>
      </c>
      <c r="F4" s="234" t="s">
        <v>3</v>
      </c>
      <c r="G4" s="234" t="s">
        <v>169</v>
      </c>
      <c r="H4" s="234" t="s">
        <v>170</v>
      </c>
      <c r="I4" s="234" t="s">
        <v>171</v>
      </c>
      <c r="J4" s="234" t="s">
        <v>172</v>
      </c>
      <c r="K4" s="234">
        <v>305</v>
      </c>
      <c r="L4" s="234">
        <v>306</v>
      </c>
      <c r="M4" s="234">
        <v>407</v>
      </c>
      <c r="N4" s="234">
        <v>408</v>
      </c>
      <c r="O4" s="234">
        <v>409</v>
      </c>
      <c r="P4" s="234">
        <v>410</v>
      </c>
      <c r="Q4" s="234">
        <v>415</v>
      </c>
      <c r="R4" s="234">
        <v>416</v>
      </c>
      <c r="S4" s="234">
        <v>418</v>
      </c>
      <c r="T4" s="234">
        <v>419</v>
      </c>
      <c r="U4" s="234">
        <v>420</v>
      </c>
      <c r="V4" s="234">
        <v>421</v>
      </c>
      <c r="W4" s="234">
        <v>522</v>
      </c>
      <c r="X4" s="234">
        <v>523</v>
      </c>
      <c r="Y4" s="234">
        <v>524</v>
      </c>
      <c r="Z4" s="234">
        <v>525</v>
      </c>
      <c r="AA4" s="234">
        <v>526</v>
      </c>
      <c r="AB4" s="234">
        <v>527</v>
      </c>
      <c r="AC4" s="234">
        <v>528</v>
      </c>
      <c r="AD4" s="234">
        <v>629</v>
      </c>
      <c r="AE4" s="234">
        <v>630</v>
      </c>
      <c r="AF4" s="234">
        <v>636</v>
      </c>
      <c r="AG4" s="234">
        <v>637</v>
      </c>
      <c r="AH4" s="234">
        <v>640</v>
      </c>
      <c r="AI4" s="234">
        <v>642</v>
      </c>
      <c r="AJ4" s="234">
        <v>743</v>
      </c>
      <c r="AK4" s="234">
        <v>745</v>
      </c>
      <c r="AL4" s="234">
        <v>746</v>
      </c>
      <c r="AM4" s="234">
        <v>747</v>
      </c>
      <c r="AN4" s="234">
        <v>930</v>
      </c>
      <c r="AO4" s="234">
        <v>940</v>
      </c>
    </row>
    <row r="5" spans="1:41" x14ac:dyDescent="0.3">
      <c r="A5" s="231" t="s">
        <v>175</v>
      </c>
      <c r="B5" s="256">
        <v>2</v>
      </c>
      <c r="C5" s="231">
        <v>35</v>
      </c>
      <c r="D5" s="231">
        <v>1</v>
      </c>
      <c r="E5" s="231">
        <v>1</v>
      </c>
      <c r="F5" s="231">
        <v>73.55</v>
      </c>
      <c r="G5" s="231">
        <v>0</v>
      </c>
      <c r="H5" s="231">
        <v>6.7</v>
      </c>
      <c r="I5" s="231">
        <v>0</v>
      </c>
      <c r="J5" s="231">
        <v>0</v>
      </c>
      <c r="K5" s="231">
        <v>23.9</v>
      </c>
      <c r="L5" s="231">
        <v>0</v>
      </c>
      <c r="M5" s="231">
        <v>0</v>
      </c>
      <c r="N5" s="231">
        <v>0</v>
      </c>
      <c r="O5" s="231">
        <v>23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0</v>
      </c>
      <c r="AA5" s="231">
        <v>3.2</v>
      </c>
      <c r="AB5" s="231">
        <v>0</v>
      </c>
      <c r="AC5" s="231">
        <v>0</v>
      </c>
      <c r="AD5" s="231">
        <v>1.75</v>
      </c>
      <c r="AE5" s="231">
        <v>0</v>
      </c>
      <c r="AF5" s="231">
        <v>1</v>
      </c>
      <c r="AG5" s="231">
        <v>0</v>
      </c>
      <c r="AH5" s="231">
        <v>0</v>
      </c>
      <c r="AI5" s="231">
        <v>6</v>
      </c>
      <c r="AJ5" s="231">
        <v>0</v>
      </c>
      <c r="AK5" s="231">
        <v>0</v>
      </c>
      <c r="AL5" s="231">
        <v>0</v>
      </c>
      <c r="AM5" s="231">
        <v>0</v>
      </c>
      <c r="AN5" s="231">
        <v>5</v>
      </c>
      <c r="AO5" s="231">
        <v>3</v>
      </c>
    </row>
    <row r="6" spans="1:41" x14ac:dyDescent="0.3">
      <c r="A6" s="231" t="s">
        <v>176</v>
      </c>
      <c r="B6" s="256">
        <v>3</v>
      </c>
      <c r="C6" s="231">
        <v>35</v>
      </c>
      <c r="D6" s="231">
        <v>1</v>
      </c>
      <c r="E6" s="231">
        <v>2</v>
      </c>
      <c r="F6" s="231">
        <v>11552.4</v>
      </c>
      <c r="G6" s="231">
        <v>0</v>
      </c>
      <c r="H6" s="231">
        <v>1109.2</v>
      </c>
      <c r="I6" s="231">
        <v>0</v>
      </c>
      <c r="J6" s="231">
        <v>0</v>
      </c>
      <c r="K6" s="231">
        <v>3716</v>
      </c>
      <c r="L6" s="231">
        <v>0</v>
      </c>
      <c r="M6" s="231">
        <v>0</v>
      </c>
      <c r="N6" s="231">
        <v>0</v>
      </c>
      <c r="O6" s="231">
        <v>3372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0</v>
      </c>
      <c r="AA6" s="231">
        <v>479.2</v>
      </c>
      <c r="AB6" s="231">
        <v>0</v>
      </c>
      <c r="AC6" s="231">
        <v>0</v>
      </c>
      <c r="AD6" s="231">
        <v>236</v>
      </c>
      <c r="AE6" s="231">
        <v>0</v>
      </c>
      <c r="AF6" s="231">
        <v>176</v>
      </c>
      <c r="AG6" s="231">
        <v>0</v>
      </c>
      <c r="AH6" s="231">
        <v>0</v>
      </c>
      <c r="AI6" s="231">
        <v>1180</v>
      </c>
      <c r="AJ6" s="231">
        <v>0</v>
      </c>
      <c r="AK6" s="231">
        <v>0</v>
      </c>
      <c r="AL6" s="231">
        <v>0</v>
      </c>
      <c r="AM6" s="231">
        <v>0</v>
      </c>
      <c r="AN6" s="231">
        <v>812</v>
      </c>
      <c r="AO6" s="231">
        <v>472</v>
      </c>
    </row>
    <row r="7" spans="1:41" x14ac:dyDescent="0.3">
      <c r="A7" s="231" t="s">
        <v>177</v>
      </c>
      <c r="B7" s="256">
        <v>4</v>
      </c>
      <c r="C7" s="231">
        <v>35</v>
      </c>
      <c r="D7" s="231">
        <v>1</v>
      </c>
      <c r="E7" s="231">
        <v>4</v>
      </c>
      <c r="F7" s="231">
        <v>437</v>
      </c>
      <c r="G7" s="231">
        <v>0</v>
      </c>
      <c r="H7" s="231">
        <v>61</v>
      </c>
      <c r="I7" s="231">
        <v>0</v>
      </c>
      <c r="J7" s="231">
        <v>0</v>
      </c>
      <c r="K7" s="231">
        <v>34.5</v>
      </c>
      <c r="L7" s="231">
        <v>0</v>
      </c>
      <c r="M7" s="231">
        <v>0</v>
      </c>
      <c r="N7" s="231">
        <v>0</v>
      </c>
      <c r="O7" s="231">
        <v>341.5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  <c r="AO7" s="231">
        <v>0</v>
      </c>
    </row>
    <row r="8" spans="1:41" x14ac:dyDescent="0.3">
      <c r="A8" s="231" t="s">
        <v>178</v>
      </c>
      <c r="B8" s="256">
        <v>5</v>
      </c>
      <c r="C8" s="231">
        <v>35</v>
      </c>
      <c r="D8" s="231">
        <v>1</v>
      </c>
      <c r="E8" s="231">
        <v>5</v>
      </c>
      <c r="F8" s="231">
        <v>50</v>
      </c>
      <c r="G8" s="231">
        <v>50</v>
      </c>
      <c r="H8" s="231">
        <v>0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  <c r="AO8" s="231">
        <v>0</v>
      </c>
    </row>
    <row r="9" spans="1:41" x14ac:dyDescent="0.3">
      <c r="A9" s="231" t="s">
        <v>179</v>
      </c>
      <c r="B9" s="256">
        <v>6</v>
      </c>
      <c r="C9" s="231">
        <v>35</v>
      </c>
      <c r="D9" s="231">
        <v>1</v>
      </c>
      <c r="E9" s="231">
        <v>6</v>
      </c>
      <c r="F9" s="231">
        <v>2022914</v>
      </c>
      <c r="G9" s="231">
        <v>5000</v>
      </c>
      <c r="H9" s="231">
        <v>421757</v>
      </c>
      <c r="I9" s="231">
        <v>0</v>
      </c>
      <c r="J9" s="231">
        <v>0</v>
      </c>
      <c r="K9" s="231">
        <v>593730</v>
      </c>
      <c r="L9" s="231">
        <v>0</v>
      </c>
      <c r="M9" s="231">
        <v>0</v>
      </c>
      <c r="N9" s="231">
        <v>0</v>
      </c>
      <c r="O9" s="231">
        <v>607426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92444</v>
      </c>
      <c r="AB9" s="231">
        <v>0</v>
      </c>
      <c r="AC9" s="231">
        <v>0</v>
      </c>
      <c r="AD9" s="231">
        <v>21946</v>
      </c>
      <c r="AE9" s="231">
        <v>0</v>
      </c>
      <c r="AF9" s="231">
        <v>21770</v>
      </c>
      <c r="AG9" s="231">
        <v>0</v>
      </c>
      <c r="AH9" s="231">
        <v>0</v>
      </c>
      <c r="AI9" s="231">
        <v>115397</v>
      </c>
      <c r="AJ9" s="231">
        <v>0</v>
      </c>
      <c r="AK9" s="231">
        <v>0</v>
      </c>
      <c r="AL9" s="231">
        <v>0</v>
      </c>
      <c r="AM9" s="231">
        <v>0</v>
      </c>
      <c r="AN9" s="231">
        <v>106531</v>
      </c>
      <c r="AO9" s="231">
        <v>36913</v>
      </c>
    </row>
    <row r="10" spans="1:41" x14ac:dyDescent="0.3">
      <c r="A10" s="231" t="s">
        <v>180</v>
      </c>
      <c r="B10" s="256">
        <v>7</v>
      </c>
      <c r="C10" s="231">
        <v>35</v>
      </c>
      <c r="D10" s="231">
        <v>1</v>
      </c>
      <c r="E10" s="231">
        <v>9</v>
      </c>
      <c r="F10" s="231">
        <v>12380</v>
      </c>
      <c r="G10" s="231">
        <v>0</v>
      </c>
      <c r="H10" s="231">
        <v>0</v>
      </c>
      <c r="I10" s="231">
        <v>0</v>
      </c>
      <c r="J10" s="231">
        <v>0</v>
      </c>
      <c r="K10" s="231">
        <v>5200</v>
      </c>
      <c r="L10" s="231">
        <v>0</v>
      </c>
      <c r="M10" s="231">
        <v>0</v>
      </c>
      <c r="N10" s="231">
        <v>0</v>
      </c>
      <c r="O10" s="231">
        <v>1000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1500</v>
      </c>
      <c r="AG10" s="231">
        <v>0</v>
      </c>
      <c r="AH10" s="231">
        <v>0</v>
      </c>
      <c r="AI10" s="231">
        <v>3080</v>
      </c>
      <c r="AJ10" s="231">
        <v>0</v>
      </c>
      <c r="AK10" s="231">
        <v>0</v>
      </c>
      <c r="AL10" s="231">
        <v>0</v>
      </c>
      <c r="AM10" s="231">
        <v>0</v>
      </c>
      <c r="AN10" s="231">
        <v>0</v>
      </c>
      <c r="AO10" s="231">
        <v>1600</v>
      </c>
    </row>
    <row r="11" spans="1:41" x14ac:dyDescent="0.3">
      <c r="A11" s="231" t="s">
        <v>181</v>
      </c>
      <c r="B11" s="256">
        <v>8</v>
      </c>
      <c r="C11" s="231">
        <v>35</v>
      </c>
      <c r="D11" s="231">
        <v>1</v>
      </c>
      <c r="E11" s="231">
        <v>10</v>
      </c>
      <c r="F11" s="231">
        <v>400</v>
      </c>
      <c r="G11" s="231">
        <v>0</v>
      </c>
      <c r="H11" s="231">
        <v>0</v>
      </c>
      <c r="I11" s="231">
        <v>0</v>
      </c>
      <c r="J11" s="231">
        <v>0</v>
      </c>
      <c r="K11" s="231">
        <v>400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0</v>
      </c>
      <c r="AN11" s="231">
        <v>0</v>
      </c>
      <c r="AO11" s="231">
        <v>0</v>
      </c>
    </row>
    <row r="12" spans="1:41" x14ac:dyDescent="0.3">
      <c r="A12" s="231" t="s">
        <v>182</v>
      </c>
      <c r="B12" s="256">
        <v>9</v>
      </c>
      <c r="C12" s="231">
        <v>35</v>
      </c>
      <c r="D12" s="231">
        <v>1</v>
      </c>
      <c r="E12" s="231">
        <v>11</v>
      </c>
      <c r="F12" s="231">
        <v>6007.8772546841901</v>
      </c>
      <c r="G12" s="231">
        <v>0</v>
      </c>
      <c r="H12" s="231">
        <v>2007.8772546841899</v>
      </c>
      <c r="I12" s="231">
        <v>0</v>
      </c>
      <c r="J12" s="231">
        <v>0</v>
      </c>
      <c r="K12" s="231">
        <v>4000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0</v>
      </c>
      <c r="AN12" s="231">
        <v>0</v>
      </c>
      <c r="AO12" s="231">
        <v>0</v>
      </c>
    </row>
    <row r="13" spans="1:41" x14ac:dyDescent="0.3">
      <c r="A13" s="231" t="s">
        <v>183</v>
      </c>
      <c r="B13" s="256">
        <v>10</v>
      </c>
      <c r="C13" s="231">
        <v>35</v>
      </c>
      <c r="D13" s="231">
        <v>2</v>
      </c>
      <c r="E13" s="231">
        <v>1</v>
      </c>
      <c r="F13" s="231">
        <v>73.75</v>
      </c>
      <c r="G13" s="231">
        <v>0</v>
      </c>
      <c r="H13" s="231">
        <v>6.9</v>
      </c>
      <c r="I13" s="231">
        <v>0</v>
      </c>
      <c r="J13" s="231">
        <v>0</v>
      </c>
      <c r="K13" s="231">
        <v>23.9</v>
      </c>
      <c r="L13" s="231">
        <v>0</v>
      </c>
      <c r="M13" s="231">
        <v>0</v>
      </c>
      <c r="N13" s="231">
        <v>0</v>
      </c>
      <c r="O13" s="231">
        <v>22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0</v>
      </c>
      <c r="AA13" s="231">
        <v>3.2</v>
      </c>
      <c r="AB13" s="231">
        <v>0</v>
      </c>
      <c r="AC13" s="231">
        <v>0</v>
      </c>
      <c r="AD13" s="231">
        <v>1.75</v>
      </c>
      <c r="AE13" s="231">
        <v>0</v>
      </c>
      <c r="AF13" s="231">
        <v>1</v>
      </c>
      <c r="AG13" s="231">
        <v>0</v>
      </c>
      <c r="AH13" s="231">
        <v>0</v>
      </c>
      <c r="AI13" s="231">
        <v>7</v>
      </c>
      <c r="AJ13" s="231">
        <v>0</v>
      </c>
      <c r="AK13" s="231">
        <v>0</v>
      </c>
      <c r="AL13" s="231">
        <v>0</v>
      </c>
      <c r="AM13" s="231">
        <v>0</v>
      </c>
      <c r="AN13" s="231">
        <v>5</v>
      </c>
      <c r="AO13" s="231">
        <v>3</v>
      </c>
    </row>
    <row r="14" spans="1:41" x14ac:dyDescent="0.3">
      <c r="A14" s="231" t="s">
        <v>184</v>
      </c>
      <c r="B14" s="256">
        <v>11</v>
      </c>
      <c r="C14" s="231">
        <v>35</v>
      </c>
      <c r="D14" s="231">
        <v>2</v>
      </c>
      <c r="E14" s="231">
        <v>2</v>
      </c>
      <c r="F14" s="231">
        <v>10012.799999999999</v>
      </c>
      <c r="G14" s="231">
        <v>0</v>
      </c>
      <c r="H14" s="231">
        <v>992.8</v>
      </c>
      <c r="I14" s="231">
        <v>0</v>
      </c>
      <c r="J14" s="231">
        <v>0</v>
      </c>
      <c r="K14" s="231">
        <v>3204</v>
      </c>
      <c r="L14" s="231">
        <v>0</v>
      </c>
      <c r="M14" s="231">
        <v>0</v>
      </c>
      <c r="N14" s="231">
        <v>0</v>
      </c>
      <c r="O14" s="231">
        <v>2842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456</v>
      </c>
      <c r="AB14" s="231">
        <v>0</v>
      </c>
      <c r="AC14" s="231">
        <v>0</v>
      </c>
      <c r="AD14" s="231">
        <v>230</v>
      </c>
      <c r="AE14" s="231">
        <v>0</v>
      </c>
      <c r="AF14" s="231">
        <v>160</v>
      </c>
      <c r="AG14" s="231">
        <v>0</v>
      </c>
      <c r="AH14" s="231">
        <v>0</v>
      </c>
      <c r="AI14" s="231">
        <v>1080</v>
      </c>
      <c r="AJ14" s="231">
        <v>0</v>
      </c>
      <c r="AK14" s="231">
        <v>0</v>
      </c>
      <c r="AL14" s="231">
        <v>0</v>
      </c>
      <c r="AM14" s="231">
        <v>0</v>
      </c>
      <c r="AN14" s="231">
        <v>728</v>
      </c>
      <c r="AO14" s="231">
        <v>320</v>
      </c>
    </row>
    <row r="15" spans="1:41" x14ac:dyDescent="0.3">
      <c r="A15" s="231" t="s">
        <v>185</v>
      </c>
      <c r="B15" s="256">
        <v>12</v>
      </c>
      <c r="C15" s="231">
        <v>35</v>
      </c>
      <c r="D15" s="231">
        <v>2</v>
      </c>
      <c r="E15" s="231">
        <v>4</v>
      </c>
      <c r="F15" s="231">
        <v>366.5</v>
      </c>
      <c r="G15" s="231">
        <v>0</v>
      </c>
      <c r="H15" s="231">
        <v>64</v>
      </c>
      <c r="I15" s="231">
        <v>0</v>
      </c>
      <c r="J15" s="231">
        <v>0</v>
      </c>
      <c r="K15" s="231">
        <v>30.5</v>
      </c>
      <c r="L15" s="231">
        <v>0</v>
      </c>
      <c r="M15" s="231">
        <v>0</v>
      </c>
      <c r="N15" s="231">
        <v>0</v>
      </c>
      <c r="O15" s="231">
        <v>272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  <c r="AO15" s="231">
        <v>0</v>
      </c>
    </row>
    <row r="16" spans="1:41" x14ac:dyDescent="0.3">
      <c r="A16" s="231" t="s">
        <v>173</v>
      </c>
      <c r="B16" s="256">
        <v>2015</v>
      </c>
      <c r="C16" s="231">
        <v>35</v>
      </c>
      <c r="D16" s="231">
        <v>2</v>
      </c>
      <c r="E16" s="231">
        <v>5</v>
      </c>
      <c r="F16" s="231">
        <v>50</v>
      </c>
      <c r="G16" s="231">
        <v>50</v>
      </c>
      <c r="H16" s="231">
        <v>0</v>
      </c>
      <c r="I16" s="231">
        <v>0</v>
      </c>
      <c r="J16" s="231">
        <v>0</v>
      </c>
      <c r="K16" s="231">
        <v>0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  <c r="AO16" s="231">
        <v>0</v>
      </c>
    </row>
    <row r="17" spans="3:41" x14ac:dyDescent="0.3">
      <c r="C17" s="231">
        <v>35</v>
      </c>
      <c r="D17" s="231">
        <v>2</v>
      </c>
      <c r="E17" s="231">
        <v>6</v>
      </c>
      <c r="F17" s="231">
        <v>1992868</v>
      </c>
      <c r="G17" s="231">
        <v>5000</v>
      </c>
      <c r="H17" s="231">
        <v>423186</v>
      </c>
      <c r="I17" s="231">
        <v>0</v>
      </c>
      <c r="J17" s="231">
        <v>0</v>
      </c>
      <c r="K17" s="231">
        <v>575154</v>
      </c>
      <c r="L17" s="231">
        <v>0</v>
      </c>
      <c r="M17" s="231">
        <v>0</v>
      </c>
      <c r="N17" s="231">
        <v>0</v>
      </c>
      <c r="O17" s="231">
        <v>599461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91195</v>
      </c>
      <c r="AB17" s="231">
        <v>0</v>
      </c>
      <c r="AC17" s="231">
        <v>0</v>
      </c>
      <c r="AD17" s="231">
        <v>28555</v>
      </c>
      <c r="AE17" s="231">
        <v>0</v>
      </c>
      <c r="AF17" s="231">
        <v>20270</v>
      </c>
      <c r="AG17" s="231">
        <v>0</v>
      </c>
      <c r="AH17" s="231">
        <v>0</v>
      </c>
      <c r="AI17" s="231">
        <v>113433</v>
      </c>
      <c r="AJ17" s="231">
        <v>0</v>
      </c>
      <c r="AK17" s="231">
        <v>0</v>
      </c>
      <c r="AL17" s="231">
        <v>0</v>
      </c>
      <c r="AM17" s="231">
        <v>0</v>
      </c>
      <c r="AN17" s="231">
        <v>105918</v>
      </c>
      <c r="AO17" s="231">
        <v>30696</v>
      </c>
    </row>
    <row r="18" spans="3:41" x14ac:dyDescent="0.3">
      <c r="C18" s="231">
        <v>35</v>
      </c>
      <c r="D18" s="231">
        <v>2</v>
      </c>
      <c r="E18" s="231">
        <v>9</v>
      </c>
      <c r="F18" s="231">
        <v>20525</v>
      </c>
      <c r="G18" s="231">
        <v>0</v>
      </c>
      <c r="H18" s="231">
        <v>1661</v>
      </c>
      <c r="I18" s="231">
        <v>0</v>
      </c>
      <c r="J18" s="231">
        <v>0</v>
      </c>
      <c r="K18" s="231">
        <v>6000</v>
      </c>
      <c r="L18" s="231">
        <v>0</v>
      </c>
      <c r="M18" s="231">
        <v>0</v>
      </c>
      <c r="N18" s="231">
        <v>0</v>
      </c>
      <c r="O18" s="231">
        <v>4900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600</v>
      </c>
      <c r="AB18" s="231">
        <v>0</v>
      </c>
      <c r="AC18" s="231">
        <v>0</v>
      </c>
      <c r="AD18" s="231">
        <v>1500</v>
      </c>
      <c r="AE18" s="231">
        <v>0</v>
      </c>
      <c r="AF18" s="231">
        <v>0</v>
      </c>
      <c r="AG18" s="231">
        <v>0</v>
      </c>
      <c r="AH18" s="231">
        <v>0</v>
      </c>
      <c r="AI18" s="231">
        <v>1864</v>
      </c>
      <c r="AJ18" s="231">
        <v>0</v>
      </c>
      <c r="AK18" s="231">
        <v>0</v>
      </c>
      <c r="AL18" s="231">
        <v>0</v>
      </c>
      <c r="AM18" s="231">
        <v>0</v>
      </c>
      <c r="AN18" s="231">
        <v>0</v>
      </c>
      <c r="AO18" s="231">
        <v>4000</v>
      </c>
    </row>
    <row r="19" spans="3:41" x14ac:dyDescent="0.3">
      <c r="C19" s="231">
        <v>35</v>
      </c>
      <c r="D19" s="231">
        <v>2</v>
      </c>
      <c r="E19" s="231">
        <v>11</v>
      </c>
      <c r="F19" s="231">
        <v>6007.8772546841901</v>
      </c>
      <c r="G19" s="231">
        <v>0</v>
      </c>
      <c r="H19" s="231">
        <v>2007.8772546841899</v>
      </c>
      <c r="I19" s="231">
        <v>0</v>
      </c>
      <c r="J19" s="231">
        <v>0</v>
      </c>
      <c r="K19" s="231">
        <v>4000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0</v>
      </c>
      <c r="AO19" s="231">
        <v>0</v>
      </c>
    </row>
    <row r="20" spans="3:41" x14ac:dyDescent="0.3">
      <c r="C20" s="231">
        <v>35</v>
      </c>
      <c r="D20" s="231">
        <v>3</v>
      </c>
      <c r="E20" s="231">
        <v>1</v>
      </c>
      <c r="F20" s="231">
        <v>73.75</v>
      </c>
      <c r="G20" s="231">
        <v>0</v>
      </c>
      <c r="H20" s="231">
        <v>7.1</v>
      </c>
      <c r="I20" s="231">
        <v>0</v>
      </c>
      <c r="J20" s="231">
        <v>0</v>
      </c>
      <c r="K20" s="231">
        <v>23.9</v>
      </c>
      <c r="L20" s="231">
        <v>0</v>
      </c>
      <c r="M20" s="231">
        <v>0</v>
      </c>
      <c r="N20" s="231">
        <v>0</v>
      </c>
      <c r="O20" s="231">
        <v>22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3</v>
      </c>
      <c r="AB20" s="231">
        <v>0</v>
      </c>
      <c r="AC20" s="231">
        <v>0</v>
      </c>
      <c r="AD20" s="231">
        <v>1.75</v>
      </c>
      <c r="AE20" s="231">
        <v>0</v>
      </c>
      <c r="AF20" s="231">
        <v>1</v>
      </c>
      <c r="AG20" s="231">
        <v>0</v>
      </c>
      <c r="AH20" s="231">
        <v>0</v>
      </c>
      <c r="AI20" s="231">
        <v>7</v>
      </c>
      <c r="AJ20" s="231">
        <v>0</v>
      </c>
      <c r="AK20" s="231">
        <v>0</v>
      </c>
      <c r="AL20" s="231">
        <v>0</v>
      </c>
      <c r="AM20" s="231">
        <v>0</v>
      </c>
      <c r="AN20" s="231">
        <v>5</v>
      </c>
      <c r="AO20" s="231">
        <v>3</v>
      </c>
    </row>
    <row r="21" spans="3:41" x14ac:dyDescent="0.3">
      <c r="C21" s="231">
        <v>35</v>
      </c>
      <c r="D21" s="231">
        <v>3</v>
      </c>
      <c r="E21" s="231">
        <v>2</v>
      </c>
      <c r="F21" s="231">
        <v>11534</v>
      </c>
      <c r="G21" s="231">
        <v>0</v>
      </c>
      <c r="H21" s="231">
        <v>1143.5999999999999</v>
      </c>
      <c r="I21" s="231">
        <v>0</v>
      </c>
      <c r="J21" s="231">
        <v>0</v>
      </c>
      <c r="K21" s="231">
        <v>3656.4</v>
      </c>
      <c r="L21" s="231">
        <v>0</v>
      </c>
      <c r="M21" s="231">
        <v>0</v>
      </c>
      <c r="N21" s="231">
        <v>0</v>
      </c>
      <c r="O21" s="231">
        <v>3488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0</v>
      </c>
      <c r="AA21" s="231">
        <v>432</v>
      </c>
      <c r="AB21" s="231">
        <v>0</v>
      </c>
      <c r="AC21" s="231">
        <v>0</v>
      </c>
      <c r="AD21" s="231">
        <v>266</v>
      </c>
      <c r="AE21" s="231">
        <v>0</v>
      </c>
      <c r="AF21" s="231">
        <v>168</v>
      </c>
      <c r="AG21" s="231">
        <v>0</v>
      </c>
      <c r="AH21" s="231">
        <v>0</v>
      </c>
      <c r="AI21" s="231">
        <v>1160</v>
      </c>
      <c r="AJ21" s="231">
        <v>0</v>
      </c>
      <c r="AK21" s="231">
        <v>0</v>
      </c>
      <c r="AL21" s="231">
        <v>0</v>
      </c>
      <c r="AM21" s="231">
        <v>0</v>
      </c>
      <c r="AN21" s="231">
        <v>844</v>
      </c>
      <c r="AO21" s="231">
        <v>376</v>
      </c>
    </row>
    <row r="22" spans="3:41" x14ac:dyDescent="0.3">
      <c r="C22" s="231">
        <v>35</v>
      </c>
      <c r="D22" s="231">
        <v>3</v>
      </c>
      <c r="E22" s="231">
        <v>4</v>
      </c>
      <c r="F22" s="231">
        <v>420</v>
      </c>
      <c r="G22" s="231">
        <v>0</v>
      </c>
      <c r="H22" s="231">
        <v>60</v>
      </c>
      <c r="I22" s="231">
        <v>0</v>
      </c>
      <c r="J22" s="231">
        <v>0</v>
      </c>
      <c r="K22" s="231">
        <v>35</v>
      </c>
      <c r="L22" s="231">
        <v>0</v>
      </c>
      <c r="M22" s="231">
        <v>0</v>
      </c>
      <c r="N22" s="231">
        <v>0</v>
      </c>
      <c r="O22" s="231">
        <v>325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0</v>
      </c>
      <c r="AM22" s="231">
        <v>0</v>
      </c>
      <c r="AN22" s="231">
        <v>0</v>
      </c>
      <c r="AO22" s="231">
        <v>0</v>
      </c>
    </row>
    <row r="23" spans="3:41" x14ac:dyDescent="0.3">
      <c r="C23" s="231">
        <v>35</v>
      </c>
      <c r="D23" s="231">
        <v>3</v>
      </c>
      <c r="E23" s="231">
        <v>5</v>
      </c>
      <c r="F23" s="231">
        <v>76</v>
      </c>
      <c r="G23" s="231">
        <v>76</v>
      </c>
      <c r="H23" s="231">
        <v>0</v>
      </c>
      <c r="I23" s="231">
        <v>0</v>
      </c>
      <c r="J23" s="231">
        <v>0</v>
      </c>
      <c r="K23" s="231">
        <v>0</v>
      </c>
      <c r="L23" s="231">
        <v>0</v>
      </c>
      <c r="M23" s="231">
        <v>0</v>
      </c>
      <c r="N23" s="231">
        <v>0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</v>
      </c>
      <c r="AN23" s="231">
        <v>0</v>
      </c>
      <c r="AO23" s="231">
        <v>0</v>
      </c>
    </row>
    <row r="24" spans="3:41" x14ac:dyDescent="0.3">
      <c r="C24" s="231">
        <v>35</v>
      </c>
      <c r="D24" s="231">
        <v>3</v>
      </c>
      <c r="E24" s="231">
        <v>6</v>
      </c>
      <c r="F24" s="231">
        <v>1972866</v>
      </c>
      <c r="G24" s="231">
        <v>5000</v>
      </c>
      <c r="H24" s="231">
        <v>427729</v>
      </c>
      <c r="I24" s="231">
        <v>0</v>
      </c>
      <c r="J24" s="231">
        <v>0</v>
      </c>
      <c r="K24" s="231">
        <v>585180</v>
      </c>
      <c r="L24" s="231">
        <v>0</v>
      </c>
      <c r="M24" s="231">
        <v>0</v>
      </c>
      <c r="N24" s="231">
        <v>0</v>
      </c>
      <c r="O24" s="231">
        <v>578007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0</v>
      </c>
      <c r="AA24" s="231">
        <v>79079</v>
      </c>
      <c r="AB24" s="231">
        <v>0</v>
      </c>
      <c r="AC24" s="231">
        <v>0</v>
      </c>
      <c r="AD24" s="231">
        <v>30095</v>
      </c>
      <c r="AE24" s="231">
        <v>0</v>
      </c>
      <c r="AF24" s="231">
        <v>20418</v>
      </c>
      <c r="AG24" s="231">
        <v>0</v>
      </c>
      <c r="AH24" s="231">
        <v>0</v>
      </c>
      <c r="AI24" s="231">
        <v>112291</v>
      </c>
      <c r="AJ24" s="231">
        <v>0</v>
      </c>
      <c r="AK24" s="231">
        <v>0</v>
      </c>
      <c r="AL24" s="231">
        <v>0</v>
      </c>
      <c r="AM24" s="231">
        <v>0</v>
      </c>
      <c r="AN24" s="231">
        <v>105999</v>
      </c>
      <c r="AO24" s="231">
        <v>29068</v>
      </c>
    </row>
    <row r="25" spans="3:41" x14ac:dyDescent="0.3">
      <c r="C25" s="231">
        <v>35</v>
      </c>
      <c r="D25" s="231">
        <v>3</v>
      </c>
      <c r="E25" s="231">
        <v>9</v>
      </c>
      <c r="F25" s="231">
        <v>10860</v>
      </c>
      <c r="G25" s="231">
        <v>0</v>
      </c>
      <c r="H25" s="231">
        <v>0</v>
      </c>
      <c r="I25" s="231">
        <v>0</v>
      </c>
      <c r="J25" s="231">
        <v>0</v>
      </c>
      <c r="K25" s="231">
        <v>6460</v>
      </c>
      <c r="L25" s="231">
        <v>0</v>
      </c>
      <c r="M25" s="231">
        <v>0</v>
      </c>
      <c r="N25" s="231">
        <v>0</v>
      </c>
      <c r="O25" s="231">
        <v>1200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0</v>
      </c>
      <c r="AA25" s="231">
        <v>0</v>
      </c>
      <c r="AB25" s="231">
        <v>0</v>
      </c>
      <c r="AC25" s="231">
        <v>0</v>
      </c>
      <c r="AD25" s="231">
        <v>1000</v>
      </c>
      <c r="AE25" s="231">
        <v>0</v>
      </c>
      <c r="AF25" s="231">
        <v>0</v>
      </c>
      <c r="AG25" s="231">
        <v>0</v>
      </c>
      <c r="AH25" s="231">
        <v>0</v>
      </c>
      <c r="AI25" s="231">
        <v>2200</v>
      </c>
      <c r="AJ25" s="231">
        <v>0</v>
      </c>
      <c r="AK25" s="231">
        <v>0</v>
      </c>
      <c r="AL25" s="231">
        <v>0</v>
      </c>
      <c r="AM25" s="231">
        <v>0</v>
      </c>
      <c r="AN25" s="231">
        <v>0</v>
      </c>
      <c r="AO25" s="231">
        <v>0</v>
      </c>
    </row>
    <row r="26" spans="3:41" x14ac:dyDescent="0.3">
      <c r="C26" s="231">
        <v>35</v>
      </c>
      <c r="D26" s="231">
        <v>3</v>
      </c>
      <c r="E26" s="231">
        <v>10</v>
      </c>
      <c r="F26" s="231">
        <v>400</v>
      </c>
      <c r="G26" s="231">
        <v>0</v>
      </c>
      <c r="H26" s="231">
        <v>400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0</v>
      </c>
      <c r="AO26" s="231">
        <v>0</v>
      </c>
    </row>
    <row r="27" spans="3:41" x14ac:dyDescent="0.3">
      <c r="C27" s="231">
        <v>35</v>
      </c>
      <c r="D27" s="231">
        <v>3</v>
      </c>
      <c r="E27" s="231">
        <v>11</v>
      </c>
      <c r="F27" s="231">
        <v>6007.8772546841901</v>
      </c>
      <c r="G27" s="231">
        <v>0</v>
      </c>
      <c r="H27" s="231">
        <v>2007.8772546841899</v>
      </c>
      <c r="I27" s="231">
        <v>0</v>
      </c>
      <c r="J27" s="231">
        <v>0</v>
      </c>
      <c r="K27" s="231">
        <v>4000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  <c r="AO27" s="231">
        <v>0</v>
      </c>
    </row>
    <row r="28" spans="3:41" x14ac:dyDescent="0.3">
      <c r="C28" s="231">
        <v>35</v>
      </c>
      <c r="D28" s="231">
        <v>4</v>
      </c>
      <c r="E28" s="231">
        <v>1</v>
      </c>
      <c r="F28" s="231">
        <v>74.45</v>
      </c>
      <c r="G28" s="231">
        <v>0</v>
      </c>
      <c r="H28" s="231">
        <v>7.1</v>
      </c>
      <c r="I28" s="231">
        <v>0</v>
      </c>
      <c r="J28" s="231">
        <v>0</v>
      </c>
      <c r="K28" s="231">
        <v>23.9</v>
      </c>
      <c r="L28" s="231">
        <v>0</v>
      </c>
      <c r="M28" s="231">
        <v>0</v>
      </c>
      <c r="N28" s="231">
        <v>0</v>
      </c>
      <c r="O28" s="231">
        <v>22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0</v>
      </c>
      <c r="AA28" s="231">
        <v>3.7</v>
      </c>
      <c r="AB28" s="231">
        <v>0</v>
      </c>
      <c r="AC28" s="231">
        <v>0</v>
      </c>
      <c r="AD28" s="231">
        <v>1.75</v>
      </c>
      <c r="AE28" s="231">
        <v>0</v>
      </c>
      <c r="AF28" s="231">
        <v>1</v>
      </c>
      <c r="AG28" s="231">
        <v>0</v>
      </c>
      <c r="AH28" s="231">
        <v>0</v>
      </c>
      <c r="AI28" s="231">
        <v>7</v>
      </c>
      <c r="AJ28" s="231">
        <v>0</v>
      </c>
      <c r="AK28" s="231">
        <v>0</v>
      </c>
      <c r="AL28" s="231">
        <v>0</v>
      </c>
      <c r="AM28" s="231">
        <v>0</v>
      </c>
      <c r="AN28" s="231">
        <v>5</v>
      </c>
      <c r="AO28" s="231">
        <v>3</v>
      </c>
    </row>
    <row r="29" spans="3:41" x14ac:dyDescent="0.3">
      <c r="C29" s="231">
        <v>35</v>
      </c>
      <c r="D29" s="231">
        <v>4</v>
      </c>
      <c r="E29" s="231">
        <v>2</v>
      </c>
      <c r="F29" s="231">
        <v>11471.1</v>
      </c>
      <c r="G29" s="231">
        <v>0</v>
      </c>
      <c r="H29" s="231">
        <v>1050</v>
      </c>
      <c r="I29" s="231">
        <v>0</v>
      </c>
      <c r="J29" s="231">
        <v>0</v>
      </c>
      <c r="K29" s="231">
        <v>3608.4</v>
      </c>
      <c r="L29" s="231">
        <v>0</v>
      </c>
      <c r="M29" s="231">
        <v>0</v>
      </c>
      <c r="N29" s="231">
        <v>0</v>
      </c>
      <c r="O29" s="231">
        <v>3340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0</v>
      </c>
      <c r="AA29" s="231">
        <v>586.70000000000005</v>
      </c>
      <c r="AB29" s="231">
        <v>0</v>
      </c>
      <c r="AC29" s="231">
        <v>0</v>
      </c>
      <c r="AD29" s="231">
        <v>246</v>
      </c>
      <c r="AE29" s="231">
        <v>0</v>
      </c>
      <c r="AF29" s="231">
        <v>164</v>
      </c>
      <c r="AG29" s="231">
        <v>0</v>
      </c>
      <c r="AH29" s="231">
        <v>0</v>
      </c>
      <c r="AI29" s="231">
        <v>1140</v>
      </c>
      <c r="AJ29" s="231">
        <v>0</v>
      </c>
      <c r="AK29" s="231">
        <v>0</v>
      </c>
      <c r="AL29" s="231">
        <v>0</v>
      </c>
      <c r="AM29" s="231">
        <v>0</v>
      </c>
      <c r="AN29" s="231">
        <v>864</v>
      </c>
      <c r="AO29" s="231">
        <v>472</v>
      </c>
    </row>
    <row r="30" spans="3:41" x14ac:dyDescent="0.3">
      <c r="C30" s="231">
        <v>35</v>
      </c>
      <c r="D30" s="231">
        <v>4</v>
      </c>
      <c r="E30" s="231">
        <v>4</v>
      </c>
      <c r="F30" s="231">
        <v>397</v>
      </c>
      <c r="G30" s="231">
        <v>0</v>
      </c>
      <c r="H30" s="231">
        <v>59</v>
      </c>
      <c r="I30" s="231">
        <v>0</v>
      </c>
      <c r="J30" s="231">
        <v>0</v>
      </c>
      <c r="K30" s="231">
        <v>38</v>
      </c>
      <c r="L30" s="231">
        <v>0</v>
      </c>
      <c r="M30" s="231">
        <v>0</v>
      </c>
      <c r="N30" s="231">
        <v>0</v>
      </c>
      <c r="O30" s="231">
        <v>300</v>
      </c>
      <c r="P30" s="231">
        <v>0</v>
      </c>
      <c r="Q30" s="231">
        <v>0</v>
      </c>
      <c r="R30" s="231">
        <v>0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0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0</v>
      </c>
      <c r="AI30" s="231">
        <v>0</v>
      </c>
      <c r="AJ30" s="231">
        <v>0</v>
      </c>
      <c r="AK30" s="231">
        <v>0</v>
      </c>
      <c r="AL30" s="231">
        <v>0</v>
      </c>
      <c r="AM30" s="231">
        <v>0</v>
      </c>
      <c r="AN30" s="231">
        <v>0</v>
      </c>
      <c r="AO30" s="231">
        <v>0</v>
      </c>
    </row>
    <row r="31" spans="3:41" x14ac:dyDescent="0.3">
      <c r="C31" s="231">
        <v>35</v>
      </c>
      <c r="D31" s="231">
        <v>4</v>
      </c>
      <c r="E31" s="231">
        <v>5</v>
      </c>
      <c r="F31" s="231">
        <v>77</v>
      </c>
      <c r="G31" s="231">
        <v>77</v>
      </c>
      <c r="H31" s="231">
        <v>0</v>
      </c>
      <c r="I31" s="231">
        <v>0</v>
      </c>
      <c r="J31" s="231">
        <v>0</v>
      </c>
      <c r="K31" s="231">
        <v>0</v>
      </c>
      <c r="L31" s="231">
        <v>0</v>
      </c>
      <c r="M31" s="231">
        <v>0</v>
      </c>
      <c r="N31" s="231">
        <v>0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</v>
      </c>
      <c r="AN31" s="231">
        <v>0</v>
      </c>
      <c r="AO31" s="231">
        <v>0</v>
      </c>
    </row>
    <row r="32" spans="3:41" x14ac:dyDescent="0.3">
      <c r="C32" s="231">
        <v>35</v>
      </c>
      <c r="D32" s="231">
        <v>4</v>
      </c>
      <c r="E32" s="231">
        <v>6</v>
      </c>
      <c r="F32" s="231">
        <v>1972294</v>
      </c>
      <c r="G32" s="231">
        <v>5000</v>
      </c>
      <c r="H32" s="231">
        <v>404610</v>
      </c>
      <c r="I32" s="231">
        <v>0</v>
      </c>
      <c r="J32" s="231">
        <v>0</v>
      </c>
      <c r="K32" s="231">
        <v>593620</v>
      </c>
      <c r="L32" s="231">
        <v>0</v>
      </c>
      <c r="M32" s="231">
        <v>0</v>
      </c>
      <c r="N32" s="231">
        <v>0</v>
      </c>
      <c r="O32" s="231">
        <v>565804</v>
      </c>
      <c r="P32" s="231">
        <v>0</v>
      </c>
      <c r="Q32" s="231">
        <v>0</v>
      </c>
      <c r="R32" s="231">
        <v>0</v>
      </c>
      <c r="S32" s="231">
        <v>0</v>
      </c>
      <c r="T32" s="231">
        <v>0</v>
      </c>
      <c r="U32" s="231">
        <v>0</v>
      </c>
      <c r="V32" s="231">
        <v>0</v>
      </c>
      <c r="W32" s="231">
        <v>0</v>
      </c>
      <c r="X32" s="231">
        <v>0</v>
      </c>
      <c r="Y32" s="231">
        <v>0</v>
      </c>
      <c r="Z32" s="231">
        <v>0</v>
      </c>
      <c r="AA32" s="231">
        <v>97127</v>
      </c>
      <c r="AB32" s="231">
        <v>0</v>
      </c>
      <c r="AC32" s="231">
        <v>0</v>
      </c>
      <c r="AD32" s="231">
        <v>25366</v>
      </c>
      <c r="AE32" s="231">
        <v>0</v>
      </c>
      <c r="AF32" s="231">
        <v>20454</v>
      </c>
      <c r="AG32" s="231">
        <v>0</v>
      </c>
      <c r="AH32" s="231">
        <v>0</v>
      </c>
      <c r="AI32" s="231">
        <v>113944</v>
      </c>
      <c r="AJ32" s="231">
        <v>0</v>
      </c>
      <c r="AK32" s="231">
        <v>0</v>
      </c>
      <c r="AL32" s="231">
        <v>0</v>
      </c>
      <c r="AM32" s="231">
        <v>0</v>
      </c>
      <c r="AN32" s="231">
        <v>105643</v>
      </c>
      <c r="AO32" s="231">
        <v>40726</v>
      </c>
    </row>
    <row r="33" spans="3:41" x14ac:dyDescent="0.3">
      <c r="C33" s="231">
        <v>35</v>
      </c>
      <c r="D33" s="231">
        <v>4</v>
      </c>
      <c r="E33" s="231">
        <v>9</v>
      </c>
      <c r="F33" s="231">
        <v>28246</v>
      </c>
      <c r="G33" s="231">
        <v>0</v>
      </c>
      <c r="H33" s="231">
        <v>0</v>
      </c>
      <c r="I33" s="231">
        <v>0</v>
      </c>
      <c r="J33" s="231">
        <v>0</v>
      </c>
      <c r="K33" s="231">
        <v>7450</v>
      </c>
      <c r="L33" s="231">
        <v>0</v>
      </c>
      <c r="M33" s="231">
        <v>0</v>
      </c>
      <c r="N33" s="231">
        <v>0</v>
      </c>
      <c r="O33" s="231">
        <v>16196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0</v>
      </c>
      <c r="X33" s="231">
        <v>0</v>
      </c>
      <c r="Y33" s="231">
        <v>0</v>
      </c>
      <c r="Z33" s="231">
        <v>0</v>
      </c>
      <c r="AA33" s="231">
        <v>0</v>
      </c>
      <c r="AB33" s="231">
        <v>0</v>
      </c>
      <c r="AC33" s="231">
        <v>0</v>
      </c>
      <c r="AD33" s="231">
        <v>0</v>
      </c>
      <c r="AE33" s="231">
        <v>0</v>
      </c>
      <c r="AF33" s="231">
        <v>0</v>
      </c>
      <c r="AG33" s="231">
        <v>0</v>
      </c>
      <c r="AH33" s="231">
        <v>0</v>
      </c>
      <c r="AI33" s="231">
        <v>2000</v>
      </c>
      <c r="AJ33" s="231">
        <v>0</v>
      </c>
      <c r="AK33" s="231">
        <v>0</v>
      </c>
      <c r="AL33" s="231">
        <v>0</v>
      </c>
      <c r="AM33" s="231">
        <v>0</v>
      </c>
      <c r="AN33" s="231">
        <v>0</v>
      </c>
      <c r="AO33" s="231">
        <v>2600</v>
      </c>
    </row>
    <row r="34" spans="3:41" x14ac:dyDescent="0.3">
      <c r="C34" s="231">
        <v>35</v>
      </c>
      <c r="D34" s="231">
        <v>4</v>
      </c>
      <c r="E34" s="231">
        <v>10</v>
      </c>
      <c r="F34" s="231">
        <v>5155</v>
      </c>
      <c r="G34" s="231">
        <v>0</v>
      </c>
      <c r="H34" s="231">
        <v>0</v>
      </c>
      <c r="I34" s="231">
        <v>0</v>
      </c>
      <c r="J34" s="231">
        <v>0</v>
      </c>
      <c r="K34" s="231">
        <v>5155</v>
      </c>
      <c r="L34" s="231">
        <v>0</v>
      </c>
      <c r="M34" s="231">
        <v>0</v>
      </c>
      <c r="N34" s="231">
        <v>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1">
        <v>0</v>
      </c>
      <c r="V34" s="231">
        <v>0</v>
      </c>
      <c r="W34" s="231">
        <v>0</v>
      </c>
      <c r="X34" s="231">
        <v>0</v>
      </c>
      <c r="Y34" s="231">
        <v>0</v>
      </c>
      <c r="Z34" s="231">
        <v>0</v>
      </c>
      <c r="AA34" s="231">
        <v>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0</v>
      </c>
      <c r="AI34" s="231">
        <v>0</v>
      </c>
      <c r="AJ34" s="231">
        <v>0</v>
      </c>
      <c r="AK34" s="231">
        <v>0</v>
      </c>
      <c r="AL34" s="231">
        <v>0</v>
      </c>
      <c r="AM34" s="231">
        <v>0</v>
      </c>
      <c r="AN34" s="231">
        <v>0</v>
      </c>
      <c r="AO34" s="231">
        <v>0</v>
      </c>
    </row>
    <row r="35" spans="3:41" x14ac:dyDescent="0.3">
      <c r="C35" s="231">
        <v>35</v>
      </c>
      <c r="D35" s="231">
        <v>4</v>
      </c>
      <c r="E35" s="231">
        <v>11</v>
      </c>
      <c r="F35" s="231">
        <v>6007.8772546841901</v>
      </c>
      <c r="G35" s="231">
        <v>0</v>
      </c>
      <c r="H35" s="231">
        <v>2007.8772546841899</v>
      </c>
      <c r="I35" s="231">
        <v>0</v>
      </c>
      <c r="J35" s="231">
        <v>0</v>
      </c>
      <c r="K35" s="231">
        <v>4000</v>
      </c>
      <c r="L35" s="231">
        <v>0</v>
      </c>
      <c r="M35" s="231">
        <v>0</v>
      </c>
      <c r="N35" s="231">
        <v>0</v>
      </c>
      <c r="O35" s="231">
        <v>0</v>
      </c>
      <c r="P35" s="231">
        <v>0</v>
      </c>
      <c r="Q35" s="231">
        <v>0</v>
      </c>
      <c r="R35" s="231">
        <v>0</v>
      </c>
      <c r="S35" s="231">
        <v>0</v>
      </c>
      <c r="T35" s="231">
        <v>0</v>
      </c>
      <c r="U35" s="231">
        <v>0</v>
      </c>
      <c r="V35" s="231">
        <v>0</v>
      </c>
      <c r="W35" s="231">
        <v>0</v>
      </c>
      <c r="X35" s="231">
        <v>0</v>
      </c>
      <c r="Y35" s="231">
        <v>0</v>
      </c>
      <c r="Z35" s="231">
        <v>0</v>
      </c>
      <c r="AA35" s="231">
        <v>0</v>
      </c>
      <c r="AB35" s="231">
        <v>0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0</v>
      </c>
      <c r="AI35" s="231">
        <v>0</v>
      </c>
      <c r="AJ35" s="231">
        <v>0</v>
      </c>
      <c r="AK35" s="231">
        <v>0</v>
      </c>
      <c r="AL35" s="231">
        <v>0</v>
      </c>
      <c r="AM35" s="231">
        <v>0</v>
      </c>
      <c r="AN35" s="231">
        <v>0</v>
      </c>
      <c r="AO35" s="231">
        <v>0</v>
      </c>
    </row>
    <row r="36" spans="3:41" x14ac:dyDescent="0.3">
      <c r="C36" s="231">
        <v>35</v>
      </c>
      <c r="D36" s="231">
        <v>5</v>
      </c>
      <c r="E36" s="231">
        <v>1</v>
      </c>
      <c r="F36" s="231">
        <v>73.45</v>
      </c>
      <c r="G36" s="231">
        <v>0</v>
      </c>
      <c r="H36" s="231">
        <v>7.1</v>
      </c>
      <c r="I36" s="231">
        <v>0</v>
      </c>
      <c r="J36" s="231">
        <v>0</v>
      </c>
      <c r="K36" s="231">
        <v>22.9</v>
      </c>
      <c r="L36" s="231">
        <v>0</v>
      </c>
      <c r="M36" s="231">
        <v>0</v>
      </c>
      <c r="N36" s="231">
        <v>0</v>
      </c>
      <c r="O36" s="231">
        <v>22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0</v>
      </c>
      <c r="Y36" s="231">
        <v>0</v>
      </c>
      <c r="Z36" s="231">
        <v>0</v>
      </c>
      <c r="AA36" s="231">
        <v>3.7</v>
      </c>
      <c r="AB36" s="231">
        <v>0</v>
      </c>
      <c r="AC36" s="231">
        <v>0</v>
      </c>
      <c r="AD36" s="231">
        <v>1.75</v>
      </c>
      <c r="AE36" s="231">
        <v>0</v>
      </c>
      <c r="AF36" s="231">
        <v>1</v>
      </c>
      <c r="AG36" s="231">
        <v>0</v>
      </c>
      <c r="AH36" s="231">
        <v>0</v>
      </c>
      <c r="AI36" s="231">
        <v>7</v>
      </c>
      <c r="AJ36" s="231">
        <v>0</v>
      </c>
      <c r="AK36" s="231">
        <v>0</v>
      </c>
      <c r="AL36" s="231">
        <v>0</v>
      </c>
      <c r="AM36" s="231">
        <v>0</v>
      </c>
      <c r="AN36" s="231">
        <v>5</v>
      </c>
      <c r="AO36" s="231">
        <v>3</v>
      </c>
    </row>
    <row r="37" spans="3:41" x14ac:dyDescent="0.3">
      <c r="C37" s="231">
        <v>35</v>
      </c>
      <c r="D37" s="231">
        <v>5</v>
      </c>
      <c r="E37" s="231">
        <v>2</v>
      </c>
      <c r="F37" s="231">
        <v>10348.6</v>
      </c>
      <c r="G37" s="231">
        <v>0</v>
      </c>
      <c r="H37" s="231">
        <v>1016</v>
      </c>
      <c r="I37" s="231">
        <v>0</v>
      </c>
      <c r="J37" s="231">
        <v>0</v>
      </c>
      <c r="K37" s="231">
        <v>3251.6</v>
      </c>
      <c r="L37" s="231">
        <v>0</v>
      </c>
      <c r="M37" s="231">
        <v>0</v>
      </c>
      <c r="N37" s="231">
        <v>0</v>
      </c>
      <c r="O37" s="231">
        <v>2960</v>
      </c>
      <c r="P37" s="231">
        <v>0</v>
      </c>
      <c r="Q37" s="231">
        <v>0</v>
      </c>
      <c r="R37" s="231">
        <v>0</v>
      </c>
      <c r="S37" s="231">
        <v>0</v>
      </c>
      <c r="T37" s="231">
        <v>0</v>
      </c>
      <c r="U37" s="231">
        <v>0</v>
      </c>
      <c r="V37" s="231">
        <v>0</v>
      </c>
      <c r="W37" s="231">
        <v>0</v>
      </c>
      <c r="X37" s="231">
        <v>0</v>
      </c>
      <c r="Y37" s="231">
        <v>0</v>
      </c>
      <c r="Z37" s="231">
        <v>0</v>
      </c>
      <c r="AA37" s="231">
        <v>429</v>
      </c>
      <c r="AB37" s="231">
        <v>0</v>
      </c>
      <c r="AC37" s="231">
        <v>0</v>
      </c>
      <c r="AD37" s="231">
        <v>276</v>
      </c>
      <c r="AE37" s="231">
        <v>0</v>
      </c>
      <c r="AF37" s="231">
        <v>168</v>
      </c>
      <c r="AG37" s="231">
        <v>0</v>
      </c>
      <c r="AH37" s="231">
        <v>0</v>
      </c>
      <c r="AI37" s="231">
        <v>980</v>
      </c>
      <c r="AJ37" s="231">
        <v>0</v>
      </c>
      <c r="AK37" s="231">
        <v>0</v>
      </c>
      <c r="AL37" s="231">
        <v>0</v>
      </c>
      <c r="AM37" s="231">
        <v>0</v>
      </c>
      <c r="AN37" s="231">
        <v>804</v>
      </c>
      <c r="AO37" s="231">
        <v>464</v>
      </c>
    </row>
    <row r="38" spans="3:41" x14ac:dyDescent="0.3">
      <c r="C38" s="231">
        <v>35</v>
      </c>
      <c r="D38" s="231">
        <v>5</v>
      </c>
      <c r="E38" s="231">
        <v>4</v>
      </c>
      <c r="F38" s="231">
        <v>487</v>
      </c>
      <c r="G38" s="231">
        <v>0</v>
      </c>
      <c r="H38" s="231">
        <v>64</v>
      </c>
      <c r="I38" s="231">
        <v>0</v>
      </c>
      <c r="J38" s="231">
        <v>0</v>
      </c>
      <c r="K38" s="231">
        <v>40.5</v>
      </c>
      <c r="L38" s="231">
        <v>0</v>
      </c>
      <c r="M38" s="231">
        <v>0</v>
      </c>
      <c r="N38" s="231">
        <v>0</v>
      </c>
      <c r="O38" s="231">
        <v>382.5</v>
      </c>
      <c r="P38" s="231">
        <v>0</v>
      </c>
      <c r="Q38" s="231">
        <v>0</v>
      </c>
      <c r="R38" s="231">
        <v>0</v>
      </c>
      <c r="S38" s="231">
        <v>0</v>
      </c>
      <c r="T38" s="231">
        <v>0</v>
      </c>
      <c r="U38" s="231">
        <v>0</v>
      </c>
      <c r="V38" s="231">
        <v>0</v>
      </c>
      <c r="W38" s="231">
        <v>0</v>
      </c>
      <c r="X38" s="231">
        <v>0</v>
      </c>
      <c r="Y38" s="231">
        <v>0</v>
      </c>
      <c r="Z38" s="231">
        <v>0</v>
      </c>
      <c r="AA38" s="231">
        <v>0</v>
      </c>
      <c r="AB38" s="231">
        <v>0</v>
      </c>
      <c r="AC38" s="231">
        <v>0</v>
      </c>
      <c r="AD38" s="231">
        <v>0</v>
      </c>
      <c r="AE38" s="231">
        <v>0</v>
      </c>
      <c r="AF38" s="231">
        <v>0</v>
      </c>
      <c r="AG38" s="231">
        <v>0</v>
      </c>
      <c r="AH38" s="231">
        <v>0</v>
      </c>
      <c r="AI38" s="231">
        <v>0</v>
      </c>
      <c r="AJ38" s="231">
        <v>0</v>
      </c>
      <c r="AK38" s="231">
        <v>0</v>
      </c>
      <c r="AL38" s="231">
        <v>0</v>
      </c>
      <c r="AM38" s="231">
        <v>0</v>
      </c>
      <c r="AN38" s="231">
        <v>0</v>
      </c>
      <c r="AO38" s="231">
        <v>0</v>
      </c>
    </row>
    <row r="39" spans="3:41" x14ac:dyDescent="0.3">
      <c r="C39" s="231">
        <v>35</v>
      </c>
      <c r="D39" s="231">
        <v>5</v>
      </c>
      <c r="E39" s="231">
        <v>5</v>
      </c>
      <c r="F39" s="231">
        <v>70</v>
      </c>
      <c r="G39" s="231">
        <v>70</v>
      </c>
      <c r="H39" s="231">
        <v>0</v>
      </c>
      <c r="I39" s="231">
        <v>0</v>
      </c>
      <c r="J39" s="231">
        <v>0</v>
      </c>
      <c r="K39" s="231">
        <v>0</v>
      </c>
      <c r="L39" s="231">
        <v>0</v>
      </c>
      <c r="M39" s="231">
        <v>0</v>
      </c>
      <c r="N39" s="231">
        <v>0</v>
      </c>
      <c r="O39" s="231">
        <v>0</v>
      </c>
      <c r="P39" s="231">
        <v>0</v>
      </c>
      <c r="Q39" s="231">
        <v>0</v>
      </c>
      <c r="R39" s="231">
        <v>0</v>
      </c>
      <c r="S39" s="231">
        <v>0</v>
      </c>
      <c r="T39" s="231">
        <v>0</v>
      </c>
      <c r="U39" s="231">
        <v>0</v>
      </c>
      <c r="V39" s="231">
        <v>0</v>
      </c>
      <c r="W39" s="231">
        <v>0</v>
      </c>
      <c r="X39" s="231">
        <v>0</v>
      </c>
      <c r="Y39" s="231">
        <v>0</v>
      </c>
      <c r="Z39" s="231">
        <v>0</v>
      </c>
      <c r="AA39" s="231">
        <v>0</v>
      </c>
      <c r="AB39" s="231">
        <v>0</v>
      </c>
      <c r="AC39" s="231">
        <v>0</v>
      </c>
      <c r="AD39" s="231">
        <v>0</v>
      </c>
      <c r="AE39" s="231">
        <v>0</v>
      </c>
      <c r="AF39" s="231">
        <v>0</v>
      </c>
      <c r="AG39" s="231">
        <v>0</v>
      </c>
      <c r="AH39" s="231">
        <v>0</v>
      </c>
      <c r="AI39" s="231">
        <v>0</v>
      </c>
      <c r="AJ39" s="231">
        <v>0</v>
      </c>
      <c r="AK39" s="231">
        <v>0</v>
      </c>
      <c r="AL39" s="231">
        <v>0</v>
      </c>
      <c r="AM39" s="231">
        <v>0</v>
      </c>
      <c r="AN39" s="231">
        <v>0</v>
      </c>
      <c r="AO39" s="231">
        <v>0</v>
      </c>
    </row>
    <row r="40" spans="3:41" x14ac:dyDescent="0.3">
      <c r="C40" s="231">
        <v>35</v>
      </c>
      <c r="D40" s="231">
        <v>5</v>
      </c>
      <c r="E40" s="231">
        <v>6</v>
      </c>
      <c r="F40" s="231">
        <v>1911755</v>
      </c>
      <c r="G40" s="231">
        <v>5000</v>
      </c>
      <c r="H40" s="231">
        <v>362397</v>
      </c>
      <c r="I40" s="231">
        <v>0</v>
      </c>
      <c r="J40" s="231">
        <v>0</v>
      </c>
      <c r="K40" s="231">
        <v>564674</v>
      </c>
      <c r="L40" s="231">
        <v>0</v>
      </c>
      <c r="M40" s="231">
        <v>0</v>
      </c>
      <c r="N40" s="231">
        <v>0</v>
      </c>
      <c r="O40" s="231">
        <v>585814</v>
      </c>
      <c r="P40" s="231">
        <v>0</v>
      </c>
      <c r="Q40" s="231">
        <v>0</v>
      </c>
      <c r="R40" s="231">
        <v>0</v>
      </c>
      <c r="S40" s="231">
        <v>0</v>
      </c>
      <c r="T40" s="231">
        <v>0</v>
      </c>
      <c r="U40" s="231">
        <v>0</v>
      </c>
      <c r="V40" s="231">
        <v>0</v>
      </c>
      <c r="W40" s="231">
        <v>0</v>
      </c>
      <c r="X40" s="231">
        <v>0</v>
      </c>
      <c r="Y40" s="231">
        <v>0</v>
      </c>
      <c r="Z40" s="231">
        <v>0</v>
      </c>
      <c r="AA40" s="231">
        <v>90357</v>
      </c>
      <c r="AB40" s="231">
        <v>0</v>
      </c>
      <c r="AC40" s="231">
        <v>0</v>
      </c>
      <c r="AD40" s="231">
        <v>29468</v>
      </c>
      <c r="AE40" s="231">
        <v>0</v>
      </c>
      <c r="AF40" s="231">
        <v>22270</v>
      </c>
      <c r="AG40" s="231">
        <v>0</v>
      </c>
      <c r="AH40" s="231">
        <v>0</v>
      </c>
      <c r="AI40" s="231">
        <v>107286</v>
      </c>
      <c r="AJ40" s="231">
        <v>0</v>
      </c>
      <c r="AK40" s="231">
        <v>0</v>
      </c>
      <c r="AL40" s="231">
        <v>0</v>
      </c>
      <c r="AM40" s="231">
        <v>0</v>
      </c>
      <c r="AN40" s="231">
        <v>105671</v>
      </c>
      <c r="AO40" s="231">
        <v>38818</v>
      </c>
    </row>
    <row r="41" spans="3:41" x14ac:dyDescent="0.3">
      <c r="C41" s="231">
        <v>35</v>
      </c>
      <c r="D41" s="231">
        <v>5</v>
      </c>
      <c r="E41" s="231">
        <v>9</v>
      </c>
      <c r="F41" s="231">
        <v>19222</v>
      </c>
      <c r="G41" s="231">
        <v>0</v>
      </c>
      <c r="H41" s="231">
        <v>0</v>
      </c>
      <c r="I41" s="231">
        <v>0</v>
      </c>
      <c r="J41" s="231">
        <v>0</v>
      </c>
      <c r="K41" s="231">
        <v>5500</v>
      </c>
      <c r="L41" s="231">
        <v>0</v>
      </c>
      <c r="M41" s="231">
        <v>0</v>
      </c>
      <c r="N41" s="231">
        <v>0</v>
      </c>
      <c r="O41" s="231">
        <v>7172</v>
      </c>
      <c r="P41" s="231">
        <v>0</v>
      </c>
      <c r="Q41" s="231">
        <v>0</v>
      </c>
      <c r="R41" s="231">
        <v>0</v>
      </c>
      <c r="S41" s="231">
        <v>0</v>
      </c>
      <c r="T41" s="231">
        <v>0</v>
      </c>
      <c r="U41" s="231">
        <v>0</v>
      </c>
      <c r="V41" s="231">
        <v>0</v>
      </c>
      <c r="W41" s="231">
        <v>0</v>
      </c>
      <c r="X41" s="231">
        <v>0</v>
      </c>
      <c r="Y41" s="231">
        <v>0</v>
      </c>
      <c r="Z41" s="231">
        <v>0</v>
      </c>
      <c r="AA41" s="231">
        <v>0</v>
      </c>
      <c r="AB41" s="231">
        <v>0</v>
      </c>
      <c r="AC41" s="231">
        <v>0</v>
      </c>
      <c r="AD41" s="231">
        <v>0</v>
      </c>
      <c r="AE41" s="231">
        <v>0</v>
      </c>
      <c r="AF41" s="231">
        <v>2000</v>
      </c>
      <c r="AG41" s="231">
        <v>0</v>
      </c>
      <c r="AH41" s="231">
        <v>0</v>
      </c>
      <c r="AI41" s="231">
        <v>3500</v>
      </c>
      <c r="AJ41" s="231">
        <v>0</v>
      </c>
      <c r="AK41" s="231">
        <v>0</v>
      </c>
      <c r="AL41" s="231">
        <v>0</v>
      </c>
      <c r="AM41" s="231">
        <v>0</v>
      </c>
      <c r="AN41" s="231">
        <v>0</v>
      </c>
      <c r="AO41" s="231">
        <v>1050</v>
      </c>
    </row>
    <row r="42" spans="3:41" x14ac:dyDescent="0.3">
      <c r="C42" s="231">
        <v>35</v>
      </c>
      <c r="D42" s="231">
        <v>5</v>
      </c>
      <c r="E42" s="231">
        <v>10</v>
      </c>
      <c r="F42" s="231">
        <v>10150</v>
      </c>
      <c r="G42" s="231">
        <v>0</v>
      </c>
      <c r="H42" s="231">
        <v>9500</v>
      </c>
      <c r="I42" s="231">
        <v>0</v>
      </c>
      <c r="J42" s="231">
        <v>0</v>
      </c>
      <c r="K42" s="231">
        <v>650</v>
      </c>
      <c r="L42" s="231">
        <v>0</v>
      </c>
      <c r="M42" s="231">
        <v>0</v>
      </c>
      <c r="N42" s="231">
        <v>0</v>
      </c>
      <c r="O42" s="231">
        <v>0</v>
      </c>
      <c r="P42" s="231">
        <v>0</v>
      </c>
      <c r="Q42" s="231">
        <v>0</v>
      </c>
      <c r="R42" s="231">
        <v>0</v>
      </c>
      <c r="S42" s="231">
        <v>0</v>
      </c>
      <c r="T42" s="231">
        <v>0</v>
      </c>
      <c r="U42" s="231">
        <v>0</v>
      </c>
      <c r="V42" s="231">
        <v>0</v>
      </c>
      <c r="W42" s="231">
        <v>0</v>
      </c>
      <c r="X42" s="231">
        <v>0</v>
      </c>
      <c r="Y42" s="231">
        <v>0</v>
      </c>
      <c r="Z42" s="231">
        <v>0</v>
      </c>
      <c r="AA42" s="231">
        <v>0</v>
      </c>
      <c r="AB42" s="231">
        <v>0</v>
      </c>
      <c r="AC42" s="231">
        <v>0</v>
      </c>
      <c r="AD42" s="231">
        <v>0</v>
      </c>
      <c r="AE42" s="231">
        <v>0</v>
      </c>
      <c r="AF42" s="231">
        <v>0</v>
      </c>
      <c r="AG42" s="231">
        <v>0</v>
      </c>
      <c r="AH42" s="231">
        <v>0</v>
      </c>
      <c r="AI42" s="231">
        <v>0</v>
      </c>
      <c r="AJ42" s="231">
        <v>0</v>
      </c>
      <c r="AK42" s="231">
        <v>0</v>
      </c>
      <c r="AL42" s="231">
        <v>0</v>
      </c>
      <c r="AM42" s="231">
        <v>0</v>
      </c>
      <c r="AN42" s="231">
        <v>0</v>
      </c>
      <c r="AO42" s="231">
        <v>0</v>
      </c>
    </row>
    <row r="43" spans="3:41" x14ac:dyDescent="0.3">
      <c r="C43" s="231">
        <v>35</v>
      </c>
      <c r="D43" s="231">
        <v>5</v>
      </c>
      <c r="E43" s="231">
        <v>11</v>
      </c>
      <c r="F43" s="231">
        <v>6007.8772546841901</v>
      </c>
      <c r="G43" s="231">
        <v>0</v>
      </c>
      <c r="H43" s="231">
        <v>2007.8772546841899</v>
      </c>
      <c r="I43" s="231">
        <v>0</v>
      </c>
      <c r="J43" s="231">
        <v>0</v>
      </c>
      <c r="K43" s="231">
        <v>4000</v>
      </c>
      <c r="L43" s="231">
        <v>0</v>
      </c>
      <c r="M43" s="231">
        <v>0</v>
      </c>
      <c r="N43" s="231">
        <v>0</v>
      </c>
      <c r="O43" s="231">
        <v>0</v>
      </c>
      <c r="P43" s="231">
        <v>0</v>
      </c>
      <c r="Q43" s="231">
        <v>0</v>
      </c>
      <c r="R43" s="231">
        <v>0</v>
      </c>
      <c r="S43" s="231">
        <v>0</v>
      </c>
      <c r="T43" s="231">
        <v>0</v>
      </c>
      <c r="U43" s="231">
        <v>0</v>
      </c>
      <c r="V43" s="231">
        <v>0</v>
      </c>
      <c r="W43" s="231">
        <v>0</v>
      </c>
      <c r="X43" s="231">
        <v>0</v>
      </c>
      <c r="Y43" s="231">
        <v>0</v>
      </c>
      <c r="Z43" s="231">
        <v>0</v>
      </c>
      <c r="AA43" s="231">
        <v>0</v>
      </c>
      <c r="AB43" s="231">
        <v>0</v>
      </c>
      <c r="AC43" s="231">
        <v>0</v>
      </c>
      <c r="AD43" s="231">
        <v>0</v>
      </c>
      <c r="AE43" s="231">
        <v>0</v>
      </c>
      <c r="AF43" s="231">
        <v>0</v>
      </c>
      <c r="AG43" s="231">
        <v>0</v>
      </c>
      <c r="AH43" s="231">
        <v>0</v>
      </c>
      <c r="AI43" s="231">
        <v>0</v>
      </c>
      <c r="AJ43" s="231">
        <v>0</v>
      </c>
      <c r="AK43" s="231">
        <v>0</v>
      </c>
      <c r="AL43" s="231">
        <v>0</v>
      </c>
      <c r="AM43" s="231">
        <v>0</v>
      </c>
      <c r="AN43" s="231">
        <v>0</v>
      </c>
      <c r="AO43" s="231">
        <v>0</v>
      </c>
    </row>
    <row r="44" spans="3:41" x14ac:dyDescent="0.3">
      <c r="C44" s="231">
        <v>35</v>
      </c>
      <c r="D44" s="231">
        <v>6</v>
      </c>
      <c r="E44" s="231">
        <v>1</v>
      </c>
      <c r="F44" s="231">
        <v>74</v>
      </c>
      <c r="G44" s="231">
        <v>0</v>
      </c>
      <c r="H44" s="231">
        <v>7.1</v>
      </c>
      <c r="I44" s="231">
        <v>0</v>
      </c>
      <c r="J44" s="231">
        <v>0</v>
      </c>
      <c r="K44" s="231">
        <v>22.9</v>
      </c>
      <c r="L44" s="231">
        <v>0</v>
      </c>
      <c r="M44" s="231">
        <v>0</v>
      </c>
      <c r="N44" s="231">
        <v>0</v>
      </c>
      <c r="O44" s="231">
        <v>22</v>
      </c>
      <c r="P44" s="231">
        <v>0</v>
      </c>
      <c r="Q44" s="231">
        <v>0</v>
      </c>
      <c r="R44" s="231">
        <v>0</v>
      </c>
      <c r="S44" s="231">
        <v>0</v>
      </c>
      <c r="T44" s="231">
        <v>0</v>
      </c>
      <c r="U44" s="231">
        <v>0</v>
      </c>
      <c r="V44" s="231">
        <v>0</v>
      </c>
      <c r="W44" s="231">
        <v>0</v>
      </c>
      <c r="X44" s="231">
        <v>0</v>
      </c>
      <c r="Y44" s="231">
        <v>0</v>
      </c>
      <c r="Z44" s="231">
        <v>0</v>
      </c>
      <c r="AA44" s="231">
        <v>4</v>
      </c>
      <c r="AB44" s="231">
        <v>0</v>
      </c>
      <c r="AC44" s="231">
        <v>0</v>
      </c>
      <c r="AD44" s="231">
        <v>2</v>
      </c>
      <c r="AE44" s="231">
        <v>0</v>
      </c>
      <c r="AF44" s="231">
        <v>1</v>
      </c>
      <c r="AG44" s="231">
        <v>0</v>
      </c>
      <c r="AH44" s="231">
        <v>0</v>
      </c>
      <c r="AI44" s="231">
        <v>7</v>
      </c>
      <c r="AJ44" s="231">
        <v>0</v>
      </c>
      <c r="AK44" s="231">
        <v>0</v>
      </c>
      <c r="AL44" s="231">
        <v>0</v>
      </c>
      <c r="AM44" s="231">
        <v>0</v>
      </c>
      <c r="AN44" s="231">
        <v>5</v>
      </c>
      <c r="AO44" s="231">
        <v>3</v>
      </c>
    </row>
    <row r="45" spans="3:41" x14ac:dyDescent="0.3">
      <c r="C45" s="231">
        <v>35</v>
      </c>
      <c r="D45" s="231">
        <v>6</v>
      </c>
      <c r="E45" s="231">
        <v>2</v>
      </c>
      <c r="F45" s="231">
        <v>10518.8</v>
      </c>
      <c r="G45" s="231">
        <v>0</v>
      </c>
      <c r="H45" s="231">
        <v>1140</v>
      </c>
      <c r="I45" s="231">
        <v>0</v>
      </c>
      <c r="J45" s="231">
        <v>0</v>
      </c>
      <c r="K45" s="231">
        <v>3138.8</v>
      </c>
      <c r="L45" s="231">
        <v>0</v>
      </c>
      <c r="M45" s="231">
        <v>0</v>
      </c>
      <c r="N45" s="231">
        <v>0</v>
      </c>
      <c r="O45" s="231">
        <v>3008</v>
      </c>
      <c r="P45" s="231">
        <v>0</v>
      </c>
      <c r="Q45" s="231">
        <v>0</v>
      </c>
      <c r="R45" s="231">
        <v>0</v>
      </c>
      <c r="S45" s="231">
        <v>0</v>
      </c>
      <c r="T45" s="231">
        <v>0</v>
      </c>
      <c r="U45" s="231">
        <v>0</v>
      </c>
      <c r="V45" s="231">
        <v>0</v>
      </c>
      <c r="W45" s="231">
        <v>0</v>
      </c>
      <c r="X45" s="231">
        <v>0</v>
      </c>
      <c r="Y45" s="231">
        <v>0</v>
      </c>
      <c r="Z45" s="231">
        <v>0</v>
      </c>
      <c r="AA45" s="231">
        <v>408</v>
      </c>
      <c r="AB45" s="231">
        <v>0</v>
      </c>
      <c r="AC45" s="231">
        <v>0</v>
      </c>
      <c r="AD45" s="231">
        <v>304</v>
      </c>
      <c r="AE45" s="231">
        <v>0</v>
      </c>
      <c r="AF45" s="231">
        <v>152</v>
      </c>
      <c r="AG45" s="231">
        <v>0</v>
      </c>
      <c r="AH45" s="231">
        <v>0</v>
      </c>
      <c r="AI45" s="231">
        <v>1056</v>
      </c>
      <c r="AJ45" s="231">
        <v>0</v>
      </c>
      <c r="AK45" s="231">
        <v>0</v>
      </c>
      <c r="AL45" s="231">
        <v>0</v>
      </c>
      <c r="AM45" s="231">
        <v>0</v>
      </c>
      <c r="AN45" s="231">
        <v>836</v>
      </c>
      <c r="AO45" s="231">
        <v>476</v>
      </c>
    </row>
    <row r="46" spans="3:41" x14ac:dyDescent="0.3">
      <c r="C46" s="231">
        <v>35</v>
      </c>
      <c r="D46" s="231">
        <v>6</v>
      </c>
      <c r="E46" s="231">
        <v>4</v>
      </c>
      <c r="F46" s="231">
        <v>375.5</v>
      </c>
      <c r="G46" s="231">
        <v>0</v>
      </c>
      <c r="H46" s="231">
        <v>59</v>
      </c>
      <c r="I46" s="231">
        <v>0</v>
      </c>
      <c r="J46" s="231">
        <v>0</v>
      </c>
      <c r="K46" s="231">
        <v>30</v>
      </c>
      <c r="L46" s="231">
        <v>0</v>
      </c>
      <c r="M46" s="231">
        <v>0</v>
      </c>
      <c r="N46" s="231">
        <v>0</v>
      </c>
      <c r="O46" s="231">
        <v>286.5</v>
      </c>
      <c r="P46" s="231">
        <v>0</v>
      </c>
      <c r="Q46" s="231">
        <v>0</v>
      </c>
      <c r="R46" s="231">
        <v>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v>0</v>
      </c>
      <c r="AF46" s="231">
        <v>0</v>
      </c>
      <c r="AG46" s="231">
        <v>0</v>
      </c>
      <c r="AH46" s="231">
        <v>0</v>
      </c>
      <c r="AI46" s="231">
        <v>0</v>
      </c>
      <c r="AJ46" s="231">
        <v>0</v>
      </c>
      <c r="AK46" s="231">
        <v>0</v>
      </c>
      <c r="AL46" s="231">
        <v>0</v>
      </c>
      <c r="AM46" s="231">
        <v>0</v>
      </c>
      <c r="AN46" s="231">
        <v>0</v>
      </c>
      <c r="AO46" s="231">
        <v>0</v>
      </c>
    </row>
    <row r="47" spans="3:41" x14ac:dyDescent="0.3">
      <c r="C47" s="231">
        <v>35</v>
      </c>
      <c r="D47" s="231">
        <v>6</v>
      </c>
      <c r="E47" s="231">
        <v>5</v>
      </c>
      <c r="F47" s="231">
        <v>50</v>
      </c>
      <c r="G47" s="231">
        <v>50</v>
      </c>
      <c r="H47" s="231">
        <v>0</v>
      </c>
      <c r="I47" s="231">
        <v>0</v>
      </c>
      <c r="J47" s="231">
        <v>0</v>
      </c>
      <c r="K47" s="231">
        <v>0</v>
      </c>
      <c r="L47" s="231">
        <v>0</v>
      </c>
      <c r="M47" s="231">
        <v>0</v>
      </c>
      <c r="N47" s="231">
        <v>0</v>
      </c>
      <c r="O47" s="231">
        <v>0</v>
      </c>
      <c r="P47" s="231">
        <v>0</v>
      </c>
      <c r="Q47" s="231">
        <v>0</v>
      </c>
      <c r="R47" s="231">
        <v>0</v>
      </c>
      <c r="S47" s="231">
        <v>0</v>
      </c>
      <c r="T47" s="231">
        <v>0</v>
      </c>
      <c r="U47" s="231">
        <v>0</v>
      </c>
      <c r="V47" s="231">
        <v>0</v>
      </c>
      <c r="W47" s="231">
        <v>0</v>
      </c>
      <c r="X47" s="231">
        <v>0</v>
      </c>
      <c r="Y47" s="231">
        <v>0</v>
      </c>
      <c r="Z47" s="231">
        <v>0</v>
      </c>
      <c r="AA47" s="231">
        <v>0</v>
      </c>
      <c r="AB47" s="231">
        <v>0</v>
      </c>
      <c r="AC47" s="231">
        <v>0</v>
      </c>
      <c r="AD47" s="231">
        <v>0</v>
      </c>
      <c r="AE47" s="231">
        <v>0</v>
      </c>
      <c r="AF47" s="231">
        <v>0</v>
      </c>
      <c r="AG47" s="231">
        <v>0</v>
      </c>
      <c r="AH47" s="231">
        <v>0</v>
      </c>
      <c r="AI47" s="231">
        <v>0</v>
      </c>
      <c r="AJ47" s="231">
        <v>0</v>
      </c>
      <c r="AK47" s="231">
        <v>0</v>
      </c>
      <c r="AL47" s="231">
        <v>0</v>
      </c>
      <c r="AM47" s="231">
        <v>0</v>
      </c>
      <c r="AN47" s="231">
        <v>0</v>
      </c>
      <c r="AO47" s="231">
        <v>0</v>
      </c>
    </row>
    <row r="48" spans="3:41" x14ac:dyDescent="0.3">
      <c r="C48" s="231">
        <v>35</v>
      </c>
      <c r="D48" s="231">
        <v>6</v>
      </c>
      <c r="E48" s="231">
        <v>6</v>
      </c>
      <c r="F48" s="231">
        <v>1956116</v>
      </c>
      <c r="G48" s="231">
        <v>5000</v>
      </c>
      <c r="H48" s="231">
        <v>428035</v>
      </c>
      <c r="I48" s="231">
        <v>0</v>
      </c>
      <c r="J48" s="231">
        <v>0</v>
      </c>
      <c r="K48" s="231">
        <v>561708</v>
      </c>
      <c r="L48" s="231">
        <v>0</v>
      </c>
      <c r="M48" s="231">
        <v>0</v>
      </c>
      <c r="N48" s="231">
        <v>0</v>
      </c>
      <c r="O48" s="231">
        <v>576123</v>
      </c>
      <c r="P48" s="231">
        <v>0</v>
      </c>
      <c r="Q48" s="231">
        <v>0</v>
      </c>
      <c r="R48" s="231">
        <v>0</v>
      </c>
      <c r="S48" s="231">
        <v>0</v>
      </c>
      <c r="T48" s="231">
        <v>0</v>
      </c>
      <c r="U48" s="231">
        <v>0</v>
      </c>
      <c r="V48" s="231">
        <v>0</v>
      </c>
      <c r="W48" s="231">
        <v>0</v>
      </c>
      <c r="X48" s="231">
        <v>0</v>
      </c>
      <c r="Y48" s="231">
        <v>0</v>
      </c>
      <c r="Z48" s="231">
        <v>0</v>
      </c>
      <c r="AA48" s="231">
        <v>64018</v>
      </c>
      <c r="AB48" s="231">
        <v>0</v>
      </c>
      <c r="AC48" s="231">
        <v>0</v>
      </c>
      <c r="AD48" s="231">
        <v>33097</v>
      </c>
      <c r="AE48" s="231">
        <v>0</v>
      </c>
      <c r="AF48" s="231">
        <v>22138</v>
      </c>
      <c r="AG48" s="231">
        <v>0</v>
      </c>
      <c r="AH48" s="231">
        <v>0</v>
      </c>
      <c r="AI48" s="231">
        <v>115938</v>
      </c>
      <c r="AJ48" s="231">
        <v>0</v>
      </c>
      <c r="AK48" s="231">
        <v>0</v>
      </c>
      <c r="AL48" s="231">
        <v>0</v>
      </c>
      <c r="AM48" s="231">
        <v>0</v>
      </c>
      <c r="AN48" s="231">
        <v>106024</v>
      </c>
      <c r="AO48" s="231">
        <v>44035</v>
      </c>
    </row>
    <row r="49" spans="3:41" x14ac:dyDescent="0.3">
      <c r="C49" s="231">
        <v>35</v>
      </c>
      <c r="D49" s="231">
        <v>6</v>
      </c>
      <c r="E49" s="231">
        <v>9</v>
      </c>
      <c r="F49" s="231">
        <v>33654</v>
      </c>
      <c r="G49" s="231">
        <v>0</v>
      </c>
      <c r="H49" s="231">
        <v>0</v>
      </c>
      <c r="I49" s="231">
        <v>0</v>
      </c>
      <c r="J49" s="231">
        <v>0</v>
      </c>
      <c r="K49" s="231">
        <v>15874</v>
      </c>
      <c r="L49" s="231">
        <v>0</v>
      </c>
      <c r="M49" s="231">
        <v>0</v>
      </c>
      <c r="N49" s="231">
        <v>0</v>
      </c>
      <c r="O49" s="231">
        <v>7780</v>
      </c>
      <c r="P49" s="231">
        <v>0</v>
      </c>
      <c r="Q49" s="231">
        <v>0</v>
      </c>
      <c r="R49" s="231">
        <v>0</v>
      </c>
      <c r="S49" s="231">
        <v>0</v>
      </c>
      <c r="T49" s="231">
        <v>0</v>
      </c>
      <c r="U49" s="231">
        <v>0</v>
      </c>
      <c r="V49" s="231">
        <v>0</v>
      </c>
      <c r="W49" s="231">
        <v>0</v>
      </c>
      <c r="X49" s="231">
        <v>0</v>
      </c>
      <c r="Y49" s="231">
        <v>0</v>
      </c>
      <c r="Z49" s="231">
        <v>0</v>
      </c>
      <c r="AA49" s="231">
        <v>0</v>
      </c>
      <c r="AB49" s="231">
        <v>0</v>
      </c>
      <c r="AC49" s="231">
        <v>0</v>
      </c>
      <c r="AD49" s="231">
        <v>0</v>
      </c>
      <c r="AE49" s="231">
        <v>0</v>
      </c>
      <c r="AF49" s="231">
        <v>1500</v>
      </c>
      <c r="AG49" s="231">
        <v>0</v>
      </c>
      <c r="AH49" s="231">
        <v>0</v>
      </c>
      <c r="AI49" s="231">
        <v>2500</v>
      </c>
      <c r="AJ49" s="231">
        <v>0</v>
      </c>
      <c r="AK49" s="231">
        <v>0</v>
      </c>
      <c r="AL49" s="231">
        <v>0</v>
      </c>
      <c r="AM49" s="231">
        <v>0</v>
      </c>
      <c r="AN49" s="231">
        <v>0</v>
      </c>
      <c r="AO49" s="231">
        <v>6000</v>
      </c>
    </row>
    <row r="50" spans="3:41" x14ac:dyDescent="0.3">
      <c r="C50" s="231">
        <v>35</v>
      </c>
      <c r="D50" s="231">
        <v>6</v>
      </c>
      <c r="E50" s="231">
        <v>10</v>
      </c>
      <c r="F50" s="231">
        <v>1150</v>
      </c>
      <c r="G50" s="231">
        <v>0</v>
      </c>
      <c r="H50" s="231">
        <v>350</v>
      </c>
      <c r="I50" s="231">
        <v>0</v>
      </c>
      <c r="J50" s="231">
        <v>0</v>
      </c>
      <c r="K50" s="231">
        <v>800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v>0</v>
      </c>
      <c r="AF50" s="231">
        <v>0</v>
      </c>
      <c r="AG50" s="231">
        <v>0</v>
      </c>
      <c r="AH50" s="231">
        <v>0</v>
      </c>
      <c r="AI50" s="231">
        <v>0</v>
      </c>
      <c r="AJ50" s="231">
        <v>0</v>
      </c>
      <c r="AK50" s="231">
        <v>0</v>
      </c>
      <c r="AL50" s="231">
        <v>0</v>
      </c>
      <c r="AM50" s="231">
        <v>0</v>
      </c>
      <c r="AN50" s="231">
        <v>0</v>
      </c>
      <c r="AO50" s="231">
        <v>0</v>
      </c>
    </row>
    <row r="51" spans="3:41" x14ac:dyDescent="0.3">
      <c r="C51" s="231">
        <v>35</v>
      </c>
      <c r="D51" s="231">
        <v>6</v>
      </c>
      <c r="E51" s="231">
        <v>11</v>
      </c>
      <c r="F51" s="231">
        <v>6007.8772546841901</v>
      </c>
      <c r="G51" s="231">
        <v>0</v>
      </c>
      <c r="H51" s="231">
        <v>2007.8772546841899</v>
      </c>
      <c r="I51" s="231">
        <v>0</v>
      </c>
      <c r="J51" s="231">
        <v>0</v>
      </c>
      <c r="K51" s="231">
        <v>4000</v>
      </c>
      <c r="L51" s="231">
        <v>0</v>
      </c>
      <c r="M51" s="231">
        <v>0</v>
      </c>
      <c r="N51" s="231">
        <v>0</v>
      </c>
      <c r="O51" s="231">
        <v>0</v>
      </c>
      <c r="P51" s="231">
        <v>0</v>
      </c>
      <c r="Q51" s="231">
        <v>0</v>
      </c>
      <c r="R51" s="231">
        <v>0</v>
      </c>
      <c r="S51" s="231">
        <v>0</v>
      </c>
      <c r="T51" s="231">
        <v>0</v>
      </c>
      <c r="U51" s="231">
        <v>0</v>
      </c>
      <c r="V51" s="231">
        <v>0</v>
      </c>
      <c r="W51" s="231">
        <v>0</v>
      </c>
      <c r="X51" s="231">
        <v>0</v>
      </c>
      <c r="Y51" s="231">
        <v>0</v>
      </c>
      <c r="Z51" s="231">
        <v>0</v>
      </c>
      <c r="AA51" s="231">
        <v>0</v>
      </c>
      <c r="AB51" s="231">
        <v>0</v>
      </c>
      <c r="AC51" s="231">
        <v>0</v>
      </c>
      <c r="AD51" s="231">
        <v>0</v>
      </c>
      <c r="AE51" s="231">
        <v>0</v>
      </c>
      <c r="AF51" s="231">
        <v>0</v>
      </c>
      <c r="AG51" s="231">
        <v>0</v>
      </c>
      <c r="AH51" s="231">
        <v>0</v>
      </c>
      <c r="AI51" s="231">
        <v>0</v>
      </c>
      <c r="AJ51" s="231">
        <v>0</v>
      </c>
      <c r="AK51" s="231">
        <v>0</v>
      </c>
      <c r="AL51" s="231">
        <v>0</v>
      </c>
      <c r="AM51" s="231">
        <v>0</v>
      </c>
      <c r="AN51" s="231">
        <v>0</v>
      </c>
      <c r="AO51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97" t="s">
        <v>1372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283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128</v>
      </c>
      <c r="B3" s="222">
        <f>SUBTOTAL(9,B6:B1048576)/2</f>
        <v>6343441</v>
      </c>
      <c r="C3" s="223">
        <f t="shared" ref="C3:R3" si="0">SUBTOTAL(9,C6:C1048576)</f>
        <v>4</v>
      </c>
      <c r="D3" s="223">
        <f>SUBTOTAL(9,D6:D1048576)/2</f>
        <v>6486259</v>
      </c>
      <c r="E3" s="223">
        <f t="shared" si="0"/>
        <v>3.7954730288510623</v>
      </c>
      <c r="F3" s="223">
        <f>SUBTOTAL(9,F6:F1048576)/2</f>
        <v>6736616.3300000001</v>
      </c>
      <c r="G3" s="224">
        <f>IF(B3&lt;&gt;0,F3/B3,"")</f>
        <v>1.0619813962169744</v>
      </c>
      <c r="H3" s="225">
        <f t="shared" si="0"/>
        <v>267222.78999999998</v>
      </c>
      <c r="I3" s="223">
        <f t="shared" si="0"/>
        <v>1</v>
      </c>
      <c r="J3" s="223">
        <f t="shared" si="0"/>
        <v>159094</v>
      </c>
      <c r="K3" s="223">
        <f t="shared" si="0"/>
        <v>0.59536089717497531</v>
      </c>
      <c r="L3" s="223">
        <f t="shared" si="0"/>
        <v>176436</v>
      </c>
      <c r="M3" s="226">
        <f>IF(H3&lt;&gt;0,L3/H3,"")</f>
        <v>0.660258056582674</v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282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08"/>
      <c r="B5" s="609">
        <v>2013</v>
      </c>
      <c r="C5" s="610"/>
      <c r="D5" s="610">
        <v>2014</v>
      </c>
      <c r="E5" s="610"/>
      <c r="F5" s="610">
        <v>2015</v>
      </c>
      <c r="G5" s="611" t="s">
        <v>2</v>
      </c>
      <c r="H5" s="609">
        <v>2013</v>
      </c>
      <c r="I5" s="610"/>
      <c r="J5" s="610">
        <v>2014</v>
      </c>
      <c r="K5" s="610"/>
      <c r="L5" s="610">
        <v>2015</v>
      </c>
      <c r="M5" s="611" t="s">
        <v>2</v>
      </c>
      <c r="N5" s="609">
        <v>2013</v>
      </c>
      <c r="O5" s="610"/>
      <c r="P5" s="610">
        <v>2014</v>
      </c>
      <c r="Q5" s="610"/>
      <c r="R5" s="610">
        <v>2015</v>
      </c>
      <c r="S5" s="611" t="s">
        <v>2</v>
      </c>
    </row>
    <row r="6" spans="1:19" ht="14.4" customHeight="1" x14ac:dyDescent="0.3">
      <c r="A6" s="568" t="s">
        <v>1370</v>
      </c>
      <c r="B6" s="612">
        <v>504448</v>
      </c>
      <c r="C6" s="537">
        <v>1</v>
      </c>
      <c r="D6" s="612">
        <v>434478</v>
      </c>
      <c r="E6" s="537">
        <v>0.86129392920578529</v>
      </c>
      <c r="F6" s="612">
        <v>446966.33</v>
      </c>
      <c r="G6" s="542">
        <v>0.88605035603273286</v>
      </c>
      <c r="H6" s="612"/>
      <c r="I6" s="537"/>
      <c r="J6" s="612"/>
      <c r="K6" s="537"/>
      <c r="L6" s="612"/>
      <c r="M6" s="542"/>
      <c r="N6" s="612"/>
      <c r="O6" s="537"/>
      <c r="P6" s="612"/>
      <c r="Q6" s="537"/>
      <c r="R6" s="612"/>
      <c r="S6" s="122"/>
    </row>
    <row r="7" spans="1:19" ht="14.4" customHeight="1" thickBot="1" x14ac:dyDescent="0.35">
      <c r="A7" s="614" t="s">
        <v>1371</v>
      </c>
      <c r="B7" s="613">
        <v>5838993</v>
      </c>
      <c r="C7" s="552">
        <v>1</v>
      </c>
      <c r="D7" s="613">
        <v>6051781</v>
      </c>
      <c r="E7" s="552">
        <v>1.0364425852197459</v>
      </c>
      <c r="F7" s="613">
        <v>6289650</v>
      </c>
      <c r="G7" s="557">
        <v>1.0771806028882034</v>
      </c>
      <c r="H7" s="613">
        <v>267222.78999999998</v>
      </c>
      <c r="I7" s="552">
        <v>1</v>
      </c>
      <c r="J7" s="613">
        <v>159094</v>
      </c>
      <c r="K7" s="552">
        <v>0.59536089717497531</v>
      </c>
      <c r="L7" s="613">
        <v>176436</v>
      </c>
      <c r="M7" s="557">
        <v>0.660258056582674</v>
      </c>
      <c r="N7" s="613"/>
      <c r="O7" s="552"/>
      <c r="P7" s="613"/>
      <c r="Q7" s="552"/>
      <c r="R7" s="613"/>
      <c r="S7" s="558"/>
    </row>
    <row r="8" spans="1:19" ht="14.4" customHeight="1" thickBot="1" x14ac:dyDescent="0.35"/>
    <row r="9" spans="1:19" ht="14.4" customHeight="1" x14ac:dyDescent="0.3">
      <c r="A9" s="568" t="s">
        <v>1373</v>
      </c>
      <c r="B9" s="612">
        <v>504448</v>
      </c>
      <c r="C9" s="537">
        <v>1</v>
      </c>
      <c r="D9" s="612">
        <v>434478</v>
      </c>
      <c r="E9" s="537">
        <v>0.86129392920578529</v>
      </c>
      <c r="F9" s="612">
        <v>446966.33</v>
      </c>
      <c r="G9" s="542">
        <v>0.88605035603273286</v>
      </c>
      <c r="H9" s="612"/>
      <c r="I9" s="537"/>
      <c r="J9" s="612"/>
      <c r="K9" s="537"/>
      <c r="L9" s="612"/>
      <c r="M9" s="542"/>
      <c r="N9" s="612"/>
      <c r="O9" s="537"/>
      <c r="P9" s="612"/>
      <c r="Q9" s="537"/>
      <c r="R9" s="612"/>
      <c r="S9" s="122"/>
    </row>
    <row r="10" spans="1:19" ht="14.4" customHeight="1" thickBot="1" x14ac:dyDescent="0.35">
      <c r="A10" s="614" t="s">
        <v>521</v>
      </c>
      <c r="B10" s="613">
        <v>5838993</v>
      </c>
      <c r="C10" s="552">
        <v>1</v>
      </c>
      <c r="D10" s="613">
        <v>6051781</v>
      </c>
      <c r="E10" s="552">
        <v>1.0364425852197459</v>
      </c>
      <c r="F10" s="613">
        <v>6289650</v>
      </c>
      <c r="G10" s="557">
        <v>1.0771806028882034</v>
      </c>
      <c r="H10" s="613"/>
      <c r="I10" s="552"/>
      <c r="J10" s="613"/>
      <c r="K10" s="552"/>
      <c r="L10" s="613"/>
      <c r="M10" s="557"/>
      <c r="N10" s="613"/>
      <c r="O10" s="552"/>
      <c r="P10" s="613"/>
      <c r="Q10" s="552"/>
      <c r="R10" s="613"/>
      <c r="S10" s="558"/>
    </row>
    <row r="11" spans="1:19" ht="14.4" customHeight="1" x14ac:dyDescent="0.3">
      <c r="A11" s="514" t="s">
        <v>609</v>
      </c>
    </row>
    <row r="12" spans="1:19" ht="14.4" customHeight="1" x14ac:dyDescent="0.3">
      <c r="A12" s="515" t="s">
        <v>610</v>
      </c>
    </row>
    <row r="13" spans="1:19" ht="14.4" customHeight="1" x14ac:dyDescent="0.3">
      <c r="A13" s="514" t="s">
        <v>1374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8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1379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5" t="s">
        <v>283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1" t="s">
        <v>128</v>
      </c>
      <c r="B3" s="315">
        <f t="shared" ref="B3:G3" si="0">SUBTOTAL(9,B6:B1048576)</f>
        <v>27441</v>
      </c>
      <c r="C3" s="316">
        <f t="shared" si="0"/>
        <v>28092</v>
      </c>
      <c r="D3" s="316">
        <f t="shared" si="0"/>
        <v>28279</v>
      </c>
      <c r="E3" s="225">
        <f t="shared" si="0"/>
        <v>6343441</v>
      </c>
      <c r="F3" s="223">
        <f t="shared" si="0"/>
        <v>6486259</v>
      </c>
      <c r="G3" s="317">
        <f t="shared" si="0"/>
        <v>6736616.3300000001</v>
      </c>
    </row>
    <row r="4" spans="1:7" ht="14.4" customHeight="1" x14ac:dyDescent="0.3">
      <c r="A4" s="398" t="s">
        <v>136</v>
      </c>
      <c r="B4" s="399" t="s">
        <v>258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608"/>
      <c r="B5" s="609">
        <v>2013</v>
      </c>
      <c r="C5" s="610">
        <v>2014</v>
      </c>
      <c r="D5" s="610">
        <v>2015</v>
      </c>
      <c r="E5" s="609">
        <v>2013</v>
      </c>
      <c r="F5" s="610">
        <v>2014</v>
      </c>
      <c r="G5" s="615">
        <v>2015</v>
      </c>
    </row>
    <row r="6" spans="1:7" ht="14.4" customHeight="1" x14ac:dyDescent="0.3">
      <c r="A6" s="568" t="s">
        <v>1375</v>
      </c>
      <c r="B6" s="116">
        <v>27293</v>
      </c>
      <c r="C6" s="116">
        <v>27928</v>
      </c>
      <c r="D6" s="116">
        <v>28132</v>
      </c>
      <c r="E6" s="612">
        <v>5844528</v>
      </c>
      <c r="F6" s="612">
        <v>6058122</v>
      </c>
      <c r="G6" s="616">
        <v>6297965.3300000001</v>
      </c>
    </row>
    <row r="7" spans="1:7" ht="14.4" customHeight="1" x14ac:dyDescent="0.3">
      <c r="A7" s="569" t="s">
        <v>616</v>
      </c>
      <c r="B7" s="561"/>
      <c r="C7" s="561"/>
      <c r="D7" s="561">
        <v>6</v>
      </c>
      <c r="E7" s="617"/>
      <c r="F7" s="617"/>
      <c r="G7" s="618">
        <v>210</v>
      </c>
    </row>
    <row r="8" spans="1:7" ht="14.4" customHeight="1" x14ac:dyDescent="0.3">
      <c r="A8" s="569" t="s">
        <v>612</v>
      </c>
      <c r="B8" s="561">
        <v>24</v>
      </c>
      <c r="C8" s="561">
        <v>13</v>
      </c>
      <c r="D8" s="561">
        <v>17</v>
      </c>
      <c r="E8" s="617">
        <v>816</v>
      </c>
      <c r="F8" s="617">
        <v>27276</v>
      </c>
      <c r="G8" s="618">
        <v>45886</v>
      </c>
    </row>
    <row r="9" spans="1:7" ht="14.4" customHeight="1" x14ac:dyDescent="0.3">
      <c r="A9" s="569" t="s">
        <v>618</v>
      </c>
      <c r="B9" s="561"/>
      <c r="C9" s="561"/>
      <c r="D9" s="561">
        <v>1</v>
      </c>
      <c r="E9" s="617"/>
      <c r="F9" s="617"/>
      <c r="G9" s="618">
        <v>35</v>
      </c>
    </row>
    <row r="10" spans="1:7" ht="14.4" customHeight="1" x14ac:dyDescent="0.3">
      <c r="A10" s="569" t="s">
        <v>613</v>
      </c>
      <c r="B10" s="561">
        <v>3</v>
      </c>
      <c r="C10" s="561">
        <v>13</v>
      </c>
      <c r="D10" s="561">
        <v>4</v>
      </c>
      <c r="E10" s="617">
        <v>102</v>
      </c>
      <c r="F10" s="617">
        <v>446</v>
      </c>
      <c r="G10" s="618">
        <v>140</v>
      </c>
    </row>
    <row r="11" spans="1:7" ht="14.4" customHeight="1" x14ac:dyDescent="0.3">
      <c r="A11" s="569" t="s">
        <v>1376</v>
      </c>
      <c r="B11" s="561">
        <v>21</v>
      </c>
      <c r="C11" s="561"/>
      <c r="D11" s="561"/>
      <c r="E11" s="617">
        <v>54596</v>
      </c>
      <c r="F11" s="617"/>
      <c r="G11" s="618"/>
    </row>
    <row r="12" spans="1:7" ht="14.4" customHeight="1" x14ac:dyDescent="0.3">
      <c r="A12" s="569" t="s">
        <v>1377</v>
      </c>
      <c r="B12" s="561"/>
      <c r="C12" s="561">
        <v>3</v>
      </c>
      <c r="D12" s="561">
        <v>13</v>
      </c>
      <c r="E12" s="617"/>
      <c r="F12" s="617">
        <v>105</v>
      </c>
      <c r="G12" s="618">
        <v>455</v>
      </c>
    </row>
    <row r="13" spans="1:7" ht="14.4" customHeight="1" x14ac:dyDescent="0.3">
      <c r="A13" s="569" t="s">
        <v>615</v>
      </c>
      <c r="B13" s="561"/>
      <c r="C13" s="561"/>
      <c r="D13" s="561">
        <v>8</v>
      </c>
      <c r="E13" s="617"/>
      <c r="F13" s="617"/>
      <c r="G13" s="618">
        <v>280</v>
      </c>
    </row>
    <row r="14" spans="1:7" ht="14.4" customHeight="1" x14ac:dyDescent="0.3">
      <c r="A14" s="569" t="s">
        <v>614</v>
      </c>
      <c r="B14" s="561">
        <v>100</v>
      </c>
      <c r="C14" s="561">
        <v>135</v>
      </c>
      <c r="D14" s="561">
        <v>84</v>
      </c>
      <c r="E14" s="617">
        <v>443399</v>
      </c>
      <c r="F14" s="617">
        <v>400310</v>
      </c>
      <c r="G14" s="618">
        <v>336761</v>
      </c>
    </row>
    <row r="15" spans="1:7" ht="14.4" customHeight="1" thickBot="1" x14ac:dyDescent="0.35">
      <c r="A15" s="614" t="s">
        <v>1378</v>
      </c>
      <c r="B15" s="563"/>
      <c r="C15" s="563"/>
      <c r="D15" s="563">
        <v>14</v>
      </c>
      <c r="E15" s="613"/>
      <c r="F15" s="613"/>
      <c r="G15" s="619">
        <v>54884</v>
      </c>
    </row>
    <row r="16" spans="1:7" ht="14.4" customHeight="1" x14ac:dyDescent="0.3">
      <c r="A16" s="514" t="s">
        <v>609</v>
      </c>
    </row>
    <row r="17" spans="1:1" ht="14.4" customHeight="1" x14ac:dyDescent="0.3">
      <c r="A17" s="515" t="s">
        <v>610</v>
      </c>
    </row>
    <row r="18" spans="1:1" ht="14.4" customHeight="1" x14ac:dyDescent="0.3">
      <c r="A18" s="514" t="s">
        <v>1374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4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8" style="130" customWidth="1"/>
    <col min="4" max="4" width="50.88671875" style="130" bestFit="1" customWidth="1"/>
    <col min="5" max="6" width="11.109375" style="208" customWidth="1"/>
    <col min="7" max="8" width="9.33203125" style="130" hidden="1" customWidth="1"/>
    <col min="9" max="10" width="11.109375" style="208" customWidth="1"/>
    <col min="11" max="12" width="9.33203125" style="130" hidden="1" customWidth="1"/>
    <col min="13" max="14" width="11.109375" style="208" customWidth="1"/>
    <col min="15" max="15" width="11.109375" style="211" customWidth="1"/>
    <col min="16" max="16" width="11.109375" style="208" customWidth="1"/>
    <col min="17" max="16384" width="8.88671875" style="130"/>
  </cols>
  <sheetData>
    <row r="1" spans="1:16" ht="18.600000000000001" customHeight="1" thickBot="1" x14ac:dyDescent="0.4">
      <c r="A1" s="325" t="s">
        <v>1458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</row>
    <row r="2" spans="1:16" ht="14.4" customHeight="1" thickBot="1" x14ac:dyDescent="0.35">
      <c r="A2" s="235" t="s">
        <v>283</v>
      </c>
      <c r="B2" s="131"/>
      <c r="C2" s="314"/>
      <c r="D2" s="131"/>
      <c r="E2" s="229"/>
      <c r="F2" s="229"/>
      <c r="G2" s="131"/>
      <c r="H2" s="131"/>
      <c r="I2" s="229"/>
      <c r="J2" s="229"/>
      <c r="K2" s="131"/>
      <c r="L2" s="131"/>
      <c r="M2" s="229"/>
      <c r="N2" s="229"/>
      <c r="O2" s="230"/>
      <c r="P2" s="229"/>
    </row>
    <row r="3" spans="1:16" ht="14.4" customHeight="1" thickBot="1" x14ac:dyDescent="0.35">
      <c r="D3" s="87" t="s">
        <v>128</v>
      </c>
      <c r="E3" s="102">
        <f t="shared" ref="E3:N3" si="0">SUBTOTAL(9,E6:E1048576)</f>
        <v>27729</v>
      </c>
      <c r="F3" s="103">
        <f t="shared" si="0"/>
        <v>6610663.79</v>
      </c>
      <c r="G3" s="74"/>
      <c r="H3" s="74"/>
      <c r="I3" s="103">
        <f t="shared" si="0"/>
        <v>28307</v>
      </c>
      <c r="J3" s="103">
        <f t="shared" si="0"/>
        <v>6645353</v>
      </c>
      <c r="K3" s="74"/>
      <c r="L3" s="74"/>
      <c r="M3" s="103">
        <f t="shared" si="0"/>
        <v>28513</v>
      </c>
      <c r="N3" s="103">
        <f t="shared" si="0"/>
        <v>6913052.3300000001</v>
      </c>
      <c r="O3" s="75">
        <f>IF(F3=0,0,N3/F3)</f>
        <v>1.0457425380575889</v>
      </c>
      <c r="P3" s="104">
        <f>IF(M3=0,0,N3/M3)</f>
        <v>242.45264721355173</v>
      </c>
    </row>
    <row r="4" spans="1:16" ht="14.4" customHeight="1" x14ac:dyDescent="0.3">
      <c r="A4" s="406" t="s">
        <v>95</v>
      </c>
      <c r="B4" s="407" t="s">
        <v>96</v>
      </c>
      <c r="C4" s="412" t="s">
        <v>71</v>
      </c>
      <c r="D4" s="408" t="s">
        <v>70</v>
      </c>
      <c r="E4" s="409">
        <v>2013</v>
      </c>
      <c r="F4" s="410"/>
      <c r="G4" s="101"/>
      <c r="H4" s="101"/>
      <c r="I4" s="409">
        <v>2014</v>
      </c>
      <c r="J4" s="410"/>
      <c r="K4" s="101"/>
      <c r="L4" s="101"/>
      <c r="M4" s="409">
        <v>2015</v>
      </c>
      <c r="N4" s="410"/>
      <c r="O4" s="411" t="s">
        <v>2</v>
      </c>
      <c r="P4" s="405" t="s">
        <v>98</v>
      </c>
    </row>
    <row r="5" spans="1:16" ht="14.4" customHeight="1" thickBot="1" x14ac:dyDescent="0.35">
      <c r="A5" s="620"/>
      <c r="B5" s="621"/>
      <c r="C5" s="622"/>
      <c r="D5" s="623"/>
      <c r="E5" s="624" t="s">
        <v>72</v>
      </c>
      <c r="F5" s="625" t="s">
        <v>14</v>
      </c>
      <c r="G5" s="626"/>
      <c r="H5" s="626"/>
      <c r="I5" s="624" t="s">
        <v>72</v>
      </c>
      <c r="J5" s="625" t="s">
        <v>14</v>
      </c>
      <c r="K5" s="626"/>
      <c r="L5" s="626"/>
      <c r="M5" s="624" t="s">
        <v>72</v>
      </c>
      <c r="N5" s="625" t="s">
        <v>14</v>
      </c>
      <c r="O5" s="627"/>
      <c r="P5" s="628"/>
    </row>
    <row r="6" spans="1:16" ht="14.4" customHeight="1" x14ac:dyDescent="0.3">
      <c r="A6" s="536" t="s">
        <v>1380</v>
      </c>
      <c r="B6" s="537" t="s">
        <v>1381</v>
      </c>
      <c r="C6" s="537" t="s">
        <v>1382</v>
      </c>
      <c r="D6" s="537" t="s">
        <v>1383</v>
      </c>
      <c r="E6" s="116">
        <v>66</v>
      </c>
      <c r="F6" s="116">
        <v>2244</v>
      </c>
      <c r="G6" s="537">
        <v>1</v>
      </c>
      <c r="H6" s="537">
        <v>34</v>
      </c>
      <c r="I6" s="116">
        <v>88</v>
      </c>
      <c r="J6" s="116">
        <v>3018</v>
      </c>
      <c r="K6" s="537">
        <v>1.3449197860962567</v>
      </c>
      <c r="L6" s="537">
        <v>34.295454545454547</v>
      </c>
      <c r="M6" s="116">
        <v>80</v>
      </c>
      <c r="N6" s="116">
        <v>2800</v>
      </c>
      <c r="O6" s="542">
        <v>1.2477718360071302</v>
      </c>
      <c r="P6" s="560">
        <v>35</v>
      </c>
    </row>
    <row r="7" spans="1:16" ht="14.4" customHeight="1" x14ac:dyDescent="0.3">
      <c r="A7" s="543" t="s">
        <v>1380</v>
      </c>
      <c r="B7" s="544" t="s">
        <v>1381</v>
      </c>
      <c r="C7" s="544" t="s">
        <v>1384</v>
      </c>
      <c r="D7" s="544" t="s">
        <v>1385</v>
      </c>
      <c r="E7" s="561">
        <v>9</v>
      </c>
      <c r="F7" s="561">
        <v>0</v>
      </c>
      <c r="G7" s="544"/>
      <c r="H7" s="544">
        <v>0</v>
      </c>
      <c r="I7" s="561">
        <v>12</v>
      </c>
      <c r="J7" s="561">
        <v>0</v>
      </c>
      <c r="K7" s="544"/>
      <c r="L7" s="544">
        <v>0</v>
      </c>
      <c r="M7" s="561">
        <v>19</v>
      </c>
      <c r="N7" s="561">
        <v>233.32999999999998</v>
      </c>
      <c r="O7" s="549"/>
      <c r="P7" s="562">
        <v>12.280526315789473</v>
      </c>
    </row>
    <row r="8" spans="1:16" ht="14.4" customHeight="1" x14ac:dyDescent="0.3">
      <c r="A8" s="543" t="s">
        <v>1380</v>
      </c>
      <c r="B8" s="544" t="s">
        <v>1381</v>
      </c>
      <c r="C8" s="544" t="s">
        <v>1386</v>
      </c>
      <c r="D8" s="544" t="s">
        <v>1387</v>
      </c>
      <c r="E8" s="561">
        <v>54</v>
      </c>
      <c r="F8" s="561">
        <v>1890</v>
      </c>
      <c r="G8" s="544">
        <v>1</v>
      </c>
      <c r="H8" s="544">
        <v>35</v>
      </c>
      <c r="I8" s="561">
        <v>57</v>
      </c>
      <c r="J8" s="561">
        <v>2021</v>
      </c>
      <c r="K8" s="544">
        <v>1.0693121693121692</v>
      </c>
      <c r="L8" s="544">
        <v>35.456140350877192</v>
      </c>
      <c r="M8" s="561">
        <v>77</v>
      </c>
      <c r="N8" s="561">
        <v>2772</v>
      </c>
      <c r="O8" s="549">
        <v>1.4666666666666666</v>
      </c>
      <c r="P8" s="562">
        <v>36</v>
      </c>
    </row>
    <row r="9" spans="1:16" ht="14.4" customHeight="1" x14ac:dyDescent="0.3">
      <c r="A9" s="543" t="s">
        <v>1380</v>
      </c>
      <c r="B9" s="544" t="s">
        <v>1381</v>
      </c>
      <c r="C9" s="544" t="s">
        <v>1388</v>
      </c>
      <c r="D9" s="544" t="s">
        <v>1389</v>
      </c>
      <c r="E9" s="561">
        <v>81</v>
      </c>
      <c r="F9" s="561">
        <v>3645</v>
      </c>
      <c r="G9" s="544">
        <v>1</v>
      </c>
      <c r="H9" s="544">
        <v>45</v>
      </c>
      <c r="I9" s="561">
        <v>96</v>
      </c>
      <c r="J9" s="561">
        <v>4320</v>
      </c>
      <c r="K9" s="544">
        <v>1.1851851851851851</v>
      </c>
      <c r="L9" s="544">
        <v>45</v>
      </c>
      <c r="M9" s="561">
        <v>118</v>
      </c>
      <c r="N9" s="561">
        <v>5310</v>
      </c>
      <c r="O9" s="549">
        <v>1.4567901234567902</v>
      </c>
      <c r="P9" s="562">
        <v>45</v>
      </c>
    </row>
    <row r="10" spans="1:16" ht="14.4" customHeight="1" x14ac:dyDescent="0.3">
      <c r="A10" s="543" t="s">
        <v>1380</v>
      </c>
      <c r="B10" s="544" t="s">
        <v>1381</v>
      </c>
      <c r="C10" s="544" t="s">
        <v>1390</v>
      </c>
      <c r="D10" s="544" t="s">
        <v>1391</v>
      </c>
      <c r="E10" s="561">
        <v>55</v>
      </c>
      <c r="F10" s="561">
        <v>493735</v>
      </c>
      <c r="G10" s="544">
        <v>1</v>
      </c>
      <c r="H10" s="544">
        <v>8977</v>
      </c>
      <c r="I10" s="561">
        <v>47</v>
      </c>
      <c r="J10" s="561">
        <v>422339</v>
      </c>
      <c r="K10" s="544">
        <v>0.8553961132996446</v>
      </c>
      <c r="L10" s="544">
        <v>8985.9361702127662</v>
      </c>
      <c r="M10" s="561">
        <v>48</v>
      </c>
      <c r="N10" s="561">
        <v>432384</v>
      </c>
      <c r="O10" s="549">
        <v>0.87574103517068869</v>
      </c>
      <c r="P10" s="562">
        <v>9008</v>
      </c>
    </row>
    <row r="11" spans="1:16" ht="14.4" customHeight="1" x14ac:dyDescent="0.3">
      <c r="A11" s="543" t="s">
        <v>1380</v>
      </c>
      <c r="B11" s="544" t="s">
        <v>1381</v>
      </c>
      <c r="C11" s="544" t="s">
        <v>1392</v>
      </c>
      <c r="D11" s="544" t="s">
        <v>1393</v>
      </c>
      <c r="E11" s="561"/>
      <c r="F11" s="561"/>
      <c r="G11" s="544"/>
      <c r="H11" s="544"/>
      <c r="I11" s="561"/>
      <c r="J11" s="561"/>
      <c r="K11" s="544"/>
      <c r="L11" s="544"/>
      <c r="M11" s="561">
        <v>2</v>
      </c>
      <c r="N11" s="561">
        <v>662</v>
      </c>
      <c r="O11" s="549"/>
      <c r="P11" s="562">
        <v>331</v>
      </c>
    </row>
    <row r="12" spans="1:16" ht="14.4" customHeight="1" x14ac:dyDescent="0.3">
      <c r="A12" s="543" t="s">
        <v>1380</v>
      </c>
      <c r="B12" s="544" t="s">
        <v>1381</v>
      </c>
      <c r="C12" s="544" t="s">
        <v>1394</v>
      </c>
      <c r="D12" s="544" t="s">
        <v>1395</v>
      </c>
      <c r="E12" s="561">
        <v>18</v>
      </c>
      <c r="F12" s="561">
        <v>2934</v>
      </c>
      <c r="G12" s="544">
        <v>1</v>
      </c>
      <c r="H12" s="544">
        <v>163</v>
      </c>
      <c r="I12" s="561">
        <v>17</v>
      </c>
      <c r="J12" s="561">
        <v>2780</v>
      </c>
      <c r="K12" s="544">
        <v>0.94751192910702109</v>
      </c>
      <c r="L12" s="544">
        <v>163.52941176470588</v>
      </c>
      <c r="M12" s="561">
        <v>17</v>
      </c>
      <c r="N12" s="561">
        <v>2805</v>
      </c>
      <c r="O12" s="549">
        <v>0.95603271983640081</v>
      </c>
      <c r="P12" s="562">
        <v>165</v>
      </c>
    </row>
    <row r="13" spans="1:16" ht="14.4" customHeight="1" x14ac:dyDescent="0.3">
      <c r="A13" s="543" t="s">
        <v>1396</v>
      </c>
      <c r="B13" s="544" t="s">
        <v>1397</v>
      </c>
      <c r="C13" s="544" t="s">
        <v>1398</v>
      </c>
      <c r="D13" s="544" t="s">
        <v>1399</v>
      </c>
      <c r="E13" s="561">
        <v>288</v>
      </c>
      <c r="F13" s="561">
        <v>267222.78999999998</v>
      </c>
      <c r="G13" s="544">
        <v>1</v>
      </c>
      <c r="H13" s="544">
        <v>927.8569097222221</v>
      </c>
      <c r="I13" s="561">
        <v>215</v>
      </c>
      <c r="J13" s="561">
        <v>159094</v>
      </c>
      <c r="K13" s="544">
        <v>0.59536089717497531</v>
      </c>
      <c r="L13" s="544">
        <v>739.97209302325587</v>
      </c>
      <c r="M13" s="561">
        <v>234</v>
      </c>
      <c r="N13" s="561">
        <v>176436</v>
      </c>
      <c r="O13" s="549">
        <v>0.660258056582674</v>
      </c>
      <c r="P13" s="562">
        <v>754</v>
      </c>
    </row>
    <row r="14" spans="1:16" ht="14.4" customHeight="1" x14ac:dyDescent="0.3">
      <c r="A14" s="543" t="s">
        <v>1396</v>
      </c>
      <c r="B14" s="544" t="s">
        <v>1381</v>
      </c>
      <c r="C14" s="544" t="s">
        <v>1400</v>
      </c>
      <c r="D14" s="544" t="s">
        <v>1401</v>
      </c>
      <c r="E14" s="561">
        <v>876</v>
      </c>
      <c r="F14" s="561">
        <v>177828</v>
      </c>
      <c r="G14" s="544">
        <v>1</v>
      </c>
      <c r="H14" s="544">
        <v>203</v>
      </c>
      <c r="I14" s="561">
        <v>1103</v>
      </c>
      <c r="J14" s="561">
        <v>222769</v>
      </c>
      <c r="K14" s="544">
        <v>1.2527217311109611</v>
      </c>
      <c r="L14" s="544">
        <v>201.96645512239348</v>
      </c>
      <c r="M14" s="561">
        <v>1022</v>
      </c>
      <c r="N14" s="561">
        <v>210532</v>
      </c>
      <c r="O14" s="549">
        <v>1.1839080459770115</v>
      </c>
      <c r="P14" s="562">
        <v>206</v>
      </c>
    </row>
    <row r="15" spans="1:16" ht="14.4" customHeight="1" x14ac:dyDescent="0.3">
      <c r="A15" s="543" t="s">
        <v>1396</v>
      </c>
      <c r="B15" s="544" t="s">
        <v>1381</v>
      </c>
      <c r="C15" s="544" t="s">
        <v>1402</v>
      </c>
      <c r="D15" s="544" t="s">
        <v>1401</v>
      </c>
      <c r="E15" s="561">
        <v>6</v>
      </c>
      <c r="F15" s="561">
        <v>504</v>
      </c>
      <c r="G15" s="544">
        <v>1</v>
      </c>
      <c r="H15" s="544">
        <v>84</v>
      </c>
      <c r="I15" s="561">
        <v>130</v>
      </c>
      <c r="J15" s="561">
        <v>10796</v>
      </c>
      <c r="K15" s="544">
        <v>21.420634920634921</v>
      </c>
      <c r="L15" s="544">
        <v>83.046153846153842</v>
      </c>
      <c r="M15" s="561">
        <v>131</v>
      </c>
      <c r="N15" s="561">
        <v>11135</v>
      </c>
      <c r="O15" s="549">
        <v>22.093253968253968</v>
      </c>
      <c r="P15" s="562">
        <v>85</v>
      </c>
    </row>
    <row r="16" spans="1:16" ht="14.4" customHeight="1" x14ac:dyDescent="0.3">
      <c r="A16" s="543" t="s">
        <v>1396</v>
      </c>
      <c r="B16" s="544" t="s">
        <v>1381</v>
      </c>
      <c r="C16" s="544" t="s">
        <v>1403</v>
      </c>
      <c r="D16" s="544" t="s">
        <v>1404</v>
      </c>
      <c r="E16" s="561">
        <v>4955</v>
      </c>
      <c r="F16" s="561">
        <v>1446860</v>
      </c>
      <c r="G16" s="544">
        <v>1</v>
      </c>
      <c r="H16" s="544">
        <v>292</v>
      </c>
      <c r="I16" s="561">
        <v>5698</v>
      </c>
      <c r="J16" s="561">
        <v>1647158</v>
      </c>
      <c r="K16" s="544">
        <v>1.1384363380009124</v>
      </c>
      <c r="L16" s="544">
        <v>289.07651807651808</v>
      </c>
      <c r="M16" s="561">
        <v>6822</v>
      </c>
      <c r="N16" s="561">
        <v>2012490</v>
      </c>
      <c r="O16" s="549">
        <v>1.3909362343281313</v>
      </c>
      <c r="P16" s="562">
        <v>295</v>
      </c>
    </row>
    <row r="17" spans="1:16" ht="14.4" customHeight="1" x14ac:dyDescent="0.3">
      <c r="A17" s="543" t="s">
        <v>1396</v>
      </c>
      <c r="B17" s="544" t="s">
        <v>1381</v>
      </c>
      <c r="C17" s="544" t="s">
        <v>1405</v>
      </c>
      <c r="D17" s="544" t="s">
        <v>1406</v>
      </c>
      <c r="E17" s="561">
        <v>149</v>
      </c>
      <c r="F17" s="561">
        <v>13857</v>
      </c>
      <c r="G17" s="544">
        <v>1</v>
      </c>
      <c r="H17" s="544">
        <v>93</v>
      </c>
      <c r="I17" s="561">
        <v>146</v>
      </c>
      <c r="J17" s="561">
        <v>13624</v>
      </c>
      <c r="K17" s="544">
        <v>0.98318539366385216</v>
      </c>
      <c r="L17" s="544">
        <v>93.31506849315069</v>
      </c>
      <c r="M17" s="561">
        <v>110</v>
      </c>
      <c r="N17" s="561">
        <v>10450</v>
      </c>
      <c r="O17" s="549">
        <v>0.75413148589160717</v>
      </c>
      <c r="P17" s="562">
        <v>95</v>
      </c>
    </row>
    <row r="18" spans="1:16" ht="14.4" customHeight="1" x14ac:dyDescent="0.3">
      <c r="A18" s="543" t="s">
        <v>1396</v>
      </c>
      <c r="B18" s="544" t="s">
        <v>1381</v>
      </c>
      <c r="C18" s="544" t="s">
        <v>1407</v>
      </c>
      <c r="D18" s="544" t="s">
        <v>1408</v>
      </c>
      <c r="E18" s="561">
        <v>20</v>
      </c>
      <c r="F18" s="561">
        <v>4400</v>
      </c>
      <c r="G18" s="544">
        <v>1</v>
      </c>
      <c r="H18" s="544">
        <v>220</v>
      </c>
      <c r="I18" s="561">
        <v>16</v>
      </c>
      <c r="J18" s="561">
        <v>3538</v>
      </c>
      <c r="K18" s="544">
        <v>0.80409090909090908</v>
      </c>
      <c r="L18" s="544">
        <v>221.125</v>
      </c>
      <c r="M18" s="561">
        <v>9</v>
      </c>
      <c r="N18" s="561">
        <v>2016</v>
      </c>
      <c r="O18" s="549">
        <v>0.45818181818181819</v>
      </c>
      <c r="P18" s="562">
        <v>224</v>
      </c>
    </row>
    <row r="19" spans="1:16" ht="14.4" customHeight="1" x14ac:dyDescent="0.3">
      <c r="A19" s="543" t="s">
        <v>1396</v>
      </c>
      <c r="B19" s="544" t="s">
        <v>1381</v>
      </c>
      <c r="C19" s="544" t="s">
        <v>1409</v>
      </c>
      <c r="D19" s="544" t="s">
        <v>1410</v>
      </c>
      <c r="E19" s="561">
        <v>1566</v>
      </c>
      <c r="F19" s="561">
        <v>209844</v>
      </c>
      <c r="G19" s="544">
        <v>1</v>
      </c>
      <c r="H19" s="544">
        <v>134</v>
      </c>
      <c r="I19" s="561">
        <v>1506</v>
      </c>
      <c r="J19" s="561">
        <v>201846</v>
      </c>
      <c r="K19" s="544">
        <v>0.96188597243666729</v>
      </c>
      <c r="L19" s="544">
        <v>134.02788844621514</v>
      </c>
      <c r="M19" s="561">
        <v>1378</v>
      </c>
      <c r="N19" s="561">
        <v>186030</v>
      </c>
      <c r="O19" s="549">
        <v>0.88651569737519298</v>
      </c>
      <c r="P19" s="562">
        <v>135</v>
      </c>
    </row>
    <row r="20" spans="1:16" ht="14.4" customHeight="1" x14ac:dyDescent="0.3">
      <c r="A20" s="543" t="s">
        <v>1396</v>
      </c>
      <c r="B20" s="544" t="s">
        <v>1381</v>
      </c>
      <c r="C20" s="544" t="s">
        <v>1411</v>
      </c>
      <c r="D20" s="544" t="s">
        <v>1410</v>
      </c>
      <c r="E20" s="561">
        <v>93</v>
      </c>
      <c r="F20" s="561">
        <v>16275</v>
      </c>
      <c r="G20" s="544">
        <v>1</v>
      </c>
      <c r="H20" s="544">
        <v>175</v>
      </c>
      <c r="I20" s="561">
        <v>109</v>
      </c>
      <c r="J20" s="561">
        <v>18809</v>
      </c>
      <c r="K20" s="544">
        <v>1.1556989247311829</v>
      </c>
      <c r="L20" s="544">
        <v>172.55963302752295</v>
      </c>
      <c r="M20" s="561">
        <v>109</v>
      </c>
      <c r="N20" s="561">
        <v>19402</v>
      </c>
      <c r="O20" s="549">
        <v>1.1921351766513058</v>
      </c>
      <c r="P20" s="562">
        <v>178</v>
      </c>
    </row>
    <row r="21" spans="1:16" ht="14.4" customHeight="1" x14ac:dyDescent="0.3">
      <c r="A21" s="543" t="s">
        <v>1396</v>
      </c>
      <c r="B21" s="544" t="s">
        <v>1381</v>
      </c>
      <c r="C21" s="544" t="s">
        <v>1412</v>
      </c>
      <c r="D21" s="544" t="s">
        <v>1413</v>
      </c>
      <c r="E21" s="561">
        <v>49</v>
      </c>
      <c r="F21" s="561">
        <v>29988</v>
      </c>
      <c r="G21" s="544">
        <v>1</v>
      </c>
      <c r="H21" s="544">
        <v>612</v>
      </c>
      <c r="I21" s="561">
        <v>40</v>
      </c>
      <c r="J21" s="561">
        <v>24564</v>
      </c>
      <c r="K21" s="544">
        <v>0.81912765106042418</v>
      </c>
      <c r="L21" s="544">
        <v>614.1</v>
      </c>
      <c r="M21" s="561">
        <v>26</v>
      </c>
      <c r="N21" s="561">
        <v>16120</v>
      </c>
      <c r="O21" s="549">
        <v>0.53754835267440304</v>
      </c>
      <c r="P21" s="562">
        <v>620</v>
      </c>
    </row>
    <row r="22" spans="1:16" ht="14.4" customHeight="1" x14ac:dyDescent="0.3">
      <c r="A22" s="543" t="s">
        <v>1396</v>
      </c>
      <c r="B22" s="544" t="s">
        <v>1381</v>
      </c>
      <c r="C22" s="544" t="s">
        <v>1414</v>
      </c>
      <c r="D22" s="544" t="s">
        <v>1415</v>
      </c>
      <c r="E22" s="561">
        <v>43</v>
      </c>
      <c r="F22" s="561">
        <v>25155</v>
      </c>
      <c r="G22" s="544">
        <v>1</v>
      </c>
      <c r="H22" s="544">
        <v>585</v>
      </c>
      <c r="I22" s="561">
        <v>76</v>
      </c>
      <c r="J22" s="561">
        <v>44646</v>
      </c>
      <c r="K22" s="544">
        <v>1.7748360166964818</v>
      </c>
      <c r="L22" s="544">
        <v>587.4473684210526</v>
      </c>
      <c r="M22" s="561">
        <v>49</v>
      </c>
      <c r="N22" s="561">
        <v>29057</v>
      </c>
      <c r="O22" s="549">
        <v>1.1551182667461737</v>
      </c>
      <c r="P22" s="562">
        <v>593</v>
      </c>
    </row>
    <row r="23" spans="1:16" ht="14.4" customHeight="1" x14ac:dyDescent="0.3">
      <c r="A23" s="543" t="s">
        <v>1396</v>
      </c>
      <c r="B23" s="544" t="s">
        <v>1381</v>
      </c>
      <c r="C23" s="544" t="s">
        <v>1416</v>
      </c>
      <c r="D23" s="544" t="s">
        <v>1417</v>
      </c>
      <c r="E23" s="561">
        <v>473</v>
      </c>
      <c r="F23" s="561">
        <v>75207</v>
      </c>
      <c r="G23" s="544">
        <v>1</v>
      </c>
      <c r="H23" s="544">
        <v>159</v>
      </c>
      <c r="I23" s="561">
        <v>506</v>
      </c>
      <c r="J23" s="561">
        <v>80336</v>
      </c>
      <c r="K23" s="544">
        <v>1.0681984389750954</v>
      </c>
      <c r="L23" s="544">
        <v>158.76679841897234</v>
      </c>
      <c r="M23" s="561">
        <v>529</v>
      </c>
      <c r="N23" s="561">
        <v>85169</v>
      </c>
      <c r="O23" s="549">
        <v>1.1324610741021448</v>
      </c>
      <c r="P23" s="562">
        <v>161</v>
      </c>
    </row>
    <row r="24" spans="1:16" ht="14.4" customHeight="1" x14ac:dyDescent="0.3">
      <c r="A24" s="543" t="s">
        <v>1396</v>
      </c>
      <c r="B24" s="544" t="s">
        <v>1381</v>
      </c>
      <c r="C24" s="544" t="s">
        <v>1418</v>
      </c>
      <c r="D24" s="544" t="s">
        <v>1419</v>
      </c>
      <c r="E24" s="561">
        <v>1482</v>
      </c>
      <c r="F24" s="561">
        <v>566124</v>
      </c>
      <c r="G24" s="544">
        <v>1</v>
      </c>
      <c r="H24" s="544">
        <v>382</v>
      </c>
      <c r="I24" s="561">
        <v>1288</v>
      </c>
      <c r="J24" s="561">
        <v>491004</v>
      </c>
      <c r="K24" s="544">
        <v>0.8673082222269326</v>
      </c>
      <c r="L24" s="544">
        <v>381.21428571428572</v>
      </c>
      <c r="M24" s="561">
        <v>1238</v>
      </c>
      <c r="N24" s="561">
        <v>474154</v>
      </c>
      <c r="O24" s="549">
        <v>0.83754442489631242</v>
      </c>
      <c r="P24" s="562">
        <v>383</v>
      </c>
    </row>
    <row r="25" spans="1:16" ht="14.4" customHeight="1" x14ac:dyDescent="0.3">
      <c r="A25" s="543" t="s">
        <v>1396</v>
      </c>
      <c r="B25" s="544" t="s">
        <v>1381</v>
      </c>
      <c r="C25" s="544" t="s">
        <v>1420</v>
      </c>
      <c r="D25" s="544" t="s">
        <v>1421</v>
      </c>
      <c r="E25" s="561">
        <v>4333</v>
      </c>
      <c r="F25" s="561">
        <v>69328</v>
      </c>
      <c r="G25" s="544">
        <v>1</v>
      </c>
      <c r="H25" s="544">
        <v>16</v>
      </c>
      <c r="I25" s="561">
        <v>4192</v>
      </c>
      <c r="J25" s="561">
        <v>66752</v>
      </c>
      <c r="K25" s="544">
        <v>0.96284329563812598</v>
      </c>
      <c r="L25" s="544">
        <v>15.923664122137405</v>
      </c>
      <c r="M25" s="561">
        <v>3920</v>
      </c>
      <c r="N25" s="561">
        <v>62720</v>
      </c>
      <c r="O25" s="549">
        <v>0.90468497576736673</v>
      </c>
      <c r="P25" s="562">
        <v>16</v>
      </c>
    </row>
    <row r="26" spans="1:16" ht="14.4" customHeight="1" x14ac:dyDescent="0.3">
      <c r="A26" s="543" t="s">
        <v>1396</v>
      </c>
      <c r="B26" s="544" t="s">
        <v>1381</v>
      </c>
      <c r="C26" s="544" t="s">
        <v>1422</v>
      </c>
      <c r="D26" s="544" t="s">
        <v>1423</v>
      </c>
      <c r="E26" s="561">
        <v>495</v>
      </c>
      <c r="F26" s="561">
        <v>129690</v>
      </c>
      <c r="G26" s="544">
        <v>1</v>
      </c>
      <c r="H26" s="544">
        <v>262</v>
      </c>
      <c r="I26" s="561">
        <v>597</v>
      </c>
      <c r="J26" s="561">
        <v>156685</v>
      </c>
      <c r="K26" s="544">
        <v>1.2081502043334105</v>
      </c>
      <c r="L26" s="544">
        <v>262.45393634840872</v>
      </c>
      <c r="M26" s="561">
        <v>559</v>
      </c>
      <c r="N26" s="561">
        <v>148694</v>
      </c>
      <c r="O26" s="549">
        <v>1.1465340427172488</v>
      </c>
      <c r="P26" s="562">
        <v>266</v>
      </c>
    </row>
    <row r="27" spans="1:16" ht="14.4" customHeight="1" x14ac:dyDescent="0.3">
      <c r="A27" s="543" t="s">
        <v>1396</v>
      </c>
      <c r="B27" s="544" t="s">
        <v>1381</v>
      </c>
      <c r="C27" s="544" t="s">
        <v>1424</v>
      </c>
      <c r="D27" s="544" t="s">
        <v>1425</v>
      </c>
      <c r="E27" s="561">
        <v>451</v>
      </c>
      <c r="F27" s="561">
        <v>63591</v>
      </c>
      <c r="G27" s="544">
        <v>1</v>
      </c>
      <c r="H27" s="544">
        <v>141</v>
      </c>
      <c r="I27" s="561">
        <v>525</v>
      </c>
      <c r="J27" s="561">
        <v>73743</v>
      </c>
      <c r="K27" s="544">
        <v>1.1596452328159645</v>
      </c>
      <c r="L27" s="544">
        <v>140.46285714285713</v>
      </c>
      <c r="M27" s="561">
        <v>567</v>
      </c>
      <c r="N27" s="561">
        <v>79947</v>
      </c>
      <c r="O27" s="549">
        <v>1.2572062084257207</v>
      </c>
      <c r="P27" s="562">
        <v>141</v>
      </c>
    </row>
    <row r="28" spans="1:16" ht="14.4" customHeight="1" x14ac:dyDescent="0.3">
      <c r="A28" s="543" t="s">
        <v>1396</v>
      </c>
      <c r="B28" s="544" t="s">
        <v>1381</v>
      </c>
      <c r="C28" s="544" t="s">
        <v>1426</v>
      </c>
      <c r="D28" s="544" t="s">
        <v>1425</v>
      </c>
      <c r="E28" s="561">
        <v>1562</v>
      </c>
      <c r="F28" s="561">
        <v>121836</v>
      </c>
      <c r="G28" s="544">
        <v>1</v>
      </c>
      <c r="H28" s="544">
        <v>78</v>
      </c>
      <c r="I28" s="561">
        <v>1507</v>
      </c>
      <c r="J28" s="561">
        <v>117234</v>
      </c>
      <c r="K28" s="544">
        <v>0.96222791293213827</v>
      </c>
      <c r="L28" s="544">
        <v>77.792966157929655</v>
      </c>
      <c r="M28" s="561">
        <v>1377</v>
      </c>
      <c r="N28" s="561">
        <v>107406</v>
      </c>
      <c r="O28" s="549">
        <v>0.88156209987195899</v>
      </c>
      <c r="P28" s="562">
        <v>78</v>
      </c>
    </row>
    <row r="29" spans="1:16" ht="14.4" customHeight="1" x14ac:dyDescent="0.3">
      <c r="A29" s="543" t="s">
        <v>1396</v>
      </c>
      <c r="B29" s="544" t="s">
        <v>1381</v>
      </c>
      <c r="C29" s="544" t="s">
        <v>1427</v>
      </c>
      <c r="D29" s="544" t="s">
        <v>1428</v>
      </c>
      <c r="E29" s="561">
        <v>451</v>
      </c>
      <c r="F29" s="561">
        <v>136653</v>
      </c>
      <c r="G29" s="544">
        <v>1</v>
      </c>
      <c r="H29" s="544">
        <v>303</v>
      </c>
      <c r="I29" s="561">
        <v>525</v>
      </c>
      <c r="J29" s="561">
        <v>159165</v>
      </c>
      <c r="K29" s="544">
        <v>1.1647384250620183</v>
      </c>
      <c r="L29" s="544">
        <v>303.17142857142858</v>
      </c>
      <c r="M29" s="561">
        <v>569</v>
      </c>
      <c r="N29" s="561">
        <v>174683</v>
      </c>
      <c r="O29" s="549">
        <v>1.2782961222951563</v>
      </c>
      <c r="P29" s="562">
        <v>307</v>
      </c>
    </row>
    <row r="30" spans="1:16" ht="14.4" customHeight="1" x14ac:dyDescent="0.3">
      <c r="A30" s="543" t="s">
        <v>1396</v>
      </c>
      <c r="B30" s="544" t="s">
        <v>1381</v>
      </c>
      <c r="C30" s="544" t="s">
        <v>1429</v>
      </c>
      <c r="D30" s="544" t="s">
        <v>1430</v>
      </c>
      <c r="E30" s="561">
        <v>1770</v>
      </c>
      <c r="F30" s="561">
        <v>860220</v>
      </c>
      <c r="G30" s="544">
        <v>1</v>
      </c>
      <c r="H30" s="544">
        <v>486</v>
      </c>
      <c r="I30" s="561">
        <v>1684</v>
      </c>
      <c r="J30" s="561">
        <v>816174</v>
      </c>
      <c r="K30" s="544">
        <v>0.94879681941828831</v>
      </c>
      <c r="L30" s="544">
        <v>484.66389548693587</v>
      </c>
      <c r="M30" s="561">
        <v>1560</v>
      </c>
      <c r="N30" s="561">
        <v>759720</v>
      </c>
      <c r="O30" s="549">
        <v>0.8831694217758248</v>
      </c>
      <c r="P30" s="562">
        <v>487</v>
      </c>
    </row>
    <row r="31" spans="1:16" ht="14.4" customHeight="1" x14ac:dyDescent="0.3">
      <c r="A31" s="543" t="s">
        <v>1396</v>
      </c>
      <c r="B31" s="544" t="s">
        <v>1381</v>
      </c>
      <c r="C31" s="544" t="s">
        <v>1431</v>
      </c>
      <c r="D31" s="544" t="s">
        <v>1432</v>
      </c>
      <c r="E31" s="561">
        <v>1309</v>
      </c>
      <c r="F31" s="561">
        <v>209440</v>
      </c>
      <c r="G31" s="544">
        <v>1</v>
      </c>
      <c r="H31" s="544">
        <v>160</v>
      </c>
      <c r="I31" s="561">
        <v>1312</v>
      </c>
      <c r="J31" s="561">
        <v>209775</v>
      </c>
      <c r="K31" s="544">
        <v>1.0015995034377387</v>
      </c>
      <c r="L31" s="544">
        <v>159.88948170731706</v>
      </c>
      <c r="M31" s="561">
        <v>1243</v>
      </c>
      <c r="N31" s="561">
        <v>200123</v>
      </c>
      <c r="O31" s="549">
        <v>0.95551470588235299</v>
      </c>
      <c r="P31" s="562">
        <v>161</v>
      </c>
    </row>
    <row r="32" spans="1:16" ht="14.4" customHeight="1" x14ac:dyDescent="0.3">
      <c r="A32" s="543" t="s">
        <v>1396</v>
      </c>
      <c r="B32" s="544" t="s">
        <v>1381</v>
      </c>
      <c r="C32" s="544" t="s">
        <v>1433</v>
      </c>
      <c r="D32" s="544" t="s">
        <v>1434</v>
      </c>
      <c r="E32" s="561">
        <v>1656</v>
      </c>
      <c r="F32" s="561">
        <v>387504</v>
      </c>
      <c r="G32" s="544">
        <v>1</v>
      </c>
      <c r="H32" s="544">
        <v>234</v>
      </c>
      <c r="I32" s="561">
        <v>1563</v>
      </c>
      <c r="J32" s="561">
        <v>364959</v>
      </c>
      <c r="K32" s="544">
        <v>0.94181995540691188</v>
      </c>
      <c r="L32" s="544">
        <v>233.49904030710172</v>
      </c>
      <c r="M32" s="561">
        <v>1495</v>
      </c>
      <c r="N32" s="561">
        <v>351325</v>
      </c>
      <c r="O32" s="549">
        <v>0.90663580246913578</v>
      </c>
      <c r="P32" s="562">
        <v>235</v>
      </c>
    </row>
    <row r="33" spans="1:16" ht="14.4" customHeight="1" x14ac:dyDescent="0.3">
      <c r="A33" s="543" t="s">
        <v>1396</v>
      </c>
      <c r="B33" s="544" t="s">
        <v>1381</v>
      </c>
      <c r="C33" s="544" t="s">
        <v>1435</v>
      </c>
      <c r="D33" s="544" t="s">
        <v>1401</v>
      </c>
      <c r="E33" s="561">
        <v>1227</v>
      </c>
      <c r="F33" s="561">
        <v>85890</v>
      </c>
      <c r="G33" s="544">
        <v>1</v>
      </c>
      <c r="H33" s="544">
        <v>70</v>
      </c>
      <c r="I33" s="561">
        <v>1229</v>
      </c>
      <c r="J33" s="561">
        <v>86338</v>
      </c>
      <c r="K33" s="544">
        <v>1.0052159739201303</v>
      </c>
      <c r="L33" s="544">
        <v>70.250610252237593</v>
      </c>
      <c r="M33" s="561">
        <v>1330</v>
      </c>
      <c r="N33" s="561">
        <v>94430</v>
      </c>
      <c r="O33" s="549">
        <v>1.0994295028524856</v>
      </c>
      <c r="P33" s="562">
        <v>71</v>
      </c>
    </row>
    <row r="34" spans="1:16" ht="14.4" customHeight="1" x14ac:dyDescent="0.3">
      <c r="A34" s="543" t="s">
        <v>1396</v>
      </c>
      <c r="B34" s="544" t="s">
        <v>1381</v>
      </c>
      <c r="C34" s="544" t="s">
        <v>1436</v>
      </c>
      <c r="D34" s="544" t="s">
        <v>1437</v>
      </c>
      <c r="E34" s="561">
        <v>611</v>
      </c>
      <c r="F34" s="561">
        <v>43992</v>
      </c>
      <c r="G34" s="544">
        <v>1</v>
      </c>
      <c r="H34" s="544">
        <v>72</v>
      </c>
      <c r="I34" s="561">
        <v>561</v>
      </c>
      <c r="J34" s="561">
        <v>40305</v>
      </c>
      <c r="K34" s="544">
        <v>0.91618930714675395</v>
      </c>
      <c r="L34" s="544">
        <v>71.844919786096256</v>
      </c>
      <c r="M34" s="561">
        <v>464</v>
      </c>
      <c r="N34" s="561">
        <v>33872</v>
      </c>
      <c r="O34" s="549">
        <v>0.76995817421349333</v>
      </c>
      <c r="P34" s="562">
        <v>73</v>
      </c>
    </row>
    <row r="35" spans="1:16" ht="14.4" customHeight="1" x14ac:dyDescent="0.3">
      <c r="A35" s="543" t="s">
        <v>1396</v>
      </c>
      <c r="B35" s="544" t="s">
        <v>1381</v>
      </c>
      <c r="C35" s="544" t="s">
        <v>1438</v>
      </c>
      <c r="D35" s="544" t="s">
        <v>1439</v>
      </c>
      <c r="E35" s="561">
        <v>2395</v>
      </c>
      <c r="F35" s="561">
        <v>677785</v>
      </c>
      <c r="G35" s="544">
        <v>1</v>
      </c>
      <c r="H35" s="544">
        <v>283</v>
      </c>
      <c r="I35" s="561">
        <v>2299</v>
      </c>
      <c r="J35" s="561">
        <v>648161</v>
      </c>
      <c r="K35" s="544">
        <v>0.95629292474752314</v>
      </c>
      <c r="L35" s="544">
        <v>281.93170943888646</v>
      </c>
      <c r="M35" s="561">
        <v>2202</v>
      </c>
      <c r="N35" s="561">
        <v>625368</v>
      </c>
      <c r="O35" s="549">
        <v>0.92266426669224011</v>
      </c>
      <c r="P35" s="562">
        <v>284</v>
      </c>
    </row>
    <row r="36" spans="1:16" ht="14.4" customHeight="1" x14ac:dyDescent="0.3">
      <c r="A36" s="543" t="s">
        <v>1396</v>
      </c>
      <c r="B36" s="544" t="s">
        <v>1381</v>
      </c>
      <c r="C36" s="544" t="s">
        <v>1440</v>
      </c>
      <c r="D36" s="544" t="s">
        <v>1441</v>
      </c>
      <c r="E36" s="561">
        <v>129</v>
      </c>
      <c r="F36" s="561">
        <v>27864</v>
      </c>
      <c r="G36" s="544">
        <v>1</v>
      </c>
      <c r="H36" s="544">
        <v>216</v>
      </c>
      <c r="I36" s="561">
        <v>114</v>
      </c>
      <c r="J36" s="561">
        <v>24318</v>
      </c>
      <c r="K36" s="544">
        <v>0.87273901808785526</v>
      </c>
      <c r="L36" s="544">
        <v>213.31578947368422</v>
      </c>
      <c r="M36" s="561">
        <v>128</v>
      </c>
      <c r="N36" s="561">
        <v>28160</v>
      </c>
      <c r="O36" s="549">
        <v>1.010623026126902</v>
      </c>
      <c r="P36" s="562">
        <v>220</v>
      </c>
    </row>
    <row r="37" spans="1:16" ht="14.4" customHeight="1" x14ac:dyDescent="0.3">
      <c r="A37" s="543" t="s">
        <v>1396</v>
      </c>
      <c r="B37" s="544" t="s">
        <v>1381</v>
      </c>
      <c r="C37" s="544" t="s">
        <v>1442</v>
      </c>
      <c r="D37" s="544" t="s">
        <v>1443</v>
      </c>
      <c r="E37" s="561">
        <v>302</v>
      </c>
      <c r="F37" s="561">
        <v>359078</v>
      </c>
      <c r="G37" s="544">
        <v>1</v>
      </c>
      <c r="H37" s="544">
        <v>1189</v>
      </c>
      <c r="I37" s="561">
        <v>363</v>
      </c>
      <c r="J37" s="561">
        <v>432131</v>
      </c>
      <c r="K37" s="544">
        <v>1.2034460479338751</v>
      </c>
      <c r="L37" s="544">
        <v>1190.4435261707988</v>
      </c>
      <c r="M37" s="561">
        <v>398</v>
      </c>
      <c r="N37" s="561">
        <v>475610</v>
      </c>
      <c r="O37" s="549">
        <v>1.3245311603607015</v>
      </c>
      <c r="P37" s="562">
        <v>1195</v>
      </c>
    </row>
    <row r="38" spans="1:16" ht="14.4" customHeight="1" x14ac:dyDescent="0.3">
      <c r="A38" s="543" t="s">
        <v>1396</v>
      </c>
      <c r="B38" s="544" t="s">
        <v>1381</v>
      </c>
      <c r="C38" s="544" t="s">
        <v>1444</v>
      </c>
      <c r="D38" s="544" t="s">
        <v>1445</v>
      </c>
      <c r="E38" s="561">
        <v>377</v>
      </c>
      <c r="F38" s="561">
        <v>40716</v>
      </c>
      <c r="G38" s="544">
        <v>1</v>
      </c>
      <c r="H38" s="544">
        <v>108</v>
      </c>
      <c r="I38" s="561">
        <v>393</v>
      </c>
      <c r="J38" s="561">
        <v>42380</v>
      </c>
      <c r="K38" s="544">
        <v>1.0408684546615581</v>
      </c>
      <c r="L38" s="544">
        <v>107.83715012722647</v>
      </c>
      <c r="M38" s="561">
        <v>395</v>
      </c>
      <c r="N38" s="561">
        <v>43450</v>
      </c>
      <c r="O38" s="549">
        <v>1.0671480499066706</v>
      </c>
      <c r="P38" s="562">
        <v>110</v>
      </c>
    </row>
    <row r="39" spans="1:16" ht="14.4" customHeight="1" x14ac:dyDescent="0.3">
      <c r="A39" s="543" t="s">
        <v>1396</v>
      </c>
      <c r="B39" s="544" t="s">
        <v>1381</v>
      </c>
      <c r="C39" s="544" t="s">
        <v>1446</v>
      </c>
      <c r="D39" s="544" t="s">
        <v>1447</v>
      </c>
      <c r="E39" s="561">
        <v>37</v>
      </c>
      <c r="F39" s="561">
        <v>11803</v>
      </c>
      <c r="G39" s="544">
        <v>1</v>
      </c>
      <c r="H39" s="544">
        <v>319</v>
      </c>
      <c r="I39" s="561">
        <v>26</v>
      </c>
      <c r="J39" s="561">
        <v>8324</v>
      </c>
      <c r="K39" s="544">
        <v>0.70524442938236043</v>
      </c>
      <c r="L39" s="544">
        <v>320.15384615384613</v>
      </c>
      <c r="M39" s="561">
        <v>12</v>
      </c>
      <c r="N39" s="561">
        <v>3876</v>
      </c>
      <c r="O39" s="549">
        <v>0.32839108701177666</v>
      </c>
      <c r="P39" s="562">
        <v>323</v>
      </c>
    </row>
    <row r="40" spans="1:16" ht="14.4" customHeight="1" x14ac:dyDescent="0.3">
      <c r="A40" s="543" t="s">
        <v>1396</v>
      </c>
      <c r="B40" s="544" t="s">
        <v>1381</v>
      </c>
      <c r="C40" s="544" t="s">
        <v>1448</v>
      </c>
      <c r="D40" s="544" t="s">
        <v>1449</v>
      </c>
      <c r="E40" s="561">
        <v>288</v>
      </c>
      <c r="F40" s="561">
        <v>16128</v>
      </c>
      <c r="G40" s="544">
        <v>1</v>
      </c>
      <c r="H40" s="544">
        <v>56</v>
      </c>
      <c r="I40" s="561">
        <v>215</v>
      </c>
      <c r="J40" s="561">
        <v>11890</v>
      </c>
      <c r="K40" s="544">
        <v>0.73722718253968256</v>
      </c>
      <c r="L40" s="544">
        <v>55.302325581395351</v>
      </c>
      <c r="M40" s="561">
        <v>234</v>
      </c>
      <c r="N40" s="561">
        <v>13338</v>
      </c>
      <c r="O40" s="549">
        <v>0.8270089285714286</v>
      </c>
      <c r="P40" s="562">
        <v>57</v>
      </c>
    </row>
    <row r="41" spans="1:16" ht="14.4" customHeight="1" x14ac:dyDescent="0.3">
      <c r="A41" s="543" t="s">
        <v>1396</v>
      </c>
      <c r="B41" s="544" t="s">
        <v>1381</v>
      </c>
      <c r="C41" s="544" t="s">
        <v>1450</v>
      </c>
      <c r="D41" s="544" t="s">
        <v>1451</v>
      </c>
      <c r="E41" s="561">
        <v>16</v>
      </c>
      <c r="F41" s="561">
        <v>2304</v>
      </c>
      <c r="G41" s="544">
        <v>1</v>
      </c>
      <c r="H41" s="544">
        <v>144</v>
      </c>
      <c r="I41" s="561">
        <v>6</v>
      </c>
      <c r="J41" s="561">
        <v>577</v>
      </c>
      <c r="K41" s="544">
        <v>0.25043402777777779</v>
      </c>
      <c r="L41" s="544">
        <v>96.166666666666671</v>
      </c>
      <c r="M41" s="561">
        <v>6</v>
      </c>
      <c r="N41" s="561">
        <v>876</v>
      </c>
      <c r="O41" s="549">
        <v>0.38020833333333331</v>
      </c>
      <c r="P41" s="562">
        <v>146</v>
      </c>
    </row>
    <row r="42" spans="1:16" ht="14.4" customHeight="1" x14ac:dyDescent="0.3">
      <c r="A42" s="543" t="s">
        <v>1396</v>
      </c>
      <c r="B42" s="544" t="s">
        <v>1381</v>
      </c>
      <c r="C42" s="544" t="s">
        <v>1452</v>
      </c>
      <c r="D42" s="544" t="s">
        <v>1453</v>
      </c>
      <c r="E42" s="561">
        <v>24</v>
      </c>
      <c r="F42" s="561">
        <v>24480</v>
      </c>
      <c r="G42" s="544">
        <v>1</v>
      </c>
      <c r="H42" s="544">
        <v>1020</v>
      </c>
      <c r="I42" s="561">
        <v>30</v>
      </c>
      <c r="J42" s="561">
        <v>28677</v>
      </c>
      <c r="K42" s="544">
        <v>1.1714460784313725</v>
      </c>
      <c r="L42" s="544">
        <v>955.9</v>
      </c>
      <c r="M42" s="561">
        <v>25</v>
      </c>
      <c r="N42" s="561">
        <v>25825</v>
      </c>
      <c r="O42" s="549">
        <v>1.0549428104575163</v>
      </c>
      <c r="P42" s="562">
        <v>1033</v>
      </c>
    </row>
    <row r="43" spans="1:16" ht="14.4" customHeight="1" x14ac:dyDescent="0.3">
      <c r="A43" s="543" t="s">
        <v>1396</v>
      </c>
      <c r="B43" s="544" t="s">
        <v>1381</v>
      </c>
      <c r="C43" s="544" t="s">
        <v>1454</v>
      </c>
      <c r="D43" s="544" t="s">
        <v>1455</v>
      </c>
      <c r="E43" s="561">
        <v>11</v>
      </c>
      <c r="F43" s="561">
        <v>3201</v>
      </c>
      <c r="G43" s="544">
        <v>1</v>
      </c>
      <c r="H43" s="544">
        <v>291</v>
      </c>
      <c r="I43" s="561">
        <v>15</v>
      </c>
      <c r="J43" s="561">
        <v>4379</v>
      </c>
      <c r="K43" s="544">
        <v>1.3680099968759762</v>
      </c>
      <c r="L43" s="544">
        <v>291.93333333333334</v>
      </c>
      <c r="M43" s="561">
        <v>10</v>
      </c>
      <c r="N43" s="561">
        <v>2940</v>
      </c>
      <c r="O43" s="549">
        <v>0.91846298031865037</v>
      </c>
      <c r="P43" s="562">
        <v>294</v>
      </c>
    </row>
    <row r="44" spans="1:16" ht="14.4" customHeight="1" thickBot="1" x14ac:dyDescent="0.35">
      <c r="A44" s="551" t="s">
        <v>1396</v>
      </c>
      <c r="B44" s="552" t="s">
        <v>1381</v>
      </c>
      <c r="C44" s="552" t="s">
        <v>1456</v>
      </c>
      <c r="D44" s="552" t="s">
        <v>1457</v>
      </c>
      <c r="E44" s="563">
        <v>2</v>
      </c>
      <c r="F44" s="563">
        <v>1448</v>
      </c>
      <c r="G44" s="552">
        <v>1</v>
      </c>
      <c r="H44" s="552">
        <v>724</v>
      </c>
      <c r="I44" s="563">
        <v>1</v>
      </c>
      <c r="J44" s="563">
        <v>724</v>
      </c>
      <c r="K44" s="552">
        <v>0.5</v>
      </c>
      <c r="L44" s="552">
        <v>724</v>
      </c>
      <c r="M44" s="563">
        <v>1</v>
      </c>
      <c r="N44" s="563">
        <v>732</v>
      </c>
      <c r="O44" s="557">
        <v>0.50552486187845302</v>
      </c>
      <c r="P44" s="564">
        <v>732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283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128</v>
      </c>
      <c r="B3" s="222">
        <f>SUBTOTAL(9,B6:B1048576)</f>
        <v>5240905</v>
      </c>
      <c r="C3" s="223">
        <f t="shared" ref="C3:R3" si="0">SUBTOTAL(9,C6:C1048576)</f>
        <v>24</v>
      </c>
      <c r="D3" s="223">
        <f t="shared" si="0"/>
        <v>5775288</v>
      </c>
      <c r="E3" s="223">
        <f t="shared" si="0"/>
        <v>25.035244911440792</v>
      </c>
      <c r="F3" s="223">
        <f t="shared" si="0"/>
        <v>5965093</v>
      </c>
      <c r="G3" s="226">
        <f>IF(B3&lt;&gt;0,F3/B3,"")</f>
        <v>1.1381799517449753</v>
      </c>
      <c r="H3" s="222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 t="str">
        <f>IF(H3&lt;&gt;0,L3/H3,"")</f>
        <v/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08"/>
      <c r="B5" s="609">
        <v>2013</v>
      </c>
      <c r="C5" s="610"/>
      <c r="D5" s="610">
        <v>2014</v>
      </c>
      <c r="E5" s="610"/>
      <c r="F5" s="610">
        <v>2015</v>
      </c>
      <c r="G5" s="611" t="s">
        <v>2</v>
      </c>
      <c r="H5" s="609">
        <v>2013</v>
      </c>
      <c r="I5" s="610"/>
      <c r="J5" s="610">
        <v>2014</v>
      </c>
      <c r="K5" s="610"/>
      <c r="L5" s="610">
        <v>2015</v>
      </c>
      <c r="M5" s="611" t="s">
        <v>2</v>
      </c>
      <c r="N5" s="609">
        <v>2013</v>
      </c>
      <c r="O5" s="610"/>
      <c r="P5" s="610">
        <v>2014</v>
      </c>
      <c r="Q5" s="610"/>
      <c r="R5" s="610">
        <v>2015</v>
      </c>
      <c r="S5" s="611" t="s">
        <v>2</v>
      </c>
    </row>
    <row r="6" spans="1:19" ht="14.4" customHeight="1" x14ac:dyDescent="0.3">
      <c r="A6" s="568" t="s">
        <v>1459</v>
      </c>
      <c r="B6" s="612">
        <v>229991</v>
      </c>
      <c r="C6" s="537">
        <v>1</v>
      </c>
      <c r="D6" s="612">
        <v>213635</v>
      </c>
      <c r="E6" s="537">
        <v>0.92888417372853715</v>
      </c>
      <c r="F6" s="612">
        <v>355130</v>
      </c>
      <c r="G6" s="542">
        <v>1.5441038997178151</v>
      </c>
      <c r="H6" s="612"/>
      <c r="I6" s="537"/>
      <c r="J6" s="612"/>
      <c r="K6" s="537"/>
      <c r="L6" s="612"/>
      <c r="M6" s="542"/>
      <c r="N6" s="612"/>
      <c r="O6" s="537"/>
      <c r="P6" s="612"/>
      <c r="Q6" s="537"/>
      <c r="R6" s="612"/>
      <c r="S6" s="122"/>
    </row>
    <row r="7" spans="1:19" ht="14.4" customHeight="1" x14ac:dyDescent="0.3">
      <c r="A7" s="569" t="s">
        <v>1460</v>
      </c>
      <c r="B7" s="617">
        <v>321634</v>
      </c>
      <c r="C7" s="544">
        <v>1</v>
      </c>
      <c r="D7" s="617">
        <v>486833</v>
      </c>
      <c r="E7" s="544">
        <v>1.5136241815230977</v>
      </c>
      <c r="F7" s="617">
        <v>435340</v>
      </c>
      <c r="G7" s="549">
        <v>1.3535260575685406</v>
      </c>
      <c r="H7" s="617"/>
      <c r="I7" s="544"/>
      <c r="J7" s="617"/>
      <c r="K7" s="544"/>
      <c r="L7" s="617"/>
      <c r="M7" s="549"/>
      <c r="N7" s="617"/>
      <c r="O7" s="544"/>
      <c r="P7" s="617"/>
      <c r="Q7" s="544"/>
      <c r="R7" s="617"/>
      <c r="S7" s="550"/>
    </row>
    <row r="8" spans="1:19" ht="14.4" customHeight="1" x14ac:dyDescent="0.3">
      <c r="A8" s="569" t="s">
        <v>1461</v>
      </c>
      <c r="B8" s="617">
        <v>168469</v>
      </c>
      <c r="C8" s="544">
        <v>1</v>
      </c>
      <c r="D8" s="617">
        <v>196801</v>
      </c>
      <c r="E8" s="544">
        <v>1.1681733731428334</v>
      </c>
      <c r="F8" s="617">
        <v>237727</v>
      </c>
      <c r="G8" s="549">
        <v>1.4111023393027797</v>
      </c>
      <c r="H8" s="617"/>
      <c r="I8" s="544"/>
      <c r="J8" s="617"/>
      <c r="K8" s="544"/>
      <c r="L8" s="617"/>
      <c r="M8" s="549"/>
      <c r="N8" s="617"/>
      <c r="O8" s="544"/>
      <c r="P8" s="617"/>
      <c r="Q8" s="544"/>
      <c r="R8" s="617"/>
      <c r="S8" s="550"/>
    </row>
    <row r="9" spans="1:19" ht="14.4" customHeight="1" x14ac:dyDescent="0.3">
      <c r="A9" s="569" t="s">
        <v>1462</v>
      </c>
      <c r="B9" s="617">
        <v>435805</v>
      </c>
      <c r="C9" s="544">
        <v>1</v>
      </c>
      <c r="D9" s="617">
        <v>543525</v>
      </c>
      <c r="E9" s="544">
        <v>1.2471747685317975</v>
      </c>
      <c r="F9" s="617">
        <v>424183</v>
      </c>
      <c r="G9" s="549">
        <v>0.9733321095444063</v>
      </c>
      <c r="H9" s="617"/>
      <c r="I9" s="544"/>
      <c r="J9" s="617"/>
      <c r="K9" s="544"/>
      <c r="L9" s="617"/>
      <c r="M9" s="549"/>
      <c r="N9" s="617"/>
      <c r="O9" s="544"/>
      <c r="P9" s="617"/>
      <c r="Q9" s="544"/>
      <c r="R9" s="617"/>
      <c r="S9" s="550"/>
    </row>
    <row r="10" spans="1:19" ht="14.4" customHeight="1" x14ac:dyDescent="0.3">
      <c r="A10" s="569" t="s">
        <v>1463</v>
      </c>
      <c r="B10" s="617">
        <v>222849</v>
      </c>
      <c r="C10" s="544">
        <v>1</v>
      </c>
      <c r="D10" s="617">
        <v>219865</v>
      </c>
      <c r="E10" s="544">
        <v>0.98660976715174853</v>
      </c>
      <c r="F10" s="617">
        <v>237898</v>
      </c>
      <c r="G10" s="549">
        <v>1.0675300315460243</v>
      </c>
      <c r="H10" s="617"/>
      <c r="I10" s="544"/>
      <c r="J10" s="617"/>
      <c r="K10" s="544"/>
      <c r="L10" s="617"/>
      <c r="M10" s="549"/>
      <c r="N10" s="617"/>
      <c r="O10" s="544"/>
      <c r="P10" s="617"/>
      <c r="Q10" s="544"/>
      <c r="R10" s="617"/>
      <c r="S10" s="550"/>
    </row>
    <row r="11" spans="1:19" ht="14.4" customHeight="1" x14ac:dyDescent="0.3">
      <c r="A11" s="569" t="s">
        <v>1464</v>
      </c>
      <c r="B11" s="617">
        <v>285099</v>
      </c>
      <c r="C11" s="544">
        <v>1</v>
      </c>
      <c r="D11" s="617">
        <v>327070</v>
      </c>
      <c r="E11" s="544">
        <v>1.1472155286409282</v>
      </c>
      <c r="F11" s="617">
        <v>345719</v>
      </c>
      <c r="G11" s="549">
        <v>1.2126278941700952</v>
      </c>
      <c r="H11" s="617"/>
      <c r="I11" s="544"/>
      <c r="J11" s="617"/>
      <c r="K11" s="544"/>
      <c r="L11" s="617"/>
      <c r="M11" s="549"/>
      <c r="N11" s="617"/>
      <c r="O11" s="544"/>
      <c r="P11" s="617"/>
      <c r="Q11" s="544"/>
      <c r="R11" s="617"/>
      <c r="S11" s="550"/>
    </row>
    <row r="12" spans="1:19" ht="14.4" customHeight="1" x14ac:dyDescent="0.3">
      <c r="A12" s="569" t="s">
        <v>1465</v>
      </c>
      <c r="B12" s="617">
        <v>211852</v>
      </c>
      <c r="C12" s="544">
        <v>1</v>
      </c>
      <c r="D12" s="617">
        <v>308614</v>
      </c>
      <c r="E12" s="544">
        <v>1.4567433868927364</v>
      </c>
      <c r="F12" s="617">
        <v>274758</v>
      </c>
      <c r="G12" s="549">
        <v>1.2969337084379662</v>
      </c>
      <c r="H12" s="617"/>
      <c r="I12" s="544"/>
      <c r="J12" s="617"/>
      <c r="K12" s="544"/>
      <c r="L12" s="617"/>
      <c r="M12" s="549"/>
      <c r="N12" s="617"/>
      <c r="O12" s="544"/>
      <c r="P12" s="617"/>
      <c r="Q12" s="544"/>
      <c r="R12" s="617"/>
      <c r="S12" s="550"/>
    </row>
    <row r="13" spans="1:19" ht="14.4" customHeight="1" x14ac:dyDescent="0.3">
      <c r="A13" s="569" t="s">
        <v>1466</v>
      </c>
      <c r="B13" s="617">
        <v>292873</v>
      </c>
      <c r="C13" s="544">
        <v>1</v>
      </c>
      <c r="D13" s="617">
        <v>290218</v>
      </c>
      <c r="E13" s="544">
        <v>0.99093463719769315</v>
      </c>
      <c r="F13" s="617">
        <v>215513</v>
      </c>
      <c r="G13" s="549">
        <v>0.73585820475086472</v>
      </c>
      <c r="H13" s="617"/>
      <c r="I13" s="544"/>
      <c r="J13" s="617"/>
      <c r="K13" s="544"/>
      <c r="L13" s="617"/>
      <c r="M13" s="549"/>
      <c r="N13" s="617"/>
      <c r="O13" s="544"/>
      <c r="P13" s="617"/>
      <c r="Q13" s="544"/>
      <c r="R13" s="617"/>
      <c r="S13" s="550"/>
    </row>
    <row r="14" spans="1:19" ht="14.4" customHeight="1" x14ac:dyDescent="0.3">
      <c r="A14" s="569" t="s">
        <v>1467</v>
      </c>
      <c r="B14" s="617">
        <v>527683</v>
      </c>
      <c r="C14" s="544">
        <v>1</v>
      </c>
      <c r="D14" s="617">
        <v>545052</v>
      </c>
      <c r="E14" s="544">
        <v>1.0329155951584568</v>
      </c>
      <c r="F14" s="617">
        <v>546545</v>
      </c>
      <c r="G14" s="549">
        <v>1.0357449453554501</v>
      </c>
      <c r="H14" s="617"/>
      <c r="I14" s="544"/>
      <c r="J14" s="617"/>
      <c r="K14" s="544"/>
      <c r="L14" s="617"/>
      <c r="M14" s="549"/>
      <c r="N14" s="617"/>
      <c r="O14" s="544"/>
      <c r="P14" s="617"/>
      <c r="Q14" s="544"/>
      <c r="R14" s="617"/>
      <c r="S14" s="550"/>
    </row>
    <row r="15" spans="1:19" ht="14.4" customHeight="1" x14ac:dyDescent="0.3">
      <c r="A15" s="569" t="s">
        <v>1468</v>
      </c>
      <c r="B15" s="617">
        <v>133954</v>
      </c>
      <c r="C15" s="544">
        <v>1</v>
      </c>
      <c r="D15" s="617">
        <v>99822</v>
      </c>
      <c r="E15" s="544">
        <v>0.74519611209818293</v>
      </c>
      <c r="F15" s="617">
        <v>100637</v>
      </c>
      <c r="G15" s="549">
        <v>0.75128029024889142</v>
      </c>
      <c r="H15" s="617"/>
      <c r="I15" s="544"/>
      <c r="J15" s="617"/>
      <c r="K15" s="544"/>
      <c r="L15" s="617"/>
      <c r="M15" s="549"/>
      <c r="N15" s="617"/>
      <c r="O15" s="544"/>
      <c r="P15" s="617"/>
      <c r="Q15" s="544"/>
      <c r="R15" s="617"/>
      <c r="S15" s="550"/>
    </row>
    <row r="16" spans="1:19" ht="14.4" customHeight="1" x14ac:dyDescent="0.3">
      <c r="A16" s="569" t="s">
        <v>1469</v>
      </c>
      <c r="B16" s="617">
        <v>388251</v>
      </c>
      <c r="C16" s="544">
        <v>1</v>
      </c>
      <c r="D16" s="617">
        <v>462283</v>
      </c>
      <c r="E16" s="544">
        <v>1.1906807709445693</v>
      </c>
      <c r="F16" s="617">
        <v>529051</v>
      </c>
      <c r="G16" s="549">
        <v>1.3626519957450207</v>
      </c>
      <c r="H16" s="617"/>
      <c r="I16" s="544"/>
      <c r="J16" s="617"/>
      <c r="K16" s="544"/>
      <c r="L16" s="617"/>
      <c r="M16" s="549"/>
      <c r="N16" s="617"/>
      <c r="O16" s="544"/>
      <c r="P16" s="617"/>
      <c r="Q16" s="544"/>
      <c r="R16" s="617"/>
      <c r="S16" s="550"/>
    </row>
    <row r="17" spans="1:19" ht="14.4" customHeight="1" x14ac:dyDescent="0.3">
      <c r="A17" s="569" t="s">
        <v>1470</v>
      </c>
      <c r="B17" s="617">
        <v>243412</v>
      </c>
      <c r="C17" s="544">
        <v>1</v>
      </c>
      <c r="D17" s="617">
        <v>236051</v>
      </c>
      <c r="E17" s="544">
        <v>0.96975909158135176</v>
      </c>
      <c r="F17" s="617">
        <v>246081</v>
      </c>
      <c r="G17" s="549">
        <v>1.010964948318078</v>
      </c>
      <c r="H17" s="617"/>
      <c r="I17" s="544"/>
      <c r="J17" s="617"/>
      <c r="K17" s="544"/>
      <c r="L17" s="617"/>
      <c r="M17" s="549"/>
      <c r="N17" s="617"/>
      <c r="O17" s="544"/>
      <c r="P17" s="617"/>
      <c r="Q17" s="544"/>
      <c r="R17" s="617"/>
      <c r="S17" s="550"/>
    </row>
    <row r="18" spans="1:19" ht="14.4" customHeight="1" x14ac:dyDescent="0.3">
      <c r="A18" s="569" t="s">
        <v>1471</v>
      </c>
      <c r="B18" s="617">
        <v>26782</v>
      </c>
      <c r="C18" s="544">
        <v>1</v>
      </c>
      <c r="D18" s="617">
        <v>7373</v>
      </c>
      <c r="E18" s="544">
        <v>0.27529684116197445</v>
      </c>
      <c r="F18" s="617">
        <v>31860</v>
      </c>
      <c r="G18" s="549">
        <v>1.189604958554253</v>
      </c>
      <c r="H18" s="617"/>
      <c r="I18" s="544"/>
      <c r="J18" s="617"/>
      <c r="K18" s="544"/>
      <c r="L18" s="617"/>
      <c r="M18" s="549"/>
      <c r="N18" s="617"/>
      <c r="O18" s="544"/>
      <c r="P18" s="617"/>
      <c r="Q18" s="544"/>
      <c r="R18" s="617"/>
      <c r="S18" s="550"/>
    </row>
    <row r="19" spans="1:19" ht="14.4" customHeight="1" x14ac:dyDescent="0.3">
      <c r="A19" s="569" t="s">
        <v>1472</v>
      </c>
      <c r="B19" s="617">
        <v>53390</v>
      </c>
      <c r="C19" s="544">
        <v>1</v>
      </c>
      <c r="D19" s="617">
        <v>42862</v>
      </c>
      <c r="E19" s="544">
        <v>0.80280951489042895</v>
      </c>
      <c r="F19" s="617">
        <v>81326</v>
      </c>
      <c r="G19" s="549">
        <v>1.5232440531934819</v>
      </c>
      <c r="H19" s="617"/>
      <c r="I19" s="544"/>
      <c r="J19" s="617"/>
      <c r="K19" s="544"/>
      <c r="L19" s="617"/>
      <c r="M19" s="549"/>
      <c r="N19" s="617"/>
      <c r="O19" s="544"/>
      <c r="P19" s="617"/>
      <c r="Q19" s="544"/>
      <c r="R19" s="617"/>
      <c r="S19" s="550"/>
    </row>
    <row r="20" spans="1:19" ht="14.4" customHeight="1" x14ac:dyDescent="0.3">
      <c r="A20" s="569" t="s">
        <v>1473</v>
      </c>
      <c r="B20" s="617">
        <v>48966</v>
      </c>
      <c r="C20" s="544">
        <v>1</v>
      </c>
      <c r="D20" s="617">
        <v>13333</v>
      </c>
      <c r="E20" s="544">
        <v>0.27229097741289876</v>
      </c>
      <c r="F20" s="617">
        <v>38848</v>
      </c>
      <c r="G20" s="549">
        <v>0.79336682596087083</v>
      </c>
      <c r="H20" s="617"/>
      <c r="I20" s="544"/>
      <c r="J20" s="617"/>
      <c r="K20" s="544"/>
      <c r="L20" s="617"/>
      <c r="M20" s="549"/>
      <c r="N20" s="617"/>
      <c r="O20" s="544"/>
      <c r="P20" s="617"/>
      <c r="Q20" s="544"/>
      <c r="R20" s="617"/>
      <c r="S20" s="550"/>
    </row>
    <row r="21" spans="1:19" ht="14.4" customHeight="1" x14ac:dyDescent="0.3">
      <c r="A21" s="569" t="s">
        <v>1474</v>
      </c>
      <c r="B21" s="617">
        <v>5739</v>
      </c>
      <c r="C21" s="544">
        <v>1</v>
      </c>
      <c r="D21" s="617">
        <v>2229</v>
      </c>
      <c r="E21" s="544">
        <v>0.3883951907997909</v>
      </c>
      <c r="F21" s="617">
        <v>4430</v>
      </c>
      <c r="G21" s="549">
        <v>0.77191148283673117</v>
      </c>
      <c r="H21" s="617"/>
      <c r="I21" s="544"/>
      <c r="J21" s="617"/>
      <c r="K21" s="544"/>
      <c r="L21" s="617"/>
      <c r="M21" s="549"/>
      <c r="N21" s="617"/>
      <c r="O21" s="544"/>
      <c r="P21" s="617"/>
      <c r="Q21" s="544"/>
      <c r="R21" s="617"/>
      <c r="S21" s="550"/>
    </row>
    <row r="22" spans="1:19" ht="14.4" customHeight="1" x14ac:dyDescent="0.3">
      <c r="A22" s="569" t="s">
        <v>1475</v>
      </c>
      <c r="B22" s="617">
        <v>181137</v>
      </c>
      <c r="C22" s="544">
        <v>1</v>
      </c>
      <c r="D22" s="617">
        <v>176581</v>
      </c>
      <c r="E22" s="544">
        <v>0.9748477671596637</v>
      </c>
      <c r="F22" s="617">
        <v>175304</v>
      </c>
      <c r="G22" s="549">
        <v>0.96779785466249302</v>
      </c>
      <c r="H22" s="617"/>
      <c r="I22" s="544"/>
      <c r="J22" s="617"/>
      <c r="K22" s="544"/>
      <c r="L22" s="617"/>
      <c r="M22" s="549"/>
      <c r="N22" s="617"/>
      <c r="O22" s="544"/>
      <c r="P22" s="617"/>
      <c r="Q22" s="544"/>
      <c r="R22" s="617"/>
      <c r="S22" s="550"/>
    </row>
    <row r="23" spans="1:19" ht="14.4" customHeight="1" x14ac:dyDescent="0.3">
      <c r="A23" s="569" t="s">
        <v>1476</v>
      </c>
      <c r="B23" s="617">
        <v>24382</v>
      </c>
      <c r="C23" s="544">
        <v>1</v>
      </c>
      <c r="D23" s="617">
        <v>15120</v>
      </c>
      <c r="E23" s="544">
        <v>0.6201296038060865</v>
      </c>
      <c r="F23" s="617">
        <v>10059</v>
      </c>
      <c r="G23" s="549">
        <v>0.41255844475432696</v>
      </c>
      <c r="H23" s="617"/>
      <c r="I23" s="544"/>
      <c r="J23" s="617"/>
      <c r="K23" s="544"/>
      <c r="L23" s="617"/>
      <c r="M23" s="549"/>
      <c r="N23" s="617"/>
      <c r="O23" s="544"/>
      <c r="P23" s="617"/>
      <c r="Q23" s="544"/>
      <c r="R23" s="617"/>
      <c r="S23" s="550"/>
    </row>
    <row r="24" spans="1:19" ht="14.4" customHeight="1" x14ac:dyDescent="0.3">
      <c r="A24" s="569" t="s">
        <v>1477</v>
      </c>
      <c r="B24" s="617">
        <v>1128</v>
      </c>
      <c r="C24" s="544">
        <v>1</v>
      </c>
      <c r="D24" s="617"/>
      <c r="E24" s="544"/>
      <c r="F24" s="617">
        <v>670</v>
      </c>
      <c r="G24" s="549">
        <v>0.59397163120567376</v>
      </c>
      <c r="H24" s="617"/>
      <c r="I24" s="544"/>
      <c r="J24" s="617"/>
      <c r="K24" s="544"/>
      <c r="L24" s="617"/>
      <c r="M24" s="549"/>
      <c r="N24" s="617"/>
      <c r="O24" s="544"/>
      <c r="P24" s="617"/>
      <c r="Q24" s="544"/>
      <c r="R24" s="617"/>
      <c r="S24" s="550"/>
    </row>
    <row r="25" spans="1:19" ht="14.4" customHeight="1" x14ac:dyDescent="0.3">
      <c r="A25" s="569" t="s">
        <v>1478</v>
      </c>
      <c r="B25" s="617">
        <v>4906</v>
      </c>
      <c r="C25" s="544">
        <v>1</v>
      </c>
      <c r="D25" s="617">
        <v>18307</v>
      </c>
      <c r="E25" s="544">
        <v>3.7315532001630656</v>
      </c>
      <c r="F25" s="617">
        <v>52193</v>
      </c>
      <c r="G25" s="549">
        <v>10.638605788830004</v>
      </c>
      <c r="H25" s="617"/>
      <c r="I25" s="544"/>
      <c r="J25" s="617"/>
      <c r="K25" s="544"/>
      <c r="L25" s="617"/>
      <c r="M25" s="549"/>
      <c r="N25" s="617"/>
      <c r="O25" s="544"/>
      <c r="P25" s="617"/>
      <c r="Q25" s="544"/>
      <c r="R25" s="617"/>
      <c r="S25" s="550"/>
    </row>
    <row r="26" spans="1:19" ht="14.4" customHeight="1" x14ac:dyDescent="0.3">
      <c r="A26" s="569" t="s">
        <v>1479</v>
      </c>
      <c r="B26" s="617">
        <v>194322</v>
      </c>
      <c r="C26" s="544">
        <v>1</v>
      </c>
      <c r="D26" s="617">
        <v>236048</v>
      </c>
      <c r="E26" s="544">
        <v>1.2147260732186782</v>
      </c>
      <c r="F26" s="617">
        <v>172705</v>
      </c>
      <c r="G26" s="549">
        <v>0.88875680571422688</v>
      </c>
      <c r="H26" s="617"/>
      <c r="I26" s="544"/>
      <c r="J26" s="617"/>
      <c r="K26" s="544"/>
      <c r="L26" s="617"/>
      <c r="M26" s="549"/>
      <c r="N26" s="617"/>
      <c r="O26" s="544"/>
      <c r="P26" s="617"/>
      <c r="Q26" s="544"/>
      <c r="R26" s="617"/>
      <c r="S26" s="550"/>
    </row>
    <row r="27" spans="1:19" ht="14.4" customHeight="1" x14ac:dyDescent="0.3">
      <c r="A27" s="569" t="s">
        <v>1480</v>
      </c>
      <c r="B27" s="617">
        <v>674282</v>
      </c>
      <c r="C27" s="544">
        <v>1</v>
      </c>
      <c r="D27" s="617">
        <v>639977</v>
      </c>
      <c r="E27" s="544">
        <v>0.94912366042694307</v>
      </c>
      <c r="F27" s="617">
        <v>762995</v>
      </c>
      <c r="G27" s="549">
        <v>1.1315666145618599</v>
      </c>
      <c r="H27" s="617"/>
      <c r="I27" s="544"/>
      <c r="J27" s="617"/>
      <c r="K27" s="544"/>
      <c r="L27" s="617"/>
      <c r="M27" s="549"/>
      <c r="N27" s="617"/>
      <c r="O27" s="544"/>
      <c r="P27" s="617"/>
      <c r="Q27" s="544"/>
      <c r="R27" s="617"/>
      <c r="S27" s="550"/>
    </row>
    <row r="28" spans="1:19" ht="14.4" customHeight="1" x14ac:dyDescent="0.3">
      <c r="A28" s="569" t="s">
        <v>1481</v>
      </c>
      <c r="B28" s="617">
        <v>315299</v>
      </c>
      <c r="C28" s="544">
        <v>1</v>
      </c>
      <c r="D28" s="617">
        <v>425165</v>
      </c>
      <c r="E28" s="544">
        <v>1.3484502012375554</v>
      </c>
      <c r="F28" s="617">
        <v>417898</v>
      </c>
      <c r="G28" s="549">
        <v>1.3254022372414755</v>
      </c>
      <c r="H28" s="617"/>
      <c r="I28" s="544"/>
      <c r="J28" s="617"/>
      <c r="K28" s="544"/>
      <c r="L28" s="617"/>
      <c r="M28" s="549"/>
      <c r="N28" s="617"/>
      <c r="O28" s="544"/>
      <c r="P28" s="617"/>
      <c r="Q28" s="544"/>
      <c r="R28" s="617"/>
      <c r="S28" s="550"/>
    </row>
    <row r="29" spans="1:19" ht="14.4" customHeight="1" thickBot="1" x14ac:dyDescent="0.35">
      <c r="A29" s="614" t="s">
        <v>1482</v>
      </c>
      <c r="B29" s="613">
        <v>248700</v>
      </c>
      <c r="C29" s="552">
        <v>1</v>
      </c>
      <c r="D29" s="613">
        <v>268524</v>
      </c>
      <c r="E29" s="552">
        <v>1.0797104945717733</v>
      </c>
      <c r="F29" s="613">
        <v>268223</v>
      </c>
      <c r="G29" s="557">
        <v>1.0785002010454363</v>
      </c>
      <c r="H29" s="613"/>
      <c r="I29" s="552"/>
      <c r="J29" s="613"/>
      <c r="K29" s="552"/>
      <c r="L29" s="613"/>
      <c r="M29" s="557"/>
      <c r="N29" s="613"/>
      <c r="O29" s="552"/>
      <c r="P29" s="613"/>
      <c r="Q29" s="552"/>
      <c r="R29" s="613"/>
      <c r="S29" s="55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7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1513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283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128</v>
      </c>
      <c r="F3" s="102">
        <f t="shared" ref="F3:O3" si="0">SUBTOTAL(9,F6:F1048576)</f>
        <v>34597</v>
      </c>
      <c r="G3" s="103">
        <f t="shared" si="0"/>
        <v>5240905</v>
      </c>
      <c r="H3" s="103"/>
      <c r="I3" s="103"/>
      <c r="J3" s="103">
        <f t="shared" si="0"/>
        <v>36962</v>
      </c>
      <c r="K3" s="103">
        <f t="shared" si="0"/>
        <v>5775288</v>
      </c>
      <c r="L3" s="103"/>
      <c r="M3" s="103"/>
      <c r="N3" s="103">
        <f t="shared" si="0"/>
        <v>37702</v>
      </c>
      <c r="O3" s="103">
        <f t="shared" si="0"/>
        <v>5965093</v>
      </c>
      <c r="P3" s="75">
        <f>IF(G3=0,0,O3/G3)</f>
        <v>1.1381799517449753</v>
      </c>
      <c r="Q3" s="104">
        <f>IF(N3=0,0,O3/N3)</f>
        <v>158.21688504588616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5" t="s">
        <v>97</v>
      </c>
      <c r="E4" s="408" t="s">
        <v>70</v>
      </c>
      <c r="F4" s="413">
        <v>2013</v>
      </c>
      <c r="G4" s="414"/>
      <c r="H4" s="105"/>
      <c r="I4" s="105"/>
      <c r="J4" s="413">
        <v>2014</v>
      </c>
      <c r="K4" s="414"/>
      <c r="L4" s="105"/>
      <c r="M4" s="105"/>
      <c r="N4" s="413">
        <v>2015</v>
      </c>
      <c r="O4" s="414"/>
      <c r="P4" s="416" t="s">
        <v>2</v>
      </c>
      <c r="Q4" s="405" t="s">
        <v>98</v>
      </c>
    </row>
    <row r="5" spans="1:17" ht="14.4" customHeight="1" thickBot="1" x14ac:dyDescent="0.35">
      <c r="A5" s="621"/>
      <c r="B5" s="620"/>
      <c r="C5" s="621"/>
      <c r="D5" s="629"/>
      <c r="E5" s="623"/>
      <c r="F5" s="630" t="s">
        <v>72</v>
      </c>
      <c r="G5" s="631" t="s">
        <v>14</v>
      </c>
      <c r="H5" s="632"/>
      <c r="I5" s="632"/>
      <c r="J5" s="630" t="s">
        <v>72</v>
      </c>
      <c r="K5" s="631" t="s">
        <v>14</v>
      </c>
      <c r="L5" s="632"/>
      <c r="M5" s="632"/>
      <c r="N5" s="630" t="s">
        <v>72</v>
      </c>
      <c r="O5" s="631" t="s">
        <v>14</v>
      </c>
      <c r="P5" s="633"/>
      <c r="Q5" s="628"/>
    </row>
    <row r="6" spans="1:17" ht="14.4" customHeight="1" x14ac:dyDescent="0.3">
      <c r="A6" s="536" t="s">
        <v>1483</v>
      </c>
      <c r="B6" s="537" t="s">
        <v>1396</v>
      </c>
      <c r="C6" s="537" t="s">
        <v>1381</v>
      </c>
      <c r="D6" s="537" t="s">
        <v>1400</v>
      </c>
      <c r="E6" s="537" t="s">
        <v>1401</v>
      </c>
      <c r="F6" s="116">
        <v>156</v>
      </c>
      <c r="G6" s="116">
        <v>31668</v>
      </c>
      <c r="H6" s="116">
        <v>1</v>
      </c>
      <c r="I6" s="116">
        <v>203</v>
      </c>
      <c r="J6" s="116">
        <v>74</v>
      </c>
      <c r="K6" s="116">
        <v>15080</v>
      </c>
      <c r="L6" s="116">
        <v>0.47619047619047616</v>
      </c>
      <c r="M6" s="116">
        <v>203.78378378378378</v>
      </c>
      <c r="N6" s="116">
        <v>144</v>
      </c>
      <c r="O6" s="116">
        <v>29664</v>
      </c>
      <c r="P6" s="542">
        <v>0.93671845395983322</v>
      </c>
      <c r="Q6" s="560">
        <v>206</v>
      </c>
    </row>
    <row r="7" spans="1:17" ht="14.4" customHeight="1" x14ac:dyDescent="0.3">
      <c r="A7" s="543" t="s">
        <v>1483</v>
      </c>
      <c r="B7" s="544" t="s">
        <v>1396</v>
      </c>
      <c r="C7" s="544" t="s">
        <v>1381</v>
      </c>
      <c r="D7" s="544" t="s">
        <v>1403</v>
      </c>
      <c r="E7" s="544" t="s">
        <v>1404</v>
      </c>
      <c r="F7" s="561">
        <v>121</v>
      </c>
      <c r="G7" s="561">
        <v>35332</v>
      </c>
      <c r="H7" s="561">
        <v>1</v>
      </c>
      <c r="I7" s="561">
        <v>292</v>
      </c>
      <c r="J7" s="561">
        <v>55</v>
      </c>
      <c r="K7" s="561">
        <v>16098</v>
      </c>
      <c r="L7" s="561">
        <v>0.45562096682893694</v>
      </c>
      <c r="M7" s="561">
        <v>292.69090909090909</v>
      </c>
      <c r="N7" s="561">
        <v>216</v>
      </c>
      <c r="O7" s="561">
        <v>63720</v>
      </c>
      <c r="P7" s="549">
        <v>1.8034642816710065</v>
      </c>
      <c r="Q7" s="562">
        <v>295</v>
      </c>
    </row>
    <row r="8" spans="1:17" ht="14.4" customHeight="1" x14ac:dyDescent="0.3">
      <c r="A8" s="543" t="s">
        <v>1483</v>
      </c>
      <c r="B8" s="544" t="s">
        <v>1396</v>
      </c>
      <c r="C8" s="544" t="s">
        <v>1381</v>
      </c>
      <c r="D8" s="544" t="s">
        <v>1405</v>
      </c>
      <c r="E8" s="544" t="s">
        <v>1406</v>
      </c>
      <c r="F8" s="561"/>
      <c r="G8" s="561"/>
      <c r="H8" s="561"/>
      <c r="I8" s="561"/>
      <c r="J8" s="561"/>
      <c r="K8" s="561"/>
      <c r="L8" s="561"/>
      <c r="M8" s="561"/>
      <c r="N8" s="561">
        <v>3</v>
      </c>
      <c r="O8" s="561">
        <v>285</v>
      </c>
      <c r="P8" s="549"/>
      <c r="Q8" s="562">
        <v>95</v>
      </c>
    </row>
    <row r="9" spans="1:17" ht="14.4" customHeight="1" x14ac:dyDescent="0.3">
      <c r="A9" s="543" t="s">
        <v>1483</v>
      </c>
      <c r="B9" s="544" t="s">
        <v>1396</v>
      </c>
      <c r="C9" s="544" t="s">
        <v>1381</v>
      </c>
      <c r="D9" s="544" t="s">
        <v>1409</v>
      </c>
      <c r="E9" s="544" t="s">
        <v>1410</v>
      </c>
      <c r="F9" s="561">
        <v>46</v>
      </c>
      <c r="G9" s="561">
        <v>6164</v>
      </c>
      <c r="H9" s="561">
        <v>1</v>
      </c>
      <c r="I9" s="561">
        <v>134</v>
      </c>
      <c r="J9" s="561">
        <v>58</v>
      </c>
      <c r="K9" s="561">
        <v>7795</v>
      </c>
      <c r="L9" s="561">
        <v>1.2646009085009733</v>
      </c>
      <c r="M9" s="561">
        <v>134.39655172413794</v>
      </c>
      <c r="N9" s="561">
        <v>74</v>
      </c>
      <c r="O9" s="561">
        <v>9990</v>
      </c>
      <c r="P9" s="549">
        <v>1.6207008436080468</v>
      </c>
      <c r="Q9" s="562">
        <v>135</v>
      </c>
    </row>
    <row r="10" spans="1:17" ht="14.4" customHeight="1" x14ac:dyDescent="0.3">
      <c r="A10" s="543" t="s">
        <v>1483</v>
      </c>
      <c r="B10" s="544" t="s">
        <v>1396</v>
      </c>
      <c r="C10" s="544" t="s">
        <v>1381</v>
      </c>
      <c r="D10" s="544" t="s">
        <v>1412</v>
      </c>
      <c r="E10" s="544" t="s">
        <v>1413</v>
      </c>
      <c r="F10" s="561">
        <v>1</v>
      </c>
      <c r="G10" s="561">
        <v>612</v>
      </c>
      <c r="H10" s="561">
        <v>1</v>
      </c>
      <c r="I10" s="561">
        <v>612</v>
      </c>
      <c r="J10" s="561">
        <v>1</v>
      </c>
      <c r="K10" s="561">
        <v>618</v>
      </c>
      <c r="L10" s="561">
        <v>1.0098039215686274</v>
      </c>
      <c r="M10" s="561">
        <v>618</v>
      </c>
      <c r="N10" s="561">
        <v>1</v>
      </c>
      <c r="O10" s="561">
        <v>620</v>
      </c>
      <c r="P10" s="549">
        <v>1.0130718954248366</v>
      </c>
      <c r="Q10" s="562">
        <v>620</v>
      </c>
    </row>
    <row r="11" spans="1:17" ht="14.4" customHeight="1" x14ac:dyDescent="0.3">
      <c r="A11" s="543" t="s">
        <v>1483</v>
      </c>
      <c r="B11" s="544" t="s">
        <v>1396</v>
      </c>
      <c r="C11" s="544" t="s">
        <v>1381</v>
      </c>
      <c r="D11" s="544" t="s">
        <v>1416</v>
      </c>
      <c r="E11" s="544" t="s">
        <v>1417</v>
      </c>
      <c r="F11" s="561">
        <v>3</v>
      </c>
      <c r="G11" s="561">
        <v>477</v>
      </c>
      <c r="H11" s="561">
        <v>1</v>
      </c>
      <c r="I11" s="561">
        <v>159</v>
      </c>
      <c r="J11" s="561">
        <v>2</v>
      </c>
      <c r="K11" s="561">
        <v>319</v>
      </c>
      <c r="L11" s="561">
        <v>0.66876310272536688</v>
      </c>
      <c r="M11" s="561">
        <v>159.5</v>
      </c>
      <c r="N11" s="561">
        <v>8</v>
      </c>
      <c r="O11" s="561">
        <v>1288</v>
      </c>
      <c r="P11" s="549">
        <v>2.70020964360587</v>
      </c>
      <c r="Q11" s="562">
        <v>161</v>
      </c>
    </row>
    <row r="12" spans="1:17" ht="14.4" customHeight="1" x14ac:dyDescent="0.3">
      <c r="A12" s="543" t="s">
        <v>1483</v>
      </c>
      <c r="B12" s="544" t="s">
        <v>1396</v>
      </c>
      <c r="C12" s="544" t="s">
        <v>1381</v>
      </c>
      <c r="D12" s="544" t="s">
        <v>1418</v>
      </c>
      <c r="E12" s="544" t="s">
        <v>1419</v>
      </c>
      <c r="F12" s="561">
        <v>68</v>
      </c>
      <c r="G12" s="561">
        <v>25976</v>
      </c>
      <c r="H12" s="561">
        <v>1</v>
      </c>
      <c r="I12" s="561">
        <v>382</v>
      </c>
      <c r="J12" s="561">
        <v>88</v>
      </c>
      <c r="K12" s="561">
        <v>33660</v>
      </c>
      <c r="L12" s="561">
        <v>1.2958115183246073</v>
      </c>
      <c r="M12" s="561">
        <v>382.5</v>
      </c>
      <c r="N12" s="561">
        <v>131</v>
      </c>
      <c r="O12" s="561">
        <v>50173</v>
      </c>
      <c r="P12" s="549">
        <v>1.9315137049584232</v>
      </c>
      <c r="Q12" s="562">
        <v>383</v>
      </c>
    </row>
    <row r="13" spans="1:17" ht="14.4" customHeight="1" x14ac:dyDescent="0.3">
      <c r="A13" s="543" t="s">
        <v>1483</v>
      </c>
      <c r="B13" s="544" t="s">
        <v>1396</v>
      </c>
      <c r="C13" s="544" t="s">
        <v>1381</v>
      </c>
      <c r="D13" s="544" t="s">
        <v>1420</v>
      </c>
      <c r="E13" s="544" t="s">
        <v>1421</v>
      </c>
      <c r="F13" s="561">
        <v>350</v>
      </c>
      <c r="G13" s="561">
        <v>5600</v>
      </c>
      <c r="H13" s="561">
        <v>1</v>
      </c>
      <c r="I13" s="561">
        <v>16</v>
      </c>
      <c r="J13" s="561">
        <v>422</v>
      </c>
      <c r="K13" s="561">
        <v>6752</v>
      </c>
      <c r="L13" s="561">
        <v>1.2057142857142857</v>
      </c>
      <c r="M13" s="561">
        <v>16</v>
      </c>
      <c r="N13" s="561">
        <v>518</v>
      </c>
      <c r="O13" s="561">
        <v>8288</v>
      </c>
      <c r="P13" s="549">
        <v>1.48</v>
      </c>
      <c r="Q13" s="562">
        <v>16</v>
      </c>
    </row>
    <row r="14" spans="1:17" ht="14.4" customHeight="1" x14ac:dyDescent="0.3">
      <c r="A14" s="543" t="s">
        <v>1483</v>
      </c>
      <c r="B14" s="544" t="s">
        <v>1396</v>
      </c>
      <c r="C14" s="544" t="s">
        <v>1381</v>
      </c>
      <c r="D14" s="544" t="s">
        <v>1422</v>
      </c>
      <c r="E14" s="544" t="s">
        <v>1423</v>
      </c>
      <c r="F14" s="561">
        <v>35</v>
      </c>
      <c r="G14" s="561">
        <v>9170</v>
      </c>
      <c r="H14" s="561">
        <v>1</v>
      </c>
      <c r="I14" s="561">
        <v>262</v>
      </c>
      <c r="J14" s="561">
        <v>22</v>
      </c>
      <c r="K14" s="561">
        <v>5785</v>
      </c>
      <c r="L14" s="561">
        <v>0.63086150490730641</v>
      </c>
      <c r="M14" s="561">
        <v>262.95454545454544</v>
      </c>
      <c r="N14" s="561">
        <v>29</v>
      </c>
      <c r="O14" s="561">
        <v>7714</v>
      </c>
      <c r="P14" s="549">
        <v>0.84122137404580155</v>
      </c>
      <c r="Q14" s="562">
        <v>266</v>
      </c>
    </row>
    <row r="15" spans="1:17" ht="14.4" customHeight="1" x14ac:dyDescent="0.3">
      <c r="A15" s="543" t="s">
        <v>1483</v>
      </c>
      <c r="B15" s="544" t="s">
        <v>1396</v>
      </c>
      <c r="C15" s="544" t="s">
        <v>1381</v>
      </c>
      <c r="D15" s="544" t="s">
        <v>1424</v>
      </c>
      <c r="E15" s="544" t="s">
        <v>1425</v>
      </c>
      <c r="F15" s="561">
        <v>36</v>
      </c>
      <c r="G15" s="561">
        <v>5076</v>
      </c>
      <c r="H15" s="561">
        <v>1</v>
      </c>
      <c r="I15" s="561">
        <v>141</v>
      </c>
      <c r="J15" s="561">
        <v>21</v>
      </c>
      <c r="K15" s="561">
        <v>2961</v>
      </c>
      <c r="L15" s="561">
        <v>0.58333333333333337</v>
      </c>
      <c r="M15" s="561">
        <v>141</v>
      </c>
      <c r="N15" s="561">
        <v>33</v>
      </c>
      <c r="O15" s="561">
        <v>4653</v>
      </c>
      <c r="P15" s="549">
        <v>0.91666666666666663</v>
      </c>
      <c r="Q15" s="562">
        <v>141</v>
      </c>
    </row>
    <row r="16" spans="1:17" ht="14.4" customHeight="1" x14ac:dyDescent="0.3">
      <c r="A16" s="543" t="s">
        <v>1483</v>
      </c>
      <c r="B16" s="544" t="s">
        <v>1396</v>
      </c>
      <c r="C16" s="544" t="s">
        <v>1381</v>
      </c>
      <c r="D16" s="544" t="s">
        <v>1426</v>
      </c>
      <c r="E16" s="544" t="s">
        <v>1425</v>
      </c>
      <c r="F16" s="561">
        <v>46</v>
      </c>
      <c r="G16" s="561">
        <v>3588</v>
      </c>
      <c r="H16" s="561">
        <v>1</v>
      </c>
      <c r="I16" s="561">
        <v>78</v>
      </c>
      <c r="J16" s="561">
        <v>58</v>
      </c>
      <c r="K16" s="561">
        <v>4524</v>
      </c>
      <c r="L16" s="561">
        <v>1.2608695652173914</v>
      </c>
      <c r="M16" s="561">
        <v>78</v>
      </c>
      <c r="N16" s="561">
        <v>74</v>
      </c>
      <c r="O16" s="561">
        <v>5772</v>
      </c>
      <c r="P16" s="549">
        <v>1.6086956521739131</v>
      </c>
      <c r="Q16" s="562">
        <v>78</v>
      </c>
    </row>
    <row r="17" spans="1:17" ht="14.4" customHeight="1" x14ac:dyDescent="0.3">
      <c r="A17" s="543" t="s">
        <v>1483</v>
      </c>
      <c r="B17" s="544" t="s">
        <v>1396</v>
      </c>
      <c r="C17" s="544" t="s">
        <v>1381</v>
      </c>
      <c r="D17" s="544" t="s">
        <v>1427</v>
      </c>
      <c r="E17" s="544" t="s">
        <v>1428</v>
      </c>
      <c r="F17" s="561">
        <v>36</v>
      </c>
      <c r="G17" s="561">
        <v>10908</v>
      </c>
      <c r="H17" s="561">
        <v>1</v>
      </c>
      <c r="I17" s="561">
        <v>303</v>
      </c>
      <c r="J17" s="561">
        <v>21</v>
      </c>
      <c r="K17" s="561">
        <v>6384</v>
      </c>
      <c r="L17" s="561">
        <v>0.58525852585258531</v>
      </c>
      <c r="M17" s="561">
        <v>304</v>
      </c>
      <c r="N17" s="561">
        <v>33</v>
      </c>
      <c r="O17" s="561">
        <v>10131</v>
      </c>
      <c r="P17" s="549">
        <v>0.9287678767876788</v>
      </c>
      <c r="Q17" s="562">
        <v>307</v>
      </c>
    </row>
    <row r="18" spans="1:17" ht="14.4" customHeight="1" x14ac:dyDescent="0.3">
      <c r="A18" s="543" t="s">
        <v>1483</v>
      </c>
      <c r="B18" s="544" t="s">
        <v>1396</v>
      </c>
      <c r="C18" s="544" t="s">
        <v>1381</v>
      </c>
      <c r="D18" s="544" t="s">
        <v>1429</v>
      </c>
      <c r="E18" s="544" t="s">
        <v>1430</v>
      </c>
      <c r="F18" s="561">
        <v>120</v>
      </c>
      <c r="G18" s="561">
        <v>58320</v>
      </c>
      <c r="H18" s="561">
        <v>1</v>
      </c>
      <c r="I18" s="561">
        <v>486</v>
      </c>
      <c r="J18" s="561">
        <v>144</v>
      </c>
      <c r="K18" s="561">
        <v>70056</v>
      </c>
      <c r="L18" s="561">
        <v>1.2012345679012346</v>
      </c>
      <c r="M18" s="561">
        <v>486.5</v>
      </c>
      <c r="N18" s="561">
        <v>213</v>
      </c>
      <c r="O18" s="561">
        <v>103731</v>
      </c>
      <c r="P18" s="549">
        <v>1.7786522633744857</v>
      </c>
      <c r="Q18" s="562">
        <v>487</v>
      </c>
    </row>
    <row r="19" spans="1:17" ht="14.4" customHeight="1" x14ac:dyDescent="0.3">
      <c r="A19" s="543" t="s">
        <v>1483</v>
      </c>
      <c r="B19" s="544" t="s">
        <v>1396</v>
      </c>
      <c r="C19" s="544" t="s">
        <v>1381</v>
      </c>
      <c r="D19" s="544" t="s">
        <v>1431</v>
      </c>
      <c r="E19" s="544" t="s">
        <v>1432</v>
      </c>
      <c r="F19" s="561">
        <v>145</v>
      </c>
      <c r="G19" s="561">
        <v>23200</v>
      </c>
      <c r="H19" s="561">
        <v>1</v>
      </c>
      <c r="I19" s="561">
        <v>160</v>
      </c>
      <c r="J19" s="561">
        <v>196</v>
      </c>
      <c r="K19" s="561">
        <v>31455</v>
      </c>
      <c r="L19" s="561">
        <v>1.3558189655172415</v>
      </c>
      <c r="M19" s="561">
        <v>160.48469387755102</v>
      </c>
      <c r="N19" s="561">
        <v>222</v>
      </c>
      <c r="O19" s="561">
        <v>35742</v>
      </c>
      <c r="P19" s="549">
        <v>1.5406034482758622</v>
      </c>
      <c r="Q19" s="562">
        <v>161</v>
      </c>
    </row>
    <row r="20" spans="1:17" ht="14.4" customHeight="1" x14ac:dyDescent="0.3">
      <c r="A20" s="543" t="s">
        <v>1483</v>
      </c>
      <c r="B20" s="544" t="s">
        <v>1396</v>
      </c>
      <c r="C20" s="544" t="s">
        <v>1381</v>
      </c>
      <c r="D20" s="544" t="s">
        <v>1435</v>
      </c>
      <c r="E20" s="544" t="s">
        <v>1401</v>
      </c>
      <c r="F20" s="561">
        <v>126</v>
      </c>
      <c r="G20" s="561">
        <v>8820</v>
      </c>
      <c r="H20" s="561">
        <v>1</v>
      </c>
      <c r="I20" s="561">
        <v>70</v>
      </c>
      <c r="J20" s="561">
        <v>154</v>
      </c>
      <c r="K20" s="561">
        <v>10846</v>
      </c>
      <c r="L20" s="561">
        <v>1.2297052154195012</v>
      </c>
      <c r="M20" s="561">
        <v>70.428571428571431</v>
      </c>
      <c r="N20" s="561">
        <v>234</v>
      </c>
      <c r="O20" s="561">
        <v>16614</v>
      </c>
      <c r="P20" s="549">
        <v>1.883673469387755</v>
      </c>
      <c r="Q20" s="562">
        <v>71</v>
      </c>
    </row>
    <row r="21" spans="1:17" ht="14.4" customHeight="1" x14ac:dyDescent="0.3">
      <c r="A21" s="543" t="s">
        <v>1483</v>
      </c>
      <c r="B21" s="544" t="s">
        <v>1396</v>
      </c>
      <c r="C21" s="544" t="s">
        <v>1381</v>
      </c>
      <c r="D21" s="544" t="s">
        <v>1442</v>
      </c>
      <c r="E21" s="544" t="s">
        <v>1443</v>
      </c>
      <c r="F21" s="561">
        <v>4</v>
      </c>
      <c r="G21" s="561">
        <v>4756</v>
      </c>
      <c r="H21" s="561">
        <v>1</v>
      </c>
      <c r="I21" s="561">
        <v>1189</v>
      </c>
      <c r="J21" s="561">
        <v>1</v>
      </c>
      <c r="K21" s="561">
        <v>1193</v>
      </c>
      <c r="L21" s="561">
        <v>0.25084104289318754</v>
      </c>
      <c r="M21" s="561">
        <v>1193</v>
      </c>
      <c r="N21" s="561">
        <v>5</v>
      </c>
      <c r="O21" s="561">
        <v>5975</v>
      </c>
      <c r="P21" s="549">
        <v>1.2563078216989065</v>
      </c>
      <c r="Q21" s="562">
        <v>1195</v>
      </c>
    </row>
    <row r="22" spans="1:17" ht="14.4" customHeight="1" x14ac:dyDescent="0.3">
      <c r="A22" s="543" t="s">
        <v>1483</v>
      </c>
      <c r="B22" s="544" t="s">
        <v>1396</v>
      </c>
      <c r="C22" s="544" t="s">
        <v>1381</v>
      </c>
      <c r="D22" s="544" t="s">
        <v>1444</v>
      </c>
      <c r="E22" s="544" t="s">
        <v>1445</v>
      </c>
      <c r="F22" s="561">
        <v>3</v>
      </c>
      <c r="G22" s="561">
        <v>324</v>
      </c>
      <c r="H22" s="561">
        <v>1</v>
      </c>
      <c r="I22" s="561">
        <v>108</v>
      </c>
      <c r="J22" s="561">
        <v>1</v>
      </c>
      <c r="K22" s="561">
        <v>109</v>
      </c>
      <c r="L22" s="561">
        <v>0.33641975308641975</v>
      </c>
      <c r="M22" s="561">
        <v>109</v>
      </c>
      <c r="N22" s="561">
        <v>7</v>
      </c>
      <c r="O22" s="561">
        <v>770</v>
      </c>
      <c r="P22" s="549">
        <v>2.3765432098765431</v>
      </c>
      <c r="Q22" s="562">
        <v>110</v>
      </c>
    </row>
    <row r="23" spans="1:17" ht="14.4" customHeight="1" x14ac:dyDescent="0.3">
      <c r="A23" s="543" t="s">
        <v>1484</v>
      </c>
      <c r="B23" s="544" t="s">
        <v>1396</v>
      </c>
      <c r="C23" s="544" t="s">
        <v>1381</v>
      </c>
      <c r="D23" s="544" t="s">
        <v>1400</v>
      </c>
      <c r="E23" s="544" t="s">
        <v>1401</v>
      </c>
      <c r="F23" s="561">
        <v>363</v>
      </c>
      <c r="G23" s="561">
        <v>73689</v>
      </c>
      <c r="H23" s="561">
        <v>1</v>
      </c>
      <c r="I23" s="561">
        <v>203</v>
      </c>
      <c r="J23" s="561">
        <v>490</v>
      </c>
      <c r="K23" s="561">
        <v>99938</v>
      </c>
      <c r="L23" s="561">
        <v>1.3562132747085724</v>
      </c>
      <c r="M23" s="561">
        <v>203.95510204081631</v>
      </c>
      <c r="N23" s="561">
        <v>428</v>
      </c>
      <c r="O23" s="561">
        <v>88168</v>
      </c>
      <c r="P23" s="549">
        <v>1.1964879425694472</v>
      </c>
      <c r="Q23" s="562">
        <v>206</v>
      </c>
    </row>
    <row r="24" spans="1:17" ht="14.4" customHeight="1" x14ac:dyDescent="0.3">
      <c r="A24" s="543" t="s">
        <v>1484</v>
      </c>
      <c r="B24" s="544" t="s">
        <v>1396</v>
      </c>
      <c r="C24" s="544" t="s">
        <v>1381</v>
      </c>
      <c r="D24" s="544" t="s">
        <v>1402</v>
      </c>
      <c r="E24" s="544" t="s">
        <v>1401</v>
      </c>
      <c r="F24" s="561"/>
      <c r="G24" s="561"/>
      <c r="H24" s="561"/>
      <c r="I24" s="561"/>
      <c r="J24" s="561">
        <v>3</v>
      </c>
      <c r="K24" s="561">
        <v>252</v>
      </c>
      <c r="L24" s="561"/>
      <c r="M24" s="561">
        <v>84</v>
      </c>
      <c r="N24" s="561">
        <v>10</v>
      </c>
      <c r="O24" s="561">
        <v>850</v>
      </c>
      <c r="P24" s="549"/>
      <c r="Q24" s="562">
        <v>85</v>
      </c>
    </row>
    <row r="25" spans="1:17" ht="14.4" customHeight="1" x14ac:dyDescent="0.3">
      <c r="A25" s="543" t="s">
        <v>1484</v>
      </c>
      <c r="B25" s="544" t="s">
        <v>1396</v>
      </c>
      <c r="C25" s="544" t="s">
        <v>1381</v>
      </c>
      <c r="D25" s="544" t="s">
        <v>1403</v>
      </c>
      <c r="E25" s="544" t="s">
        <v>1404</v>
      </c>
      <c r="F25" s="561">
        <v>230</v>
      </c>
      <c r="G25" s="561">
        <v>67160</v>
      </c>
      <c r="H25" s="561">
        <v>1</v>
      </c>
      <c r="I25" s="561">
        <v>292</v>
      </c>
      <c r="J25" s="561">
        <v>592</v>
      </c>
      <c r="K25" s="561">
        <v>173356</v>
      </c>
      <c r="L25" s="561">
        <v>2.5812388326384754</v>
      </c>
      <c r="M25" s="561">
        <v>292.83108108108109</v>
      </c>
      <c r="N25" s="561">
        <v>552</v>
      </c>
      <c r="O25" s="561">
        <v>162840</v>
      </c>
      <c r="P25" s="549">
        <v>2.4246575342465753</v>
      </c>
      <c r="Q25" s="562">
        <v>295</v>
      </c>
    </row>
    <row r="26" spans="1:17" ht="14.4" customHeight="1" x14ac:dyDescent="0.3">
      <c r="A26" s="543" t="s">
        <v>1484</v>
      </c>
      <c r="B26" s="544" t="s">
        <v>1396</v>
      </c>
      <c r="C26" s="544" t="s">
        <v>1381</v>
      </c>
      <c r="D26" s="544" t="s">
        <v>1405</v>
      </c>
      <c r="E26" s="544" t="s">
        <v>1406</v>
      </c>
      <c r="F26" s="561">
        <v>6</v>
      </c>
      <c r="G26" s="561">
        <v>558</v>
      </c>
      <c r="H26" s="561">
        <v>1</v>
      </c>
      <c r="I26" s="561">
        <v>93</v>
      </c>
      <c r="J26" s="561">
        <v>6</v>
      </c>
      <c r="K26" s="561">
        <v>561</v>
      </c>
      <c r="L26" s="561">
        <v>1.0053763440860215</v>
      </c>
      <c r="M26" s="561">
        <v>93.5</v>
      </c>
      <c r="N26" s="561">
        <v>3</v>
      </c>
      <c r="O26" s="561">
        <v>285</v>
      </c>
      <c r="P26" s="549">
        <v>0.510752688172043</v>
      </c>
      <c r="Q26" s="562">
        <v>95</v>
      </c>
    </row>
    <row r="27" spans="1:17" ht="14.4" customHeight="1" x14ac:dyDescent="0.3">
      <c r="A27" s="543" t="s">
        <v>1484</v>
      </c>
      <c r="B27" s="544" t="s">
        <v>1396</v>
      </c>
      <c r="C27" s="544" t="s">
        <v>1381</v>
      </c>
      <c r="D27" s="544" t="s">
        <v>1407</v>
      </c>
      <c r="E27" s="544" t="s">
        <v>1408</v>
      </c>
      <c r="F27" s="561">
        <v>1</v>
      </c>
      <c r="G27" s="561">
        <v>220</v>
      </c>
      <c r="H27" s="561">
        <v>1</v>
      </c>
      <c r="I27" s="561">
        <v>220</v>
      </c>
      <c r="J27" s="561"/>
      <c r="K27" s="561"/>
      <c r="L27" s="561"/>
      <c r="M27" s="561"/>
      <c r="N27" s="561">
        <v>1</v>
      </c>
      <c r="O27" s="561">
        <v>224</v>
      </c>
      <c r="P27" s="549">
        <v>1.0181818181818181</v>
      </c>
      <c r="Q27" s="562">
        <v>224</v>
      </c>
    </row>
    <row r="28" spans="1:17" ht="14.4" customHeight="1" x14ac:dyDescent="0.3">
      <c r="A28" s="543" t="s">
        <v>1484</v>
      </c>
      <c r="B28" s="544" t="s">
        <v>1396</v>
      </c>
      <c r="C28" s="544" t="s">
        <v>1381</v>
      </c>
      <c r="D28" s="544" t="s">
        <v>1409</v>
      </c>
      <c r="E28" s="544" t="s">
        <v>1410</v>
      </c>
      <c r="F28" s="561">
        <v>167</v>
      </c>
      <c r="G28" s="561">
        <v>22378</v>
      </c>
      <c r="H28" s="561">
        <v>1</v>
      </c>
      <c r="I28" s="561">
        <v>134</v>
      </c>
      <c r="J28" s="561">
        <v>178</v>
      </c>
      <c r="K28" s="561">
        <v>23936</v>
      </c>
      <c r="L28" s="561">
        <v>1.0696219501295916</v>
      </c>
      <c r="M28" s="561">
        <v>134.47191011235955</v>
      </c>
      <c r="N28" s="561">
        <v>122</v>
      </c>
      <c r="O28" s="561">
        <v>16470</v>
      </c>
      <c r="P28" s="549">
        <v>0.7359907051568505</v>
      </c>
      <c r="Q28" s="562">
        <v>135</v>
      </c>
    </row>
    <row r="29" spans="1:17" ht="14.4" customHeight="1" x14ac:dyDescent="0.3">
      <c r="A29" s="543" t="s">
        <v>1484</v>
      </c>
      <c r="B29" s="544" t="s">
        <v>1396</v>
      </c>
      <c r="C29" s="544" t="s">
        <v>1381</v>
      </c>
      <c r="D29" s="544" t="s">
        <v>1411</v>
      </c>
      <c r="E29" s="544" t="s">
        <v>1410</v>
      </c>
      <c r="F29" s="561">
        <v>1</v>
      </c>
      <c r="G29" s="561">
        <v>175</v>
      </c>
      <c r="H29" s="561">
        <v>1</v>
      </c>
      <c r="I29" s="561">
        <v>175</v>
      </c>
      <c r="J29" s="561">
        <v>1</v>
      </c>
      <c r="K29" s="561">
        <v>175</v>
      </c>
      <c r="L29" s="561">
        <v>1</v>
      </c>
      <c r="M29" s="561">
        <v>175</v>
      </c>
      <c r="N29" s="561">
        <v>4</v>
      </c>
      <c r="O29" s="561">
        <v>712</v>
      </c>
      <c r="P29" s="549">
        <v>4.0685714285714285</v>
      </c>
      <c r="Q29" s="562">
        <v>178</v>
      </c>
    </row>
    <row r="30" spans="1:17" ht="14.4" customHeight="1" x14ac:dyDescent="0.3">
      <c r="A30" s="543" t="s">
        <v>1484</v>
      </c>
      <c r="B30" s="544" t="s">
        <v>1396</v>
      </c>
      <c r="C30" s="544" t="s">
        <v>1381</v>
      </c>
      <c r="D30" s="544" t="s">
        <v>1412</v>
      </c>
      <c r="E30" s="544" t="s">
        <v>1413</v>
      </c>
      <c r="F30" s="561">
        <v>1</v>
      </c>
      <c r="G30" s="561">
        <v>612</v>
      </c>
      <c r="H30" s="561">
        <v>1</v>
      </c>
      <c r="I30" s="561">
        <v>612</v>
      </c>
      <c r="J30" s="561">
        <v>1</v>
      </c>
      <c r="K30" s="561">
        <v>612</v>
      </c>
      <c r="L30" s="561">
        <v>1</v>
      </c>
      <c r="M30" s="561">
        <v>612</v>
      </c>
      <c r="N30" s="561"/>
      <c r="O30" s="561"/>
      <c r="P30" s="549"/>
      <c r="Q30" s="562"/>
    </row>
    <row r="31" spans="1:17" ht="14.4" customHeight="1" x14ac:dyDescent="0.3">
      <c r="A31" s="543" t="s">
        <v>1484</v>
      </c>
      <c r="B31" s="544" t="s">
        <v>1396</v>
      </c>
      <c r="C31" s="544" t="s">
        <v>1381</v>
      </c>
      <c r="D31" s="544" t="s">
        <v>1416</v>
      </c>
      <c r="E31" s="544" t="s">
        <v>1417</v>
      </c>
      <c r="F31" s="561">
        <v>12</v>
      </c>
      <c r="G31" s="561">
        <v>1908</v>
      </c>
      <c r="H31" s="561">
        <v>1</v>
      </c>
      <c r="I31" s="561">
        <v>159</v>
      </c>
      <c r="J31" s="561">
        <v>24</v>
      </c>
      <c r="K31" s="561">
        <v>3829</v>
      </c>
      <c r="L31" s="561">
        <v>2.0068134171907759</v>
      </c>
      <c r="M31" s="561">
        <v>159.54166666666666</v>
      </c>
      <c r="N31" s="561">
        <v>18</v>
      </c>
      <c r="O31" s="561">
        <v>2898</v>
      </c>
      <c r="P31" s="549">
        <v>1.5188679245283019</v>
      </c>
      <c r="Q31" s="562">
        <v>161</v>
      </c>
    </row>
    <row r="32" spans="1:17" ht="14.4" customHeight="1" x14ac:dyDescent="0.3">
      <c r="A32" s="543" t="s">
        <v>1484</v>
      </c>
      <c r="B32" s="544" t="s">
        <v>1396</v>
      </c>
      <c r="C32" s="544" t="s">
        <v>1381</v>
      </c>
      <c r="D32" s="544" t="s">
        <v>1418</v>
      </c>
      <c r="E32" s="544" t="s">
        <v>1419</v>
      </c>
      <c r="F32" s="561"/>
      <c r="G32" s="561"/>
      <c r="H32" s="561"/>
      <c r="I32" s="561"/>
      <c r="J32" s="561"/>
      <c r="K32" s="561"/>
      <c r="L32" s="561"/>
      <c r="M32" s="561"/>
      <c r="N32" s="561">
        <v>2</v>
      </c>
      <c r="O32" s="561">
        <v>766</v>
      </c>
      <c r="P32" s="549"/>
      <c r="Q32" s="562">
        <v>383</v>
      </c>
    </row>
    <row r="33" spans="1:17" ht="14.4" customHeight="1" x14ac:dyDescent="0.3">
      <c r="A33" s="543" t="s">
        <v>1484</v>
      </c>
      <c r="B33" s="544" t="s">
        <v>1396</v>
      </c>
      <c r="C33" s="544" t="s">
        <v>1381</v>
      </c>
      <c r="D33" s="544" t="s">
        <v>1420</v>
      </c>
      <c r="E33" s="544" t="s">
        <v>1421</v>
      </c>
      <c r="F33" s="561">
        <v>288</v>
      </c>
      <c r="G33" s="561">
        <v>4608</v>
      </c>
      <c r="H33" s="561">
        <v>1</v>
      </c>
      <c r="I33" s="561">
        <v>16</v>
      </c>
      <c r="J33" s="561">
        <v>308</v>
      </c>
      <c r="K33" s="561">
        <v>4928</v>
      </c>
      <c r="L33" s="561">
        <v>1.0694444444444444</v>
      </c>
      <c r="M33" s="561">
        <v>16</v>
      </c>
      <c r="N33" s="561">
        <v>263</v>
      </c>
      <c r="O33" s="561">
        <v>4208</v>
      </c>
      <c r="P33" s="549">
        <v>0.91319444444444442</v>
      </c>
      <c r="Q33" s="562">
        <v>16</v>
      </c>
    </row>
    <row r="34" spans="1:17" ht="14.4" customHeight="1" x14ac:dyDescent="0.3">
      <c r="A34" s="543" t="s">
        <v>1484</v>
      </c>
      <c r="B34" s="544" t="s">
        <v>1396</v>
      </c>
      <c r="C34" s="544" t="s">
        <v>1381</v>
      </c>
      <c r="D34" s="544" t="s">
        <v>1422</v>
      </c>
      <c r="E34" s="544" t="s">
        <v>1423</v>
      </c>
      <c r="F34" s="561">
        <v>101</v>
      </c>
      <c r="G34" s="561">
        <v>26462</v>
      </c>
      <c r="H34" s="561">
        <v>1</v>
      </c>
      <c r="I34" s="561">
        <v>262</v>
      </c>
      <c r="J34" s="561">
        <v>111</v>
      </c>
      <c r="K34" s="561">
        <v>29250</v>
      </c>
      <c r="L34" s="561">
        <v>1.1053586274658</v>
      </c>
      <c r="M34" s="561">
        <v>263.51351351351349</v>
      </c>
      <c r="N34" s="561">
        <v>96</v>
      </c>
      <c r="O34" s="561">
        <v>25536</v>
      </c>
      <c r="P34" s="549">
        <v>0.96500642430655281</v>
      </c>
      <c r="Q34" s="562">
        <v>266</v>
      </c>
    </row>
    <row r="35" spans="1:17" ht="14.4" customHeight="1" x14ac:dyDescent="0.3">
      <c r="A35" s="543" t="s">
        <v>1484</v>
      </c>
      <c r="B35" s="544" t="s">
        <v>1396</v>
      </c>
      <c r="C35" s="544" t="s">
        <v>1381</v>
      </c>
      <c r="D35" s="544" t="s">
        <v>1424</v>
      </c>
      <c r="E35" s="544" t="s">
        <v>1425</v>
      </c>
      <c r="F35" s="561">
        <v>103</v>
      </c>
      <c r="G35" s="561">
        <v>14523</v>
      </c>
      <c r="H35" s="561">
        <v>1</v>
      </c>
      <c r="I35" s="561">
        <v>141</v>
      </c>
      <c r="J35" s="561">
        <v>119</v>
      </c>
      <c r="K35" s="561">
        <v>16779</v>
      </c>
      <c r="L35" s="561">
        <v>1.1553398058252426</v>
      </c>
      <c r="M35" s="561">
        <v>141</v>
      </c>
      <c r="N35" s="561">
        <v>125</v>
      </c>
      <c r="O35" s="561">
        <v>17625</v>
      </c>
      <c r="P35" s="549">
        <v>1.2135922330097086</v>
      </c>
      <c r="Q35" s="562">
        <v>141</v>
      </c>
    </row>
    <row r="36" spans="1:17" ht="14.4" customHeight="1" x14ac:dyDescent="0.3">
      <c r="A36" s="543" t="s">
        <v>1484</v>
      </c>
      <c r="B36" s="544" t="s">
        <v>1396</v>
      </c>
      <c r="C36" s="544" t="s">
        <v>1381</v>
      </c>
      <c r="D36" s="544" t="s">
        <v>1426</v>
      </c>
      <c r="E36" s="544" t="s">
        <v>1425</v>
      </c>
      <c r="F36" s="561">
        <v>167</v>
      </c>
      <c r="G36" s="561">
        <v>13026</v>
      </c>
      <c r="H36" s="561">
        <v>1</v>
      </c>
      <c r="I36" s="561">
        <v>78</v>
      </c>
      <c r="J36" s="561">
        <v>178</v>
      </c>
      <c r="K36" s="561">
        <v>13884</v>
      </c>
      <c r="L36" s="561">
        <v>1.0658682634730539</v>
      </c>
      <c r="M36" s="561">
        <v>78</v>
      </c>
      <c r="N36" s="561">
        <v>122</v>
      </c>
      <c r="O36" s="561">
        <v>9516</v>
      </c>
      <c r="P36" s="549">
        <v>0.73053892215568861</v>
      </c>
      <c r="Q36" s="562">
        <v>78</v>
      </c>
    </row>
    <row r="37" spans="1:17" ht="14.4" customHeight="1" x14ac:dyDescent="0.3">
      <c r="A37" s="543" t="s">
        <v>1484</v>
      </c>
      <c r="B37" s="544" t="s">
        <v>1396</v>
      </c>
      <c r="C37" s="544" t="s">
        <v>1381</v>
      </c>
      <c r="D37" s="544" t="s">
        <v>1427</v>
      </c>
      <c r="E37" s="544" t="s">
        <v>1428</v>
      </c>
      <c r="F37" s="561">
        <v>103</v>
      </c>
      <c r="G37" s="561">
        <v>31209</v>
      </c>
      <c r="H37" s="561">
        <v>1</v>
      </c>
      <c r="I37" s="561">
        <v>303</v>
      </c>
      <c r="J37" s="561">
        <v>119</v>
      </c>
      <c r="K37" s="561">
        <v>36237</v>
      </c>
      <c r="L37" s="561">
        <v>1.1611073728732098</v>
      </c>
      <c r="M37" s="561">
        <v>304.51260504201679</v>
      </c>
      <c r="N37" s="561">
        <v>124</v>
      </c>
      <c r="O37" s="561">
        <v>38068</v>
      </c>
      <c r="P37" s="549">
        <v>1.2197763465666955</v>
      </c>
      <c r="Q37" s="562">
        <v>307</v>
      </c>
    </row>
    <row r="38" spans="1:17" ht="14.4" customHeight="1" x14ac:dyDescent="0.3">
      <c r="A38" s="543" t="s">
        <v>1484</v>
      </c>
      <c r="B38" s="544" t="s">
        <v>1396</v>
      </c>
      <c r="C38" s="544" t="s">
        <v>1381</v>
      </c>
      <c r="D38" s="544" t="s">
        <v>1429</v>
      </c>
      <c r="E38" s="544" t="s">
        <v>1430</v>
      </c>
      <c r="F38" s="561"/>
      <c r="G38" s="561"/>
      <c r="H38" s="561"/>
      <c r="I38" s="561"/>
      <c r="J38" s="561"/>
      <c r="K38" s="561"/>
      <c r="L38" s="561"/>
      <c r="M38" s="561"/>
      <c r="N38" s="561">
        <v>2</v>
      </c>
      <c r="O38" s="561">
        <v>974</v>
      </c>
      <c r="P38" s="549"/>
      <c r="Q38" s="562">
        <v>487</v>
      </c>
    </row>
    <row r="39" spans="1:17" ht="14.4" customHeight="1" x14ac:dyDescent="0.3">
      <c r="A39" s="543" t="s">
        <v>1484</v>
      </c>
      <c r="B39" s="544" t="s">
        <v>1396</v>
      </c>
      <c r="C39" s="544" t="s">
        <v>1381</v>
      </c>
      <c r="D39" s="544" t="s">
        <v>1431</v>
      </c>
      <c r="E39" s="544" t="s">
        <v>1432</v>
      </c>
      <c r="F39" s="561">
        <v>106</v>
      </c>
      <c r="G39" s="561">
        <v>16960</v>
      </c>
      <c r="H39" s="561">
        <v>1</v>
      </c>
      <c r="I39" s="561">
        <v>160</v>
      </c>
      <c r="J39" s="561">
        <v>102</v>
      </c>
      <c r="K39" s="561">
        <v>16361</v>
      </c>
      <c r="L39" s="561">
        <v>0.96468160377358492</v>
      </c>
      <c r="M39" s="561">
        <v>160.40196078431373</v>
      </c>
      <c r="N39" s="561">
        <v>75</v>
      </c>
      <c r="O39" s="561">
        <v>12075</v>
      </c>
      <c r="P39" s="549">
        <v>0.71196933962264153</v>
      </c>
      <c r="Q39" s="562">
        <v>161</v>
      </c>
    </row>
    <row r="40" spans="1:17" ht="14.4" customHeight="1" x14ac:dyDescent="0.3">
      <c r="A40" s="543" t="s">
        <v>1484</v>
      </c>
      <c r="B40" s="544" t="s">
        <v>1396</v>
      </c>
      <c r="C40" s="544" t="s">
        <v>1381</v>
      </c>
      <c r="D40" s="544" t="s">
        <v>1435</v>
      </c>
      <c r="E40" s="544" t="s">
        <v>1401</v>
      </c>
      <c r="F40" s="561">
        <v>463</v>
      </c>
      <c r="G40" s="561">
        <v>32410</v>
      </c>
      <c r="H40" s="561">
        <v>1</v>
      </c>
      <c r="I40" s="561">
        <v>70</v>
      </c>
      <c r="J40" s="561">
        <v>482</v>
      </c>
      <c r="K40" s="561">
        <v>33944</v>
      </c>
      <c r="L40" s="561">
        <v>1.0473310706572045</v>
      </c>
      <c r="M40" s="561">
        <v>70.423236514522827</v>
      </c>
      <c r="N40" s="561">
        <v>464</v>
      </c>
      <c r="O40" s="561">
        <v>32944</v>
      </c>
      <c r="P40" s="549">
        <v>1.0164763961740204</v>
      </c>
      <c r="Q40" s="562">
        <v>71</v>
      </c>
    </row>
    <row r="41" spans="1:17" ht="14.4" customHeight="1" x14ac:dyDescent="0.3">
      <c r="A41" s="543" t="s">
        <v>1484</v>
      </c>
      <c r="B41" s="544" t="s">
        <v>1396</v>
      </c>
      <c r="C41" s="544" t="s">
        <v>1381</v>
      </c>
      <c r="D41" s="544" t="s">
        <v>1440</v>
      </c>
      <c r="E41" s="544" t="s">
        <v>1441</v>
      </c>
      <c r="F41" s="561">
        <v>3</v>
      </c>
      <c r="G41" s="561">
        <v>648</v>
      </c>
      <c r="H41" s="561">
        <v>1</v>
      </c>
      <c r="I41" s="561">
        <v>216</v>
      </c>
      <c r="J41" s="561">
        <v>3</v>
      </c>
      <c r="K41" s="561">
        <v>648</v>
      </c>
      <c r="L41" s="561">
        <v>1</v>
      </c>
      <c r="M41" s="561">
        <v>216</v>
      </c>
      <c r="N41" s="561">
        <v>12</v>
      </c>
      <c r="O41" s="561">
        <v>2640</v>
      </c>
      <c r="P41" s="549">
        <v>4.0740740740740744</v>
      </c>
      <c r="Q41" s="562">
        <v>220</v>
      </c>
    </row>
    <row r="42" spans="1:17" ht="14.4" customHeight="1" x14ac:dyDescent="0.3">
      <c r="A42" s="543" t="s">
        <v>1484</v>
      </c>
      <c r="B42" s="544" t="s">
        <v>1396</v>
      </c>
      <c r="C42" s="544" t="s">
        <v>1381</v>
      </c>
      <c r="D42" s="544" t="s">
        <v>1442</v>
      </c>
      <c r="E42" s="544" t="s">
        <v>1443</v>
      </c>
      <c r="F42" s="561">
        <v>11</v>
      </c>
      <c r="G42" s="561">
        <v>13079</v>
      </c>
      <c r="H42" s="561">
        <v>1</v>
      </c>
      <c r="I42" s="561">
        <v>1189</v>
      </c>
      <c r="J42" s="561">
        <v>25</v>
      </c>
      <c r="K42" s="561">
        <v>29765</v>
      </c>
      <c r="L42" s="561">
        <v>2.275785610520682</v>
      </c>
      <c r="M42" s="561">
        <v>1190.5999999999999</v>
      </c>
      <c r="N42" s="561">
        <v>13</v>
      </c>
      <c r="O42" s="561">
        <v>15535</v>
      </c>
      <c r="P42" s="549">
        <v>1.1877819405153298</v>
      </c>
      <c r="Q42" s="562">
        <v>1195</v>
      </c>
    </row>
    <row r="43" spans="1:17" ht="14.4" customHeight="1" x14ac:dyDescent="0.3">
      <c r="A43" s="543" t="s">
        <v>1484</v>
      </c>
      <c r="B43" s="544" t="s">
        <v>1396</v>
      </c>
      <c r="C43" s="544" t="s">
        <v>1381</v>
      </c>
      <c r="D43" s="544" t="s">
        <v>1444</v>
      </c>
      <c r="E43" s="544" t="s">
        <v>1445</v>
      </c>
      <c r="F43" s="561">
        <v>10</v>
      </c>
      <c r="G43" s="561">
        <v>1080</v>
      </c>
      <c r="H43" s="561">
        <v>1</v>
      </c>
      <c r="I43" s="561">
        <v>108</v>
      </c>
      <c r="J43" s="561">
        <v>19</v>
      </c>
      <c r="K43" s="561">
        <v>2059</v>
      </c>
      <c r="L43" s="561">
        <v>1.9064814814814814</v>
      </c>
      <c r="M43" s="561">
        <v>108.36842105263158</v>
      </c>
      <c r="N43" s="561">
        <v>15</v>
      </c>
      <c r="O43" s="561">
        <v>1650</v>
      </c>
      <c r="P43" s="549">
        <v>1.5277777777777777</v>
      </c>
      <c r="Q43" s="562">
        <v>110</v>
      </c>
    </row>
    <row r="44" spans="1:17" ht="14.4" customHeight="1" x14ac:dyDescent="0.3">
      <c r="A44" s="543" t="s">
        <v>1484</v>
      </c>
      <c r="B44" s="544" t="s">
        <v>1396</v>
      </c>
      <c r="C44" s="544" t="s">
        <v>1381</v>
      </c>
      <c r="D44" s="544" t="s">
        <v>1446</v>
      </c>
      <c r="E44" s="544" t="s">
        <v>1447</v>
      </c>
      <c r="F44" s="561">
        <v>2</v>
      </c>
      <c r="G44" s="561">
        <v>638</v>
      </c>
      <c r="H44" s="561">
        <v>1</v>
      </c>
      <c r="I44" s="561">
        <v>319</v>
      </c>
      <c r="J44" s="561">
        <v>1</v>
      </c>
      <c r="K44" s="561">
        <v>319</v>
      </c>
      <c r="L44" s="561">
        <v>0.5</v>
      </c>
      <c r="M44" s="561">
        <v>319</v>
      </c>
      <c r="N44" s="561">
        <v>1</v>
      </c>
      <c r="O44" s="561">
        <v>323</v>
      </c>
      <c r="P44" s="549">
        <v>0.50626959247648906</v>
      </c>
      <c r="Q44" s="562">
        <v>323</v>
      </c>
    </row>
    <row r="45" spans="1:17" ht="14.4" customHeight="1" x14ac:dyDescent="0.3">
      <c r="A45" s="543" t="s">
        <v>1484</v>
      </c>
      <c r="B45" s="544" t="s">
        <v>1396</v>
      </c>
      <c r="C45" s="544" t="s">
        <v>1381</v>
      </c>
      <c r="D45" s="544" t="s">
        <v>1452</v>
      </c>
      <c r="E45" s="544" t="s">
        <v>1453</v>
      </c>
      <c r="F45" s="561"/>
      <c r="G45" s="561"/>
      <c r="H45" s="561"/>
      <c r="I45" s="561"/>
      <c r="J45" s="561"/>
      <c r="K45" s="561"/>
      <c r="L45" s="561"/>
      <c r="M45" s="561"/>
      <c r="N45" s="561">
        <v>1</v>
      </c>
      <c r="O45" s="561">
        <v>1033</v>
      </c>
      <c r="P45" s="549"/>
      <c r="Q45" s="562">
        <v>1033</v>
      </c>
    </row>
    <row r="46" spans="1:17" ht="14.4" customHeight="1" x14ac:dyDescent="0.3">
      <c r="A46" s="543" t="s">
        <v>1484</v>
      </c>
      <c r="B46" s="544" t="s">
        <v>1396</v>
      </c>
      <c r="C46" s="544" t="s">
        <v>1381</v>
      </c>
      <c r="D46" s="544" t="s">
        <v>1454</v>
      </c>
      <c r="E46" s="544" t="s">
        <v>1455</v>
      </c>
      <c r="F46" s="561">
        <v>1</v>
      </c>
      <c r="G46" s="561">
        <v>291</v>
      </c>
      <c r="H46" s="561">
        <v>1</v>
      </c>
      <c r="I46" s="561">
        <v>291</v>
      </c>
      <c r="J46" s="561"/>
      <c r="K46" s="561"/>
      <c r="L46" s="561"/>
      <c r="M46" s="561"/>
      <c r="N46" s="561"/>
      <c r="O46" s="561"/>
      <c r="P46" s="549"/>
      <c r="Q46" s="562"/>
    </row>
    <row r="47" spans="1:17" ht="14.4" customHeight="1" x14ac:dyDescent="0.3">
      <c r="A47" s="543" t="s">
        <v>1485</v>
      </c>
      <c r="B47" s="544" t="s">
        <v>1396</v>
      </c>
      <c r="C47" s="544" t="s">
        <v>1381</v>
      </c>
      <c r="D47" s="544" t="s">
        <v>1400</v>
      </c>
      <c r="E47" s="544" t="s">
        <v>1401</v>
      </c>
      <c r="F47" s="561">
        <v>44</v>
      </c>
      <c r="G47" s="561">
        <v>8932</v>
      </c>
      <c r="H47" s="561">
        <v>1</v>
      </c>
      <c r="I47" s="561">
        <v>203</v>
      </c>
      <c r="J47" s="561">
        <v>67</v>
      </c>
      <c r="K47" s="561">
        <v>13647</v>
      </c>
      <c r="L47" s="561">
        <v>1.5278772951186745</v>
      </c>
      <c r="M47" s="561">
        <v>203.68656716417911</v>
      </c>
      <c r="N47" s="561">
        <v>103</v>
      </c>
      <c r="O47" s="561">
        <v>21218</v>
      </c>
      <c r="P47" s="549">
        <v>2.3755038065382892</v>
      </c>
      <c r="Q47" s="562">
        <v>206</v>
      </c>
    </row>
    <row r="48" spans="1:17" ht="14.4" customHeight="1" x14ac:dyDescent="0.3">
      <c r="A48" s="543" t="s">
        <v>1485</v>
      </c>
      <c r="B48" s="544" t="s">
        <v>1396</v>
      </c>
      <c r="C48" s="544" t="s">
        <v>1381</v>
      </c>
      <c r="D48" s="544" t="s">
        <v>1402</v>
      </c>
      <c r="E48" s="544" t="s">
        <v>1401</v>
      </c>
      <c r="F48" s="561"/>
      <c r="G48" s="561"/>
      <c r="H48" s="561"/>
      <c r="I48" s="561"/>
      <c r="J48" s="561">
        <v>6</v>
      </c>
      <c r="K48" s="561">
        <v>507</v>
      </c>
      <c r="L48" s="561"/>
      <c r="M48" s="561">
        <v>84.5</v>
      </c>
      <c r="N48" s="561">
        <v>7</v>
      </c>
      <c r="O48" s="561">
        <v>595</v>
      </c>
      <c r="P48" s="549"/>
      <c r="Q48" s="562">
        <v>85</v>
      </c>
    </row>
    <row r="49" spans="1:17" ht="14.4" customHeight="1" x14ac:dyDescent="0.3">
      <c r="A49" s="543" t="s">
        <v>1485</v>
      </c>
      <c r="B49" s="544" t="s">
        <v>1396</v>
      </c>
      <c r="C49" s="544" t="s">
        <v>1381</v>
      </c>
      <c r="D49" s="544" t="s">
        <v>1403</v>
      </c>
      <c r="E49" s="544" t="s">
        <v>1404</v>
      </c>
      <c r="F49" s="561">
        <v>186</v>
      </c>
      <c r="G49" s="561">
        <v>54312</v>
      </c>
      <c r="H49" s="561">
        <v>1</v>
      </c>
      <c r="I49" s="561">
        <v>292</v>
      </c>
      <c r="J49" s="561">
        <v>258</v>
      </c>
      <c r="K49" s="561">
        <v>75696</v>
      </c>
      <c r="L49" s="561">
        <v>1.3937251436146707</v>
      </c>
      <c r="M49" s="561">
        <v>293.39534883720933</v>
      </c>
      <c r="N49" s="561">
        <v>334</v>
      </c>
      <c r="O49" s="561">
        <v>98530</v>
      </c>
      <c r="P49" s="549">
        <v>1.8141478862866403</v>
      </c>
      <c r="Q49" s="562">
        <v>295</v>
      </c>
    </row>
    <row r="50" spans="1:17" ht="14.4" customHeight="1" x14ac:dyDescent="0.3">
      <c r="A50" s="543" t="s">
        <v>1485</v>
      </c>
      <c r="B50" s="544" t="s">
        <v>1396</v>
      </c>
      <c r="C50" s="544" t="s">
        <v>1381</v>
      </c>
      <c r="D50" s="544" t="s">
        <v>1405</v>
      </c>
      <c r="E50" s="544" t="s">
        <v>1406</v>
      </c>
      <c r="F50" s="561">
        <v>6</v>
      </c>
      <c r="G50" s="561">
        <v>558</v>
      </c>
      <c r="H50" s="561">
        <v>1</v>
      </c>
      <c r="I50" s="561">
        <v>93</v>
      </c>
      <c r="J50" s="561">
        <v>21</v>
      </c>
      <c r="K50" s="561">
        <v>1971</v>
      </c>
      <c r="L50" s="561">
        <v>3.532258064516129</v>
      </c>
      <c r="M50" s="561">
        <v>93.857142857142861</v>
      </c>
      <c r="N50" s="561">
        <v>28</v>
      </c>
      <c r="O50" s="561">
        <v>2660</v>
      </c>
      <c r="P50" s="549">
        <v>4.7670250896057347</v>
      </c>
      <c r="Q50" s="562">
        <v>95</v>
      </c>
    </row>
    <row r="51" spans="1:17" ht="14.4" customHeight="1" x14ac:dyDescent="0.3">
      <c r="A51" s="543" t="s">
        <v>1485</v>
      </c>
      <c r="B51" s="544" t="s">
        <v>1396</v>
      </c>
      <c r="C51" s="544" t="s">
        <v>1381</v>
      </c>
      <c r="D51" s="544" t="s">
        <v>1407</v>
      </c>
      <c r="E51" s="544" t="s">
        <v>1408</v>
      </c>
      <c r="F51" s="561">
        <v>3</v>
      </c>
      <c r="G51" s="561">
        <v>660</v>
      </c>
      <c r="H51" s="561">
        <v>1</v>
      </c>
      <c r="I51" s="561">
        <v>220</v>
      </c>
      <c r="J51" s="561">
        <v>3</v>
      </c>
      <c r="K51" s="561">
        <v>669</v>
      </c>
      <c r="L51" s="561">
        <v>1.0136363636363637</v>
      </c>
      <c r="M51" s="561">
        <v>223</v>
      </c>
      <c r="N51" s="561">
        <v>1</v>
      </c>
      <c r="O51" s="561">
        <v>224</v>
      </c>
      <c r="P51" s="549">
        <v>0.33939393939393941</v>
      </c>
      <c r="Q51" s="562">
        <v>224</v>
      </c>
    </row>
    <row r="52" spans="1:17" ht="14.4" customHeight="1" x14ac:dyDescent="0.3">
      <c r="A52" s="543" t="s">
        <v>1485</v>
      </c>
      <c r="B52" s="544" t="s">
        <v>1396</v>
      </c>
      <c r="C52" s="544" t="s">
        <v>1381</v>
      </c>
      <c r="D52" s="544" t="s">
        <v>1409</v>
      </c>
      <c r="E52" s="544" t="s">
        <v>1410</v>
      </c>
      <c r="F52" s="561">
        <v>133</v>
      </c>
      <c r="G52" s="561">
        <v>17822</v>
      </c>
      <c r="H52" s="561">
        <v>1</v>
      </c>
      <c r="I52" s="561">
        <v>134</v>
      </c>
      <c r="J52" s="561">
        <v>127</v>
      </c>
      <c r="K52" s="561">
        <v>16802</v>
      </c>
      <c r="L52" s="561">
        <v>0.94276736617663559</v>
      </c>
      <c r="M52" s="561">
        <v>132.29921259842519</v>
      </c>
      <c r="N52" s="561">
        <v>127</v>
      </c>
      <c r="O52" s="561">
        <v>17145</v>
      </c>
      <c r="P52" s="549">
        <v>0.96201324206037486</v>
      </c>
      <c r="Q52" s="562">
        <v>135</v>
      </c>
    </row>
    <row r="53" spans="1:17" ht="14.4" customHeight="1" x14ac:dyDescent="0.3">
      <c r="A53" s="543" t="s">
        <v>1485</v>
      </c>
      <c r="B53" s="544" t="s">
        <v>1396</v>
      </c>
      <c r="C53" s="544" t="s">
        <v>1381</v>
      </c>
      <c r="D53" s="544" t="s">
        <v>1411</v>
      </c>
      <c r="E53" s="544" t="s">
        <v>1410</v>
      </c>
      <c r="F53" s="561">
        <v>8</v>
      </c>
      <c r="G53" s="561">
        <v>1400</v>
      </c>
      <c r="H53" s="561">
        <v>1</v>
      </c>
      <c r="I53" s="561">
        <v>175</v>
      </c>
      <c r="J53" s="561">
        <v>7</v>
      </c>
      <c r="K53" s="561">
        <v>1233</v>
      </c>
      <c r="L53" s="561">
        <v>0.88071428571428567</v>
      </c>
      <c r="M53" s="561">
        <v>176.14285714285714</v>
      </c>
      <c r="N53" s="561">
        <v>7</v>
      </c>
      <c r="O53" s="561">
        <v>1246</v>
      </c>
      <c r="P53" s="549">
        <v>0.89</v>
      </c>
      <c r="Q53" s="562">
        <v>178</v>
      </c>
    </row>
    <row r="54" spans="1:17" ht="14.4" customHeight="1" x14ac:dyDescent="0.3">
      <c r="A54" s="543" t="s">
        <v>1485</v>
      </c>
      <c r="B54" s="544" t="s">
        <v>1396</v>
      </c>
      <c r="C54" s="544" t="s">
        <v>1381</v>
      </c>
      <c r="D54" s="544" t="s">
        <v>1412</v>
      </c>
      <c r="E54" s="544" t="s">
        <v>1413</v>
      </c>
      <c r="F54" s="561">
        <v>1</v>
      </c>
      <c r="G54" s="561">
        <v>612</v>
      </c>
      <c r="H54" s="561">
        <v>1</v>
      </c>
      <c r="I54" s="561">
        <v>612</v>
      </c>
      <c r="J54" s="561"/>
      <c r="K54" s="561"/>
      <c r="L54" s="561"/>
      <c r="M54" s="561"/>
      <c r="N54" s="561">
        <v>1</v>
      </c>
      <c r="O54" s="561">
        <v>620</v>
      </c>
      <c r="P54" s="549">
        <v>1.0130718954248366</v>
      </c>
      <c r="Q54" s="562">
        <v>620</v>
      </c>
    </row>
    <row r="55" spans="1:17" ht="14.4" customHeight="1" x14ac:dyDescent="0.3">
      <c r="A55" s="543" t="s">
        <v>1485</v>
      </c>
      <c r="B55" s="544" t="s">
        <v>1396</v>
      </c>
      <c r="C55" s="544" t="s">
        <v>1381</v>
      </c>
      <c r="D55" s="544" t="s">
        <v>1414</v>
      </c>
      <c r="E55" s="544" t="s">
        <v>1415</v>
      </c>
      <c r="F55" s="561">
        <v>3</v>
      </c>
      <c r="G55" s="561">
        <v>1755</v>
      </c>
      <c r="H55" s="561">
        <v>1</v>
      </c>
      <c r="I55" s="561">
        <v>585</v>
      </c>
      <c r="J55" s="561">
        <v>3</v>
      </c>
      <c r="K55" s="561">
        <v>1773</v>
      </c>
      <c r="L55" s="561">
        <v>1.0102564102564102</v>
      </c>
      <c r="M55" s="561">
        <v>591</v>
      </c>
      <c r="N55" s="561">
        <v>5</v>
      </c>
      <c r="O55" s="561">
        <v>2965</v>
      </c>
      <c r="P55" s="549">
        <v>1.6894586894586894</v>
      </c>
      <c r="Q55" s="562">
        <v>593</v>
      </c>
    </row>
    <row r="56" spans="1:17" ht="14.4" customHeight="1" x14ac:dyDescent="0.3">
      <c r="A56" s="543" t="s">
        <v>1485</v>
      </c>
      <c r="B56" s="544" t="s">
        <v>1396</v>
      </c>
      <c r="C56" s="544" t="s">
        <v>1381</v>
      </c>
      <c r="D56" s="544" t="s">
        <v>1416</v>
      </c>
      <c r="E56" s="544" t="s">
        <v>1417</v>
      </c>
      <c r="F56" s="561">
        <v>20</v>
      </c>
      <c r="G56" s="561">
        <v>3180</v>
      </c>
      <c r="H56" s="561">
        <v>1</v>
      </c>
      <c r="I56" s="561">
        <v>159</v>
      </c>
      <c r="J56" s="561">
        <v>17</v>
      </c>
      <c r="K56" s="561">
        <v>2714</v>
      </c>
      <c r="L56" s="561">
        <v>0.85345911949685538</v>
      </c>
      <c r="M56" s="561">
        <v>159.64705882352942</v>
      </c>
      <c r="N56" s="561">
        <v>25</v>
      </c>
      <c r="O56" s="561">
        <v>4025</v>
      </c>
      <c r="P56" s="549">
        <v>1.2657232704402517</v>
      </c>
      <c r="Q56" s="562">
        <v>161</v>
      </c>
    </row>
    <row r="57" spans="1:17" ht="14.4" customHeight="1" x14ac:dyDescent="0.3">
      <c r="A57" s="543" t="s">
        <v>1485</v>
      </c>
      <c r="B57" s="544" t="s">
        <v>1396</v>
      </c>
      <c r="C57" s="544" t="s">
        <v>1381</v>
      </c>
      <c r="D57" s="544" t="s">
        <v>1418</v>
      </c>
      <c r="E57" s="544" t="s">
        <v>1419</v>
      </c>
      <c r="F57" s="561">
        <v>10</v>
      </c>
      <c r="G57" s="561">
        <v>3820</v>
      </c>
      <c r="H57" s="561">
        <v>1</v>
      </c>
      <c r="I57" s="561">
        <v>382</v>
      </c>
      <c r="J57" s="561">
        <v>11</v>
      </c>
      <c r="K57" s="561">
        <v>4206</v>
      </c>
      <c r="L57" s="561">
        <v>1.1010471204188481</v>
      </c>
      <c r="M57" s="561">
        <v>382.36363636363637</v>
      </c>
      <c r="N57" s="561">
        <v>1</v>
      </c>
      <c r="O57" s="561">
        <v>383</v>
      </c>
      <c r="P57" s="549">
        <v>0.10026178010471204</v>
      </c>
      <c r="Q57" s="562">
        <v>383</v>
      </c>
    </row>
    <row r="58" spans="1:17" ht="14.4" customHeight="1" x14ac:dyDescent="0.3">
      <c r="A58" s="543" t="s">
        <v>1485</v>
      </c>
      <c r="B58" s="544" t="s">
        <v>1396</v>
      </c>
      <c r="C58" s="544" t="s">
        <v>1381</v>
      </c>
      <c r="D58" s="544" t="s">
        <v>1420</v>
      </c>
      <c r="E58" s="544" t="s">
        <v>1421</v>
      </c>
      <c r="F58" s="561">
        <v>187</v>
      </c>
      <c r="G58" s="561">
        <v>2992</v>
      </c>
      <c r="H58" s="561">
        <v>1</v>
      </c>
      <c r="I58" s="561">
        <v>16</v>
      </c>
      <c r="J58" s="561">
        <v>178</v>
      </c>
      <c r="K58" s="561">
        <v>2816</v>
      </c>
      <c r="L58" s="561">
        <v>0.94117647058823528</v>
      </c>
      <c r="M58" s="561">
        <v>15.820224719101123</v>
      </c>
      <c r="N58" s="561">
        <v>174</v>
      </c>
      <c r="O58" s="561">
        <v>2784</v>
      </c>
      <c r="P58" s="549">
        <v>0.93048128342245995</v>
      </c>
      <c r="Q58" s="562">
        <v>16</v>
      </c>
    </row>
    <row r="59" spans="1:17" ht="14.4" customHeight="1" x14ac:dyDescent="0.3">
      <c r="A59" s="543" t="s">
        <v>1485</v>
      </c>
      <c r="B59" s="544" t="s">
        <v>1396</v>
      </c>
      <c r="C59" s="544" t="s">
        <v>1381</v>
      </c>
      <c r="D59" s="544" t="s">
        <v>1422</v>
      </c>
      <c r="E59" s="544" t="s">
        <v>1423</v>
      </c>
      <c r="F59" s="561">
        <v>12</v>
      </c>
      <c r="G59" s="561">
        <v>3144</v>
      </c>
      <c r="H59" s="561">
        <v>1</v>
      </c>
      <c r="I59" s="561">
        <v>262</v>
      </c>
      <c r="J59" s="561">
        <v>17</v>
      </c>
      <c r="K59" s="561">
        <v>4475</v>
      </c>
      <c r="L59" s="561">
        <v>1.4233460559796438</v>
      </c>
      <c r="M59" s="561">
        <v>263.23529411764707</v>
      </c>
      <c r="N59" s="561">
        <v>26</v>
      </c>
      <c r="O59" s="561">
        <v>6916</v>
      </c>
      <c r="P59" s="549">
        <v>2.1997455470737912</v>
      </c>
      <c r="Q59" s="562">
        <v>266</v>
      </c>
    </row>
    <row r="60" spans="1:17" ht="14.4" customHeight="1" x14ac:dyDescent="0.3">
      <c r="A60" s="543" t="s">
        <v>1485</v>
      </c>
      <c r="B60" s="544" t="s">
        <v>1396</v>
      </c>
      <c r="C60" s="544" t="s">
        <v>1381</v>
      </c>
      <c r="D60" s="544" t="s">
        <v>1424</v>
      </c>
      <c r="E60" s="544" t="s">
        <v>1425</v>
      </c>
      <c r="F60" s="561">
        <v>13</v>
      </c>
      <c r="G60" s="561">
        <v>1833</v>
      </c>
      <c r="H60" s="561">
        <v>1</v>
      </c>
      <c r="I60" s="561">
        <v>141</v>
      </c>
      <c r="J60" s="561">
        <v>17</v>
      </c>
      <c r="K60" s="561">
        <v>2397</v>
      </c>
      <c r="L60" s="561">
        <v>1.3076923076923077</v>
      </c>
      <c r="M60" s="561">
        <v>141</v>
      </c>
      <c r="N60" s="561">
        <v>30</v>
      </c>
      <c r="O60" s="561">
        <v>4230</v>
      </c>
      <c r="P60" s="549">
        <v>2.3076923076923075</v>
      </c>
      <c r="Q60" s="562">
        <v>141</v>
      </c>
    </row>
    <row r="61" spans="1:17" ht="14.4" customHeight="1" x14ac:dyDescent="0.3">
      <c r="A61" s="543" t="s">
        <v>1485</v>
      </c>
      <c r="B61" s="544" t="s">
        <v>1396</v>
      </c>
      <c r="C61" s="544" t="s">
        <v>1381</v>
      </c>
      <c r="D61" s="544" t="s">
        <v>1426</v>
      </c>
      <c r="E61" s="544" t="s">
        <v>1425</v>
      </c>
      <c r="F61" s="561">
        <v>132</v>
      </c>
      <c r="G61" s="561">
        <v>10296</v>
      </c>
      <c r="H61" s="561">
        <v>1</v>
      </c>
      <c r="I61" s="561">
        <v>78</v>
      </c>
      <c r="J61" s="561">
        <v>127</v>
      </c>
      <c r="K61" s="561">
        <v>9750</v>
      </c>
      <c r="L61" s="561">
        <v>0.94696969696969702</v>
      </c>
      <c r="M61" s="561">
        <v>76.771653543307082</v>
      </c>
      <c r="N61" s="561">
        <v>126</v>
      </c>
      <c r="O61" s="561">
        <v>9828</v>
      </c>
      <c r="P61" s="549">
        <v>0.95454545454545459</v>
      </c>
      <c r="Q61" s="562">
        <v>78</v>
      </c>
    </row>
    <row r="62" spans="1:17" ht="14.4" customHeight="1" x14ac:dyDescent="0.3">
      <c r="A62" s="543" t="s">
        <v>1485</v>
      </c>
      <c r="B62" s="544" t="s">
        <v>1396</v>
      </c>
      <c r="C62" s="544" t="s">
        <v>1381</v>
      </c>
      <c r="D62" s="544" t="s">
        <v>1427</v>
      </c>
      <c r="E62" s="544" t="s">
        <v>1428</v>
      </c>
      <c r="F62" s="561">
        <v>13</v>
      </c>
      <c r="G62" s="561">
        <v>3939</v>
      </c>
      <c r="H62" s="561">
        <v>1</v>
      </c>
      <c r="I62" s="561">
        <v>303</v>
      </c>
      <c r="J62" s="561">
        <v>17</v>
      </c>
      <c r="K62" s="561">
        <v>5175</v>
      </c>
      <c r="L62" s="561">
        <v>1.3137852246763138</v>
      </c>
      <c r="M62" s="561">
        <v>304.41176470588238</v>
      </c>
      <c r="N62" s="561">
        <v>30</v>
      </c>
      <c r="O62" s="561">
        <v>9210</v>
      </c>
      <c r="P62" s="549">
        <v>2.3381568926123379</v>
      </c>
      <c r="Q62" s="562">
        <v>307</v>
      </c>
    </row>
    <row r="63" spans="1:17" ht="14.4" customHeight="1" x14ac:dyDescent="0.3">
      <c r="A63" s="543" t="s">
        <v>1485</v>
      </c>
      <c r="B63" s="544" t="s">
        <v>1396</v>
      </c>
      <c r="C63" s="544" t="s">
        <v>1381</v>
      </c>
      <c r="D63" s="544" t="s">
        <v>1429</v>
      </c>
      <c r="E63" s="544" t="s">
        <v>1430</v>
      </c>
      <c r="F63" s="561">
        <v>10</v>
      </c>
      <c r="G63" s="561">
        <v>4860</v>
      </c>
      <c r="H63" s="561">
        <v>1</v>
      </c>
      <c r="I63" s="561">
        <v>486</v>
      </c>
      <c r="J63" s="561">
        <v>11</v>
      </c>
      <c r="K63" s="561">
        <v>5350</v>
      </c>
      <c r="L63" s="561">
        <v>1.1008230452674896</v>
      </c>
      <c r="M63" s="561">
        <v>486.36363636363637</v>
      </c>
      <c r="N63" s="561">
        <v>1</v>
      </c>
      <c r="O63" s="561">
        <v>487</v>
      </c>
      <c r="P63" s="549">
        <v>0.10020576131687242</v>
      </c>
      <c r="Q63" s="562">
        <v>487</v>
      </c>
    </row>
    <row r="64" spans="1:17" ht="14.4" customHeight="1" x14ac:dyDescent="0.3">
      <c r="A64" s="543" t="s">
        <v>1485</v>
      </c>
      <c r="B64" s="544" t="s">
        <v>1396</v>
      </c>
      <c r="C64" s="544" t="s">
        <v>1381</v>
      </c>
      <c r="D64" s="544" t="s">
        <v>1431</v>
      </c>
      <c r="E64" s="544" t="s">
        <v>1432</v>
      </c>
      <c r="F64" s="561">
        <v>88</v>
      </c>
      <c r="G64" s="561">
        <v>14080</v>
      </c>
      <c r="H64" s="561">
        <v>1</v>
      </c>
      <c r="I64" s="561">
        <v>160</v>
      </c>
      <c r="J64" s="561">
        <v>90</v>
      </c>
      <c r="K64" s="561">
        <v>14438</v>
      </c>
      <c r="L64" s="561">
        <v>1.0254261363636363</v>
      </c>
      <c r="M64" s="561">
        <v>160.42222222222222</v>
      </c>
      <c r="N64" s="561">
        <v>75</v>
      </c>
      <c r="O64" s="561">
        <v>12075</v>
      </c>
      <c r="P64" s="549">
        <v>0.85759943181818177</v>
      </c>
      <c r="Q64" s="562">
        <v>161</v>
      </c>
    </row>
    <row r="65" spans="1:17" ht="14.4" customHeight="1" x14ac:dyDescent="0.3">
      <c r="A65" s="543" t="s">
        <v>1485</v>
      </c>
      <c r="B65" s="544" t="s">
        <v>1396</v>
      </c>
      <c r="C65" s="544" t="s">
        <v>1381</v>
      </c>
      <c r="D65" s="544" t="s">
        <v>1435</v>
      </c>
      <c r="E65" s="544" t="s">
        <v>1401</v>
      </c>
      <c r="F65" s="561">
        <v>239</v>
      </c>
      <c r="G65" s="561">
        <v>16730</v>
      </c>
      <c r="H65" s="561">
        <v>1</v>
      </c>
      <c r="I65" s="561">
        <v>70</v>
      </c>
      <c r="J65" s="561">
        <v>236</v>
      </c>
      <c r="K65" s="561">
        <v>16476</v>
      </c>
      <c r="L65" s="561">
        <v>0.98481769276748354</v>
      </c>
      <c r="M65" s="561">
        <v>69.813559322033896</v>
      </c>
      <c r="N65" s="561">
        <v>282</v>
      </c>
      <c r="O65" s="561">
        <v>20022</v>
      </c>
      <c r="P65" s="549">
        <v>1.1967722653915123</v>
      </c>
      <c r="Q65" s="562">
        <v>71</v>
      </c>
    </row>
    <row r="66" spans="1:17" ht="14.4" customHeight="1" x14ac:dyDescent="0.3">
      <c r="A66" s="543" t="s">
        <v>1485</v>
      </c>
      <c r="B66" s="544" t="s">
        <v>1396</v>
      </c>
      <c r="C66" s="544" t="s">
        <v>1381</v>
      </c>
      <c r="D66" s="544" t="s">
        <v>1440</v>
      </c>
      <c r="E66" s="544" t="s">
        <v>1441</v>
      </c>
      <c r="F66" s="561">
        <v>10</v>
      </c>
      <c r="G66" s="561">
        <v>2160</v>
      </c>
      <c r="H66" s="561">
        <v>1</v>
      </c>
      <c r="I66" s="561">
        <v>216</v>
      </c>
      <c r="J66" s="561">
        <v>7</v>
      </c>
      <c r="K66" s="561">
        <v>1524</v>
      </c>
      <c r="L66" s="561">
        <v>0.7055555555555556</v>
      </c>
      <c r="M66" s="561">
        <v>217.71428571428572</v>
      </c>
      <c r="N66" s="561">
        <v>7</v>
      </c>
      <c r="O66" s="561">
        <v>1540</v>
      </c>
      <c r="P66" s="549">
        <v>0.71296296296296291</v>
      </c>
      <c r="Q66" s="562">
        <v>220</v>
      </c>
    </row>
    <row r="67" spans="1:17" ht="14.4" customHeight="1" x14ac:dyDescent="0.3">
      <c r="A67" s="543" t="s">
        <v>1485</v>
      </c>
      <c r="B67" s="544" t="s">
        <v>1396</v>
      </c>
      <c r="C67" s="544" t="s">
        <v>1381</v>
      </c>
      <c r="D67" s="544" t="s">
        <v>1442</v>
      </c>
      <c r="E67" s="544" t="s">
        <v>1443</v>
      </c>
      <c r="F67" s="561">
        <v>7</v>
      </c>
      <c r="G67" s="561">
        <v>8323</v>
      </c>
      <c r="H67" s="561">
        <v>1</v>
      </c>
      <c r="I67" s="561">
        <v>1189</v>
      </c>
      <c r="J67" s="561">
        <v>8</v>
      </c>
      <c r="K67" s="561">
        <v>9532</v>
      </c>
      <c r="L67" s="561">
        <v>1.1452601225519645</v>
      </c>
      <c r="M67" s="561">
        <v>1191.5</v>
      </c>
      <c r="N67" s="561">
        <v>11</v>
      </c>
      <c r="O67" s="561">
        <v>13145</v>
      </c>
      <c r="P67" s="549">
        <v>1.5793584044214826</v>
      </c>
      <c r="Q67" s="562">
        <v>1195</v>
      </c>
    </row>
    <row r="68" spans="1:17" ht="14.4" customHeight="1" x14ac:dyDescent="0.3">
      <c r="A68" s="543" t="s">
        <v>1485</v>
      </c>
      <c r="B68" s="544" t="s">
        <v>1396</v>
      </c>
      <c r="C68" s="544" t="s">
        <v>1381</v>
      </c>
      <c r="D68" s="544" t="s">
        <v>1444</v>
      </c>
      <c r="E68" s="544" t="s">
        <v>1445</v>
      </c>
      <c r="F68" s="561">
        <v>19</v>
      </c>
      <c r="G68" s="561">
        <v>2052</v>
      </c>
      <c r="H68" s="561">
        <v>1</v>
      </c>
      <c r="I68" s="561">
        <v>108</v>
      </c>
      <c r="J68" s="561">
        <v>15</v>
      </c>
      <c r="K68" s="561">
        <v>1629</v>
      </c>
      <c r="L68" s="561">
        <v>0.79385964912280704</v>
      </c>
      <c r="M68" s="561">
        <v>108.6</v>
      </c>
      <c r="N68" s="561">
        <v>22</v>
      </c>
      <c r="O68" s="561">
        <v>2420</v>
      </c>
      <c r="P68" s="549">
        <v>1.1793372319688109</v>
      </c>
      <c r="Q68" s="562">
        <v>110</v>
      </c>
    </row>
    <row r="69" spans="1:17" ht="14.4" customHeight="1" x14ac:dyDescent="0.3">
      <c r="A69" s="543" t="s">
        <v>1485</v>
      </c>
      <c r="B69" s="544" t="s">
        <v>1396</v>
      </c>
      <c r="C69" s="544" t="s">
        <v>1381</v>
      </c>
      <c r="D69" s="544" t="s">
        <v>1446</v>
      </c>
      <c r="E69" s="544" t="s">
        <v>1447</v>
      </c>
      <c r="F69" s="561">
        <v>2</v>
      </c>
      <c r="G69" s="561">
        <v>638</v>
      </c>
      <c r="H69" s="561">
        <v>1</v>
      </c>
      <c r="I69" s="561">
        <v>319</v>
      </c>
      <c r="J69" s="561">
        <v>1</v>
      </c>
      <c r="K69" s="561">
        <v>322</v>
      </c>
      <c r="L69" s="561">
        <v>0.50470219435736674</v>
      </c>
      <c r="M69" s="561">
        <v>322</v>
      </c>
      <c r="N69" s="561"/>
      <c r="O69" s="561"/>
      <c r="P69" s="549"/>
      <c r="Q69" s="562"/>
    </row>
    <row r="70" spans="1:17" ht="14.4" customHeight="1" x14ac:dyDescent="0.3">
      <c r="A70" s="543" t="s">
        <v>1485</v>
      </c>
      <c r="B70" s="544" t="s">
        <v>1396</v>
      </c>
      <c r="C70" s="544" t="s">
        <v>1381</v>
      </c>
      <c r="D70" s="544" t="s">
        <v>1452</v>
      </c>
      <c r="E70" s="544" t="s">
        <v>1453</v>
      </c>
      <c r="F70" s="561">
        <v>4</v>
      </c>
      <c r="G70" s="561">
        <v>4080</v>
      </c>
      <c r="H70" s="561">
        <v>1</v>
      </c>
      <c r="I70" s="561">
        <v>1020</v>
      </c>
      <c r="J70" s="561">
        <v>3</v>
      </c>
      <c r="K70" s="561">
        <v>3087</v>
      </c>
      <c r="L70" s="561">
        <v>0.75661764705882351</v>
      </c>
      <c r="M70" s="561">
        <v>1029</v>
      </c>
      <c r="N70" s="561">
        <v>5</v>
      </c>
      <c r="O70" s="561">
        <v>5165</v>
      </c>
      <c r="P70" s="549">
        <v>1.2659313725490196</v>
      </c>
      <c r="Q70" s="562">
        <v>1033</v>
      </c>
    </row>
    <row r="71" spans="1:17" ht="14.4" customHeight="1" x14ac:dyDescent="0.3">
      <c r="A71" s="543" t="s">
        <v>1485</v>
      </c>
      <c r="B71" s="544" t="s">
        <v>1396</v>
      </c>
      <c r="C71" s="544" t="s">
        <v>1381</v>
      </c>
      <c r="D71" s="544" t="s">
        <v>1454</v>
      </c>
      <c r="E71" s="544" t="s">
        <v>1455</v>
      </c>
      <c r="F71" s="561">
        <v>1</v>
      </c>
      <c r="G71" s="561">
        <v>291</v>
      </c>
      <c r="H71" s="561">
        <v>1</v>
      </c>
      <c r="I71" s="561">
        <v>291</v>
      </c>
      <c r="J71" s="561">
        <v>2</v>
      </c>
      <c r="K71" s="561">
        <v>586</v>
      </c>
      <c r="L71" s="561">
        <v>2.0137457044673539</v>
      </c>
      <c r="M71" s="561">
        <v>293</v>
      </c>
      <c r="N71" s="561">
        <v>1</v>
      </c>
      <c r="O71" s="561">
        <v>294</v>
      </c>
      <c r="P71" s="549">
        <v>1.0103092783505154</v>
      </c>
      <c r="Q71" s="562">
        <v>294</v>
      </c>
    </row>
    <row r="72" spans="1:17" ht="14.4" customHeight="1" x14ac:dyDescent="0.3">
      <c r="A72" s="543" t="s">
        <v>1485</v>
      </c>
      <c r="B72" s="544" t="s">
        <v>1396</v>
      </c>
      <c r="C72" s="544" t="s">
        <v>1381</v>
      </c>
      <c r="D72" s="544" t="s">
        <v>1486</v>
      </c>
      <c r="E72" s="544" t="s">
        <v>1487</v>
      </c>
      <c r="F72" s="561"/>
      <c r="G72" s="561"/>
      <c r="H72" s="561"/>
      <c r="I72" s="561"/>
      <c r="J72" s="561">
        <v>1</v>
      </c>
      <c r="K72" s="561">
        <v>26</v>
      </c>
      <c r="L72" s="561"/>
      <c r="M72" s="561">
        <v>26</v>
      </c>
      <c r="N72" s="561"/>
      <c r="O72" s="561"/>
      <c r="P72" s="549"/>
      <c r="Q72" s="562"/>
    </row>
    <row r="73" spans="1:17" ht="14.4" customHeight="1" x14ac:dyDescent="0.3">
      <c r="A73" s="543" t="s">
        <v>1488</v>
      </c>
      <c r="B73" s="544" t="s">
        <v>1396</v>
      </c>
      <c r="C73" s="544" t="s">
        <v>1381</v>
      </c>
      <c r="D73" s="544" t="s">
        <v>1400</v>
      </c>
      <c r="E73" s="544" t="s">
        <v>1401</v>
      </c>
      <c r="F73" s="561">
        <v>379</v>
      </c>
      <c r="G73" s="561">
        <v>76937</v>
      </c>
      <c r="H73" s="561">
        <v>1</v>
      </c>
      <c r="I73" s="561">
        <v>203</v>
      </c>
      <c r="J73" s="561">
        <v>425</v>
      </c>
      <c r="K73" s="561">
        <v>86565</v>
      </c>
      <c r="L73" s="561">
        <v>1.1251413494157558</v>
      </c>
      <c r="M73" s="561">
        <v>203.68235294117648</v>
      </c>
      <c r="N73" s="561">
        <v>361</v>
      </c>
      <c r="O73" s="561">
        <v>74366</v>
      </c>
      <c r="P73" s="549">
        <v>0.96658304846822729</v>
      </c>
      <c r="Q73" s="562">
        <v>206</v>
      </c>
    </row>
    <row r="74" spans="1:17" ht="14.4" customHeight="1" x14ac:dyDescent="0.3">
      <c r="A74" s="543" t="s">
        <v>1488</v>
      </c>
      <c r="B74" s="544" t="s">
        <v>1396</v>
      </c>
      <c r="C74" s="544" t="s">
        <v>1381</v>
      </c>
      <c r="D74" s="544" t="s">
        <v>1403</v>
      </c>
      <c r="E74" s="544" t="s">
        <v>1404</v>
      </c>
      <c r="F74" s="561">
        <v>340</v>
      </c>
      <c r="G74" s="561">
        <v>99280</v>
      </c>
      <c r="H74" s="561">
        <v>1</v>
      </c>
      <c r="I74" s="561">
        <v>292</v>
      </c>
      <c r="J74" s="561">
        <v>585</v>
      </c>
      <c r="K74" s="561">
        <v>171226</v>
      </c>
      <c r="L74" s="561">
        <v>1.7246776792908944</v>
      </c>
      <c r="M74" s="561">
        <v>292.69401709401711</v>
      </c>
      <c r="N74" s="561">
        <v>318</v>
      </c>
      <c r="O74" s="561">
        <v>93810</v>
      </c>
      <c r="P74" s="549">
        <v>0.94490330378726828</v>
      </c>
      <c r="Q74" s="562">
        <v>295</v>
      </c>
    </row>
    <row r="75" spans="1:17" ht="14.4" customHeight="1" x14ac:dyDescent="0.3">
      <c r="A75" s="543" t="s">
        <v>1488</v>
      </c>
      <c r="B75" s="544" t="s">
        <v>1396</v>
      </c>
      <c r="C75" s="544" t="s">
        <v>1381</v>
      </c>
      <c r="D75" s="544" t="s">
        <v>1405</v>
      </c>
      <c r="E75" s="544" t="s">
        <v>1406</v>
      </c>
      <c r="F75" s="561">
        <v>15</v>
      </c>
      <c r="G75" s="561">
        <v>1395</v>
      </c>
      <c r="H75" s="561">
        <v>1</v>
      </c>
      <c r="I75" s="561">
        <v>93</v>
      </c>
      <c r="J75" s="561">
        <v>15</v>
      </c>
      <c r="K75" s="561">
        <v>1401</v>
      </c>
      <c r="L75" s="561">
        <v>1.0043010752688173</v>
      </c>
      <c r="M75" s="561">
        <v>93.4</v>
      </c>
      <c r="N75" s="561">
        <v>10</v>
      </c>
      <c r="O75" s="561">
        <v>950</v>
      </c>
      <c r="P75" s="549">
        <v>0.68100358422939067</v>
      </c>
      <c r="Q75" s="562">
        <v>95</v>
      </c>
    </row>
    <row r="76" spans="1:17" ht="14.4" customHeight="1" x14ac:dyDescent="0.3">
      <c r="A76" s="543" t="s">
        <v>1488</v>
      </c>
      <c r="B76" s="544" t="s">
        <v>1396</v>
      </c>
      <c r="C76" s="544" t="s">
        <v>1381</v>
      </c>
      <c r="D76" s="544" t="s">
        <v>1409</v>
      </c>
      <c r="E76" s="544" t="s">
        <v>1410</v>
      </c>
      <c r="F76" s="561">
        <v>338</v>
      </c>
      <c r="G76" s="561">
        <v>45292</v>
      </c>
      <c r="H76" s="561">
        <v>1</v>
      </c>
      <c r="I76" s="561">
        <v>134</v>
      </c>
      <c r="J76" s="561">
        <v>355</v>
      </c>
      <c r="K76" s="561">
        <v>47709</v>
      </c>
      <c r="L76" s="561">
        <v>1.0533648326415261</v>
      </c>
      <c r="M76" s="561">
        <v>134.39154929577464</v>
      </c>
      <c r="N76" s="561">
        <v>341</v>
      </c>
      <c r="O76" s="561">
        <v>46035</v>
      </c>
      <c r="P76" s="549">
        <v>1.0164046630751569</v>
      </c>
      <c r="Q76" s="562">
        <v>135</v>
      </c>
    </row>
    <row r="77" spans="1:17" ht="14.4" customHeight="1" x14ac:dyDescent="0.3">
      <c r="A77" s="543" t="s">
        <v>1488</v>
      </c>
      <c r="B77" s="544" t="s">
        <v>1396</v>
      </c>
      <c r="C77" s="544" t="s">
        <v>1381</v>
      </c>
      <c r="D77" s="544" t="s">
        <v>1411</v>
      </c>
      <c r="E77" s="544" t="s">
        <v>1410</v>
      </c>
      <c r="F77" s="561">
        <v>2</v>
      </c>
      <c r="G77" s="561">
        <v>350</v>
      </c>
      <c r="H77" s="561">
        <v>1</v>
      </c>
      <c r="I77" s="561">
        <v>175</v>
      </c>
      <c r="J77" s="561"/>
      <c r="K77" s="561"/>
      <c r="L77" s="561"/>
      <c r="M77" s="561"/>
      <c r="N77" s="561"/>
      <c r="O77" s="561"/>
      <c r="P77" s="549"/>
      <c r="Q77" s="562"/>
    </row>
    <row r="78" spans="1:17" ht="14.4" customHeight="1" x14ac:dyDescent="0.3">
      <c r="A78" s="543" t="s">
        <v>1488</v>
      </c>
      <c r="B78" s="544" t="s">
        <v>1396</v>
      </c>
      <c r="C78" s="544" t="s">
        <v>1381</v>
      </c>
      <c r="D78" s="544" t="s">
        <v>1412</v>
      </c>
      <c r="E78" s="544" t="s">
        <v>1413</v>
      </c>
      <c r="F78" s="561">
        <v>1</v>
      </c>
      <c r="G78" s="561">
        <v>612</v>
      </c>
      <c r="H78" s="561">
        <v>1</v>
      </c>
      <c r="I78" s="561">
        <v>612</v>
      </c>
      <c r="J78" s="561">
        <v>1</v>
      </c>
      <c r="K78" s="561">
        <v>618</v>
      </c>
      <c r="L78" s="561">
        <v>1.0098039215686274</v>
      </c>
      <c r="M78" s="561">
        <v>618</v>
      </c>
      <c r="N78" s="561">
        <v>1</v>
      </c>
      <c r="O78" s="561">
        <v>620</v>
      </c>
      <c r="P78" s="549">
        <v>1.0130718954248366</v>
      </c>
      <c r="Q78" s="562">
        <v>620</v>
      </c>
    </row>
    <row r="79" spans="1:17" ht="14.4" customHeight="1" x14ac:dyDescent="0.3">
      <c r="A79" s="543" t="s">
        <v>1488</v>
      </c>
      <c r="B79" s="544" t="s">
        <v>1396</v>
      </c>
      <c r="C79" s="544" t="s">
        <v>1381</v>
      </c>
      <c r="D79" s="544" t="s">
        <v>1416</v>
      </c>
      <c r="E79" s="544" t="s">
        <v>1417</v>
      </c>
      <c r="F79" s="561">
        <v>27</v>
      </c>
      <c r="G79" s="561">
        <v>4293</v>
      </c>
      <c r="H79" s="561">
        <v>1</v>
      </c>
      <c r="I79" s="561">
        <v>159</v>
      </c>
      <c r="J79" s="561">
        <v>24</v>
      </c>
      <c r="K79" s="561">
        <v>3822</v>
      </c>
      <c r="L79" s="561">
        <v>0.89028651292802241</v>
      </c>
      <c r="M79" s="561">
        <v>159.25</v>
      </c>
      <c r="N79" s="561">
        <v>14</v>
      </c>
      <c r="O79" s="561">
        <v>2254</v>
      </c>
      <c r="P79" s="549">
        <v>0.52504076403447475</v>
      </c>
      <c r="Q79" s="562">
        <v>161</v>
      </c>
    </row>
    <row r="80" spans="1:17" ht="14.4" customHeight="1" x14ac:dyDescent="0.3">
      <c r="A80" s="543" t="s">
        <v>1488</v>
      </c>
      <c r="B80" s="544" t="s">
        <v>1396</v>
      </c>
      <c r="C80" s="544" t="s">
        <v>1381</v>
      </c>
      <c r="D80" s="544" t="s">
        <v>1418</v>
      </c>
      <c r="E80" s="544" t="s">
        <v>1419</v>
      </c>
      <c r="F80" s="561">
        <v>1</v>
      </c>
      <c r="G80" s="561">
        <v>382</v>
      </c>
      <c r="H80" s="561">
        <v>1</v>
      </c>
      <c r="I80" s="561">
        <v>382</v>
      </c>
      <c r="J80" s="561">
        <v>1</v>
      </c>
      <c r="K80" s="561">
        <v>383</v>
      </c>
      <c r="L80" s="561">
        <v>1.0026178010471205</v>
      </c>
      <c r="M80" s="561">
        <v>383</v>
      </c>
      <c r="N80" s="561"/>
      <c r="O80" s="561"/>
      <c r="P80" s="549"/>
      <c r="Q80" s="562"/>
    </row>
    <row r="81" spans="1:17" ht="14.4" customHeight="1" x14ac:dyDescent="0.3">
      <c r="A81" s="543" t="s">
        <v>1488</v>
      </c>
      <c r="B81" s="544" t="s">
        <v>1396</v>
      </c>
      <c r="C81" s="544" t="s">
        <v>1381</v>
      </c>
      <c r="D81" s="544" t="s">
        <v>1420</v>
      </c>
      <c r="E81" s="544" t="s">
        <v>1421</v>
      </c>
      <c r="F81" s="561">
        <v>429</v>
      </c>
      <c r="G81" s="561">
        <v>6864</v>
      </c>
      <c r="H81" s="561">
        <v>1</v>
      </c>
      <c r="I81" s="561">
        <v>16</v>
      </c>
      <c r="J81" s="561">
        <v>451</v>
      </c>
      <c r="K81" s="561">
        <v>7216</v>
      </c>
      <c r="L81" s="561">
        <v>1.0512820512820513</v>
      </c>
      <c r="M81" s="561">
        <v>16</v>
      </c>
      <c r="N81" s="561">
        <v>425</v>
      </c>
      <c r="O81" s="561">
        <v>6800</v>
      </c>
      <c r="P81" s="549">
        <v>0.99067599067599066</v>
      </c>
      <c r="Q81" s="562">
        <v>16</v>
      </c>
    </row>
    <row r="82" spans="1:17" ht="14.4" customHeight="1" x14ac:dyDescent="0.3">
      <c r="A82" s="543" t="s">
        <v>1488</v>
      </c>
      <c r="B82" s="544" t="s">
        <v>1396</v>
      </c>
      <c r="C82" s="544" t="s">
        <v>1381</v>
      </c>
      <c r="D82" s="544" t="s">
        <v>1422</v>
      </c>
      <c r="E82" s="544" t="s">
        <v>1423</v>
      </c>
      <c r="F82" s="561">
        <v>70</v>
      </c>
      <c r="G82" s="561">
        <v>18340</v>
      </c>
      <c r="H82" s="561">
        <v>1</v>
      </c>
      <c r="I82" s="561">
        <v>262</v>
      </c>
      <c r="J82" s="561">
        <v>84</v>
      </c>
      <c r="K82" s="561">
        <v>22101</v>
      </c>
      <c r="L82" s="561">
        <v>1.2050708833151582</v>
      </c>
      <c r="M82" s="561">
        <v>263.10714285714283</v>
      </c>
      <c r="N82" s="561">
        <v>54</v>
      </c>
      <c r="O82" s="561">
        <v>14364</v>
      </c>
      <c r="P82" s="549">
        <v>0.78320610687022896</v>
      </c>
      <c r="Q82" s="562">
        <v>266</v>
      </c>
    </row>
    <row r="83" spans="1:17" ht="14.4" customHeight="1" x14ac:dyDescent="0.3">
      <c r="A83" s="543" t="s">
        <v>1488</v>
      </c>
      <c r="B83" s="544" t="s">
        <v>1396</v>
      </c>
      <c r="C83" s="544" t="s">
        <v>1381</v>
      </c>
      <c r="D83" s="544" t="s">
        <v>1424</v>
      </c>
      <c r="E83" s="544" t="s">
        <v>1425</v>
      </c>
      <c r="F83" s="561">
        <v>80</v>
      </c>
      <c r="G83" s="561">
        <v>11280</v>
      </c>
      <c r="H83" s="561">
        <v>1</v>
      </c>
      <c r="I83" s="561">
        <v>141</v>
      </c>
      <c r="J83" s="561">
        <v>89</v>
      </c>
      <c r="K83" s="561">
        <v>12549</v>
      </c>
      <c r="L83" s="561">
        <v>1.1125</v>
      </c>
      <c r="M83" s="561">
        <v>141</v>
      </c>
      <c r="N83" s="561">
        <v>78</v>
      </c>
      <c r="O83" s="561">
        <v>10998</v>
      </c>
      <c r="P83" s="549">
        <v>0.97499999999999998</v>
      </c>
      <c r="Q83" s="562">
        <v>141</v>
      </c>
    </row>
    <row r="84" spans="1:17" ht="14.4" customHeight="1" x14ac:dyDescent="0.3">
      <c r="A84" s="543" t="s">
        <v>1488</v>
      </c>
      <c r="B84" s="544" t="s">
        <v>1396</v>
      </c>
      <c r="C84" s="544" t="s">
        <v>1381</v>
      </c>
      <c r="D84" s="544" t="s">
        <v>1426</v>
      </c>
      <c r="E84" s="544" t="s">
        <v>1425</v>
      </c>
      <c r="F84" s="561">
        <v>332</v>
      </c>
      <c r="G84" s="561">
        <v>25896</v>
      </c>
      <c r="H84" s="561">
        <v>1</v>
      </c>
      <c r="I84" s="561">
        <v>78</v>
      </c>
      <c r="J84" s="561">
        <v>354</v>
      </c>
      <c r="K84" s="561">
        <v>27612</v>
      </c>
      <c r="L84" s="561">
        <v>1.0662650602409638</v>
      </c>
      <c r="M84" s="561">
        <v>78</v>
      </c>
      <c r="N84" s="561">
        <v>341</v>
      </c>
      <c r="O84" s="561">
        <v>26598</v>
      </c>
      <c r="P84" s="549">
        <v>1.0271084337349397</v>
      </c>
      <c r="Q84" s="562">
        <v>78</v>
      </c>
    </row>
    <row r="85" spans="1:17" ht="14.4" customHeight="1" x14ac:dyDescent="0.3">
      <c r="A85" s="543" t="s">
        <v>1488</v>
      </c>
      <c r="B85" s="544" t="s">
        <v>1396</v>
      </c>
      <c r="C85" s="544" t="s">
        <v>1381</v>
      </c>
      <c r="D85" s="544" t="s">
        <v>1427</v>
      </c>
      <c r="E85" s="544" t="s">
        <v>1428</v>
      </c>
      <c r="F85" s="561">
        <v>80</v>
      </c>
      <c r="G85" s="561">
        <v>24240</v>
      </c>
      <c r="H85" s="561">
        <v>1</v>
      </c>
      <c r="I85" s="561">
        <v>303</v>
      </c>
      <c r="J85" s="561">
        <v>89</v>
      </c>
      <c r="K85" s="561">
        <v>27066</v>
      </c>
      <c r="L85" s="561">
        <v>1.1165841584158416</v>
      </c>
      <c r="M85" s="561">
        <v>304.11235955056179</v>
      </c>
      <c r="N85" s="561">
        <v>78</v>
      </c>
      <c r="O85" s="561">
        <v>23946</v>
      </c>
      <c r="P85" s="549">
        <v>0.98787128712871286</v>
      </c>
      <c r="Q85" s="562">
        <v>307</v>
      </c>
    </row>
    <row r="86" spans="1:17" ht="14.4" customHeight="1" x14ac:dyDescent="0.3">
      <c r="A86" s="543" t="s">
        <v>1488</v>
      </c>
      <c r="B86" s="544" t="s">
        <v>1396</v>
      </c>
      <c r="C86" s="544" t="s">
        <v>1381</v>
      </c>
      <c r="D86" s="544" t="s">
        <v>1429</v>
      </c>
      <c r="E86" s="544" t="s">
        <v>1430</v>
      </c>
      <c r="F86" s="561">
        <v>1</v>
      </c>
      <c r="G86" s="561">
        <v>486</v>
      </c>
      <c r="H86" s="561">
        <v>1</v>
      </c>
      <c r="I86" s="561">
        <v>486</v>
      </c>
      <c r="J86" s="561">
        <v>1</v>
      </c>
      <c r="K86" s="561">
        <v>487</v>
      </c>
      <c r="L86" s="561">
        <v>1.0020576131687242</v>
      </c>
      <c r="M86" s="561">
        <v>487</v>
      </c>
      <c r="N86" s="561"/>
      <c r="O86" s="561"/>
      <c r="P86" s="549"/>
      <c r="Q86" s="562"/>
    </row>
    <row r="87" spans="1:17" ht="14.4" customHeight="1" x14ac:dyDescent="0.3">
      <c r="A87" s="543" t="s">
        <v>1488</v>
      </c>
      <c r="B87" s="544" t="s">
        <v>1396</v>
      </c>
      <c r="C87" s="544" t="s">
        <v>1381</v>
      </c>
      <c r="D87" s="544" t="s">
        <v>1431</v>
      </c>
      <c r="E87" s="544" t="s">
        <v>1432</v>
      </c>
      <c r="F87" s="561">
        <v>266</v>
      </c>
      <c r="G87" s="561">
        <v>42560</v>
      </c>
      <c r="H87" s="561">
        <v>1</v>
      </c>
      <c r="I87" s="561">
        <v>160</v>
      </c>
      <c r="J87" s="561">
        <v>283</v>
      </c>
      <c r="K87" s="561">
        <v>45397</v>
      </c>
      <c r="L87" s="561">
        <v>1.0666588345864663</v>
      </c>
      <c r="M87" s="561">
        <v>160.41342756183747</v>
      </c>
      <c r="N87" s="561">
        <v>282</v>
      </c>
      <c r="O87" s="561">
        <v>45402</v>
      </c>
      <c r="P87" s="549">
        <v>1.0667763157894736</v>
      </c>
      <c r="Q87" s="562">
        <v>161</v>
      </c>
    </row>
    <row r="88" spans="1:17" ht="14.4" customHeight="1" x14ac:dyDescent="0.3">
      <c r="A88" s="543" t="s">
        <v>1488</v>
      </c>
      <c r="B88" s="544" t="s">
        <v>1396</v>
      </c>
      <c r="C88" s="544" t="s">
        <v>1381</v>
      </c>
      <c r="D88" s="544" t="s">
        <v>1435</v>
      </c>
      <c r="E88" s="544" t="s">
        <v>1401</v>
      </c>
      <c r="F88" s="561">
        <v>783</v>
      </c>
      <c r="G88" s="561">
        <v>54810</v>
      </c>
      <c r="H88" s="561">
        <v>1</v>
      </c>
      <c r="I88" s="561">
        <v>70</v>
      </c>
      <c r="J88" s="561">
        <v>914</v>
      </c>
      <c r="K88" s="561">
        <v>64336</v>
      </c>
      <c r="L88" s="561">
        <v>1.1738004013866083</v>
      </c>
      <c r="M88" s="561">
        <v>70.389496717724285</v>
      </c>
      <c r="N88" s="561">
        <v>876</v>
      </c>
      <c r="O88" s="561">
        <v>62196</v>
      </c>
      <c r="P88" s="549">
        <v>1.1347564313081555</v>
      </c>
      <c r="Q88" s="562">
        <v>71</v>
      </c>
    </row>
    <row r="89" spans="1:17" ht="14.4" customHeight="1" x14ac:dyDescent="0.3">
      <c r="A89" s="543" t="s">
        <v>1488</v>
      </c>
      <c r="B89" s="544" t="s">
        <v>1396</v>
      </c>
      <c r="C89" s="544" t="s">
        <v>1381</v>
      </c>
      <c r="D89" s="544" t="s">
        <v>1440</v>
      </c>
      <c r="E89" s="544" t="s">
        <v>1441</v>
      </c>
      <c r="F89" s="561">
        <v>6</v>
      </c>
      <c r="G89" s="561">
        <v>1296</v>
      </c>
      <c r="H89" s="561">
        <v>1</v>
      </c>
      <c r="I89" s="561">
        <v>216</v>
      </c>
      <c r="J89" s="561"/>
      <c r="K89" s="561"/>
      <c r="L89" s="561"/>
      <c r="M89" s="561"/>
      <c r="N89" s="561"/>
      <c r="O89" s="561"/>
      <c r="P89" s="549"/>
      <c r="Q89" s="562"/>
    </row>
    <row r="90" spans="1:17" ht="14.4" customHeight="1" x14ac:dyDescent="0.3">
      <c r="A90" s="543" t="s">
        <v>1488</v>
      </c>
      <c r="B90" s="544" t="s">
        <v>1396</v>
      </c>
      <c r="C90" s="544" t="s">
        <v>1381</v>
      </c>
      <c r="D90" s="544" t="s">
        <v>1442</v>
      </c>
      <c r="E90" s="544" t="s">
        <v>1443</v>
      </c>
      <c r="F90" s="561">
        <v>15</v>
      </c>
      <c r="G90" s="561">
        <v>17835</v>
      </c>
      <c r="H90" s="561">
        <v>1</v>
      </c>
      <c r="I90" s="561">
        <v>1189</v>
      </c>
      <c r="J90" s="561">
        <v>18</v>
      </c>
      <c r="K90" s="561">
        <v>21426</v>
      </c>
      <c r="L90" s="561">
        <v>1.2013456686291002</v>
      </c>
      <c r="M90" s="561">
        <v>1190.3333333333333</v>
      </c>
      <c r="N90" s="561">
        <v>12</v>
      </c>
      <c r="O90" s="561">
        <v>14340</v>
      </c>
      <c r="P90" s="549">
        <v>0.8040370058873002</v>
      </c>
      <c r="Q90" s="562">
        <v>1195</v>
      </c>
    </row>
    <row r="91" spans="1:17" ht="14.4" customHeight="1" x14ac:dyDescent="0.3">
      <c r="A91" s="543" t="s">
        <v>1488</v>
      </c>
      <c r="B91" s="544" t="s">
        <v>1396</v>
      </c>
      <c r="C91" s="544" t="s">
        <v>1381</v>
      </c>
      <c r="D91" s="544" t="s">
        <v>1444</v>
      </c>
      <c r="E91" s="544" t="s">
        <v>1445</v>
      </c>
      <c r="F91" s="561">
        <v>25</v>
      </c>
      <c r="G91" s="561">
        <v>2700</v>
      </c>
      <c r="H91" s="561">
        <v>1</v>
      </c>
      <c r="I91" s="561">
        <v>108</v>
      </c>
      <c r="J91" s="561">
        <v>25</v>
      </c>
      <c r="K91" s="561">
        <v>2705</v>
      </c>
      <c r="L91" s="561">
        <v>1.0018518518518518</v>
      </c>
      <c r="M91" s="561">
        <v>108.2</v>
      </c>
      <c r="N91" s="561">
        <v>11</v>
      </c>
      <c r="O91" s="561">
        <v>1210</v>
      </c>
      <c r="P91" s="549">
        <v>0.44814814814814813</v>
      </c>
      <c r="Q91" s="562">
        <v>110</v>
      </c>
    </row>
    <row r="92" spans="1:17" ht="14.4" customHeight="1" x14ac:dyDescent="0.3">
      <c r="A92" s="543" t="s">
        <v>1488</v>
      </c>
      <c r="B92" s="544" t="s">
        <v>1396</v>
      </c>
      <c r="C92" s="544" t="s">
        <v>1381</v>
      </c>
      <c r="D92" s="544" t="s">
        <v>1446</v>
      </c>
      <c r="E92" s="544" t="s">
        <v>1447</v>
      </c>
      <c r="F92" s="561">
        <v>3</v>
      </c>
      <c r="G92" s="561">
        <v>957</v>
      </c>
      <c r="H92" s="561">
        <v>1</v>
      </c>
      <c r="I92" s="561">
        <v>319</v>
      </c>
      <c r="J92" s="561">
        <v>1</v>
      </c>
      <c r="K92" s="561">
        <v>322</v>
      </c>
      <c r="L92" s="561">
        <v>0.33646812957157785</v>
      </c>
      <c r="M92" s="561">
        <v>322</v>
      </c>
      <c r="N92" s="561"/>
      <c r="O92" s="561"/>
      <c r="P92" s="549"/>
      <c r="Q92" s="562"/>
    </row>
    <row r="93" spans="1:17" ht="14.4" customHeight="1" x14ac:dyDescent="0.3">
      <c r="A93" s="543" t="s">
        <v>1488</v>
      </c>
      <c r="B93" s="544" t="s">
        <v>1396</v>
      </c>
      <c r="C93" s="544" t="s">
        <v>1381</v>
      </c>
      <c r="D93" s="544" t="s">
        <v>1454</v>
      </c>
      <c r="E93" s="544" t="s">
        <v>1455</v>
      </c>
      <c r="F93" s="561"/>
      <c r="G93" s="561"/>
      <c r="H93" s="561"/>
      <c r="I93" s="561"/>
      <c r="J93" s="561">
        <v>2</v>
      </c>
      <c r="K93" s="561">
        <v>584</v>
      </c>
      <c r="L93" s="561"/>
      <c r="M93" s="561">
        <v>292</v>
      </c>
      <c r="N93" s="561">
        <v>1</v>
      </c>
      <c r="O93" s="561">
        <v>294</v>
      </c>
      <c r="P93" s="549"/>
      <c r="Q93" s="562">
        <v>294</v>
      </c>
    </row>
    <row r="94" spans="1:17" ht="14.4" customHeight="1" x14ac:dyDescent="0.3">
      <c r="A94" s="543" t="s">
        <v>1489</v>
      </c>
      <c r="B94" s="544" t="s">
        <v>1396</v>
      </c>
      <c r="C94" s="544" t="s">
        <v>1381</v>
      </c>
      <c r="D94" s="544" t="s">
        <v>1400</v>
      </c>
      <c r="E94" s="544" t="s">
        <v>1401</v>
      </c>
      <c r="F94" s="561">
        <v>246</v>
      </c>
      <c r="G94" s="561">
        <v>49938</v>
      </c>
      <c r="H94" s="561">
        <v>1</v>
      </c>
      <c r="I94" s="561">
        <v>203</v>
      </c>
      <c r="J94" s="561">
        <v>190</v>
      </c>
      <c r="K94" s="561">
        <v>38336</v>
      </c>
      <c r="L94" s="561">
        <v>0.76767191317233374</v>
      </c>
      <c r="M94" s="561">
        <v>201.76842105263157</v>
      </c>
      <c r="N94" s="561">
        <v>219</v>
      </c>
      <c r="O94" s="561">
        <v>45114</v>
      </c>
      <c r="P94" s="549">
        <v>0.90340021626817257</v>
      </c>
      <c r="Q94" s="562">
        <v>206</v>
      </c>
    </row>
    <row r="95" spans="1:17" ht="14.4" customHeight="1" x14ac:dyDescent="0.3">
      <c r="A95" s="543" t="s">
        <v>1489</v>
      </c>
      <c r="B95" s="544" t="s">
        <v>1396</v>
      </c>
      <c r="C95" s="544" t="s">
        <v>1381</v>
      </c>
      <c r="D95" s="544" t="s">
        <v>1403</v>
      </c>
      <c r="E95" s="544" t="s">
        <v>1404</v>
      </c>
      <c r="F95" s="561">
        <v>181</v>
      </c>
      <c r="G95" s="561">
        <v>52852</v>
      </c>
      <c r="H95" s="561">
        <v>1</v>
      </c>
      <c r="I95" s="561">
        <v>292</v>
      </c>
      <c r="J95" s="561">
        <v>203</v>
      </c>
      <c r="K95" s="561">
        <v>59446</v>
      </c>
      <c r="L95" s="561">
        <v>1.1247634905017785</v>
      </c>
      <c r="M95" s="561">
        <v>292.83743842364532</v>
      </c>
      <c r="N95" s="561">
        <v>236</v>
      </c>
      <c r="O95" s="561">
        <v>69620</v>
      </c>
      <c r="P95" s="549">
        <v>1.3172633012941799</v>
      </c>
      <c r="Q95" s="562">
        <v>295</v>
      </c>
    </row>
    <row r="96" spans="1:17" ht="14.4" customHeight="1" x14ac:dyDescent="0.3">
      <c r="A96" s="543" t="s">
        <v>1489</v>
      </c>
      <c r="B96" s="544" t="s">
        <v>1396</v>
      </c>
      <c r="C96" s="544" t="s">
        <v>1381</v>
      </c>
      <c r="D96" s="544" t="s">
        <v>1405</v>
      </c>
      <c r="E96" s="544" t="s">
        <v>1406</v>
      </c>
      <c r="F96" s="561">
        <v>3</v>
      </c>
      <c r="G96" s="561">
        <v>279</v>
      </c>
      <c r="H96" s="561">
        <v>1</v>
      </c>
      <c r="I96" s="561">
        <v>93</v>
      </c>
      <c r="J96" s="561"/>
      <c r="K96" s="561"/>
      <c r="L96" s="561"/>
      <c r="M96" s="561"/>
      <c r="N96" s="561">
        <v>6</v>
      </c>
      <c r="O96" s="561">
        <v>570</v>
      </c>
      <c r="P96" s="549">
        <v>2.043010752688172</v>
      </c>
      <c r="Q96" s="562">
        <v>95</v>
      </c>
    </row>
    <row r="97" spans="1:17" ht="14.4" customHeight="1" x14ac:dyDescent="0.3">
      <c r="A97" s="543" t="s">
        <v>1489</v>
      </c>
      <c r="B97" s="544" t="s">
        <v>1396</v>
      </c>
      <c r="C97" s="544" t="s">
        <v>1381</v>
      </c>
      <c r="D97" s="544" t="s">
        <v>1409</v>
      </c>
      <c r="E97" s="544" t="s">
        <v>1410</v>
      </c>
      <c r="F97" s="561">
        <v>145</v>
      </c>
      <c r="G97" s="561">
        <v>19430</v>
      </c>
      <c r="H97" s="561">
        <v>1</v>
      </c>
      <c r="I97" s="561">
        <v>134</v>
      </c>
      <c r="J97" s="561">
        <v>133</v>
      </c>
      <c r="K97" s="561">
        <v>17615</v>
      </c>
      <c r="L97" s="561">
        <v>0.90658775090066912</v>
      </c>
      <c r="M97" s="561">
        <v>132.44360902255639</v>
      </c>
      <c r="N97" s="561">
        <v>144</v>
      </c>
      <c r="O97" s="561">
        <v>19440</v>
      </c>
      <c r="P97" s="549">
        <v>1.0005146680391148</v>
      </c>
      <c r="Q97" s="562">
        <v>135</v>
      </c>
    </row>
    <row r="98" spans="1:17" ht="14.4" customHeight="1" x14ac:dyDescent="0.3">
      <c r="A98" s="543" t="s">
        <v>1489</v>
      </c>
      <c r="B98" s="544" t="s">
        <v>1396</v>
      </c>
      <c r="C98" s="544" t="s">
        <v>1381</v>
      </c>
      <c r="D98" s="544" t="s">
        <v>1412</v>
      </c>
      <c r="E98" s="544" t="s">
        <v>1413</v>
      </c>
      <c r="F98" s="561">
        <v>1</v>
      </c>
      <c r="G98" s="561">
        <v>612</v>
      </c>
      <c r="H98" s="561">
        <v>1</v>
      </c>
      <c r="I98" s="561">
        <v>612</v>
      </c>
      <c r="J98" s="561">
        <v>2</v>
      </c>
      <c r="K98" s="561">
        <v>1236</v>
      </c>
      <c r="L98" s="561">
        <v>2.0196078431372548</v>
      </c>
      <c r="M98" s="561">
        <v>618</v>
      </c>
      <c r="N98" s="561"/>
      <c r="O98" s="561"/>
      <c r="P98" s="549"/>
      <c r="Q98" s="562"/>
    </row>
    <row r="99" spans="1:17" ht="14.4" customHeight="1" x14ac:dyDescent="0.3">
      <c r="A99" s="543" t="s">
        <v>1489</v>
      </c>
      <c r="B99" s="544" t="s">
        <v>1396</v>
      </c>
      <c r="C99" s="544" t="s">
        <v>1381</v>
      </c>
      <c r="D99" s="544" t="s">
        <v>1416</v>
      </c>
      <c r="E99" s="544" t="s">
        <v>1417</v>
      </c>
      <c r="F99" s="561">
        <v>7</v>
      </c>
      <c r="G99" s="561">
        <v>1113</v>
      </c>
      <c r="H99" s="561">
        <v>1</v>
      </c>
      <c r="I99" s="561">
        <v>159</v>
      </c>
      <c r="J99" s="561">
        <v>10</v>
      </c>
      <c r="K99" s="561">
        <v>1593</v>
      </c>
      <c r="L99" s="561">
        <v>1.431266846361186</v>
      </c>
      <c r="M99" s="561">
        <v>159.30000000000001</v>
      </c>
      <c r="N99" s="561">
        <v>8</v>
      </c>
      <c r="O99" s="561">
        <v>1288</v>
      </c>
      <c r="P99" s="549">
        <v>1.1572327044025157</v>
      </c>
      <c r="Q99" s="562">
        <v>161</v>
      </c>
    </row>
    <row r="100" spans="1:17" ht="14.4" customHeight="1" x14ac:dyDescent="0.3">
      <c r="A100" s="543" t="s">
        <v>1489</v>
      </c>
      <c r="B100" s="544" t="s">
        <v>1396</v>
      </c>
      <c r="C100" s="544" t="s">
        <v>1381</v>
      </c>
      <c r="D100" s="544" t="s">
        <v>1418</v>
      </c>
      <c r="E100" s="544" t="s">
        <v>1419</v>
      </c>
      <c r="F100" s="561"/>
      <c r="G100" s="561"/>
      <c r="H100" s="561"/>
      <c r="I100" s="561"/>
      <c r="J100" s="561"/>
      <c r="K100" s="561"/>
      <c r="L100" s="561"/>
      <c r="M100" s="561"/>
      <c r="N100" s="561">
        <v>1</v>
      </c>
      <c r="O100" s="561">
        <v>383</v>
      </c>
      <c r="P100" s="549"/>
      <c r="Q100" s="562">
        <v>383</v>
      </c>
    </row>
    <row r="101" spans="1:17" ht="14.4" customHeight="1" x14ac:dyDescent="0.3">
      <c r="A101" s="543" t="s">
        <v>1489</v>
      </c>
      <c r="B101" s="544" t="s">
        <v>1396</v>
      </c>
      <c r="C101" s="544" t="s">
        <v>1381</v>
      </c>
      <c r="D101" s="544" t="s">
        <v>1420</v>
      </c>
      <c r="E101" s="544" t="s">
        <v>1421</v>
      </c>
      <c r="F101" s="561">
        <v>201</v>
      </c>
      <c r="G101" s="561">
        <v>3216</v>
      </c>
      <c r="H101" s="561">
        <v>1</v>
      </c>
      <c r="I101" s="561">
        <v>16</v>
      </c>
      <c r="J101" s="561">
        <v>196</v>
      </c>
      <c r="K101" s="561">
        <v>3104</v>
      </c>
      <c r="L101" s="561">
        <v>0.96517412935323388</v>
      </c>
      <c r="M101" s="561">
        <v>15.836734693877551</v>
      </c>
      <c r="N101" s="561">
        <v>201</v>
      </c>
      <c r="O101" s="561">
        <v>3216</v>
      </c>
      <c r="P101" s="549">
        <v>1</v>
      </c>
      <c r="Q101" s="562">
        <v>16</v>
      </c>
    </row>
    <row r="102" spans="1:17" ht="14.4" customHeight="1" x14ac:dyDescent="0.3">
      <c r="A102" s="543" t="s">
        <v>1489</v>
      </c>
      <c r="B102" s="544" t="s">
        <v>1396</v>
      </c>
      <c r="C102" s="544" t="s">
        <v>1381</v>
      </c>
      <c r="D102" s="544" t="s">
        <v>1422</v>
      </c>
      <c r="E102" s="544" t="s">
        <v>1423</v>
      </c>
      <c r="F102" s="561">
        <v>40</v>
      </c>
      <c r="G102" s="561">
        <v>10480</v>
      </c>
      <c r="H102" s="561">
        <v>1</v>
      </c>
      <c r="I102" s="561">
        <v>262</v>
      </c>
      <c r="J102" s="561">
        <v>45</v>
      </c>
      <c r="K102" s="561">
        <v>11850</v>
      </c>
      <c r="L102" s="561">
        <v>1.1307251908396947</v>
      </c>
      <c r="M102" s="561">
        <v>263.33333333333331</v>
      </c>
      <c r="N102" s="561">
        <v>37</v>
      </c>
      <c r="O102" s="561">
        <v>9842</v>
      </c>
      <c r="P102" s="549">
        <v>0.93912213740458017</v>
      </c>
      <c r="Q102" s="562">
        <v>266</v>
      </c>
    </row>
    <row r="103" spans="1:17" ht="14.4" customHeight="1" x14ac:dyDescent="0.3">
      <c r="A103" s="543" t="s">
        <v>1489</v>
      </c>
      <c r="B103" s="544" t="s">
        <v>1396</v>
      </c>
      <c r="C103" s="544" t="s">
        <v>1381</v>
      </c>
      <c r="D103" s="544" t="s">
        <v>1424</v>
      </c>
      <c r="E103" s="544" t="s">
        <v>1425</v>
      </c>
      <c r="F103" s="561">
        <v>42</v>
      </c>
      <c r="G103" s="561">
        <v>5922</v>
      </c>
      <c r="H103" s="561">
        <v>1</v>
      </c>
      <c r="I103" s="561">
        <v>141</v>
      </c>
      <c r="J103" s="561">
        <v>46</v>
      </c>
      <c r="K103" s="561">
        <v>6486</v>
      </c>
      <c r="L103" s="561">
        <v>1.0952380952380953</v>
      </c>
      <c r="M103" s="561">
        <v>141</v>
      </c>
      <c r="N103" s="561">
        <v>49</v>
      </c>
      <c r="O103" s="561">
        <v>6909</v>
      </c>
      <c r="P103" s="549">
        <v>1.1666666666666667</v>
      </c>
      <c r="Q103" s="562">
        <v>141</v>
      </c>
    </row>
    <row r="104" spans="1:17" ht="14.4" customHeight="1" x14ac:dyDescent="0.3">
      <c r="A104" s="543" t="s">
        <v>1489</v>
      </c>
      <c r="B104" s="544" t="s">
        <v>1396</v>
      </c>
      <c r="C104" s="544" t="s">
        <v>1381</v>
      </c>
      <c r="D104" s="544" t="s">
        <v>1426</v>
      </c>
      <c r="E104" s="544" t="s">
        <v>1425</v>
      </c>
      <c r="F104" s="561">
        <v>145</v>
      </c>
      <c r="G104" s="561">
        <v>11310</v>
      </c>
      <c r="H104" s="561">
        <v>1</v>
      </c>
      <c r="I104" s="561">
        <v>78</v>
      </c>
      <c r="J104" s="561">
        <v>133</v>
      </c>
      <c r="K104" s="561">
        <v>10218</v>
      </c>
      <c r="L104" s="561">
        <v>0.90344827586206899</v>
      </c>
      <c r="M104" s="561">
        <v>76.827067669172934</v>
      </c>
      <c r="N104" s="561">
        <v>144</v>
      </c>
      <c r="O104" s="561">
        <v>11232</v>
      </c>
      <c r="P104" s="549">
        <v>0.99310344827586206</v>
      </c>
      <c r="Q104" s="562">
        <v>78</v>
      </c>
    </row>
    <row r="105" spans="1:17" ht="14.4" customHeight="1" x14ac:dyDescent="0.3">
      <c r="A105" s="543" t="s">
        <v>1489</v>
      </c>
      <c r="B105" s="544" t="s">
        <v>1396</v>
      </c>
      <c r="C105" s="544" t="s">
        <v>1381</v>
      </c>
      <c r="D105" s="544" t="s">
        <v>1427</v>
      </c>
      <c r="E105" s="544" t="s">
        <v>1428</v>
      </c>
      <c r="F105" s="561">
        <v>42</v>
      </c>
      <c r="G105" s="561">
        <v>12726</v>
      </c>
      <c r="H105" s="561">
        <v>1</v>
      </c>
      <c r="I105" s="561">
        <v>303</v>
      </c>
      <c r="J105" s="561">
        <v>46</v>
      </c>
      <c r="K105" s="561">
        <v>14001</v>
      </c>
      <c r="L105" s="561">
        <v>1.1001885902876003</v>
      </c>
      <c r="M105" s="561">
        <v>304.36956521739131</v>
      </c>
      <c r="N105" s="561">
        <v>49</v>
      </c>
      <c r="O105" s="561">
        <v>15043</v>
      </c>
      <c r="P105" s="549">
        <v>1.182068206820682</v>
      </c>
      <c r="Q105" s="562">
        <v>307</v>
      </c>
    </row>
    <row r="106" spans="1:17" ht="14.4" customHeight="1" x14ac:dyDescent="0.3">
      <c r="A106" s="543" t="s">
        <v>1489</v>
      </c>
      <c r="B106" s="544" t="s">
        <v>1396</v>
      </c>
      <c r="C106" s="544" t="s">
        <v>1381</v>
      </c>
      <c r="D106" s="544" t="s">
        <v>1429</v>
      </c>
      <c r="E106" s="544" t="s">
        <v>1430</v>
      </c>
      <c r="F106" s="561"/>
      <c r="G106" s="561"/>
      <c r="H106" s="561"/>
      <c r="I106" s="561"/>
      <c r="J106" s="561">
        <v>1</v>
      </c>
      <c r="K106" s="561">
        <v>487</v>
      </c>
      <c r="L106" s="561"/>
      <c r="M106" s="561">
        <v>487</v>
      </c>
      <c r="N106" s="561">
        <v>1</v>
      </c>
      <c r="O106" s="561">
        <v>487</v>
      </c>
      <c r="P106" s="549"/>
      <c r="Q106" s="562">
        <v>487</v>
      </c>
    </row>
    <row r="107" spans="1:17" ht="14.4" customHeight="1" x14ac:dyDescent="0.3">
      <c r="A107" s="543" t="s">
        <v>1489</v>
      </c>
      <c r="B107" s="544" t="s">
        <v>1396</v>
      </c>
      <c r="C107" s="544" t="s">
        <v>1381</v>
      </c>
      <c r="D107" s="544" t="s">
        <v>1431</v>
      </c>
      <c r="E107" s="544" t="s">
        <v>1432</v>
      </c>
      <c r="F107" s="561">
        <v>130</v>
      </c>
      <c r="G107" s="561">
        <v>20800</v>
      </c>
      <c r="H107" s="561">
        <v>1</v>
      </c>
      <c r="I107" s="561">
        <v>160</v>
      </c>
      <c r="J107" s="561">
        <v>118</v>
      </c>
      <c r="K107" s="561">
        <v>18936</v>
      </c>
      <c r="L107" s="561">
        <v>0.91038461538461535</v>
      </c>
      <c r="M107" s="561">
        <v>160.47457627118644</v>
      </c>
      <c r="N107" s="561">
        <v>130</v>
      </c>
      <c r="O107" s="561">
        <v>20930</v>
      </c>
      <c r="P107" s="549">
        <v>1.0062500000000001</v>
      </c>
      <c r="Q107" s="562">
        <v>161</v>
      </c>
    </row>
    <row r="108" spans="1:17" ht="14.4" customHeight="1" x14ac:dyDescent="0.3">
      <c r="A108" s="543" t="s">
        <v>1489</v>
      </c>
      <c r="B108" s="544" t="s">
        <v>1396</v>
      </c>
      <c r="C108" s="544" t="s">
        <v>1381</v>
      </c>
      <c r="D108" s="544" t="s">
        <v>1435</v>
      </c>
      <c r="E108" s="544" t="s">
        <v>1401</v>
      </c>
      <c r="F108" s="561">
        <v>360</v>
      </c>
      <c r="G108" s="561">
        <v>25200</v>
      </c>
      <c r="H108" s="561">
        <v>1</v>
      </c>
      <c r="I108" s="561">
        <v>70</v>
      </c>
      <c r="J108" s="561">
        <v>322</v>
      </c>
      <c r="K108" s="561">
        <v>22693</v>
      </c>
      <c r="L108" s="561">
        <v>0.90051587301587299</v>
      </c>
      <c r="M108" s="561">
        <v>70.475155279503099</v>
      </c>
      <c r="N108" s="561">
        <v>334</v>
      </c>
      <c r="O108" s="561">
        <v>23714</v>
      </c>
      <c r="P108" s="549">
        <v>0.941031746031746</v>
      </c>
      <c r="Q108" s="562">
        <v>71</v>
      </c>
    </row>
    <row r="109" spans="1:17" ht="14.4" customHeight="1" x14ac:dyDescent="0.3">
      <c r="A109" s="543" t="s">
        <v>1489</v>
      </c>
      <c r="B109" s="544" t="s">
        <v>1396</v>
      </c>
      <c r="C109" s="544" t="s">
        <v>1381</v>
      </c>
      <c r="D109" s="544" t="s">
        <v>1442</v>
      </c>
      <c r="E109" s="544" t="s">
        <v>1443</v>
      </c>
      <c r="F109" s="561">
        <v>7</v>
      </c>
      <c r="G109" s="561">
        <v>8323</v>
      </c>
      <c r="H109" s="561">
        <v>1</v>
      </c>
      <c r="I109" s="561">
        <v>1189</v>
      </c>
      <c r="J109" s="561">
        <v>11</v>
      </c>
      <c r="K109" s="561">
        <v>13103</v>
      </c>
      <c r="L109" s="561">
        <v>1.5743121470623573</v>
      </c>
      <c r="M109" s="561">
        <v>1191.1818181818182</v>
      </c>
      <c r="N109" s="561">
        <v>8</v>
      </c>
      <c r="O109" s="561">
        <v>9560</v>
      </c>
      <c r="P109" s="549">
        <v>1.1486242941247147</v>
      </c>
      <c r="Q109" s="562">
        <v>1195</v>
      </c>
    </row>
    <row r="110" spans="1:17" ht="14.4" customHeight="1" x14ac:dyDescent="0.3">
      <c r="A110" s="543" t="s">
        <v>1489</v>
      </c>
      <c r="B110" s="544" t="s">
        <v>1396</v>
      </c>
      <c r="C110" s="544" t="s">
        <v>1381</v>
      </c>
      <c r="D110" s="544" t="s">
        <v>1444</v>
      </c>
      <c r="E110" s="544" t="s">
        <v>1445</v>
      </c>
      <c r="F110" s="561">
        <v>6</v>
      </c>
      <c r="G110" s="561">
        <v>648</v>
      </c>
      <c r="H110" s="561">
        <v>1</v>
      </c>
      <c r="I110" s="561">
        <v>108</v>
      </c>
      <c r="J110" s="561">
        <v>7</v>
      </c>
      <c r="K110" s="561">
        <v>761</v>
      </c>
      <c r="L110" s="561">
        <v>1.1743827160493827</v>
      </c>
      <c r="M110" s="561">
        <v>108.71428571428571</v>
      </c>
      <c r="N110" s="561">
        <v>5</v>
      </c>
      <c r="O110" s="561">
        <v>550</v>
      </c>
      <c r="P110" s="549">
        <v>0.84876543209876543</v>
      </c>
      <c r="Q110" s="562">
        <v>110</v>
      </c>
    </row>
    <row r="111" spans="1:17" ht="14.4" customHeight="1" x14ac:dyDescent="0.3">
      <c r="A111" s="543" t="s">
        <v>1490</v>
      </c>
      <c r="B111" s="544" t="s">
        <v>1396</v>
      </c>
      <c r="C111" s="544" t="s">
        <v>1381</v>
      </c>
      <c r="D111" s="544" t="s">
        <v>1400</v>
      </c>
      <c r="E111" s="544" t="s">
        <v>1401</v>
      </c>
      <c r="F111" s="561">
        <v>226</v>
      </c>
      <c r="G111" s="561">
        <v>45878</v>
      </c>
      <c r="H111" s="561">
        <v>1</v>
      </c>
      <c r="I111" s="561">
        <v>203</v>
      </c>
      <c r="J111" s="561">
        <v>285</v>
      </c>
      <c r="K111" s="561">
        <v>55611</v>
      </c>
      <c r="L111" s="561">
        <v>1.2121496141941672</v>
      </c>
      <c r="M111" s="561">
        <v>195.12631578947369</v>
      </c>
      <c r="N111" s="561">
        <v>365</v>
      </c>
      <c r="O111" s="561">
        <v>75190</v>
      </c>
      <c r="P111" s="549">
        <v>1.6389118967696936</v>
      </c>
      <c r="Q111" s="562">
        <v>206</v>
      </c>
    </row>
    <row r="112" spans="1:17" ht="14.4" customHeight="1" x14ac:dyDescent="0.3">
      <c r="A112" s="543" t="s">
        <v>1490</v>
      </c>
      <c r="B112" s="544" t="s">
        <v>1396</v>
      </c>
      <c r="C112" s="544" t="s">
        <v>1381</v>
      </c>
      <c r="D112" s="544" t="s">
        <v>1402</v>
      </c>
      <c r="E112" s="544" t="s">
        <v>1401</v>
      </c>
      <c r="F112" s="561"/>
      <c r="G112" s="561"/>
      <c r="H112" s="561"/>
      <c r="I112" s="561"/>
      <c r="J112" s="561">
        <v>2</v>
      </c>
      <c r="K112" s="561">
        <v>168</v>
      </c>
      <c r="L112" s="561"/>
      <c r="M112" s="561">
        <v>84</v>
      </c>
      <c r="N112" s="561">
        <v>2</v>
      </c>
      <c r="O112" s="561">
        <v>170</v>
      </c>
      <c r="P112" s="549"/>
      <c r="Q112" s="562">
        <v>85</v>
      </c>
    </row>
    <row r="113" spans="1:17" ht="14.4" customHeight="1" x14ac:dyDescent="0.3">
      <c r="A113" s="543" t="s">
        <v>1490</v>
      </c>
      <c r="B113" s="544" t="s">
        <v>1396</v>
      </c>
      <c r="C113" s="544" t="s">
        <v>1381</v>
      </c>
      <c r="D113" s="544" t="s">
        <v>1403</v>
      </c>
      <c r="E113" s="544" t="s">
        <v>1404</v>
      </c>
      <c r="F113" s="561">
        <v>160</v>
      </c>
      <c r="G113" s="561">
        <v>46720</v>
      </c>
      <c r="H113" s="561">
        <v>1</v>
      </c>
      <c r="I113" s="561">
        <v>292</v>
      </c>
      <c r="J113" s="561">
        <v>237</v>
      </c>
      <c r="K113" s="561">
        <v>69372</v>
      </c>
      <c r="L113" s="561">
        <v>1.4848458904109589</v>
      </c>
      <c r="M113" s="561">
        <v>292.70886075949369</v>
      </c>
      <c r="N113" s="561">
        <v>214</v>
      </c>
      <c r="O113" s="561">
        <v>63130</v>
      </c>
      <c r="P113" s="549">
        <v>1.3512414383561644</v>
      </c>
      <c r="Q113" s="562">
        <v>295</v>
      </c>
    </row>
    <row r="114" spans="1:17" ht="14.4" customHeight="1" x14ac:dyDescent="0.3">
      <c r="A114" s="543" t="s">
        <v>1490</v>
      </c>
      <c r="B114" s="544" t="s">
        <v>1396</v>
      </c>
      <c r="C114" s="544" t="s">
        <v>1381</v>
      </c>
      <c r="D114" s="544" t="s">
        <v>1405</v>
      </c>
      <c r="E114" s="544" t="s">
        <v>1406</v>
      </c>
      <c r="F114" s="561">
        <v>6</v>
      </c>
      <c r="G114" s="561">
        <v>558</v>
      </c>
      <c r="H114" s="561">
        <v>1</v>
      </c>
      <c r="I114" s="561">
        <v>93</v>
      </c>
      <c r="J114" s="561">
        <v>3</v>
      </c>
      <c r="K114" s="561">
        <v>279</v>
      </c>
      <c r="L114" s="561">
        <v>0.5</v>
      </c>
      <c r="M114" s="561">
        <v>93</v>
      </c>
      <c r="N114" s="561"/>
      <c r="O114" s="561"/>
      <c r="P114" s="549"/>
      <c r="Q114" s="562"/>
    </row>
    <row r="115" spans="1:17" ht="14.4" customHeight="1" x14ac:dyDescent="0.3">
      <c r="A115" s="543" t="s">
        <v>1490</v>
      </c>
      <c r="B115" s="544" t="s">
        <v>1396</v>
      </c>
      <c r="C115" s="544" t="s">
        <v>1381</v>
      </c>
      <c r="D115" s="544" t="s">
        <v>1409</v>
      </c>
      <c r="E115" s="544" t="s">
        <v>1410</v>
      </c>
      <c r="F115" s="561">
        <v>249</v>
      </c>
      <c r="G115" s="561">
        <v>33366</v>
      </c>
      <c r="H115" s="561">
        <v>1</v>
      </c>
      <c r="I115" s="561">
        <v>134</v>
      </c>
      <c r="J115" s="561">
        <v>229</v>
      </c>
      <c r="K115" s="561">
        <v>30777</v>
      </c>
      <c r="L115" s="561">
        <v>0.92240604207876287</v>
      </c>
      <c r="M115" s="561">
        <v>134.39737991266375</v>
      </c>
      <c r="N115" s="561">
        <v>203</v>
      </c>
      <c r="O115" s="561">
        <v>27405</v>
      </c>
      <c r="P115" s="549">
        <v>0.82134508181981658</v>
      </c>
      <c r="Q115" s="562">
        <v>135</v>
      </c>
    </row>
    <row r="116" spans="1:17" ht="14.4" customHeight="1" x14ac:dyDescent="0.3">
      <c r="A116" s="543" t="s">
        <v>1490</v>
      </c>
      <c r="B116" s="544" t="s">
        <v>1396</v>
      </c>
      <c r="C116" s="544" t="s">
        <v>1381</v>
      </c>
      <c r="D116" s="544" t="s">
        <v>1411</v>
      </c>
      <c r="E116" s="544" t="s">
        <v>1410</v>
      </c>
      <c r="F116" s="561"/>
      <c r="G116" s="561"/>
      <c r="H116" s="561"/>
      <c r="I116" s="561"/>
      <c r="J116" s="561">
        <v>1</v>
      </c>
      <c r="K116" s="561">
        <v>175</v>
      </c>
      <c r="L116" s="561"/>
      <c r="M116" s="561">
        <v>175</v>
      </c>
      <c r="N116" s="561">
        <v>1</v>
      </c>
      <c r="O116" s="561">
        <v>178</v>
      </c>
      <c r="P116" s="549"/>
      <c r="Q116" s="562">
        <v>178</v>
      </c>
    </row>
    <row r="117" spans="1:17" ht="14.4" customHeight="1" x14ac:dyDescent="0.3">
      <c r="A117" s="543" t="s">
        <v>1490</v>
      </c>
      <c r="B117" s="544" t="s">
        <v>1396</v>
      </c>
      <c r="C117" s="544" t="s">
        <v>1381</v>
      </c>
      <c r="D117" s="544" t="s">
        <v>1412</v>
      </c>
      <c r="E117" s="544" t="s">
        <v>1413</v>
      </c>
      <c r="F117" s="561">
        <v>2</v>
      </c>
      <c r="G117" s="561">
        <v>1224</v>
      </c>
      <c r="H117" s="561">
        <v>1</v>
      </c>
      <c r="I117" s="561">
        <v>612</v>
      </c>
      <c r="J117" s="561">
        <v>2</v>
      </c>
      <c r="K117" s="561">
        <v>1224</v>
      </c>
      <c r="L117" s="561">
        <v>1</v>
      </c>
      <c r="M117" s="561">
        <v>612</v>
      </c>
      <c r="N117" s="561"/>
      <c r="O117" s="561"/>
      <c r="P117" s="549"/>
      <c r="Q117" s="562"/>
    </row>
    <row r="118" spans="1:17" ht="14.4" customHeight="1" x14ac:dyDescent="0.3">
      <c r="A118" s="543" t="s">
        <v>1490</v>
      </c>
      <c r="B118" s="544" t="s">
        <v>1396</v>
      </c>
      <c r="C118" s="544" t="s">
        <v>1381</v>
      </c>
      <c r="D118" s="544" t="s">
        <v>1416</v>
      </c>
      <c r="E118" s="544" t="s">
        <v>1417</v>
      </c>
      <c r="F118" s="561">
        <v>8</v>
      </c>
      <c r="G118" s="561">
        <v>1272</v>
      </c>
      <c r="H118" s="561">
        <v>1</v>
      </c>
      <c r="I118" s="561">
        <v>159</v>
      </c>
      <c r="J118" s="561">
        <v>12</v>
      </c>
      <c r="K118" s="561">
        <v>1914</v>
      </c>
      <c r="L118" s="561">
        <v>1.5047169811320755</v>
      </c>
      <c r="M118" s="561">
        <v>159.5</v>
      </c>
      <c r="N118" s="561">
        <v>11</v>
      </c>
      <c r="O118" s="561">
        <v>1771</v>
      </c>
      <c r="P118" s="549">
        <v>1.3922955974842768</v>
      </c>
      <c r="Q118" s="562">
        <v>161</v>
      </c>
    </row>
    <row r="119" spans="1:17" ht="14.4" customHeight="1" x14ac:dyDescent="0.3">
      <c r="A119" s="543" t="s">
        <v>1490</v>
      </c>
      <c r="B119" s="544" t="s">
        <v>1396</v>
      </c>
      <c r="C119" s="544" t="s">
        <v>1381</v>
      </c>
      <c r="D119" s="544" t="s">
        <v>1420</v>
      </c>
      <c r="E119" s="544" t="s">
        <v>1421</v>
      </c>
      <c r="F119" s="561">
        <v>336</v>
      </c>
      <c r="G119" s="561">
        <v>5376</v>
      </c>
      <c r="H119" s="561">
        <v>1</v>
      </c>
      <c r="I119" s="561">
        <v>16</v>
      </c>
      <c r="J119" s="561">
        <v>318</v>
      </c>
      <c r="K119" s="561">
        <v>5056</v>
      </c>
      <c r="L119" s="561">
        <v>0.94047619047619047</v>
      </c>
      <c r="M119" s="561">
        <v>15.89937106918239</v>
      </c>
      <c r="N119" s="561">
        <v>330</v>
      </c>
      <c r="O119" s="561">
        <v>5280</v>
      </c>
      <c r="P119" s="549">
        <v>0.9821428571428571</v>
      </c>
      <c r="Q119" s="562">
        <v>16</v>
      </c>
    </row>
    <row r="120" spans="1:17" ht="14.4" customHeight="1" x14ac:dyDescent="0.3">
      <c r="A120" s="543" t="s">
        <v>1490</v>
      </c>
      <c r="B120" s="544" t="s">
        <v>1396</v>
      </c>
      <c r="C120" s="544" t="s">
        <v>1381</v>
      </c>
      <c r="D120" s="544" t="s">
        <v>1422</v>
      </c>
      <c r="E120" s="544" t="s">
        <v>1423</v>
      </c>
      <c r="F120" s="561">
        <v>82</v>
      </c>
      <c r="G120" s="561">
        <v>21484</v>
      </c>
      <c r="H120" s="561">
        <v>1</v>
      </c>
      <c r="I120" s="561">
        <v>262</v>
      </c>
      <c r="J120" s="561">
        <v>85</v>
      </c>
      <c r="K120" s="561">
        <v>21842</v>
      </c>
      <c r="L120" s="561">
        <v>1.0166635635822008</v>
      </c>
      <c r="M120" s="561">
        <v>256.96470588235292</v>
      </c>
      <c r="N120" s="561">
        <v>110</v>
      </c>
      <c r="O120" s="561">
        <v>29260</v>
      </c>
      <c r="P120" s="549">
        <v>1.3619437721094769</v>
      </c>
      <c r="Q120" s="562">
        <v>266</v>
      </c>
    </row>
    <row r="121" spans="1:17" ht="14.4" customHeight="1" x14ac:dyDescent="0.3">
      <c r="A121" s="543" t="s">
        <v>1490</v>
      </c>
      <c r="B121" s="544" t="s">
        <v>1396</v>
      </c>
      <c r="C121" s="544" t="s">
        <v>1381</v>
      </c>
      <c r="D121" s="544" t="s">
        <v>1424</v>
      </c>
      <c r="E121" s="544" t="s">
        <v>1425</v>
      </c>
      <c r="F121" s="561">
        <v>77</v>
      </c>
      <c r="G121" s="561">
        <v>10857</v>
      </c>
      <c r="H121" s="561">
        <v>1</v>
      </c>
      <c r="I121" s="561">
        <v>141</v>
      </c>
      <c r="J121" s="561">
        <v>86</v>
      </c>
      <c r="K121" s="561">
        <v>11844</v>
      </c>
      <c r="L121" s="561">
        <v>1.0909090909090908</v>
      </c>
      <c r="M121" s="561">
        <v>137.72093023255815</v>
      </c>
      <c r="N121" s="561">
        <v>126</v>
      </c>
      <c r="O121" s="561">
        <v>17766</v>
      </c>
      <c r="P121" s="549">
        <v>1.6363636363636365</v>
      </c>
      <c r="Q121" s="562">
        <v>141</v>
      </c>
    </row>
    <row r="122" spans="1:17" ht="14.4" customHeight="1" x14ac:dyDescent="0.3">
      <c r="A122" s="543" t="s">
        <v>1490</v>
      </c>
      <c r="B122" s="544" t="s">
        <v>1396</v>
      </c>
      <c r="C122" s="544" t="s">
        <v>1381</v>
      </c>
      <c r="D122" s="544" t="s">
        <v>1426</v>
      </c>
      <c r="E122" s="544" t="s">
        <v>1425</v>
      </c>
      <c r="F122" s="561">
        <v>249</v>
      </c>
      <c r="G122" s="561">
        <v>19422</v>
      </c>
      <c r="H122" s="561">
        <v>1</v>
      </c>
      <c r="I122" s="561">
        <v>78</v>
      </c>
      <c r="J122" s="561">
        <v>229</v>
      </c>
      <c r="K122" s="561">
        <v>17862</v>
      </c>
      <c r="L122" s="561">
        <v>0.91967871485943775</v>
      </c>
      <c r="M122" s="561">
        <v>78</v>
      </c>
      <c r="N122" s="561">
        <v>203</v>
      </c>
      <c r="O122" s="561">
        <v>15834</v>
      </c>
      <c r="P122" s="549">
        <v>0.81526104417670686</v>
      </c>
      <c r="Q122" s="562">
        <v>78</v>
      </c>
    </row>
    <row r="123" spans="1:17" ht="14.4" customHeight="1" x14ac:dyDescent="0.3">
      <c r="A123" s="543" t="s">
        <v>1490</v>
      </c>
      <c r="B123" s="544" t="s">
        <v>1396</v>
      </c>
      <c r="C123" s="544" t="s">
        <v>1381</v>
      </c>
      <c r="D123" s="544" t="s">
        <v>1427</v>
      </c>
      <c r="E123" s="544" t="s">
        <v>1428</v>
      </c>
      <c r="F123" s="561">
        <v>77</v>
      </c>
      <c r="G123" s="561">
        <v>23331</v>
      </c>
      <c r="H123" s="561">
        <v>1</v>
      </c>
      <c r="I123" s="561">
        <v>303</v>
      </c>
      <c r="J123" s="561">
        <v>86</v>
      </c>
      <c r="K123" s="561">
        <v>25551</v>
      </c>
      <c r="L123" s="561">
        <v>1.0951523723800951</v>
      </c>
      <c r="M123" s="561">
        <v>297.10465116279067</v>
      </c>
      <c r="N123" s="561">
        <v>126</v>
      </c>
      <c r="O123" s="561">
        <v>38682</v>
      </c>
      <c r="P123" s="549">
        <v>1.6579657965796579</v>
      </c>
      <c r="Q123" s="562">
        <v>307</v>
      </c>
    </row>
    <row r="124" spans="1:17" ht="14.4" customHeight="1" x14ac:dyDescent="0.3">
      <c r="A124" s="543" t="s">
        <v>1490</v>
      </c>
      <c r="B124" s="544" t="s">
        <v>1396</v>
      </c>
      <c r="C124" s="544" t="s">
        <v>1381</v>
      </c>
      <c r="D124" s="544" t="s">
        <v>1431</v>
      </c>
      <c r="E124" s="544" t="s">
        <v>1432</v>
      </c>
      <c r="F124" s="561">
        <v>227</v>
      </c>
      <c r="G124" s="561">
        <v>36320</v>
      </c>
      <c r="H124" s="561">
        <v>1</v>
      </c>
      <c r="I124" s="561">
        <v>160</v>
      </c>
      <c r="J124" s="561">
        <v>212</v>
      </c>
      <c r="K124" s="561">
        <v>34004</v>
      </c>
      <c r="L124" s="561">
        <v>0.93623348017621144</v>
      </c>
      <c r="M124" s="561">
        <v>160.39622641509433</v>
      </c>
      <c r="N124" s="561">
        <v>186</v>
      </c>
      <c r="O124" s="561">
        <v>29946</v>
      </c>
      <c r="P124" s="549">
        <v>0.82450440528634361</v>
      </c>
      <c r="Q124" s="562">
        <v>161</v>
      </c>
    </row>
    <row r="125" spans="1:17" ht="14.4" customHeight="1" x14ac:dyDescent="0.3">
      <c r="A125" s="543" t="s">
        <v>1490</v>
      </c>
      <c r="B125" s="544" t="s">
        <v>1396</v>
      </c>
      <c r="C125" s="544" t="s">
        <v>1381</v>
      </c>
      <c r="D125" s="544" t="s">
        <v>1435</v>
      </c>
      <c r="E125" s="544" t="s">
        <v>1401</v>
      </c>
      <c r="F125" s="561">
        <v>373</v>
      </c>
      <c r="G125" s="561">
        <v>26110</v>
      </c>
      <c r="H125" s="561">
        <v>1</v>
      </c>
      <c r="I125" s="561">
        <v>70</v>
      </c>
      <c r="J125" s="561">
        <v>362</v>
      </c>
      <c r="K125" s="561">
        <v>25484</v>
      </c>
      <c r="L125" s="561">
        <v>0.97602451168134818</v>
      </c>
      <c r="M125" s="561">
        <v>70.39779005524862</v>
      </c>
      <c r="N125" s="561">
        <v>314</v>
      </c>
      <c r="O125" s="561">
        <v>22294</v>
      </c>
      <c r="P125" s="549">
        <v>0.85384909996170055</v>
      </c>
      <c r="Q125" s="562">
        <v>71</v>
      </c>
    </row>
    <row r="126" spans="1:17" ht="14.4" customHeight="1" x14ac:dyDescent="0.3">
      <c r="A126" s="543" t="s">
        <v>1490</v>
      </c>
      <c r="B126" s="544" t="s">
        <v>1396</v>
      </c>
      <c r="C126" s="544" t="s">
        <v>1381</v>
      </c>
      <c r="D126" s="544" t="s">
        <v>1440</v>
      </c>
      <c r="E126" s="544" t="s">
        <v>1441</v>
      </c>
      <c r="F126" s="561"/>
      <c r="G126" s="561"/>
      <c r="H126" s="561"/>
      <c r="I126" s="561"/>
      <c r="J126" s="561">
        <v>3</v>
      </c>
      <c r="K126" s="561">
        <v>648</v>
      </c>
      <c r="L126" s="561"/>
      <c r="M126" s="561">
        <v>216</v>
      </c>
      <c r="N126" s="561">
        <v>2</v>
      </c>
      <c r="O126" s="561">
        <v>440</v>
      </c>
      <c r="P126" s="549"/>
      <c r="Q126" s="562">
        <v>220</v>
      </c>
    </row>
    <row r="127" spans="1:17" ht="14.4" customHeight="1" x14ac:dyDescent="0.3">
      <c r="A127" s="543" t="s">
        <v>1490</v>
      </c>
      <c r="B127" s="544" t="s">
        <v>1396</v>
      </c>
      <c r="C127" s="544" t="s">
        <v>1381</v>
      </c>
      <c r="D127" s="544" t="s">
        <v>1442</v>
      </c>
      <c r="E127" s="544" t="s">
        <v>1443</v>
      </c>
      <c r="F127" s="561">
        <v>10</v>
      </c>
      <c r="G127" s="561">
        <v>11890</v>
      </c>
      <c r="H127" s="561">
        <v>1</v>
      </c>
      <c r="I127" s="561">
        <v>1189</v>
      </c>
      <c r="J127" s="561">
        <v>19</v>
      </c>
      <c r="K127" s="561">
        <v>22619</v>
      </c>
      <c r="L127" s="561">
        <v>1.9023549201009251</v>
      </c>
      <c r="M127" s="561">
        <v>1190.4736842105262</v>
      </c>
      <c r="N127" s="561">
        <v>14</v>
      </c>
      <c r="O127" s="561">
        <v>16730</v>
      </c>
      <c r="P127" s="549">
        <v>1.4070647603027755</v>
      </c>
      <c r="Q127" s="562">
        <v>1195</v>
      </c>
    </row>
    <row r="128" spans="1:17" ht="14.4" customHeight="1" x14ac:dyDescent="0.3">
      <c r="A128" s="543" t="s">
        <v>1490</v>
      </c>
      <c r="B128" s="544" t="s">
        <v>1396</v>
      </c>
      <c r="C128" s="544" t="s">
        <v>1381</v>
      </c>
      <c r="D128" s="544" t="s">
        <v>1444</v>
      </c>
      <c r="E128" s="544" t="s">
        <v>1445</v>
      </c>
      <c r="F128" s="561">
        <v>9</v>
      </c>
      <c r="G128" s="561">
        <v>972</v>
      </c>
      <c r="H128" s="561">
        <v>1</v>
      </c>
      <c r="I128" s="561">
        <v>108</v>
      </c>
      <c r="J128" s="561">
        <v>12</v>
      </c>
      <c r="K128" s="561">
        <v>1301</v>
      </c>
      <c r="L128" s="561">
        <v>1.3384773662551441</v>
      </c>
      <c r="M128" s="561">
        <v>108.41666666666667</v>
      </c>
      <c r="N128" s="561">
        <v>12</v>
      </c>
      <c r="O128" s="561">
        <v>1320</v>
      </c>
      <c r="P128" s="549">
        <v>1.3580246913580247</v>
      </c>
      <c r="Q128" s="562">
        <v>110</v>
      </c>
    </row>
    <row r="129" spans="1:17" ht="14.4" customHeight="1" x14ac:dyDescent="0.3">
      <c r="A129" s="543" t="s">
        <v>1490</v>
      </c>
      <c r="B129" s="544" t="s">
        <v>1396</v>
      </c>
      <c r="C129" s="544" t="s">
        <v>1381</v>
      </c>
      <c r="D129" s="544" t="s">
        <v>1446</v>
      </c>
      <c r="E129" s="544" t="s">
        <v>1447</v>
      </c>
      <c r="F129" s="561">
        <v>1</v>
      </c>
      <c r="G129" s="561">
        <v>319</v>
      </c>
      <c r="H129" s="561">
        <v>1</v>
      </c>
      <c r="I129" s="561">
        <v>319</v>
      </c>
      <c r="J129" s="561">
        <v>1</v>
      </c>
      <c r="K129" s="561">
        <v>319</v>
      </c>
      <c r="L129" s="561">
        <v>1</v>
      </c>
      <c r="M129" s="561">
        <v>319</v>
      </c>
      <c r="N129" s="561">
        <v>1</v>
      </c>
      <c r="O129" s="561">
        <v>323</v>
      </c>
      <c r="P129" s="549">
        <v>1.0125391849529781</v>
      </c>
      <c r="Q129" s="562">
        <v>323</v>
      </c>
    </row>
    <row r="130" spans="1:17" ht="14.4" customHeight="1" x14ac:dyDescent="0.3">
      <c r="A130" s="543" t="s">
        <v>1490</v>
      </c>
      <c r="B130" s="544" t="s">
        <v>1396</v>
      </c>
      <c r="C130" s="544" t="s">
        <v>1381</v>
      </c>
      <c r="D130" s="544" t="s">
        <v>1452</v>
      </c>
      <c r="E130" s="544" t="s">
        <v>1453</v>
      </c>
      <c r="F130" s="561"/>
      <c r="G130" s="561"/>
      <c r="H130" s="561"/>
      <c r="I130" s="561"/>
      <c r="J130" s="561">
        <v>1</v>
      </c>
      <c r="K130" s="561">
        <v>1020</v>
      </c>
      <c r="L130" s="561"/>
      <c r="M130" s="561">
        <v>1020</v>
      </c>
      <c r="N130" s="561"/>
      <c r="O130" s="561"/>
      <c r="P130" s="549"/>
      <c r="Q130" s="562"/>
    </row>
    <row r="131" spans="1:17" ht="14.4" customHeight="1" x14ac:dyDescent="0.3">
      <c r="A131" s="543" t="s">
        <v>1491</v>
      </c>
      <c r="B131" s="544" t="s">
        <v>1396</v>
      </c>
      <c r="C131" s="544" t="s">
        <v>1381</v>
      </c>
      <c r="D131" s="544" t="s">
        <v>1400</v>
      </c>
      <c r="E131" s="544" t="s">
        <v>1401</v>
      </c>
      <c r="F131" s="561">
        <v>366</v>
      </c>
      <c r="G131" s="561">
        <v>74298</v>
      </c>
      <c r="H131" s="561">
        <v>1</v>
      </c>
      <c r="I131" s="561">
        <v>203</v>
      </c>
      <c r="J131" s="561">
        <v>496</v>
      </c>
      <c r="K131" s="561">
        <v>100312</v>
      </c>
      <c r="L131" s="561">
        <v>1.3501305553312337</v>
      </c>
      <c r="M131" s="561">
        <v>202.24193548387098</v>
      </c>
      <c r="N131" s="561">
        <v>375</v>
      </c>
      <c r="O131" s="561">
        <v>77250</v>
      </c>
      <c r="P131" s="549">
        <v>1.0397318904950335</v>
      </c>
      <c r="Q131" s="562">
        <v>206</v>
      </c>
    </row>
    <row r="132" spans="1:17" ht="14.4" customHeight="1" x14ac:dyDescent="0.3">
      <c r="A132" s="543" t="s">
        <v>1491</v>
      </c>
      <c r="B132" s="544" t="s">
        <v>1396</v>
      </c>
      <c r="C132" s="544" t="s">
        <v>1381</v>
      </c>
      <c r="D132" s="544" t="s">
        <v>1402</v>
      </c>
      <c r="E132" s="544" t="s">
        <v>1401</v>
      </c>
      <c r="F132" s="561"/>
      <c r="G132" s="561"/>
      <c r="H132" s="561"/>
      <c r="I132" s="561"/>
      <c r="J132" s="561"/>
      <c r="K132" s="561"/>
      <c r="L132" s="561"/>
      <c r="M132" s="561"/>
      <c r="N132" s="561">
        <v>1</v>
      </c>
      <c r="O132" s="561">
        <v>85</v>
      </c>
      <c r="P132" s="549"/>
      <c r="Q132" s="562">
        <v>85</v>
      </c>
    </row>
    <row r="133" spans="1:17" ht="14.4" customHeight="1" x14ac:dyDescent="0.3">
      <c r="A133" s="543" t="s">
        <v>1491</v>
      </c>
      <c r="B133" s="544" t="s">
        <v>1396</v>
      </c>
      <c r="C133" s="544" t="s">
        <v>1381</v>
      </c>
      <c r="D133" s="544" t="s">
        <v>1403</v>
      </c>
      <c r="E133" s="544" t="s">
        <v>1404</v>
      </c>
      <c r="F133" s="561">
        <v>153</v>
      </c>
      <c r="G133" s="561">
        <v>44676</v>
      </c>
      <c r="H133" s="561">
        <v>1</v>
      </c>
      <c r="I133" s="561">
        <v>292</v>
      </c>
      <c r="J133" s="561">
        <v>346</v>
      </c>
      <c r="K133" s="561">
        <v>101254</v>
      </c>
      <c r="L133" s="561">
        <v>2.266407019428776</v>
      </c>
      <c r="M133" s="561">
        <v>292.64161849710985</v>
      </c>
      <c r="N133" s="561">
        <v>338</v>
      </c>
      <c r="O133" s="561">
        <v>99710</v>
      </c>
      <c r="P133" s="549">
        <v>2.2318470767302356</v>
      </c>
      <c r="Q133" s="562">
        <v>295</v>
      </c>
    </row>
    <row r="134" spans="1:17" ht="14.4" customHeight="1" x14ac:dyDescent="0.3">
      <c r="A134" s="543" t="s">
        <v>1491</v>
      </c>
      <c r="B134" s="544" t="s">
        <v>1396</v>
      </c>
      <c r="C134" s="544" t="s">
        <v>1381</v>
      </c>
      <c r="D134" s="544" t="s">
        <v>1405</v>
      </c>
      <c r="E134" s="544" t="s">
        <v>1406</v>
      </c>
      <c r="F134" s="561">
        <v>12</v>
      </c>
      <c r="G134" s="561">
        <v>1116</v>
      </c>
      <c r="H134" s="561">
        <v>1</v>
      </c>
      <c r="I134" s="561">
        <v>93</v>
      </c>
      <c r="J134" s="561">
        <v>9</v>
      </c>
      <c r="K134" s="561">
        <v>843</v>
      </c>
      <c r="L134" s="561">
        <v>0.7553763440860215</v>
      </c>
      <c r="M134" s="561">
        <v>93.666666666666671</v>
      </c>
      <c r="N134" s="561">
        <v>1</v>
      </c>
      <c r="O134" s="561">
        <v>95</v>
      </c>
      <c r="P134" s="549">
        <v>8.5125448028673834E-2</v>
      </c>
      <c r="Q134" s="562">
        <v>95</v>
      </c>
    </row>
    <row r="135" spans="1:17" ht="14.4" customHeight="1" x14ac:dyDescent="0.3">
      <c r="A135" s="543" t="s">
        <v>1491</v>
      </c>
      <c r="B135" s="544" t="s">
        <v>1396</v>
      </c>
      <c r="C135" s="544" t="s">
        <v>1381</v>
      </c>
      <c r="D135" s="544" t="s">
        <v>1407</v>
      </c>
      <c r="E135" s="544" t="s">
        <v>1408</v>
      </c>
      <c r="F135" s="561">
        <v>1</v>
      </c>
      <c r="G135" s="561">
        <v>220</v>
      </c>
      <c r="H135" s="561">
        <v>1</v>
      </c>
      <c r="I135" s="561">
        <v>220</v>
      </c>
      <c r="J135" s="561"/>
      <c r="K135" s="561"/>
      <c r="L135" s="561"/>
      <c r="M135" s="561"/>
      <c r="N135" s="561"/>
      <c r="O135" s="561"/>
      <c r="P135" s="549"/>
      <c r="Q135" s="562"/>
    </row>
    <row r="136" spans="1:17" ht="14.4" customHeight="1" x14ac:dyDescent="0.3">
      <c r="A136" s="543" t="s">
        <v>1491</v>
      </c>
      <c r="B136" s="544" t="s">
        <v>1396</v>
      </c>
      <c r="C136" s="544" t="s">
        <v>1381</v>
      </c>
      <c r="D136" s="544" t="s">
        <v>1409</v>
      </c>
      <c r="E136" s="544" t="s">
        <v>1410</v>
      </c>
      <c r="F136" s="561">
        <v>63</v>
      </c>
      <c r="G136" s="561">
        <v>8442</v>
      </c>
      <c r="H136" s="561">
        <v>1</v>
      </c>
      <c r="I136" s="561">
        <v>134</v>
      </c>
      <c r="J136" s="561">
        <v>71</v>
      </c>
      <c r="K136" s="561">
        <v>9278</v>
      </c>
      <c r="L136" s="561">
        <v>1.0990286661928452</v>
      </c>
      <c r="M136" s="561">
        <v>130.67605633802816</v>
      </c>
      <c r="N136" s="561">
        <v>75</v>
      </c>
      <c r="O136" s="561">
        <v>10125</v>
      </c>
      <c r="P136" s="549">
        <v>1.199360341151386</v>
      </c>
      <c r="Q136" s="562">
        <v>135</v>
      </c>
    </row>
    <row r="137" spans="1:17" ht="14.4" customHeight="1" x14ac:dyDescent="0.3">
      <c r="A137" s="543" t="s">
        <v>1491</v>
      </c>
      <c r="B137" s="544" t="s">
        <v>1396</v>
      </c>
      <c r="C137" s="544" t="s">
        <v>1381</v>
      </c>
      <c r="D137" s="544" t="s">
        <v>1411</v>
      </c>
      <c r="E137" s="544" t="s">
        <v>1410</v>
      </c>
      <c r="F137" s="561"/>
      <c r="G137" s="561"/>
      <c r="H137" s="561"/>
      <c r="I137" s="561"/>
      <c r="J137" s="561">
        <v>1</v>
      </c>
      <c r="K137" s="561">
        <v>175</v>
      </c>
      <c r="L137" s="561"/>
      <c r="M137" s="561">
        <v>175</v>
      </c>
      <c r="N137" s="561">
        <v>1</v>
      </c>
      <c r="O137" s="561">
        <v>178</v>
      </c>
      <c r="P137" s="549"/>
      <c r="Q137" s="562">
        <v>178</v>
      </c>
    </row>
    <row r="138" spans="1:17" ht="14.4" customHeight="1" x14ac:dyDescent="0.3">
      <c r="A138" s="543" t="s">
        <v>1491</v>
      </c>
      <c r="B138" s="544" t="s">
        <v>1396</v>
      </c>
      <c r="C138" s="544" t="s">
        <v>1381</v>
      </c>
      <c r="D138" s="544" t="s">
        <v>1412</v>
      </c>
      <c r="E138" s="544" t="s">
        <v>1413</v>
      </c>
      <c r="F138" s="561">
        <v>1</v>
      </c>
      <c r="G138" s="561">
        <v>612</v>
      </c>
      <c r="H138" s="561">
        <v>1</v>
      </c>
      <c r="I138" s="561">
        <v>612</v>
      </c>
      <c r="J138" s="561"/>
      <c r="K138" s="561"/>
      <c r="L138" s="561"/>
      <c r="M138" s="561"/>
      <c r="N138" s="561">
        <v>1</v>
      </c>
      <c r="O138" s="561">
        <v>620</v>
      </c>
      <c r="P138" s="549">
        <v>1.0130718954248366</v>
      </c>
      <c r="Q138" s="562">
        <v>620</v>
      </c>
    </row>
    <row r="139" spans="1:17" ht="14.4" customHeight="1" x14ac:dyDescent="0.3">
      <c r="A139" s="543" t="s">
        <v>1491</v>
      </c>
      <c r="B139" s="544" t="s">
        <v>1396</v>
      </c>
      <c r="C139" s="544" t="s">
        <v>1381</v>
      </c>
      <c r="D139" s="544" t="s">
        <v>1416</v>
      </c>
      <c r="E139" s="544" t="s">
        <v>1417</v>
      </c>
      <c r="F139" s="561">
        <v>6</v>
      </c>
      <c r="G139" s="561">
        <v>954</v>
      </c>
      <c r="H139" s="561">
        <v>1</v>
      </c>
      <c r="I139" s="561">
        <v>159</v>
      </c>
      <c r="J139" s="561">
        <v>8</v>
      </c>
      <c r="K139" s="561">
        <v>1275</v>
      </c>
      <c r="L139" s="561">
        <v>1.3364779874213837</v>
      </c>
      <c r="M139" s="561">
        <v>159.375</v>
      </c>
      <c r="N139" s="561">
        <v>7</v>
      </c>
      <c r="O139" s="561">
        <v>1127</v>
      </c>
      <c r="P139" s="549">
        <v>1.1813417190775681</v>
      </c>
      <c r="Q139" s="562">
        <v>161</v>
      </c>
    </row>
    <row r="140" spans="1:17" ht="14.4" customHeight="1" x14ac:dyDescent="0.3">
      <c r="A140" s="543" t="s">
        <v>1491</v>
      </c>
      <c r="B140" s="544" t="s">
        <v>1396</v>
      </c>
      <c r="C140" s="544" t="s">
        <v>1381</v>
      </c>
      <c r="D140" s="544" t="s">
        <v>1418</v>
      </c>
      <c r="E140" s="544" t="s">
        <v>1419</v>
      </c>
      <c r="F140" s="561">
        <v>10</v>
      </c>
      <c r="G140" s="561">
        <v>3820</v>
      </c>
      <c r="H140" s="561">
        <v>1</v>
      </c>
      <c r="I140" s="561">
        <v>382</v>
      </c>
      <c r="J140" s="561">
        <v>2</v>
      </c>
      <c r="K140" s="561">
        <v>764</v>
      </c>
      <c r="L140" s="561">
        <v>0.2</v>
      </c>
      <c r="M140" s="561">
        <v>382</v>
      </c>
      <c r="N140" s="561"/>
      <c r="O140" s="561"/>
      <c r="P140" s="549"/>
      <c r="Q140" s="562"/>
    </row>
    <row r="141" spans="1:17" ht="14.4" customHeight="1" x14ac:dyDescent="0.3">
      <c r="A141" s="543" t="s">
        <v>1491</v>
      </c>
      <c r="B141" s="544" t="s">
        <v>1396</v>
      </c>
      <c r="C141" s="544" t="s">
        <v>1381</v>
      </c>
      <c r="D141" s="544" t="s">
        <v>1420</v>
      </c>
      <c r="E141" s="544" t="s">
        <v>1421</v>
      </c>
      <c r="F141" s="561">
        <v>150</v>
      </c>
      <c r="G141" s="561">
        <v>2400</v>
      </c>
      <c r="H141" s="561">
        <v>1</v>
      </c>
      <c r="I141" s="561">
        <v>16</v>
      </c>
      <c r="J141" s="561">
        <v>164</v>
      </c>
      <c r="K141" s="561">
        <v>2560</v>
      </c>
      <c r="L141" s="561">
        <v>1.0666666666666667</v>
      </c>
      <c r="M141" s="561">
        <v>15.609756097560975</v>
      </c>
      <c r="N141" s="561">
        <v>167</v>
      </c>
      <c r="O141" s="561">
        <v>2672</v>
      </c>
      <c r="P141" s="549">
        <v>1.1133333333333333</v>
      </c>
      <c r="Q141" s="562">
        <v>16</v>
      </c>
    </row>
    <row r="142" spans="1:17" ht="14.4" customHeight="1" x14ac:dyDescent="0.3">
      <c r="A142" s="543" t="s">
        <v>1491</v>
      </c>
      <c r="B142" s="544" t="s">
        <v>1396</v>
      </c>
      <c r="C142" s="544" t="s">
        <v>1381</v>
      </c>
      <c r="D142" s="544" t="s">
        <v>1422</v>
      </c>
      <c r="E142" s="544" t="s">
        <v>1423</v>
      </c>
      <c r="F142" s="561">
        <v>49</v>
      </c>
      <c r="G142" s="561">
        <v>12838</v>
      </c>
      <c r="H142" s="561">
        <v>1</v>
      </c>
      <c r="I142" s="561">
        <v>262</v>
      </c>
      <c r="J142" s="561">
        <v>71</v>
      </c>
      <c r="K142" s="561">
        <v>18701</v>
      </c>
      <c r="L142" s="561">
        <v>1.4566910733759153</v>
      </c>
      <c r="M142" s="561">
        <v>263.3943661971831</v>
      </c>
      <c r="N142" s="561">
        <v>37</v>
      </c>
      <c r="O142" s="561">
        <v>9842</v>
      </c>
      <c r="P142" s="549">
        <v>0.76663031624863687</v>
      </c>
      <c r="Q142" s="562">
        <v>266</v>
      </c>
    </row>
    <row r="143" spans="1:17" ht="14.4" customHeight="1" x14ac:dyDescent="0.3">
      <c r="A143" s="543" t="s">
        <v>1491</v>
      </c>
      <c r="B143" s="544" t="s">
        <v>1396</v>
      </c>
      <c r="C143" s="544" t="s">
        <v>1381</v>
      </c>
      <c r="D143" s="544" t="s">
        <v>1424</v>
      </c>
      <c r="E143" s="544" t="s">
        <v>1425</v>
      </c>
      <c r="F143" s="561">
        <v>62</v>
      </c>
      <c r="G143" s="561">
        <v>8742</v>
      </c>
      <c r="H143" s="561">
        <v>1</v>
      </c>
      <c r="I143" s="561">
        <v>141</v>
      </c>
      <c r="J143" s="561">
        <v>75</v>
      </c>
      <c r="K143" s="561">
        <v>10575</v>
      </c>
      <c r="L143" s="561">
        <v>1.2096774193548387</v>
      </c>
      <c r="M143" s="561">
        <v>141</v>
      </c>
      <c r="N143" s="561">
        <v>79</v>
      </c>
      <c r="O143" s="561">
        <v>11139</v>
      </c>
      <c r="P143" s="549">
        <v>1.2741935483870968</v>
      </c>
      <c r="Q143" s="562">
        <v>141</v>
      </c>
    </row>
    <row r="144" spans="1:17" ht="14.4" customHeight="1" x14ac:dyDescent="0.3">
      <c r="A144" s="543" t="s">
        <v>1491</v>
      </c>
      <c r="B144" s="544" t="s">
        <v>1396</v>
      </c>
      <c r="C144" s="544" t="s">
        <v>1381</v>
      </c>
      <c r="D144" s="544" t="s">
        <v>1426</v>
      </c>
      <c r="E144" s="544" t="s">
        <v>1425</v>
      </c>
      <c r="F144" s="561">
        <v>63</v>
      </c>
      <c r="G144" s="561">
        <v>4914</v>
      </c>
      <c r="H144" s="561">
        <v>1</v>
      </c>
      <c r="I144" s="561">
        <v>78</v>
      </c>
      <c r="J144" s="561">
        <v>72</v>
      </c>
      <c r="K144" s="561">
        <v>5460</v>
      </c>
      <c r="L144" s="561">
        <v>1.1111111111111112</v>
      </c>
      <c r="M144" s="561">
        <v>75.833333333333329</v>
      </c>
      <c r="N144" s="561">
        <v>75</v>
      </c>
      <c r="O144" s="561">
        <v>5850</v>
      </c>
      <c r="P144" s="549">
        <v>1.1904761904761905</v>
      </c>
      <c r="Q144" s="562">
        <v>78</v>
      </c>
    </row>
    <row r="145" spans="1:17" ht="14.4" customHeight="1" x14ac:dyDescent="0.3">
      <c r="A145" s="543" t="s">
        <v>1491</v>
      </c>
      <c r="B145" s="544" t="s">
        <v>1396</v>
      </c>
      <c r="C145" s="544" t="s">
        <v>1381</v>
      </c>
      <c r="D145" s="544" t="s">
        <v>1427</v>
      </c>
      <c r="E145" s="544" t="s">
        <v>1428</v>
      </c>
      <c r="F145" s="561">
        <v>62</v>
      </c>
      <c r="G145" s="561">
        <v>18786</v>
      </c>
      <c r="H145" s="561">
        <v>1</v>
      </c>
      <c r="I145" s="561">
        <v>303</v>
      </c>
      <c r="J145" s="561">
        <v>75</v>
      </c>
      <c r="K145" s="561">
        <v>22824</v>
      </c>
      <c r="L145" s="561">
        <v>1.2149473011817311</v>
      </c>
      <c r="M145" s="561">
        <v>304.32</v>
      </c>
      <c r="N145" s="561">
        <v>79</v>
      </c>
      <c r="O145" s="561">
        <v>24253</v>
      </c>
      <c r="P145" s="549">
        <v>1.2910145853295008</v>
      </c>
      <c r="Q145" s="562">
        <v>307</v>
      </c>
    </row>
    <row r="146" spans="1:17" ht="14.4" customHeight="1" x14ac:dyDescent="0.3">
      <c r="A146" s="543" t="s">
        <v>1491</v>
      </c>
      <c r="B146" s="544" t="s">
        <v>1396</v>
      </c>
      <c r="C146" s="544" t="s">
        <v>1381</v>
      </c>
      <c r="D146" s="544" t="s">
        <v>1429</v>
      </c>
      <c r="E146" s="544" t="s">
        <v>1430</v>
      </c>
      <c r="F146" s="561"/>
      <c r="G146" s="561"/>
      <c r="H146" s="561"/>
      <c r="I146" s="561"/>
      <c r="J146" s="561">
        <v>2</v>
      </c>
      <c r="K146" s="561">
        <v>972</v>
      </c>
      <c r="L146" s="561"/>
      <c r="M146" s="561">
        <v>486</v>
      </c>
      <c r="N146" s="561"/>
      <c r="O146" s="561"/>
      <c r="P146" s="549"/>
      <c r="Q146" s="562"/>
    </row>
    <row r="147" spans="1:17" ht="14.4" customHeight="1" x14ac:dyDescent="0.3">
      <c r="A147" s="543" t="s">
        <v>1491</v>
      </c>
      <c r="B147" s="544" t="s">
        <v>1396</v>
      </c>
      <c r="C147" s="544" t="s">
        <v>1381</v>
      </c>
      <c r="D147" s="544" t="s">
        <v>1431</v>
      </c>
      <c r="E147" s="544" t="s">
        <v>1432</v>
      </c>
      <c r="F147" s="561">
        <v>26</v>
      </c>
      <c r="G147" s="561">
        <v>4160</v>
      </c>
      <c r="H147" s="561">
        <v>1</v>
      </c>
      <c r="I147" s="561">
        <v>160</v>
      </c>
      <c r="J147" s="561">
        <v>29</v>
      </c>
      <c r="K147" s="561">
        <v>4331</v>
      </c>
      <c r="L147" s="561">
        <v>1.0411057692307693</v>
      </c>
      <c r="M147" s="561">
        <v>149.34482758620689</v>
      </c>
      <c r="N147" s="561">
        <v>19</v>
      </c>
      <c r="O147" s="561">
        <v>3059</v>
      </c>
      <c r="P147" s="549">
        <v>0.73533653846153846</v>
      </c>
      <c r="Q147" s="562">
        <v>161</v>
      </c>
    </row>
    <row r="148" spans="1:17" ht="14.4" customHeight="1" x14ac:dyDescent="0.3">
      <c r="A148" s="543" t="s">
        <v>1491</v>
      </c>
      <c r="B148" s="544" t="s">
        <v>1396</v>
      </c>
      <c r="C148" s="544" t="s">
        <v>1381</v>
      </c>
      <c r="D148" s="544" t="s">
        <v>1435</v>
      </c>
      <c r="E148" s="544" t="s">
        <v>1401</v>
      </c>
      <c r="F148" s="561">
        <v>190</v>
      </c>
      <c r="G148" s="561">
        <v>13300</v>
      </c>
      <c r="H148" s="561">
        <v>1</v>
      </c>
      <c r="I148" s="561">
        <v>70</v>
      </c>
      <c r="J148" s="561">
        <v>188</v>
      </c>
      <c r="K148" s="561">
        <v>13254</v>
      </c>
      <c r="L148" s="561">
        <v>0.99654135338345862</v>
      </c>
      <c r="M148" s="561">
        <v>70.5</v>
      </c>
      <c r="N148" s="561">
        <v>235</v>
      </c>
      <c r="O148" s="561">
        <v>16685</v>
      </c>
      <c r="P148" s="549">
        <v>1.2545112781954888</v>
      </c>
      <c r="Q148" s="562">
        <v>71</v>
      </c>
    </row>
    <row r="149" spans="1:17" ht="14.4" customHeight="1" x14ac:dyDescent="0.3">
      <c r="A149" s="543" t="s">
        <v>1491</v>
      </c>
      <c r="B149" s="544" t="s">
        <v>1396</v>
      </c>
      <c r="C149" s="544" t="s">
        <v>1381</v>
      </c>
      <c r="D149" s="544" t="s">
        <v>1440</v>
      </c>
      <c r="E149" s="544" t="s">
        <v>1441</v>
      </c>
      <c r="F149" s="561">
        <v>1</v>
      </c>
      <c r="G149" s="561">
        <v>216</v>
      </c>
      <c r="H149" s="561">
        <v>1</v>
      </c>
      <c r="I149" s="561">
        <v>216</v>
      </c>
      <c r="J149" s="561"/>
      <c r="K149" s="561"/>
      <c r="L149" s="561"/>
      <c r="M149" s="561"/>
      <c r="N149" s="561">
        <v>1</v>
      </c>
      <c r="O149" s="561">
        <v>220</v>
      </c>
      <c r="P149" s="549">
        <v>1.0185185185185186</v>
      </c>
      <c r="Q149" s="562">
        <v>220</v>
      </c>
    </row>
    <row r="150" spans="1:17" ht="14.4" customHeight="1" x14ac:dyDescent="0.3">
      <c r="A150" s="543" t="s">
        <v>1491</v>
      </c>
      <c r="B150" s="544" t="s">
        <v>1396</v>
      </c>
      <c r="C150" s="544" t="s">
        <v>1381</v>
      </c>
      <c r="D150" s="544" t="s">
        <v>1442</v>
      </c>
      <c r="E150" s="544" t="s">
        <v>1443</v>
      </c>
      <c r="F150" s="561">
        <v>9</v>
      </c>
      <c r="G150" s="561">
        <v>10701</v>
      </c>
      <c r="H150" s="561">
        <v>1</v>
      </c>
      <c r="I150" s="561">
        <v>1189</v>
      </c>
      <c r="J150" s="561">
        <v>13</v>
      </c>
      <c r="K150" s="561">
        <v>15493</v>
      </c>
      <c r="L150" s="561">
        <v>1.4478086160171946</v>
      </c>
      <c r="M150" s="561">
        <v>1191.7692307692307</v>
      </c>
      <c r="N150" s="561">
        <v>9</v>
      </c>
      <c r="O150" s="561">
        <v>10755</v>
      </c>
      <c r="P150" s="549">
        <v>1.0050462573591252</v>
      </c>
      <c r="Q150" s="562">
        <v>1195</v>
      </c>
    </row>
    <row r="151" spans="1:17" ht="14.4" customHeight="1" x14ac:dyDescent="0.3">
      <c r="A151" s="543" t="s">
        <v>1491</v>
      </c>
      <c r="B151" s="544" t="s">
        <v>1396</v>
      </c>
      <c r="C151" s="544" t="s">
        <v>1381</v>
      </c>
      <c r="D151" s="544" t="s">
        <v>1444</v>
      </c>
      <c r="E151" s="544" t="s">
        <v>1445</v>
      </c>
      <c r="F151" s="561">
        <v>7</v>
      </c>
      <c r="G151" s="561">
        <v>756</v>
      </c>
      <c r="H151" s="561">
        <v>1</v>
      </c>
      <c r="I151" s="561">
        <v>108</v>
      </c>
      <c r="J151" s="561">
        <v>5</v>
      </c>
      <c r="K151" s="561">
        <v>543</v>
      </c>
      <c r="L151" s="561">
        <v>0.71825396825396826</v>
      </c>
      <c r="M151" s="561">
        <v>108.6</v>
      </c>
      <c r="N151" s="561">
        <v>7</v>
      </c>
      <c r="O151" s="561">
        <v>770</v>
      </c>
      <c r="P151" s="549">
        <v>1.0185185185185186</v>
      </c>
      <c r="Q151" s="562">
        <v>110</v>
      </c>
    </row>
    <row r="152" spans="1:17" ht="14.4" customHeight="1" x14ac:dyDescent="0.3">
      <c r="A152" s="543" t="s">
        <v>1491</v>
      </c>
      <c r="B152" s="544" t="s">
        <v>1396</v>
      </c>
      <c r="C152" s="544" t="s">
        <v>1381</v>
      </c>
      <c r="D152" s="544" t="s">
        <v>1446</v>
      </c>
      <c r="E152" s="544" t="s">
        <v>1447</v>
      </c>
      <c r="F152" s="561">
        <v>1</v>
      </c>
      <c r="G152" s="561">
        <v>319</v>
      </c>
      <c r="H152" s="561">
        <v>1</v>
      </c>
      <c r="I152" s="561">
        <v>319</v>
      </c>
      <c r="J152" s="561"/>
      <c r="K152" s="561"/>
      <c r="L152" s="561"/>
      <c r="M152" s="561"/>
      <c r="N152" s="561">
        <v>1</v>
      </c>
      <c r="O152" s="561">
        <v>323</v>
      </c>
      <c r="P152" s="549">
        <v>1.0125391849529781</v>
      </c>
      <c r="Q152" s="562">
        <v>323</v>
      </c>
    </row>
    <row r="153" spans="1:17" ht="14.4" customHeight="1" x14ac:dyDescent="0.3">
      <c r="A153" s="543" t="s">
        <v>1491</v>
      </c>
      <c r="B153" s="544" t="s">
        <v>1396</v>
      </c>
      <c r="C153" s="544" t="s">
        <v>1381</v>
      </c>
      <c r="D153" s="544" t="s">
        <v>1454</v>
      </c>
      <c r="E153" s="544" t="s">
        <v>1455</v>
      </c>
      <c r="F153" s="561">
        <v>2</v>
      </c>
      <c r="G153" s="561">
        <v>582</v>
      </c>
      <c r="H153" s="561">
        <v>1</v>
      </c>
      <c r="I153" s="561">
        <v>291</v>
      </c>
      <c r="J153" s="561"/>
      <c r="K153" s="561"/>
      <c r="L153" s="561"/>
      <c r="M153" s="561"/>
      <c r="N153" s="561"/>
      <c r="O153" s="561"/>
      <c r="P153" s="549"/>
      <c r="Q153" s="562"/>
    </row>
    <row r="154" spans="1:17" ht="14.4" customHeight="1" x14ac:dyDescent="0.3">
      <c r="A154" s="543" t="s">
        <v>1492</v>
      </c>
      <c r="B154" s="544" t="s">
        <v>1396</v>
      </c>
      <c r="C154" s="544" t="s">
        <v>1381</v>
      </c>
      <c r="D154" s="544" t="s">
        <v>1400</v>
      </c>
      <c r="E154" s="544" t="s">
        <v>1401</v>
      </c>
      <c r="F154" s="561">
        <v>202</v>
      </c>
      <c r="G154" s="561">
        <v>41006</v>
      </c>
      <c r="H154" s="561">
        <v>1</v>
      </c>
      <c r="I154" s="561">
        <v>203</v>
      </c>
      <c r="J154" s="561">
        <v>123</v>
      </c>
      <c r="K154" s="561">
        <v>25077</v>
      </c>
      <c r="L154" s="561">
        <v>0.61154465200214603</v>
      </c>
      <c r="M154" s="561">
        <v>203.8780487804878</v>
      </c>
      <c r="N154" s="561">
        <v>280</v>
      </c>
      <c r="O154" s="561">
        <v>57680</v>
      </c>
      <c r="P154" s="549">
        <v>1.4066234209627859</v>
      </c>
      <c r="Q154" s="562">
        <v>206</v>
      </c>
    </row>
    <row r="155" spans="1:17" ht="14.4" customHeight="1" x14ac:dyDescent="0.3">
      <c r="A155" s="543" t="s">
        <v>1492</v>
      </c>
      <c r="B155" s="544" t="s">
        <v>1396</v>
      </c>
      <c r="C155" s="544" t="s">
        <v>1381</v>
      </c>
      <c r="D155" s="544" t="s">
        <v>1402</v>
      </c>
      <c r="E155" s="544" t="s">
        <v>1401</v>
      </c>
      <c r="F155" s="561"/>
      <c r="G155" s="561"/>
      <c r="H155" s="561"/>
      <c r="I155" s="561"/>
      <c r="J155" s="561">
        <v>22</v>
      </c>
      <c r="K155" s="561">
        <v>1848</v>
      </c>
      <c r="L155" s="561"/>
      <c r="M155" s="561">
        <v>84</v>
      </c>
      <c r="N155" s="561"/>
      <c r="O155" s="561"/>
      <c r="P155" s="549"/>
      <c r="Q155" s="562"/>
    </row>
    <row r="156" spans="1:17" ht="14.4" customHeight="1" x14ac:dyDescent="0.3">
      <c r="A156" s="543" t="s">
        <v>1492</v>
      </c>
      <c r="B156" s="544" t="s">
        <v>1396</v>
      </c>
      <c r="C156" s="544" t="s">
        <v>1381</v>
      </c>
      <c r="D156" s="544" t="s">
        <v>1403</v>
      </c>
      <c r="E156" s="544" t="s">
        <v>1404</v>
      </c>
      <c r="F156" s="561">
        <v>194</v>
      </c>
      <c r="G156" s="561">
        <v>56648</v>
      </c>
      <c r="H156" s="561">
        <v>1</v>
      </c>
      <c r="I156" s="561">
        <v>292</v>
      </c>
      <c r="J156" s="561">
        <v>357</v>
      </c>
      <c r="K156" s="561">
        <v>104886</v>
      </c>
      <c r="L156" s="561">
        <v>1.8515393306030221</v>
      </c>
      <c r="M156" s="561">
        <v>293.79831932773106</v>
      </c>
      <c r="N156" s="561">
        <v>102</v>
      </c>
      <c r="O156" s="561">
        <v>30090</v>
      </c>
      <c r="P156" s="549">
        <v>0.53117497528597657</v>
      </c>
      <c r="Q156" s="562">
        <v>295</v>
      </c>
    </row>
    <row r="157" spans="1:17" ht="14.4" customHeight="1" x14ac:dyDescent="0.3">
      <c r="A157" s="543" t="s">
        <v>1492</v>
      </c>
      <c r="B157" s="544" t="s">
        <v>1396</v>
      </c>
      <c r="C157" s="544" t="s">
        <v>1381</v>
      </c>
      <c r="D157" s="544" t="s">
        <v>1405</v>
      </c>
      <c r="E157" s="544" t="s">
        <v>1406</v>
      </c>
      <c r="F157" s="561">
        <v>3</v>
      </c>
      <c r="G157" s="561">
        <v>279</v>
      </c>
      <c r="H157" s="561">
        <v>1</v>
      </c>
      <c r="I157" s="561">
        <v>93</v>
      </c>
      <c r="J157" s="561">
        <v>3</v>
      </c>
      <c r="K157" s="561">
        <v>282</v>
      </c>
      <c r="L157" s="561">
        <v>1.010752688172043</v>
      </c>
      <c r="M157" s="561">
        <v>94</v>
      </c>
      <c r="N157" s="561"/>
      <c r="O157" s="561"/>
      <c r="P157" s="549"/>
      <c r="Q157" s="562"/>
    </row>
    <row r="158" spans="1:17" ht="14.4" customHeight="1" x14ac:dyDescent="0.3">
      <c r="A158" s="543" t="s">
        <v>1492</v>
      </c>
      <c r="B158" s="544" t="s">
        <v>1396</v>
      </c>
      <c r="C158" s="544" t="s">
        <v>1381</v>
      </c>
      <c r="D158" s="544" t="s">
        <v>1409</v>
      </c>
      <c r="E158" s="544" t="s">
        <v>1410</v>
      </c>
      <c r="F158" s="561">
        <v>233</v>
      </c>
      <c r="G158" s="561">
        <v>31222</v>
      </c>
      <c r="H158" s="561">
        <v>1</v>
      </c>
      <c r="I158" s="561">
        <v>134</v>
      </c>
      <c r="J158" s="561">
        <v>193</v>
      </c>
      <c r="K158" s="561">
        <v>25938</v>
      </c>
      <c r="L158" s="561">
        <v>0.83076036128371022</v>
      </c>
      <c r="M158" s="561">
        <v>134.39378238341968</v>
      </c>
      <c r="N158" s="561">
        <v>137</v>
      </c>
      <c r="O158" s="561">
        <v>18495</v>
      </c>
      <c r="P158" s="549">
        <v>0.59237076420472745</v>
      </c>
      <c r="Q158" s="562">
        <v>135</v>
      </c>
    </row>
    <row r="159" spans="1:17" ht="14.4" customHeight="1" x14ac:dyDescent="0.3">
      <c r="A159" s="543" t="s">
        <v>1492</v>
      </c>
      <c r="B159" s="544" t="s">
        <v>1396</v>
      </c>
      <c r="C159" s="544" t="s">
        <v>1381</v>
      </c>
      <c r="D159" s="544" t="s">
        <v>1411</v>
      </c>
      <c r="E159" s="544" t="s">
        <v>1410</v>
      </c>
      <c r="F159" s="561"/>
      <c r="G159" s="561"/>
      <c r="H159" s="561"/>
      <c r="I159" s="561"/>
      <c r="J159" s="561">
        <v>1</v>
      </c>
      <c r="K159" s="561">
        <v>175</v>
      </c>
      <c r="L159" s="561"/>
      <c r="M159" s="561">
        <v>175</v>
      </c>
      <c r="N159" s="561"/>
      <c r="O159" s="561"/>
      <c r="P159" s="549"/>
      <c r="Q159" s="562"/>
    </row>
    <row r="160" spans="1:17" ht="14.4" customHeight="1" x14ac:dyDescent="0.3">
      <c r="A160" s="543" t="s">
        <v>1492</v>
      </c>
      <c r="B160" s="544" t="s">
        <v>1396</v>
      </c>
      <c r="C160" s="544" t="s">
        <v>1381</v>
      </c>
      <c r="D160" s="544" t="s">
        <v>1412</v>
      </c>
      <c r="E160" s="544" t="s">
        <v>1413</v>
      </c>
      <c r="F160" s="561">
        <v>1</v>
      </c>
      <c r="G160" s="561">
        <v>612</v>
      </c>
      <c r="H160" s="561">
        <v>1</v>
      </c>
      <c r="I160" s="561">
        <v>612</v>
      </c>
      <c r="J160" s="561">
        <v>1</v>
      </c>
      <c r="K160" s="561">
        <v>612</v>
      </c>
      <c r="L160" s="561">
        <v>1</v>
      </c>
      <c r="M160" s="561">
        <v>612</v>
      </c>
      <c r="N160" s="561">
        <v>1</v>
      </c>
      <c r="O160" s="561">
        <v>620</v>
      </c>
      <c r="P160" s="549">
        <v>1.0130718954248366</v>
      </c>
      <c r="Q160" s="562">
        <v>620</v>
      </c>
    </row>
    <row r="161" spans="1:17" ht="14.4" customHeight="1" x14ac:dyDescent="0.3">
      <c r="A161" s="543" t="s">
        <v>1492</v>
      </c>
      <c r="B161" s="544" t="s">
        <v>1396</v>
      </c>
      <c r="C161" s="544" t="s">
        <v>1381</v>
      </c>
      <c r="D161" s="544" t="s">
        <v>1414</v>
      </c>
      <c r="E161" s="544" t="s">
        <v>1415</v>
      </c>
      <c r="F161" s="561">
        <v>1</v>
      </c>
      <c r="G161" s="561">
        <v>585</v>
      </c>
      <c r="H161" s="561">
        <v>1</v>
      </c>
      <c r="I161" s="561">
        <v>585</v>
      </c>
      <c r="J161" s="561">
        <v>1</v>
      </c>
      <c r="K161" s="561">
        <v>585</v>
      </c>
      <c r="L161" s="561">
        <v>1</v>
      </c>
      <c r="M161" s="561">
        <v>585</v>
      </c>
      <c r="N161" s="561"/>
      <c r="O161" s="561"/>
      <c r="P161" s="549"/>
      <c r="Q161" s="562"/>
    </row>
    <row r="162" spans="1:17" ht="14.4" customHeight="1" x14ac:dyDescent="0.3">
      <c r="A162" s="543" t="s">
        <v>1492</v>
      </c>
      <c r="B162" s="544" t="s">
        <v>1396</v>
      </c>
      <c r="C162" s="544" t="s">
        <v>1381</v>
      </c>
      <c r="D162" s="544" t="s">
        <v>1416</v>
      </c>
      <c r="E162" s="544" t="s">
        <v>1417</v>
      </c>
      <c r="F162" s="561">
        <v>40</v>
      </c>
      <c r="G162" s="561">
        <v>6360</v>
      </c>
      <c r="H162" s="561">
        <v>1</v>
      </c>
      <c r="I162" s="561">
        <v>159</v>
      </c>
      <c r="J162" s="561">
        <v>23</v>
      </c>
      <c r="K162" s="561">
        <v>3671</v>
      </c>
      <c r="L162" s="561">
        <v>0.57720125786163523</v>
      </c>
      <c r="M162" s="561">
        <v>159.60869565217391</v>
      </c>
      <c r="N162" s="561">
        <v>9</v>
      </c>
      <c r="O162" s="561">
        <v>1449</v>
      </c>
      <c r="P162" s="549">
        <v>0.22783018867924529</v>
      </c>
      <c r="Q162" s="562">
        <v>161</v>
      </c>
    </row>
    <row r="163" spans="1:17" ht="14.4" customHeight="1" x14ac:dyDescent="0.3">
      <c r="A163" s="543" t="s">
        <v>1492</v>
      </c>
      <c r="B163" s="544" t="s">
        <v>1396</v>
      </c>
      <c r="C163" s="544" t="s">
        <v>1381</v>
      </c>
      <c r="D163" s="544" t="s">
        <v>1418</v>
      </c>
      <c r="E163" s="544" t="s">
        <v>1419</v>
      </c>
      <c r="F163" s="561">
        <v>3</v>
      </c>
      <c r="G163" s="561">
        <v>1146</v>
      </c>
      <c r="H163" s="561">
        <v>1</v>
      </c>
      <c r="I163" s="561">
        <v>382</v>
      </c>
      <c r="J163" s="561">
        <v>3</v>
      </c>
      <c r="K163" s="561">
        <v>1146</v>
      </c>
      <c r="L163" s="561">
        <v>1</v>
      </c>
      <c r="M163" s="561">
        <v>382</v>
      </c>
      <c r="N163" s="561">
        <v>1</v>
      </c>
      <c r="O163" s="561">
        <v>383</v>
      </c>
      <c r="P163" s="549">
        <v>0.33420593368237345</v>
      </c>
      <c r="Q163" s="562">
        <v>383</v>
      </c>
    </row>
    <row r="164" spans="1:17" ht="14.4" customHeight="1" x14ac:dyDescent="0.3">
      <c r="A164" s="543" t="s">
        <v>1492</v>
      </c>
      <c r="B164" s="544" t="s">
        <v>1396</v>
      </c>
      <c r="C164" s="544" t="s">
        <v>1381</v>
      </c>
      <c r="D164" s="544" t="s">
        <v>1420</v>
      </c>
      <c r="E164" s="544" t="s">
        <v>1421</v>
      </c>
      <c r="F164" s="561">
        <v>340</v>
      </c>
      <c r="G164" s="561">
        <v>5440</v>
      </c>
      <c r="H164" s="561">
        <v>1</v>
      </c>
      <c r="I164" s="561">
        <v>16</v>
      </c>
      <c r="J164" s="561">
        <v>265</v>
      </c>
      <c r="K164" s="561">
        <v>4240</v>
      </c>
      <c r="L164" s="561">
        <v>0.77941176470588236</v>
      </c>
      <c r="M164" s="561">
        <v>16</v>
      </c>
      <c r="N164" s="561">
        <v>232</v>
      </c>
      <c r="O164" s="561">
        <v>3712</v>
      </c>
      <c r="P164" s="549">
        <v>0.68235294117647061</v>
      </c>
      <c r="Q164" s="562">
        <v>16</v>
      </c>
    </row>
    <row r="165" spans="1:17" ht="14.4" customHeight="1" x14ac:dyDescent="0.3">
      <c r="A165" s="543" t="s">
        <v>1492</v>
      </c>
      <c r="B165" s="544" t="s">
        <v>1396</v>
      </c>
      <c r="C165" s="544" t="s">
        <v>1381</v>
      </c>
      <c r="D165" s="544" t="s">
        <v>1422</v>
      </c>
      <c r="E165" s="544" t="s">
        <v>1423</v>
      </c>
      <c r="F165" s="561">
        <v>64</v>
      </c>
      <c r="G165" s="561">
        <v>16768</v>
      </c>
      <c r="H165" s="561">
        <v>1</v>
      </c>
      <c r="I165" s="561">
        <v>262</v>
      </c>
      <c r="J165" s="561">
        <v>37</v>
      </c>
      <c r="K165" s="561">
        <v>9739</v>
      </c>
      <c r="L165" s="561">
        <v>0.5808086832061069</v>
      </c>
      <c r="M165" s="561">
        <v>263.2162162162162</v>
      </c>
      <c r="N165" s="561">
        <v>58</v>
      </c>
      <c r="O165" s="561">
        <v>15428</v>
      </c>
      <c r="P165" s="549">
        <v>0.92008587786259544</v>
      </c>
      <c r="Q165" s="562">
        <v>266</v>
      </c>
    </row>
    <row r="166" spans="1:17" ht="14.4" customHeight="1" x14ac:dyDescent="0.3">
      <c r="A166" s="543" t="s">
        <v>1492</v>
      </c>
      <c r="B166" s="544" t="s">
        <v>1396</v>
      </c>
      <c r="C166" s="544" t="s">
        <v>1381</v>
      </c>
      <c r="D166" s="544" t="s">
        <v>1424</v>
      </c>
      <c r="E166" s="544" t="s">
        <v>1425</v>
      </c>
      <c r="F166" s="561">
        <v>65</v>
      </c>
      <c r="G166" s="561">
        <v>9165</v>
      </c>
      <c r="H166" s="561">
        <v>1</v>
      </c>
      <c r="I166" s="561">
        <v>141</v>
      </c>
      <c r="J166" s="561">
        <v>37</v>
      </c>
      <c r="K166" s="561">
        <v>5217</v>
      </c>
      <c r="L166" s="561">
        <v>0.56923076923076921</v>
      </c>
      <c r="M166" s="561">
        <v>141</v>
      </c>
      <c r="N166" s="561">
        <v>62</v>
      </c>
      <c r="O166" s="561">
        <v>8742</v>
      </c>
      <c r="P166" s="549">
        <v>0.9538461538461539</v>
      </c>
      <c r="Q166" s="562">
        <v>141</v>
      </c>
    </row>
    <row r="167" spans="1:17" ht="14.4" customHeight="1" x14ac:dyDescent="0.3">
      <c r="A167" s="543" t="s">
        <v>1492</v>
      </c>
      <c r="B167" s="544" t="s">
        <v>1396</v>
      </c>
      <c r="C167" s="544" t="s">
        <v>1381</v>
      </c>
      <c r="D167" s="544" t="s">
        <v>1426</v>
      </c>
      <c r="E167" s="544" t="s">
        <v>1425</v>
      </c>
      <c r="F167" s="561">
        <v>233</v>
      </c>
      <c r="G167" s="561">
        <v>18174</v>
      </c>
      <c r="H167" s="561">
        <v>1</v>
      </c>
      <c r="I167" s="561">
        <v>78</v>
      </c>
      <c r="J167" s="561">
        <v>194</v>
      </c>
      <c r="K167" s="561">
        <v>15132</v>
      </c>
      <c r="L167" s="561">
        <v>0.83261802575107291</v>
      </c>
      <c r="M167" s="561">
        <v>78</v>
      </c>
      <c r="N167" s="561">
        <v>137</v>
      </c>
      <c r="O167" s="561">
        <v>10686</v>
      </c>
      <c r="P167" s="549">
        <v>0.58798283261802575</v>
      </c>
      <c r="Q167" s="562">
        <v>78</v>
      </c>
    </row>
    <row r="168" spans="1:17" ht="14.4" customHeight="1" x14ac:dyDescent="0.3">
      <c r="A168" s="543" t="s">
        <v>1492</v>
      </c>
      <c r="B168" s="544" t="s">
        <v>1396</v>
      </c>
      <c r="C168" s="544" t="s">
        <v>1381</v>
      </c>
      <c r="D168" s="544" t="s">
        <v>1427</v>
      </c>
      <c r="E168" s="544" t="s">
        <v>1428</v>
      </c>
      <c r="F168" s="561">
        <v>65</v>
      </c>
      <c r="G168" s="561">
        <v>19695</v>
      </c>
      <c r="H168" s="561">
        <v>1</v>
      </c>
      <c r="I168" s="561">
        <v>303</v>
      </c>
      <c r="J168" s="561">
        <v>37</v>
      </c>
      <c r="K168" s="561">
        <v>11256</v>
      </c>
      <c r="L168" s="561">
        <v>0.5715156130997715</v>
      </c>
      <c r="M168" s="561">
        <v>304.2162162162162</v>
      </c>
      <c r="N168" s="561">
        <v>61</v>
      </c>
      <c r="O168" s="561">
        <v>18727</v>
      </c>
      <c r="P168" s="549">
        <v>0.95085046966235087</v>
      </c>
      <c r="Q168" s="562">
        <v>307</v>
      </c>
    </row>
    <row r="169" spans="1:17" ht="14.4" customHeight="1" x14ac:dyDescent="0.3">
      <c r="A169" s="543" t="s">
        <v>1492</v>
      </c>
      <c r="B169" s="544" t="s">
        <v>1396</v>
      </c>
      <c r="C169" s="544" t="s">
        <v>1381</v>
      </c>
      <c r="D169" s="544" t="s">
        <v>1429</v>
      </c>
      <c r="E169" s="544" t="s">
        <v>1430</v>
      </c>
      <c r="F169" s="561">
        <v>12</v>
      </c>
      <c r="G169" s="561">
        <v>5832</v>
      </c>
      <c r="H169" s="561">
        <v>1</v>
      </c>
      <c r="I169" s="561">
        <v>486</v>
      </c>
      <c r="J169" s="561">
        <v>8</v>
      </c>
      <c r="K169" s="561">
        <v>3891</v>
      </c>
      <c r="L169" s="561">
        <v>0.66718106995884774</v>
      </c>
      <c r="M169" s="561">
        <v>486.375</v>
      </c>
      <c r="N169" s="561">
        <v>5</v>
      </c>
      <c r="O169" s="561">
        <v>2435</v>
      </c>
      <c r="P169" s="549">
        <v>0.41752400548696844</v>
      </c>
      <c r="Q169" s="562">
        <v>487</v>
      </c>
    </row>
    <row r="170" spans="1:17" ht="14.4" customHeight="1" x14ac:dyDescent="0.3">
      <c r="A170" s="543" t="s">
        <v>1492</v>
      </c>
      <c r="B170" s="544" t="s">
        <v>1396</v>
      </c>
      <c r="C170" s="544" t="s">
        <v>1381</v>
      </c>
      <c r="D170" s="544" t="s">
        <v>1431</v>
      </c>
      <c r="E170" s="544" t="s">
        <v>1432</v>
      </c>
      <c r="F170" s="561">
        <v>135</v>
      </c>
      <c r="G170" s="561">
        <v>21600</v>
      </c>
      <c r="H170" s="561">
        <v>1</v>
      </c>
      <c r="I170" s="561">
        <v>160</v>
      </c>
      <c r="J170" s="561">
        <v>153</v>
      </c>
      <c r="K170" s="561">
        <v>24540</v>
      </c>
      <c r="L170" s="561">
        <v>1.1361111111111111</v>
      </c>
      <c r="M170" s="561">
        <v>160.39215686274511</v>
      </c>
      <c r="N170" s="561">
        <v>117</v>
      </c>
      <c r="O170" s="561">
        <v>18837</v>
      </c>
      <c r="P170" s="549">
        <v>0.87208333333333332</v>
      </c>
      <c r="Q170" s="562">
        <v>161</v>
      </c>
    </row>
    <row r="171" spans="1:17" ht="14.4" customHeight="1" x14ac:dyDescent="0.3">
      <c r="A171" s="543" t="s">
        <v>1492</v>
      </c>
      <c r="B171" s="544" t="s">
        <v>1396</v>
      </c>
      <c r="C171" s="544" t="s">
        <v>1381</v>
      </c>
      <c r="D171" s="544" t="s">
        <v>1435</v>
      </c>
      <c r="E171" s="544" t="s">
        <v>1401</v>
      </c>
      <c r="F171" s="561">
        <v>185</v>
      </c>
      <c r="G171" s="561">
        <v>12950</v>
      </c>
      <c r="H171" s="561">
        <v>1</v>
      </c>
      <c r="I171" s="561">
        <v>70</v>
      </c>
      <c r="J171" s="561">
        <v>272</v>
      </c>
      <c r="K171" s="561">
        <v>19150</v>
      </c>
      <c r="L171" s="561">
        <v>1.4787644787644787</v>
      </c>
      <c r="M171" s="561">
        <v>70.404411764705884</v>
      </c>
      <c r="N171" s="561">
        <v>249</v>
      </c>
      <c r="O171" s="561">
        <v>17679</v>
      </c>
      <c r="P171" s="549">
        <v>1.3651737451737451</v>
      </c>
      <c r="Q171" s="562">
        <v>71</v>
      </c>
    </row>
    <row r="172" spans="1:17" ht="14.4" customHeight="1" x14ac:dyDescent="0.3">
      <c r="A172" s="543" t="s">
        <v>1492</v>
      </c>
      <c r="B172" s="544" t="s">
        <v>1396</v>
      </c>
      <c r="C172" s="544" t="s">
        <v>1381</v>
      </c>
      <c r="D172" s="544" t="s">
        <v>1440</v>
      </c>
      <c r="E172" s="544" t="s">
        <v>1441</v>
      </c>
      <c r="F172" s="561">
        <v>3</v>
      </c>
      <c r="G172" s="561">
        <v>648</v>
      </c>
      <c r="H172" s="561">
        <v>1</v>
      </c>
      <c r="I172" s="561">
        <v>216</v>
      </c>
      <c r="J172" s="561"/>
      <c r="K172" s="561"/>
      <c r="L172" s="561"/>
      <c r="M172" s="561"/>
      <c r="N172" s="561"/>
      <c r="O172" s="561"/>
      <c r="P172" s="549"/>
      <c r="Q172" s="562"/>
    </row>
    <row r="173" spans="1:17" ht="14.4" customHeight="1" x14ac:dyDescent="0.3">
      <c r="A173" s="543" t="s">
        <v>1492</v>
      </c>
      <c r="B173" s="544" t="s">
        <v>1396</v>
      </c>
      <c r="C173" s="544" t="s">
        <v>1381</v>
      </c>
      <c r="D173" s="544" t="s">
        <v>1442</v>
      </c>
      <c r="E173" s="544" t="s">
        <v>1443</v>
      </c>
      <c r="F173" s="561">
        <v>36</v>
      </c>
      <c r="G173" s="561">
        <v>42804</v>
      </c>
      <c r="H173" s="561">
        <v>1</v>
      </c>
      <c r="I173" s="561">
        <v>1189</v>
      </c>
      <c r="J173" s="561">
        <v>26</v>
      </c>
      <c r="K173" s="561">
        <v>30986</v>
      </c>
      <c r="L173" s="561">
        <v>0.72390430800859729</v>
      </c>
      <c r="M173" s="561">
        <v>1191.7692307692307</v>
      </c>
      <c r="N173" s="561">
        <v>8</v>
      </c>
      <c r="O173" s="561">
        <v>9560</v>
      </c>
      <c r="P173" s="549">
        <v>0.2233436127464723</v>
      </c>
      <c r="Q173" s="562">
        <v>1195</v>
      </c>
    </row>
    <row r="174" spans="1:17" ht="14.4" customHeight="1" x14ac:dyDescent="0.3">
      <c r="A174" s="543" t="s">
        <v>1492</v>
      </c>
      <c r="B174" s="544" t="s">
        <v>1396</v>
      </c>
      <c r="C174" s="544" t="s">
        <v>1381</v>
      </c>
      <c r="D174" s="544" t="s">
        <v>1444</v>
      </c>
      <c r="E174" s="544" t="s">
        <v>1445</v>
      </c>
      <c r="F174" s="561">
        <v>15</v>
      </c>
      <c r="G174" s="561">
        <v>1620</v>
      </c>
      <c r="H174" s="561">
        <v>1</v>
      </c>
      <c r="I174" s="561">
        <v>108</v>
      </c>
      <c r="J174" s="561">
        <v>17</v>
      </c>
      <c r="K174" s="561">
        <v>1847</v>
      </c>
      <c r="L174" s="561">
        <v>1.1401234567901235</v>
      </c>
      <c r="M174" s="561">
        <v>108.64705882352941</v>
      </c>
      <c r="N174" s="561">
        <v>9</v>
      </c>
      <c r="O174" s="561">
        <v>990</v>
      </c>
      <c r="P174" s="549">
        <v>0.61111111111111116</v>
      </c>
      <c r="Q174" s="562">
        <v>110</v>
      </c>
    </row>
    <row r="175" spans="1:17" ht="14.4" customHeight="1" x14ac:dyDescent="0.3">
      <c r="A175" s="543" t="s">
        <v>1492</v>
      </c>
      <c r="B175" s="544" t="s">
        <v>1396</v>
      </c>
      <c r="C175" s="544" t="s">
        <v>1381</v>
      </c>
      <c r="D175" s="544" t="s">
        <v>1446</v>
      </c>
      <c r="E175" s="544" t="s">
        <v>1447</v>
      </c>
      <c r="F175" s="561">
        <v>1</v>
      </c>
      <c r="G175" s="561">
        <v>319</v>
      </c>
      <c r="H175" s="561">
        <v>1</v>
      </c>
      <c r="I175" s="561">
        <v>319</v>
      </c>
      <c r="J175" s="561"/>
      <c r="K175" s="561"/>
      <c r="L175" s="561"/>
      <c r="M175" s="561"/>
      <c r="N175" s="561"/>
      <c r="O175" s="561"/>
      <c r="P175" s="549"/>
      <c r="Q175" s="562"/>
    </row>
    <row r="176" spans="1:17" ht="14.4" customHeight="1" x14ac:dyDescent="0.3">
      <c r="A176" s="543" t="s">
        <v>1493</v>
      </c>
      <c r="B176" s="544" t="s">
        <v>1396</v>
      </c>
      <c r="C176" s="544" t="s">
        <v>1381</v>
      </c>
      <c r="D176" s="544" t="s">
        <v>1400</v>
      </c>
      <c r="E176" s="544" t="s">
        <v>1401</v>
      </c>
      <c r="F176" s="561">
        <v>11</v>
      </c>
      <c r="G176" s="561">
        <v>2233</v>
      </c>
      <c r="H176" s="561">
        <v>1</v>
      </c>
      <c r="I176" s="561">
        <v>203</v>
      </c>
      <c r="J176" s="561">
        <v>10</v>
      </c>
      <c r="K176" s="561">
        <v>2040</v>
      </c>
      <c r="L176" s="561">
        <v>0.91356918943125842</v>
      </c>
      <c r="M176" s="561">
        <v>204</v>
      </c>
      <c r="N176" s="561">
        <v>14</v>
      </c>
      <c r="O176" s="561">
        <v>2884</v>
      </c>
      <c r="P176" s="549">
        <v>1.2915360501567399</v>
      </c>
      <c r="Q176" s="562">
        <v>206</v>
      </c>
    </row>
    <row r="177" spans="1:17" ht="14.4" customHeight="1" x14ac:dyDescent="0.3">
      <c r="A177" s="543" t="s">
        <v>1493</v>
      </c>
      <c r="B177" s="544" t="s">
        <v>1396</v>
      </c>
      <c r="C177" s="544" t="s">
        <v>1381</v>
      </c>
      <c r="D177" s="544" t="s">
        <v>1402</v>
      </c>
      <c r="E177" s="544" t="s">
        <v>1401</v>
      </c>
      <c r="F177" s="561"/>
      <c r="G177" s="561"/>
      <c r="H177" s="561"/>
      <c r="I177" s="561"/>
      <c r="J177" s="561">
        <v>3</v>
      </c>
      <c r="K177" s="561">
        <v>255</v>
      </c>
      <c r="L177" s="561"/>
      <c r="M177" s="561">
        <v>85</v>
      </c>
      <c r="N177" s="561"/>
      <c r="O177" s="561"/>
      <c r="P177" s="549"/>
      <c r="Q177" s="562"/>
    </row>
    <row r="178" spans="1:17" ht="14.4" customHeight="1" x14ac:dyDescent="0.3">
      <c r="A178" s="543" t="s">
        <v>1493</v>
      </c>
      <c r="B178" s="544" t="s">
        <v>1396</v>
      </c>
      <c r="C178" s="544" t="s">
        <v>1381</v>
      </c>
      <c r="D178" s="544" t="s">
        <v>1403</v>
      </c>
      <c r="E178" s="544" t="s">
        <v>1404</v>
      </c>
      <c r="F178" s="561">
        <v>14</v>
      </c>
      <c r="G178" s="561">
        <v>4088</v>
      </c>
      <c r="H178" s="561">
        <v>1</v>
      </c>
      <c r="I178" s="561">
        <v>292</v>
      </c>
      <c r="J178" s="561">
        <v>14</v>
      </c>
      <c r="K178" s="561">
        <v>4102</v>
      </c>
      <c r="L178" s="561">
        <v>1.0034246575342465</v>
      </c>
      <c r="M178" s="561">
        <v>293</v>
      </c>
      <c r="N178" s="561">
        <v>6</v>
      </c>
      <c r="O178" s="561">
        <v>1770</v>
      </c>
      <c r="P178" s="549">
        <v>0.43297455968688847</v>
      </c>
      <c r="Q178" s="562">
        <v>295</v>
      </c>
    </row>
    <row r="179" spans="1:17" ht="14.4" customHeight="1" x14ac:dyDescent="0.3">
      <c r="A179" s="543" t="s">
        <v>1493</v>
      </c>
      <c r="B179" s="544" t="s">
        <v>1396</v>
      </c>
      <c r="C179" s="544" t="s">
        <v>1381</v>
      </c>
      <c r="D179" s="544" t="s">
        <v>1405</v>
      </c>
      <c r="E179" s="544" t="s">
        <v>1406</v>
      </c>
      <c r="F179" s="561">
        <v>15</v>
      </c>
      <c r="G179" s="561">
        <v>1395</v>
      </c>
      <c r="H179" s="561">
        <v>1</v>
      </c>
      <c r="I179" s="561">
        <v>93</v>
      </c>
      <c r="J179" s="561">
        <v>3</v>
      </c>
      <c r="K179" s="561">
        <v>282</v>
      </c>
      <c r="L179" s="561">
        <v>0.2021505376344086</v>
      </c>
      <c r="M179" s="561">
        <v>94</v>
      </c>
      <c r="N179" s="561">
        <v>1</v>
      </c>
      <c r="O179" s="561">
        <v>95</v>
      </c>
      <c r="P179" s="549">
        <v>6.8100358422939072E-2</v>
      </c>
      <c r="Q179" s="562">
        <v>95</v>
      </c>
    </row>
    <row r="180" spans="1:17" ht="14.4" customHeight="1" x14ac:dyDescent="0.3">
      <c r="A180" s="543" t="s">
        <v>1493</v>
      </c>
      <c r="B180" s="544" t="s">
        <v>1396</v>
      </c>
      <c r="C180" s="544" t="s">
        <v>1381</v>
      </c>
      <c r="D180" s="544" t="s">
        <v>1407</v>
      </c>
      <c r="E180" s="544" t="s">
        <v>1408</v>
      </c>
      <c r="F180" s="561">
        <v>2</v>
      </c>
      <c r="G180" s="561">
        <v>440</v>
      </c>
      <c r="H180" s="561">
        <v>1</v>
      </c>
      <c r="I180" s="561">
        <v>220</v>
      </c>
      <c r="J180" s="561">
        <v>2</v>
      </c>
      <c r="K180" s="561">
        <v>443</v>
      </c>
      <c r="L180" s="561">
        <v>1.0068181818181818</v>
      </c>
      <c r="M180" s="561">
        <v>221.5</v>
      </c>
      <c r="N180" s="561">
        <v>1</v>
      </c>
      <c r="O180" s="561">
        <v>224</v>
      </c>
      <c r="P180" s="549">
        <v>0.50909090909090904</v>
      </c>
      <c r="Q180" s="562">
        <v>224</v>
      </c>
    </row>
    <row r="181" spans="1:17" ht="14.4" customHeight="1" x14ac:dyDescent="0.3">
      <c r="A181" s="543" t="s">
        <v>1493</v>
      </c>
      <c r="B181" s="544" t="s">
        <v>1396</v>
      </c>
      <c r="C181" s="544" t="s">
        <v>1381</v>
      </c>
      <c r="D181" s="544" t="s">
        <v>1409</v>
      </c>
      <c r="E181" s="544" t="s">
        <v>1410</v>
      </c>
      <c r="F181" s="561">
        <v>17</v>
      </c>
      <c r="G181" s="561">
        <v>2278</v>
      </c>
      <c r="H181" s="561">
        <v>1</v>
      </c>
      <c r="I181" s="561">
        <v>134</v>
      </c>
      <c r="J181" s="561">
        <v>7</v>
      </c>
      <c r="K181" s="561">
        <v>941</v>
      </c>
      <c r="L181" s="561">
        <v>0.41308165057067603</v>
      </c>
      <c r="M181" s="561">
        <v>134.42857142857142</v>
      </c>
      <c r="N181" s="561">
        <v>7</v>
      </c>
      <c r="O181" s="561">
        <v>945</v>
      </c>
      <c r="P181" s="549">
        <v>0.41483757682177347</v>
      </c>
      <c r="Q181" s="562">
        <v>135</v>
      </c>
    </row>
    <row r="182" spans="1:17" ht="14.4" customHeight="1" x14ac:dyDescent="0.3">
      <c r="A182" s="543" t="s">
        <v>1493</v>
      </c>
      <c r="B182" s="544" t="s">
        <v>1396</v>
      </c>
      <c r="C182" s="544" t="s">
        <v>1381</v>
      </c>
      <c r="D182" s="544" t="s">
        <v>1494</v>
      </c>
      <c r="E182" s="544" t="s">
        <v>1495</v>
      </c>
      <c r="F182" s="561">
        <v>9</v>
      </c>
      <c r="G182" s="561">
        <v>2520</v>
      </c>
      <c r="H182" s="561">
        <v>1</v>
      </c>
      <c r="I182" s="561">
        <v>280</v>
      </c>
      <c r="J182" s="561">
        <v>3</v>
      </c>
      <c r="K182" s="561">
        <v>846</v>
      </c>
      <c r="L182" s="561">
        <v>0.33571428571428569</v>
      </c>
      <c r="M182" s="561">
        <v>282</v>
      </c>
      <c r="N182" s="561">
        <v>4</v>
      </c>
      <c r="O182" s="561">
        <v>1140</v>
      </c>
      <c r="P182" s="549">
        <v>0.45238095238095238</v>
      </c>
      <c r="Q182" s="562">
        <v>285</v>
      </c>
    </row>
    <row r="183" spans="1:17" ht="14.4" customHeight="1" x14ac:dyDescent="0.3">
      <c r="A183" s="543" t="s">
        <v>1493</v>
      </c>
      <c r="B183" s="544" t="s">
        <v>1396</v>
      </c>
      <c r="C183" s="544" t="s">
        <v>1381</v>
      </c>
      <c r="D183" s="544" t="s">
        <v>1416</v>
      </c>
      <c r="E183" s="544" t="s">
        <v>1417</v>
      </c>
      <c r="F183" s="561">
        <v>13</v>
      </c>
      <c r="G183" s="561">
        <v>2067</v>
      </c>
      <c r="H183" s="561">
        <v>1</v>
      </c>
      <c r="I183" s="561">
        <v>159</v>
      </c>
      <c r="J183" s="561">
        <v>8</v>
      </c>
      <c r="K183" s="561">
        <v>1274</v>
      </c>
      <c r="L183" s="561">
        <v>0.61635220125786161</v>
      </c>
      <c r="M183" s="561">
        <v>159.25</v>
      </c>
      <c r="N183" s="561">
        <v>6</v>
      </c>
      <c r="O183" s="561">
        <v>966</v>
      </c>
      <c r="P183" s="549">
        <v>0.46734397677793904</v>
      </c>
      <c r="Q183" s="562">
        <v>161</v>
      </c>
    </row>
    <row r="184" spans="1:17" ht="14.4" customHeight="1" x14ac:dyDescent="0.3">
      <c r="A184" s="543" t="s">
        <v>1493</v>
      </c>
      <c r="B184" s="544" t="s">
        <v>1396</v>
      </c>
      <c r="C184" s="544" t="s">
        <v>1381</v>
      </c>
      <c r="D184" s="544" t="s">
        <v>1418</v>
      </c>
      <c r="E184" s="544" t="s">
        <v>1419</v>
      </c>
      <c r="F184" s="561"/>
      <c r="G184" s="561"/>
      <c r="H184" s="561"/>
      <c r="I184" s="561"/>
      <c r="J184" s="561">
        <v>1</v>
      </c>
      <c r="K184" s="561">
        <v>382</v>
      </c>
      <c r="L184" s="561"/>
      <c r="M184" s="561">
        <v>382</v>
      </c>
      <c r="N184" s="561"/>
      <c r="O184" s="561"/>
      <c r="P184" s="549"/>
      <c r="Q184" s="562"/>
    </row>
    <row r="185" spans="1:17" ht="14.4" customHeight="1" x14ac:dyDescent="0.3">
      <c r="A185" s="543" t="s">
        <v>1493</v>
      </c>
      <c r="B185" s="544" t="s">
        <v>1396</v>
      </c>
      <c r="C185" s="544" t="s">
        <v>1381</v>
      </c>
      <c r="D185" s="544" t="s">
        <v>1420</v>
      </c>
      <c r="E185" s="544" t="s">
        <v>1421</v>
      </c>
      <c r="F185" s="561">
        <v>923</v>
      </c>
      <c r="G185" s="561">
        <v>14768</v>
      </c>
      <c r="H185" s="561">
        <v>1</v>
      </c>
      <c r="I185" s="561">
        <v>16</v>
      </c>
      <c r="J185" s="561">
        <v>954</v>
      </c>
      <c r="K185" s="561">
        <v>15104</v>
      </c>
      <c r="L185" s="561">
        <v>1.0227518959913326</v>
      </c>
      <c r="M185" s="561">
        <v>15.832285115303984</v>
      </c>
      <c r="N185" s="561">
        <v>957</v>
      </c>
      <c r="O185" s="561">
        <v>15312</v>
      </c>
      <c r="P185" s="549">
        <v>1.0368364030335862</v>
      </c>
      <c r="Q185" s="562">
        <v>16</v>
      </c>
    </row>
    <row r="186" spans="1:17" ht="14.4" customHeight="1" x14ac:dyDescent="0.3">
      <c r="A186" s="543" t="s">
        <v>1493</v>
      </c>
      <c r="B186" s="544" t="s">
        <v>1396</v>
      </c>
      <c r="C186" s="544" t="s">
        <v>1381</v>
      </c>
      <c r="D186" s="544" t="s">
        <v>1424</v>
      </c>
      <c r="E186" s="544" t="s">
        <v>1425</v>
      </c>
      <c r="F186" s="561"/>
      <c r="G186" s="561"/>
      <c r="H186" s="561"/>
      <c r="I186" s="561"/>
      <c r="J186" s="561">
        <v>1</v>
      </c>
      <c r="K186" s="561">
        <v>141</v>
      </c>
      <c r="L186" s="561"/>
      <c r="M186" s="561">
        <v>141</v>
      </c>
      <c r="N186" s="561"/>
      <c r="O186" s="561"/>
      <c r="P186" s="549"/>
      <c r="Q186" s="562"/>
    </row>
    <row r="187" spans="1:17" ht="14.4" customHeight="1" x14ac:dyDescent="0.3">
      <c r="A187" s="543" t="s">
        <v>1493</v>
      </c>
      <c r="B187" s="544" t="s">
        <v>1396</v>
      </c>
      <c r="C187" s="544" t="s">
        <v>1381</v>
      </c>
      <c r="D187" s="544" t="s">
        <v>1426</v>
      </c>
      <c r="E187" s="544" t="s">
        <v>1425</v>
      </c>
      <c r="F187" s="561">
        <v>17</v>
      </c>
      <c r="G187" s="561">
        <v>1326</v>
      </c>
      <c r="H187" s="561">
        <v>1</v>
      </c>
      <c r="I187" s="561">
        <v>78</v>
      </c>
      <c r="J187" s="561">
        <v>7</v>
      </c>
      <c r="K187" s="561">
        <v>546</v>
      </c>
      <c r="L187" s="561">
        <v>0.41176470588235292</v>
      </c>
      <c r="M187" s="561">
        <v>78</v>
      </c>
      <c r="N187" s="561">
        <v>7</v>
      </c>
      <c r="O187" s="561">
        <v>546</v>
      </c>
      <c r="P187" s="549">
        <v>0.41176470588235292</v>
      </c>
      <c r="Q187" s="562">
        <v>78</v>
      </c>
    </row>
    <row r="188" spans="1:17" ht="14.4" customHeight="1" x14ac:dyDescent="0.3">
      <c r="A188" s="543" t="s">
        <v>1493</v>
      </c>
      <c r="B188" s="544" t="s">
        <v>1396</v>
      </c>
      <c r="C188" s="544" t="s">
        <v>1381</v>
      </c>
      <c r="D188" s="544" t="s">
        <v>1427</v>
      </c>
      <c r="E188" s="544" t="s">
        <v>1428</v>
      </c>
      <c r="F188" s="561"/>
      <c r="G188" s="561"/>
      <c r="H188" s="561"/>
      <c r="I188" s="561"/>
      <c r="J188" s="561">
        <v>1</v>
      </c>
      <c r="K188" s="561">
        <v>303</v>
      </c>
      <c r="L188" s="561"/>
      <c r="M188" s="561">
        <v>303</v>
      </c>
      <c r="N188" s="561"/>
      <c r="O188" s="561"/>
      <c r="P188" s="549"/>
      <c r="Q188" s="562"/>
    </row>
    <row r="189" spans="1:17" ht="14.4" customHeight="1" x14ac:dyDescent="0.3">
      <c r="A189" s="543" t="s">
        <v>1493</v>
      </c>
      <c r="B189" s="544" t="s">
        <v>1396</v>
      </c>
      <c r="C189" s="544" t="s">
        <v>1381</v>
      </c>
      <c r="D189" s="544" t="s">
        <v>1429</v>
      </c>
      <c r="E189" s="544" t="s">
        <v>1430</v>
      </c>
      <c r="F189" s="561">
        <v>841</v>
      </c>
      <c r="G189" s="561">
        <v>408726</v>
      </c>
      <c r="H189" s="561">
        <v>1</v>
      </c>
      <c r="I189" s="561">
        <v>486</v>
      </c>
      <c r="J189" s="561">
        <v>894</v>
      </c>
      <c r="K189" s="561">
        <v>430986</v>
      </c>
      <c r="L189" s="561">
        <v>1.0544619133600506</v>
      </c>
      <c r="M189" s="561">
        <v>482.08724832214767</v>
      </c>
      <c r="N189" s="561">
        <v>892</v>
      </c>
      <c r="O189" s="561">
        <v>434404</v>
      </c>
      <c r="P189" s="549">
        <v>1.062824483884069</v>
      </c>
      <c r="Q189" s="562">
        <v>487</v>
      </c>
    </row>
    <row r="190" spans="1:17" ht="14.4" customHeight="1" x14ac:dyDescent="0.3">
      <c r="A190" s="543" t="s">
        <v>1493</v>
      </c>
      <c r="B190" s="544" t="s">
        <v>1396</v>
      </c>
      <c r="C190" s="544" t="s">
        <v>1381</v>
      </c>
      <c r="D190" s="544" t="s">
        <v>1431</v>
      </c>
      <c r="E190" s="544" t="s">
        <v>1432</v>
      </c>
      <c r="F190" s="561">
        <v>16</v>
      </c>
      <c r="G190" s="561">
        <v>2560</v>
      </c>
      <c r="H190" s="561">
        <v>1</v>
      </c>
      <c r="I190" s="561">
        <v>160</v>
      </c>
      <c r="J190" s="561">
        <v>10</v>
      </c>
      <c r="K190" s="561">
        <v>1605</v>
      </c>
      <c r="L190" s="561">
        <v>0.626953125</v>
      </c>
      <c r="M190" s="561">
        <v>160.5</v>
      </c>
      <c r="N190" s="561">
        <v>13</v>
      </c>
      <c r="O190" s="561">
        <v>2093</v>
      </c>
      <c r="P190" s="549">
        <v>0.81757812500000004</v>
      </c>
      <c r="Q190" s="562">
        <v>161</v>
      </c>
    </row>
    <row r="191" spans="1:17" ht="14.4" customHeight="1" x14ac:dyDescent="0.3">
      <c r="A191" s="543" t="s">
        <v>1493</v>
      </c>
      <c r="B191" s="544" t="s">
        <v>1396</v>
      </c>
      <c r="C191" s="544" t="s">
        <v>1381</v>
      </c>
      <c r="D191" s="544" t="s">
        <v>1435</v>
      </c>
      <c r="E191" s="544" t="s">
        <v>1401</v>
      </c>
      <c r="F191" s="561">
        <v>48</v>
      </c>
      <c r="G191" s="561">
        <v>3360</v>
      </c>
      <c r="H191" s="561">
        <v>1</v>
      </c>
      <c r="I191" s="561">
        <v>70</v>
      </c>
      <c r="J191" s="561">
        <v>43</v>
      </c>
      <c r="K191" s="561">
        <v>2888</v>
      </c>
      <c r="L191" s="561">
        <v>0.85952380952380958</v>
      </c>
      <c r="M191" s="561">
        <v>67.162790697674424</v>
      </c>
      <c r="N191" s="561">
        <v>54</v>
      </c>
      <c r="O191" s="561">
        <v>3834</v>
      </c>
      <c r="P191" s="549">
        <v>1.1410714285714285</v>
      </c>
      <c r="Q191" s="562">
        <v>71</v>
      </c>
    </row>
    <row r="192" spans="1:17" ht="14.4" customHeight="1" x14ac:dyDescent="0.3">
      <c r="A192" s="543" t="s">
        <v>1493</v>
      </c>
      <c r="B192" s="544" t="s">
        <v>1396</v>
      </c>
      <c r="C192" s="544" t="s">
        <v>1381</v>
      </c>
      <c r="D192" s="544" t="s">
        <v>1442</v>
      </c>
      <c r="E192" s="544" t="s">
        <v>1443</v>
      </c>
      <c r="F192" s="561">
        <v>4</v>
      </c>
      <c r="G192" s="561">
        <v>4756</v>
      </c>
      <c r="H192" s="561">
        <v>1</v>
      </c>
      <c r="I192" s="561">
        <v>1189</v>
      </c>
      <c r="J192" s="561">
        <v>3</v>
      </c>
      <c r="K192" s="561">
        <v>3571</v>
      </c>
      <c r="L192" s="561">
        <v>0.75084104289318754</v>
      </c>
      <c r="M192" s="561">
        <v>1190.3333333333333</v>
      </c>
      <c r="N192" s="561"/>
      <c r="O192" s="561"/>
      <c r="P192" s="549"/>
      <c r="Q192" s="562"/>
    </row>
    <row r="193" spans="1:17" ht="14.4" customHeight="1" x14ac:dyDescent="0.3">
      <c r="A193" s="543" t="s">
        <v>1493</v>
      </c>
      <c r="B193" s="544" t="s">
        <v>1396</v>
      </c>
      <c r="C193" s="544" t="s">
        <v>1381</v>
      </c>
      <c r="D193" s="544" t="s">
        <v>1444</v>
      </c>
      <c r="E193" s="544" t="s">
        <v>1445</v>
      </c>
      <c r="F193" s="561">
        <v>157</v>
      </c>
      <c r="G193" s="561">
        <v>16956</v>
      </c>
      <c r="H193" s="561">
        <v>1</v>
      </c>
      <c r="I193" s="561">
        <v>108</v>
      </c>
      <c r="J193" s="561">
        <v>178</v>
      </c>
      <c r="K193" s="561">
        <v>19084</v>
      </c>
      <c r="L193" s="561">
        <v>1.1255012974758198</v>
      </c>
      <c r="M193" s="561">
        <v>107.21348314606742</v>
      </c>
      <c r="N193" s="561">
        <v>187</v>
      </c>
      <c r="O193" s="561">
        <v>20570</v>
      </c>
      <c r="P193" s="549">
        <v>1.2131398914838405</v>
      </c>
      <c r="Q193" s="562">
        <v>110</v>
      </c>
    </row>
    <row r="194" spans="1:17" ht="14.4" customHeight="1" x14ac:dyDescent="0.3">
      <c r="A194" s="543" t="s">
        <v>1493</v>
      </c>
      <c r="B194" s="544" t="s">
        <v>1396</v>
      </c>
      <c r="C194" s="544" t="s">
        <v>1381</v>
      </c>
      <c r="D194" s="544" t="s">
        <v>1446</v>
      </c>
      <c r="E194" s="544" t="s">
        <v>1447</v>
      </c>
      <c r="F194" s="561"/>
      <c r="G194" s="561"/>
      <c r="H194" s="561"/>
      <c r="I194" s="561"/>
      <c r="J194" s="561">
        <v>1</v>
      </c>
      <c r="K194" s="561">
        <v>322</v>
      </c>
      <c r="L194" s="561"/>
      <c r="M194" s="561">
        <v>322</v>
      </c>
      <c r="N194" s="561"/>
      <c r="O194" s="561"/>
      <c r="P194" s="549"/>
      <c r="Q194" s="562"/>
    </row>
    <row r="195" spans="1:17" ht="14.4" customHeight="1" x14ac:dyDescent="0.3">
      <c r="A195" s="543" t="s">
        <v>1493</v>
      </c>
      <c r="B195" s="544" t="s">
        <v>1396</v>
      </c>
      <c r="C195" s="544" t="s">
        <v>1381</v>
      </c>
      <c r="D195" s="544" t="s">
        <v>1450</v>
      </c>
      <c r="E195" s="544" t="s">
        <v>1451</v>
      </c>
      <c r="F195" s="561">
        <v>407</v>
      </c>
      <c r="G195" s="561">
        <v>58608</v>
      </c>
      <c r="H195" s="561">
        <v>1</v>
      </c>
      <c r="I195" s="561">
        <v>144</v>
      </c>
      <c r="J195" s="561">
        <v>419</v>
      </c>
      <c r="K195" s="561">
        <v>59937</v>
      </c>
      <c r="L195" s="561">
        <v>1.0226760851760852</v>
      </c>
      <c r="M195" s="561">
        <v>143.04773269689738</v>
      </c>
      <c r="N195" s="561">
        <v>419</v>
      </c>
      <c r="O195" s="561">
        <v>61174</v>
      </c>
      <c r="P195" s="549">
        <v>1.0437824187824187</v>
      </c>
      <c r="Q195" s="562">
        <v>146</v>
      </c>
    </row>
    <row r="196" spans="1:17" ht="14.4" customHeight="1" x14ac:dyDescent="0.3">
      <c r="A196" s="543" t="s">
        <v>1493</v>
      </c>
      <c r="B196" s="544" t="s">
        <v>1396</v>
      </c>
      <c r="C196" s="544" t="s">
        <v>1381</v>
      </c>
      <c r="D196" s="544" t="s">
        <v>1452</v>
      </c>
      <c r="E196" s="544" t="s">
        <v>1453</v>
      </c>
      <c r="F196" s="561">
        <v>1</v>
      </c>
      <c r="G196" s="561">
        <v>1020</v>
      </c>
      <c r="H196" s="561">
        <v>1</v>
      </c>
      <c r="I196" s="561">
        <v>1020</v>
      </c>
      <c r="J196" s="561"/>
      <c r="K196" s="561"/>
      <c r="L196" s="561"/>
      <c r="M196" s="561"/>
      <c r="N196" s="561"/>
      <c r="O196" s="561"/>
      <c r="P196" s="549"/>
      <c r="Q196" s="562"/>
    </row>
    <row r="197" spans="1:17" ht="14.4" customHeight="1" x14ac:dyDescent="0.3">
      <c r="A197" s="543" t="s">
        <v>1493</v>
      </c>
      <c r="B197" s="544" t="s">
        <v>1396</v>
      </c>
      <c r="C197" s="544" t="s">
        <v>1381</v>
      </c>
      <c r="D197" s="544" t="s">
        <v>1454</v>
      </c>
      <c r="E197" s="544" t="s">
        <v>1455</v>
      </c>
      <c r="F197" s="561">
        <v>2</v>
      </c>
      <c r="G197" s="561">
        <v>582</v>
      </c>
      <c r="H197" s="561">
        <v>1</v>
      </c>
      <c r="I197" s="561">
        <v>291</v>
      </c>
      <c r="J197" s="561"/>
      <c r="K197" s="561"/>
      <c r="L197" s="561"/>
      <c r="M197" s="561"/>
      <c r="N197" s="561">
        <v>2</v>
      </c>
      <c r="O197" s="561">
        <v>588</v>
      </c>
      <c r="P197" s="549">
        <v>1.0103092783505154</v>
      </c>
      <c r="Q197" s="562">
        <v>294</v>
      </c>
    </row>
    <row r="198" spans="1:17" ht="14.4" customHeight="1" x14ac:dyDescent="0.3">
      <c r="A198" s="543" t="s">
        <v>1496</v>
      </c>
      <c r="B198" s="544" t="s">
        <v>1396</v>
      </c>
      <c r="C198" s="544" t="s">
        <v>1381</v>
      </c>
      <c r="D198" s="544" t="s">
        <v>1400</v>
      </c>
      <c r="E198" s="544" t="s">
        <v>1401</v>
      </c>
      <c r="F198" s="561">
        <v>74</v>
      </c>
      <c r="G198" s="561">
        <v>15022</v>
      </c>
      <c r="H198" s="561">
        <v>1</v>
      </c>
      <c r="I198" s="561">
        <v>203</v>
      </c>
      <c r="J198" s="561">
        <v>55</v>
      </c>
      <c r="K198" s="561">
        <v>11209</v>
      </c>
      <c r="L198" s="561">
        <v>0.74617228065503927</v>
      </c>
      <c r="M198" s="561">
        <v>203.8</v>
      </c>
      <c r="N198" s="561">
        <v>95</v>
      </c>
      <c r="O198" s="561">
        <v>19570</v>
      </c>
      <c r="P198" s="549">
        <v>1.3027559579283716</v>
      </c>
      <c r="Q198" s="562">
        <v>206</v>
      </c>
    </row>
    <row r="199" spans="1:17" ht="14.4" customHeight="1" x14ac:dyDescent="0.3">
      <c r="A199" s="543" t="s">
        <v>1496</v>
      </c>
      <c r="B199" s="544" t="s">
        <v>1396</v>
      </c>
      <c r="C199" s="544" t="s">
        <v>1381</v>
      </c>
      <c r="D199" s="544" t="s">
        <v>1402</v>
      </c>
      <c r="E199" s="544" t="s">
        <v>1401</v>
      </c>
      <c r="F199" s="561"/>
      <c r="G199" s="561"/>
      <c r="H199" s="561"/>
      <c r="I199" s="561"/>
      <c r="J199" s="561">
        <v>11</v>
      </c>
      <c r="K199" s="561">
        <v>928</v>
      </c>
      <c r="L199" s="561"/>
      <c r="M199" s="561">
        <v>84.36363636363636</v>
      </c>
      <c r="N199" s="561">
        <v>3</v>
      </c>
      <c r="O199" s="561">
        <v>255</v>
      </c>
      <c r="P199" s="549"/>
      <c r="Q199" s="562">
        <v>85</v>
      </c>
    </row>
    <row r="200" spans="1:17" ht="14.4" customHeight="1" x14ac:dyDescent="0.3">
      <c r="A200" s="543" t="s">
        <v>1496</v>
      </c>
      <c r="B200" s="544" t="s">
        <v>1396</v>
      </c>
      <c r="C200" s="544" t="s">
        <v>1381</v>
      </c>
      <c r="D200" s="544" t="s">
        <v>1403</v>
      </c>
      <c r="E200" s="544" t="s">
        <v>1404</v>
      </c>
      <c r="F200" s="561">
        <v>97</v>
      </c>
      <c r="G200" s="561">
        <v>28324</v>
      </c>
      <c r="H200" s="561">
        <v>1</v>
      </c>
      <c r="I200" s="561">
        <v>292</v>
      </c>
      <c r="J200" s="561">
        <v>63</v>
      </c>
      <c r="K200" s="561">
        <v>18424</v>
      </c>
      <c r="L200" s="561">
        <v>0.65047309702019485</v>
      </c>
      <c r="M200" s="561">
        <v>292.44444444444446</v>
      </c>
      <c r="N200" s="561">
        <v>72</v>
      </c>
      <c r="O200" s="561">
        <v>21240</v>
      </c>
      <c r="P200" s="549">
        <v>0.7498940827566728</v>
      </c>
      <c r="Q200" s="562">
        <v>295</v>
      </c>
    </row>
    <row r="201" spans="1:17" ht="14.4" customHeight="1" x14ac:dyDescent="0.3">
      <c r="A201" s="543" t="s">
        <v>1496</v>
      </c>
      <c r="B201" s="544" t="s">
        <v>1396</v>
      </c>
      <c r="C201" s="544" t="s">
        <v>1381</v>
      </c>
      <c r="D201" s="544" t="s">
        <v>1405</v>
      </c>
      <c r="E201" s="544" t="s">
        <v>1406</v>
      </c>
      <c r="F201" s="561">
        <v>15</v>
      </c>
      <c r="G201" s="561">
        <v>1395</v>
      </c>
      <c r="H201" s="561">
        <v>1</v>
      </c>
      <c r="I201" s="561">
        <v>93</v>
      </c>
      <c r="J201" s="561">
        <v>3</v>
      </c>
      <c r="K201" s="561">
        <v>279</v>
      </c>
      <c r="L201" s="561">
        <v>0.2</v>
      </c>
      <c r="M201" s="561">
        <v>93</v>
      </c>
      <c r="N201" s="561"/>
      <c r="O201" s="561"/>
      <c r="P201" s="549"/>
      <c r="Q201" s="562"/>
    </row>
    <row r="202" spans="1:17" ht="14.4" customHeight="1" x14ac:dyDescent="0.3">
      <c r="A202" s="543" t="s">
        <v>1496</v>
      </c>
      <c r="B202" s="544" t="s">
        <v>1396</v>
      </c>
      <c r="C202" s="544" t="s">
        <v>1381</v>
      </c>
      <c r="D202" s="544" t="s">
        <v>1407</v>
      </c>
      <c r="E202" s="544" t="s">
        <v>1408</v>
      </c>
      <c r="F202" s="561">
        <v>4</v>
      </c>
      <c r="G202" s="561">
        <v>880</v>
      </c>
      <c r="H202" s="561">
        <v>1</v>
      </c>
      <c r="I202" s="561">
        <v>220</v>
      </c>
      <c r="J202" s="561"/>
      <c r="K202" s="561"/>
      <c r="L202" s="561"/>
      <c r="M202" s="561"/>
      <c r="N202" s="561"/>
      <c r="O202" s="561"/>
      <c r="P202" s="549"/>
      <c r="Q202" s="562"/>
    </row>
    <row r="203" spans="1:17" ht="14.4" customHeight="1" x14ac:dyDescent="0.3">
      <c r="A203" s="543" t="s">
        <v>1496</v>
      </c>
      <c r="B203" s="544" t="s">
        <v>1396</v>
      </c>
      <c r="C203" s="544" t="s">
        <v>1381</v>
      </c>
      <c r="D203" s="544" t="s">
        <v>1409</v>
      </c>
      <c r="E203" s="544" t="s">
        <v>1410</v>
      </c>
      <c r="F203" s="561">
        <v>77</v>
      </c>
      <c r="G203" s="561">
        <v>10318</v>
      </c>
      <c r="H203" s="561">
        <v>1</v>
      </c>
      <c r="I203" s="561">
        <v>134</v>
      </c>
      <c r="J203" s="561">
        <v>54</v>
      </c>
      <c r="K203" s="561">
        <v>7259</v>
      </c>
      <c r="L203" s="561">
        <v>0.70352781546811394</v>
      </c>
      <c r="M203" s="561">
        <v>134.42592592592592</v>
      </c>
      <c r="N203" s="561">
        <v>47</v>
      </c>
      <c r="O203" s="561">
        <v>6345</v>
      </c>
      <c r="P203" s="549">
        <v>0.61494475673580151</v>
      </c>
      <c r="Q203" s="562">
        <v>135</v>
      </c>
    </row>
    <row r="204" spans="1:17" ht="14.4" customHeight="1" x14ac:dyDescent="0.3">
      <c r="A204" s="543" t="s">
        <v>1496</v>
      </c>
      <c r="B204" s="544" t="s">
        <v>1396</v>
      </c>
      <c r="C204" s="544" t="s">
        <v>1381</v>
      </c>
      <c r="D204" s="544" t="s">
        <v>1411</v>
      </c>
      <c r="E204" s="544" t="s">
        <v>1410</v>
      </c>
      <c r="F204" s="561">
        <v>4</v>
      </c>
      <c r="G204" s="561">
        <v>700</v>
      </c>
      <c r="H204" s="561">
        <v>1</v>
      </c>
      <c r="I204" s="561">
        <v>175</v>
      </c>
      <c r="J204" s="561">
        <v>4</v>
      </c>
      <c r="K204" s="561">
        <v>702</v>
      </c>
      <c r="L204" s="561">
        <v>1.0028571428571429</v>
      </c>
      <c r="M204" s="561">
        <v>175.5</v>
      </c>
      <c r="N204" s="561">
        <v>3</v>
      </c>
      <c r="O204" s="561">
        <v>534</v>
      </c>
      <c r="P204" s="549">
        <v>0.7628571428571429</v>
      </c>
      <c r="Q204" s="562">
        <v>178</v>
      </c>
    </row>
    <row r="205" spans="1:17" ht="14.4" customHeight="1" x14ac:dyDescent="0.3">
      <c r="A205" s="543" t="s">
        <v>1496</v>
      </c>
      <c r="B205" s="544" t="s">
        <v>1396</v>
      </c>
      <c r="C205" s="544" t="s">
        <v>1381</v>
      </c>
      <c r="D205" s="544" t="s">
        <v>1412</v>
      </c>
      <c r="E205" s="544" t="s">
        <v>1413</v>
      </c>
      <c r="F205" s="561">
        <v>2</v>
      </c>
      <c r="G205" s="561">
        <v>1224</v>
      </c>
      <c r="H205" s="561">
        <v>1</v>
      </c>
      <c r="I205" s="561">
        <v>612</v>
      </c>
      <c r="J205" s="561"/>
      <c r="K205" s="561"/>
      <c r="L205" s="561"/>
      <c r="M205" s="561"/>
      <c r="N205" s="561"/>
      <c r="O205" s="561"/>
      <c r="P205" s="549"/>
      <c r="Q205" s="562"/>
    </row>
    <row r="206" spans="1:17" ht="14.4" customHeight="1" x14ac:dyDescent="0.3">
      <c r="A206" s="543" t="s">
        <v>1496</v>
      </c>
      <c r="B206" s="544" t="s">
        <v>1396</v>
      </c>
      <c r="C206" s="544" t="s">
        <v>1381</v>
      </c>
      <c r="D206" s="544" t="s">
        <v>1414</v>
      </c>
      <c r="E206" s="544" t="s">
        <v>1415</v>
      </c>
      <c r="F206" s="561"/>
      <c r="G206" s="561"/>
      <c r="H206" s="561"/>
      <c r="I206" s="561"/>
      <c r="J206" s="561">
        <v>1</v>
      </c>
      <c r="K206" s="561">
        <v>591</v>
      </c>
      <c r="L206" s="561"/>
      <c r="M206" s="561">
        <v>591</v>
      </c>
      <c r="N206" s="561">
        <v>1</v>
      </c>
      <c r="O206" s="561">
        <v>593</v>
      </c>
      <c r="P206" s="549"/>
      <c r="Q206" s="562">
        <v>593</v>
      </c>
    </row>
    <row r="207" spans="1:17" ht="14.4" customHeight="1" x14ac:dyDescent="0.3">
      <c r="A207" s="543" t="s">
        <v>1496</v>
      </c>
      <c r="B207" s="544" t="s">
        <v>1396</v>
      </c>
      <c r="C207" s="544" t="s">
        <v>1381</v>
      </c>
      <c r="D207" s="544" t="s">
        <v>1416</v>
      </c>
      <c r="E207" s="544" t="s">
        <v>1417</v>
      </c>
      <c r="F207" s="561">
        <v>7</v>
      </c>
      <c r="G207" s="561">
        <v>1113</v>
      </c>
      <c r="H207" s="561">
        <v>1</v>
      </c>
      <c r="I207" s="561">
        <v>159</v>
      </c>
      <c r="J207" s="561">
        <v>3</v>
      </c>
      <c r="K207" s="561">
        <v>478</v>
      </c>
      <c r="L207" s="561">
        <v>0.42946990116801437</v>
      </c>
      <c r="M207" s="561">
        <v>159.33333333333334</v>
      </c>
      <c r="N207" s="561">
        <v>6</v>
      </c>
      <c r="O207" s="561">
        <v>966</v>
      </c>
      <c r="P207" s="549">
        <v>0.86792452830188682</v>
      </c>
      <c r="Q207" s="562">
        <v>161</v>
      </c>
    </row>
    <row r="208" spans="1:17" ht="14.4" customHeight="1" x14ac:dyDescent="0.3">
      <c r="A208" s="543" t="s">
        <v>1496</v>
      </c>
      <c r="B208" s="544" t="s">
        <v>1396</v>
      </c>
      <c r="C208" s="544" t="s">
        <v>1381</v>
      </c>
      <c r="D208" s="544" t="s">
        <v>1418</v>
      </c>
      <c r="E208" s="544" t="s">
        <v>1419</v>
      </c>
      <c r="F208" s="561">
        <v>4</v>
      </c>
      <c r="G208" s="561">
        <v>1528</v>
      </c>
      <c r="H208" s="561">
        <v>1</v>
      </c>
      <c r="I208" s="561">
        <v>382</v>
      </c>
      <c r="J208" s="561">
        <v>1</v>
      </c>
      <c r="K208" s="561">
        <v>383</v>
      </c>
      <c r="L208" s="561">
        <v>0.25065445026178013</v>
      </c>
      <c r="M208" s="561">
        <v>383</v>
      </c>
      <c r="N208" s="561"/>
      <c r="O208" s="561"/>
      <c r="P208" s="549"/>
      <c r="Q208" s="562"/>
    </row>
    <row r="209" spans="1:17" ht="14.4" customHeight="1" x14ac:dyDescent="0.3">
      <c r="A209" s="543" t="s">
        <v>1496</v>
      </c>
      <c r="B209" s="544" t="s">
        <v>1396</v>
      </c>
      <c r="C209" s="544" t="s">
        <v>1381</v>
      </c>
      <c r="D209" s="544" t="s">
        <v>1420</v>
      </c>
      <c r="E209" s="544" t="s">
        <v>1421</v>
      </c>
      <c r="F209" s="561">
        <v>181</v>
      </c>
      <c r="G209" s="561">
        <v>2896</v>
      </c>
      <c r="H209" s="561">
        <v>1</v>
      </c>
      <c r="I209" s="561">
        <v>16</v>
      </c>
      <c r="J209" s="561">
        <v>150</v>
      </c>
      <c r="K209" s="561">
        <v>2400</v>
      </c>
      <c r="L209" s="561">
        <v>0.82872928176795579</v>
      </c>
      <c r="M209" s="561">
        <v>16</v>
      </c>
      <c r="N209" s="561">
        <v>126</v>
      </c>
      <c r="O209" s="561">
        <v>2016</v>
      </c>
      <c r="P209" s="549">
        <v>0.69613259668508287</v>
      </c>
      <c r="Q209" s="562">
        <v>16</v>
      </c>
    </row>
    <row r="210" spans="1:17" ht="14.4" customHeight="1" x14ac:dyDescent="0.3">
      <c r="A210" s="543" t="s">
        <v>1496</v>
      </c>
      <c r="B210" s="544" t="s">
        <v>1396</v>
      </c>
      <c r="C210" s="544" t="s">
        <v>1381</v>
      </c>
      <c r="D210" s="544" t="s">
        <v>1422</v>
      </c>
      <c r="E210" s="544" t="s">
        <v>1423</v>
      </c>
      <c r="F210" s="561">
        <v>44</v>
      </c>
      <c r="G210" s="561">
        <v>11528</v>
      </c>
      <c r="H210" s="561">
        <v>1</v>
      </c>
      <c r="I210" s="561">
        <v>262</v>
      </c>
      <c r="J210" s="561">
        <v>37</v>
      </c>
      <c r="K210" s="561">
        <v>9748</v>
      </c>
      <c r="L210" s="561">
        <v>0.84559333795975022</v>
      </c>
      <c r="M210" s="561">
        <v>263.45945945945948</v>
      </c>
      <c r="N210" s="561">
        <v>31</v>
      </c>
      <c r="O210" s="561">
        <v>8246</v>
      </c>
      <c r="P210" s="549">
        <v>0.71530187369882026</v>
      </c>
      <c r="Q210" s="562">
        <v>266</v>
      </c>
    </row>
    <row r="211" spans="1:17" ht="14.4" customHeight="1" x14ac:dyDescent="0.3">
      <c r="A211" s="543" t="s">
        <v>1496</v>
      </c>
      <c r="B211" s="544" t="s">
        <v>1396</v>
      </c>
      <c r="C211" s="544" t="s">
        <v>1381</v>
      </c>
      <c r="D211" s="544" t="s">
        <v>1424</v>
      </c>
      <c r="E211" s="544" t="s">
        <v>1425</v>
      </c>
      <c r="F211" s="561">
        <v>46</v>
      </c>
      <c r="G211" s="561">
        <v>6486</v>
      </c>
      <c r="H211" s="561">
        <v>1</v>
      </c>
      <c r="I211" s="561">
        <v>141</v>
      </c>
      <c r="J211" s="561">
        <v>33</v>
      </c>
      <c r="K211" s="561">
        <v>4653</v>
      </c>
      <c r="L211" s="561">
        <v>0.71739130434782605</v>
      </c>
      <c r="M211" s="561">
        <v>141</v>
      </c>
      <c r="N211" s="561">
        <v>41</v>
      </c>
      <c r="O211" s="561">
        <v>5781</v>
      </c>
      <c r="P211" s="549">
        <v>0.89130434782608692</v>
      </c>
      <c r="Q211" s="562">
        <v>141</v>
      </c>
    </row>
    <row r="212" spans="1:17" ht="14.4" customHeight="1" x14ac:dyDescent="0.3">
      <c r="A212" s="543" t="s">
        <v>1496</v>
      </c>
      <c r="B212" s="544" t="s">
        <v>1396</v>
      </c>
      <c r="C212" s="544" t="s">
        <v>1381</v>
      </c>
      <c r="D212" s="544" t="s">
        <v>1426</v>
      </c>
      <c r="E212" s="544" t="s">
        <v>1425</v>
      </c>
      <c r="F212" s="561">
        <v>76</v>
      </c>
      <c r="G212" s="561">
        <v>5928</v>
      </c>
      <c r="H212" s="561">
        <v>1</v>
      </c>
      <c r="I212" s="561">
        <v>78</v>
      </c>
      <c r="J212" s="561">
        <v>54</v>
      </c>
      <c r="K212" s="561">
        <v>4212</v>
      </c>
      <c r="L212" s="561">
        <v>0.71052631578947367</v>
      </c>
      <c r="M212" s="561">
        <v>78</v>
      </c>
      <c r="N212" s="561">
        <v>47</v>
      </c>
      <c r="O212" s="561">
        <v>3666</v>
      </c>
      <c r="P212" s="549">
        <v>0.61842105263157898</v>
      </c>
      <c r="Q212" s="562">
        <v>78</v>
      </c>
    </row>
    <row r="213" spans="1:17" ht="14.4" customHeight="1" x14ac:dyDescent="0.3">
      <c r="A213" s="543" t="s">
        <v>1496</v>
      </c>
      <c r="B213" s="544" t="s">
        <v>1396</v>
      </c>
      <c r="C213" s="544" t="s">
        <v>1381</v>
      </c>
      <c r="D213" s="544" t="s">
        <v>1427</v>
      </c>
      <c r="E213" s="544" t="s">
        <v>1428</v>
      </c>
      <c r="F213" s="561">
        <v>47</v>
      </c>
      <c r="G213" s="561">
        <v>14241</v>
      </c>
      <c r="H213" s="561">
        <v>1</v>
      </c>
      <c r="I213" s="561">
        <v>303</v>
      </c>
      <c r="J213" s="561">
        <v>33</v>
      </c>
      <c r="K213" s="561">
        <v>10038</v>
      </c>
      <c r="L213" s="561">
        <v>0.70486623130398152</v>
      </c>
      <c r="M213" s="561">
        <v>304.18181818181819</v>
      </c>
      <c r="N213" s="561">
        <v>41</v>
      </c>
      <c r="O213" s="561">
        <v>12587</v>
      </c>
      <c r="P213" s="549">
        <v>0.8838564707534583</v>
      </c>
      <c r="Q213" s="562">
        <v>307</v>
      </c>
    </row>
    <row r="214" spans="1:17" ht="14.4" customHeight="1" x14ac:dyDescent="0.3">
      <c r="A214" s="543" t="s">
        <v>1496</v>
      </c>
      <c r="B214" s="544" t="s">
        <v>1396</v>
      </c>
      <c r="C214" s="544" t="s">
        <v>1381</v>
      </c>
      <c r="D214" s="544" t="s">
        <v>1429</v>
      </c>
      <c r="E214" s="544" t="s">
        <v>1430</v>
      </c>
      <c r="F214" s="561">
        <v>4</v>
      </c>
      <c r="G214" s="561">
        <v>1944</v>
      </c>
      <c r="H214" s="561">
        <v>1</v>
      </c>
      <c r="I214" s="561">
        <v>486</v>
      </c>
      <c r="J214" s="561"/>
      <c r="K214" s="561"/>
      <c r="L214" s="561"/>
      <c r="M214" s="561"/>
      <c r="N214" s="561"/>
      <c r="O214" s="561"/>
      <c r="P214" s="549"/>
      <c r="Q214" s="562"/>
    </row>
    <row r="215" spans="1:17" ht="14.4" customHeight="1" x14ac:dyDescent="0.3">
      <c r="A215" s="543" t="s">
        <v>1496</v>
      </c>
      <c r="B215" s="544" t="s">
        <v>1396</v>
      </c>
      <c r="C215" s="544" t="s">
        <v>1381</v>
      </c>
      <c r="D215" s="544" t="s">
        <v>1431</v>
      </c>
      <c r="E215" s="544" t="s">
        <v>1432</v>
      </c>
      <c r="F215" s="561">
        <v>60</v>
      </c>
      <c r="G215" s="561">
        <v>9600</v>
      </c>
      <c r="H215" s="561">
        <v>1</v>
      </c>
      <c r="I215" s="561">
        <v>160</v>
      </c>
      <c r="J215" s="561">
        <v>50</v>
      </c>
      <c r="K215" s="561">
        <v>8020</v>
      </c>
      <c r="L215" s="561">
        <v>0.8354166666666667</v>
      </c>
      <c r="M215" s="561">
        <v>160.4</v>
      </c>
      <c r="N215" s="561">
        <v>34</v>
      </c>
      <c r="O215" s="561">
        <v>5474</v>
      </c>
      <c r="P215" s="549">
        <v>0.57020833333333332</v>
      </c>
      <c r="Q215" s="562">
        <v>161</v>
      </c>
    </row>
    <row r="216" spans="1:17" ht="14.4" customHeight="1" x14ac:dyDescent="0.3">
      <c r="A216" s="543" t="s">
        <v>1496</v>
      </c>
      <c r="B216" s="544" t="s">
        <v>1396</v>
      </c>
      <c r="C216" s="544" t="s">
        <v>1381</v>
      </c>
      <c r="D216" s="544" t="s">
        <v>1435</v>
      </c>
      <c r="E216" s="544" t="s">
        <v>1401</v>
      </c>
      <c r="F216" s="561">
        <v>99</v>
      </c>
      <c r="G216" s="561">
        <v>6930</v>
      </c>
      <c r="H216" s="561">
        <v>1</v>
      </c>
      <c r="I216" s="561">
        <v>70</v>
      </c>
      <c r="J216" s="561">
        <v>78</v>
      </c>
      <c r="K216" s="561">
        <v>5487</v>
      </c>
      <c r="L216" s="561">
        <v>0.7917748917748918</v>
      </c>
      <c r="M216" s="561">
        <v>70.34615384615384</v>
      </c>
      <c r="N216" s="561">
        <v>68</v>
      </c>
      <c r="O216" s="561">
        <v>4828</v>
      </c>
      <c r="P216" s="549">
        <v>0.69668109668109668</v>
      </c>
      <c r="Q216" s="562">
        <v>71</v>
      </c>
    </row>
    <row r="217" spans="1:17" ht="14.4" customHeight="1" x14ac:dyDescent="0.3">
      <c r="A217" s="543" t="s">
        <v>1496</v>
      </c>
      <c r="B217" s="544" t="s">
        <v>1396</v>
      </c>
      <c r="C217" s="544" t="s">
        <v>1381</v>
      </c>
      <c r="D217" s="544" t="s">
        <v>1440</v>
      </c>
      <c r="E217" s="544" t="s">
        <v>1441</v>
      </c>
      <c r="F217" s="561">
        <v>4</v>
      </c>
      <c r="G217" s="561">
        <v>864</v>
      </c>
      <c r="H217" s="561">
        <v>1</v>
      </c>
      <c r="I217" s="561">
        <v>216</v>
      </c>
      <c r="J217" s="561">
        <v>12</v>
      </c>
      <c r="K217" s="561">
        <v>2601</v>
      </c>
      <c r="L217" s="561">
        <v>3.0104166666666665</v>
      </c>
      <c r="M217" s="561">
        <v>216.75</v>
      </c>
      <c r="N217" s="561">
        <v>3</v>
      </c>
      <c r="O217" s="561">
        <v>660</v>
      </c>
      <c r="P217" s="549">
        <v>0.76388888888888884</v>
      </c>
      <c r="Q217" s="562">
        <v>220</v>
      </c>
    </row>
    <row r="218" spans="1:17" ht="14.4" customHeight="1" x14ac:dyDescent="0.3">
      <c r="A218" s="543" t="s">
        <v>1496</v>
      </c>
      <c r="B218" s="544" t="s">
        <v>1396</v>
      </c>
      <c r="C218" s="544" t="s">
        <v>1381</v>
      </c>
      <c r="D218" s="544" t="s">
        <v>1442</v>
      </c>
      <c r="E218" s="544" t="s">
        <v>1443</v>
      </c>
      <c r="F218" s="561">
        <v>5</v>
      </c>
      <c r="G218" s="561">
        <v>5945</v>
      </c>
      <c r="H218" s="561">
        <v>1</v>
      </c>
      <c r="I218" s="561">
        <v>1189</v>
      </c>
      <c r="J218" s="561">
        <v>4</v>
      </c>
      <c r="K218" s="561">
        <v>4756</v>
      </c>
      <c r="L218" s="561">
        <v>0.8</v>
      </c>
      <c r="M218" s="561">
        <v>1189</v>
      </c>
      <c r="N218" s="561">
        <v>3</v>
      </c>
      <c r="O218" s="561">
        <v>3585</v>
      </c>
      <c r="P218" s="549">
        <v>0.60302775441547518</v>
      </c>
      <c r="Q218" s="562">
        <v>1195</v>
      </c>
    </row>
    <row r="219" spans="1:17" ht="14.4" customHeight="1" x14ac:dyDescent="0.3">
      <c r="A219" s="543" t="s">
        <v>1496</v>
      </c>
      <c r="B219" s="544" t="s">
        <v>1396</v>
      </c>
      <c r="C219" s="544" t="s">
        <v>1381</v>
      </c>
      <c r="D219" s="544" t="s">
        <v>1444</v>
      </c>
      <c r="E219" s="544" t="s">
        <v>1445</v>
      </c>
      <c r="F219" s="561">
        <v>33</v>
      </c>
      <c r="G219" s="561">
        <v>3564</v>
      </c>
      <c r="H219" s="561">
        <v>1</v>
      </c>
      <c r="I219" s="561">
        <v>108</v>
      </c>
      <c r="J219" s="561">
        <v>28</v>
      </c>
      <c r="K219" s="561">
        <v>3035</v>
      </c>
      <c r="L219" s="561">
        <v>0.85157126823793494</v>
      </c>
      <c r="M219" s="561">
        <v>108.39285714285714</v>
      </c>
      <c r="N219" s="561">
        <v>19</v>
      </c>
      <c r="O219" s="561">
        <v>2090</v>
      </c>
      <c r="P219" s="549">
        <v>0.5864197530864198</v>
      </c>
      <c r="Q219" s="562">
        <v>110</v>
      </c>
    </row>
    <row r="220" spans="1:17" ht="14.4" customHeight="1" x14ac:dyDescent="0.3">
      <c r="A220" s="543" t="s">
        <v>1496</v>
      </c>
      <c r="B220" s="544" t="s">
        <v>1396</v>
      </c>
      <c r="C220" s="544" t="s">
        <v>1381</v>
      </c>
      <c r="D220" s="544" t="s">
        <v>1446</v>
      </c>
      <c r="E220" s="544" t="s">
        <v>1447</v>
      </c>
      <c r="F220" s="561">
        <v>2</v>
      </c>
      <c r="G220" s="561">
        <v>638</v>
      </c>
      <c r="H220" s="561">
        <v>1</v>
      </c>
      <c r="I220" s="561">
        <v>319</v>
      </c>
      <c r="J220" s="561">
        <v>4</v>
      </c>
      <c r="K220" s="561">
        <v>1279</v>
      </c>
      <c r="L220" s="561">
        <v>2.0047021943573666</v>
      </c>
      <c r="M220" s="561">
        <v>319.75</v>
      </c>
      <c r="N220" s="561"/>
      <c r="O220" s="561"/>
      <c r="P220" s="549"/>
      <c r="Q220" s="562"/>
    </row>
    <row r="221" spans="1:17" ht="14.4" customHeight="1" x14ac:dyDescent="0.3">
      <c r="A221" s="543" t="s">
        <v>1496</v>
      </c>
      <c r="B221" s="544" t="s">
        <v>1396</v>
      </c>
      <c r="C221" s="544" t="s">
        <v>1381</v>
      </c>
      <c r="D221" s="544" t="s">
        <v>1450</v>
      </c>
      <c r="E221" s="544" t="s">
        <v>1451</v>
      </c>
      <c r="F221" s="561">
        <v>16</v>
      </c>
      <c r="G221" s="561">
        <v>2304</v>
      </c>
      <c r="H221" s="561">
        <v>1</v>
      </c>
      <c r="I221" s="561">
        <v>144</v>
      </c>
      <c r="J221" s="561">
        <v>16</v>
      </c>
      <c r="K221" s="561">
        <v>2311</v>
      </c>
      <c r="L221" s="561">
        <v>1.0030381944444444</v>
      </c>
      <c r="M221" s="561">
        <v>144.4375</v>
      </c>
      <c r="N221" s="561">
        <v>8</v>
      </c>
      <c r="O221" s="561">
        <v>1168</v>
      </c>
      <c r="P221" s="549">
        <v>0.50694444444444442</v>
      </c>
      <c r="Q221" s="562">
        <v>146</v>
      </c>
    </row>
    <row r="222" spans="1:17" ht="14.4" customHeight="1" x14ac:dyDescent="0.3">
      <c r="A222" s="543" t="s">
        <v>1496</v>
      </c>
      <c r="B222" s="544" t="s">
        <v>1396</v>
      </c>
      <c r="C222" s="544" t="s">
        <v>1381</v>
      </c>
      <c r="D222" s="544" t="s">
        <v>1452</v>
      </c>
      <c r="E222" s="544" t="s">
        <v>1453</v>
      </c>
      <c r="F222" s="561"/>
      <c r="G222" s="561"/>
      <c r="H222" s="561"/>
      <c r="I222" s="561"/>
      <c r="J222" s="561">
        <v>1</v>
      </c>
      <c r="K222" s="561">
        <v>1029</v>
      </c>
      <c r="L222" s="561"/>
      <c r="M222" s="561">
        <v>1029</v>
      </c>
      <c r="N222" s="561">
        <v>1</v>
      </c>
      <c r="O222" s="561">
        <v>1033</v>
      </c>
      <c r="P222" s="549"/>
      <c r="Q222" s="562">
        <v>1033</v>
      </c>
    </row>
    <row r="223" spans="1:17" ht="14.4" customHeight="1" x14ac:dyDescent="0.3">
      <c r="A223" s="543" t="s">
        <v>1496</v>
      </c>
      <c r="B223" s="544" t="s">
        <v>1396</v>
      </c>
      <c r="C223" s="544" t="s">
        <v>1381</v>
      </c>
      <c r="D223" s="544" t="s">
        <v>1454</v>
      </c>
      <c r="E223" s="544" t="s">
        <v>1455</v>
      </c>
      <c r="F223" s="561">
        <v>2</v>
      </c>
      <c r="G223" s="561">
        <v>582</v>
      </c>
      <c r="H223" s="561">
        <v>1</v>
      </c>
      <c r="I223" s="561">
        <v>291</v>
      </c>
      <c r="J223" s="561"/>
      <c r="K223" s="561"/>
      <c r="L223" s="561"/>
      <c r="M223" s="561"/>
      <c r="N223" s="561"/>
      <c r="O223" s="561"/>
      <c r="P223" s="549"/>
      <c r="Q223" s="562"/>
    </row>
    <row r="224" spans="1:17" ht="14.4" customHeight="1" x14ac:dyDescent="0.3">
      <c r="A224" s="543" t="s">
        <v>1497</v>
      </c>
      <c r="B224" s="544" t="s">
        <v>1396</v>
      </c>
      <c r="C224" s="544" t="s">
        <v>1381</v>
      </c>
      <c r="D224" s="544" t="s">
        <v>1400</v>
      </c>
      <c r="E224" s="544" t="s">
        <v>1401</v>
      </c>
      <c r="F224" s="561">
        <v>121</v>
      </c>
      <c r="G224" s="561">
        <v>24563</v>
      </c>
      <c r="H224" s="561">
        <v>1</v>
      </c>
      <c r="I224" s="561">
        <v>203</v>
      </c>
      <c r="J224" s="561">
        <v>70</v>
      </c>
      <c r="K224" s="561">
        <v>14270</v>
      </c>
      <c r="L224" s="561">
        <v>0.58095509506167808</v>
      </c>
      <c r="M224" s="561">
        <v>203.85714285714286</v>
      </c>
      <c r="N224" s="561">
        <v>164</v>
      </c>
      <c r="O224" s="561">
        <v>33784</v>
      </c>
      <c r="P224" s="549">
        <v>1.375402027439645</v>
      </c>
      <c r="Q224" s="562">
        <v>206</v>
      </c>
    </row>
    <row r="225" spans="1:17" ht="14.4" customHeight="1" x14ac:dyDescent="0.3">
      <c r="A225" s="543" t="s">
        <v>1497</v>
      </c>
      <c r="B225" s="544" t="s">
        <v>1396</v>
      </c>
      <c r="C225" s="544" t="s">
        <v>1381</v>
      </c>
      <c r="D225" s="544" t="s">
        <v>1402</v>
      </c>
      <c r="E225" s="544" t="s">
        <v>1401</v>
      </c>
      <c r="F225" s="561"/>
      <c r="G225" s="561"/>
      <c r="H225" s="561"/>
      <c r="I225" s="561"/>
      <c r="J225" s="561">
        <v>3</v>
      </c>
      <c r="K225" s="561">
        <v>252</v>
      </c>
      <c r="L225" s="561"/>
      <c r="M225" s="561">
        <v>84</v>
      </c>
      <c r="N225" s="561"/>
      <c r="O225" s="561"/>
      <c r="P225" s="549"/>
      <c r="Q225" s="562"/>
    </row>
    <row r="226" spans="1:17" ht="14.4" customHeight="1" x14ac:dyDescent="0.3">
      <c r="A226" s="543" t="s">
        <v>1497</v>
      </c>
      <c r="B226" s="544" t="s">
        <v>1396</v>
      </c>
      <c r="C226" s="544" t="s">
        <v>1381</v>
      </c>
      <c r="D226" s="544" t="s">
        <v>1403</v>
      </c>
      <c r="E226" s="544" t="s">
        <v>1404</v>
      </c>
      <c r="F226" s="561">
        <v>302</v>
      </c>
      <c r="G226" s="561">
        <v>88184</v>
      </c>
      <c r="H226" s="561">
        <v>1</v>
      </c>
      <c r="I226" s="561">
        <v>292</v>
      </c>
      <c r="J226" s="561">
        <v>471</v>
      </c>
      <c r="K226" s="561">
        <v>138140</v>
      </c>
      <c r="L226" s="561">
        <v>1.5664973237775561</v>
      </c>
      <c r="M226" s="561">
        <v>293.2908704883227</v>
      </c>
      <c r="N226" s="561">
        <v>617</v>
      </c>
      <c r="O226" s="561">
        <v>182015</v>
      </c>
      <c r="P226" s="549">
        <v>2.0640365599201669</v>
      </c>
      <c r="Q226" s="562">
        <v>295</v>
      </c>
    </row>
    <row r="227" spans="1:17" ht="14.4" customHeight="1" x14ac:dyDescent="0.3">
      <c r="A227" s="543" t="s">
        <v>1497</v>
      </c>
      <c r="B227" s="544" t="s">
        <v>1396</v>
      </c>
      <c r="C227" s="544" t="s">
        <v>1381</v>
      </c>
      <c r="D227" s="544" t="s">
        <v>1405</v>
      </c>
      <c r="E227" s="544" t="s">
        <v>1406</v>
      </c>
      <c r="F227" s="561">
        <v>6</v>
      </c>
      <c r="G227" s="561">
        <v>558</v>
      </c>
      <c r="H227" s="561">
        <v>1</v>
      </c>
      <c r="I227" s="561">
        <v>93</v>
      </c>
      <c r="J227" s="561">
        <v>9</v>
      </c>
      <c r="K227" s="561">
        <v>846</v>
      </c>
      <c r="L227" s="561">
        <v>1.5161290322580645</v>
      </c>
      <c r="M227" s="561">
        <v>94</v>
      </c>
      <c r="N227" s="561">
        <v>9</v>
      </c>
      <c r="O227" s="561">
        <v>855</v>
      </c>
      <c r="P227" s="549">
        <v>1.532258064516129</v>
      </c>
      <c r="Q227" s="562">
        <v>95</v>
      </c>
    </row>
    <row r="228" spans="1:17" ht="14.4" customHeight="1" x14ac:dyDescent="0.3">
      <c r="A228" s="543" t="s">
        <v>1497</v>
      </c>
      <c r="B228" s="544" t="s">
        <v>1396</v>
      </c>
      <c r="C228" s="544" t="s">
        <v>1381</v>
      </c>
      <c r="D228" s="544" t="s">
        <v>1407</v>
      </c>
      <c r="E228" s="544" t="s">
        <v>1408</v>
      </c>
      <c r="F228" s="561"/>
      <c r="G228" s="561"/>
      <c r="H228" s="561"/>
      <c r="I228" s="561"/>
      <c r="J228" s="561">
        <v>1</v>
      </c>
      <c r="K228" s="561">
        <v>220</v>
      </c>
      <c r="L228" s="561"/>
      <c r="M228" s="561">
        <v>220</v>
      </c>
      <c r="N228" s="561"/>
      <c r="O228" s="561"/>
      <c r="P228" s="549"/>
      <c r="Q228" s="562"/>
    </row>
    <row r="229" spans="1:17" ht="14.4" customHeight="1" x14ac:dyDescent="0.3">
      <c r="A229" s="543" t="s">
        <v>1497</v>
      </c>
      <c r="B229" s="544" t="s">
        <v>1396</v>
      </c>
      <c r="C229" s="544" t="s">
        <v>1381</v>
      </c>
      <c r="D229" s="544" t="s">
        <v>1409</v>
      </c>
      <c r="E229" s="544" t="s">
        <v>1410</v>
      </c>
      <c r="F229" s="561">
        <v>362</v>
      </c>
      <c r="G229" s="561">
        <v>48508</v>
      </c>
      <c r="H229" s="561">
        <v>1</v>
      </c>
      <c r="I229" s="561">
        <v>134</v>
      </c>
      <c r="J229" s="561">
        <v>389</v>
      </c>
      <c r="K229" s="561">
        <v>52281</v>
      </c>
      <c r="L229" s="561">
        <v>1.0777809845798632</v>
      </c>
      <c r="M229" s="561">
        <v>134.39845758354755</v>
      </c>
      <c r="N229" s="561">
        <v>384</v>
      </c>
      <c r="O229" s="561">
        <v>51840</v>
      </c>
      <c r="P229" s="549">
        <v>1.068689700667931</v>
      </c>
      <c r="Q229" s="562">
        <v>135</v>
      </c>
    </row>
    <row r="230" spans="1:17" ht="14.4" customHeight="1" x14ac:dyDescent="0.3">
      <c r="A230" s="543" t="s">
        <v>1497</v>
      </c>
      <c r="B230" s="544" t="s">
        <v>1396</v>
      </c>
      <c r="C230" s="544" t="s">
        <v>1381</v>
      </c>
      <c r="D230" s="544" t="s">
        <v>1411</v>
      </c>
      <c r="E230" s="544" t="s">
        <v>1410</v>
      </c>
      <c r="F230" s="561">
        <v>1</v>
      </c>
      <c r="G230" s="561">
        <v>175</v>
      </c>
      <c r="H230" s="561">
        <v>1</v>
      </c>
      <c r="I230" s="561">
        <v>175</v>
      </c>
      <c r="J230" s="561">
        <v>1</v>
      </c>
      <c r="K230" s="561">
        <v>175</v>
      </c>
      <c r="L230" s="561">
        <v>1</v>
      </c>
      <c r="M230" s="561">
        <v>175</v>
      </c>
      <c r="N230" s="561"/>
      <c r="O230" s="561"/>
      <c r="P230" s="549"/>
      <c r="Q230" s="562"/>
    </row>
    <row r="231" spans="1:17" ht="14.4" customHeight="1" x14ac:dyDescent="0.3">
      <c r="A231" s="543" t="s">
        <v>1497</v>
      </c>
      <c r="B231" s="544" t="s">
        <v>1396</v>
      </c>
      <c r="C231" s="544" t="s">
        <v>1381</v>
      </c>
      <c r="D231" s="544" t="s">
        <v>1412</v>
      </c>
      <c r="E231" s="544" t="s">
        <v>1413</v>
      </c>
      <c r="F231" s="561">
        <v>3</v>
      </c>
      <c r="G231" s="561">
        <v>1836</v>
      </c>
      <c r="H231" s="561">
        <v>1</v>
      </c>
      <c r="I231" s="561">
        <v>612</v>
      </c>
      <c r="J231" s="561">
        <v>3</v>
      </c>
      <c r="K231" s="561">
        <v>1848</v>
      </c>
      <c r="L231" s="561">
        <v>1.0065359477124183</v>
      </c>
      <c r="M231" s="561">
        <v>616</v>
      </c>
      <c r="N231" s="561">
        <v>2</v>
      </c>
      <c r="O231" s="561">
        <v>1240</v>
      </c>
      <c r="P231" s="549">
        <v>0.6753812636165577</v>
      </c>
      <c r="Q231" s="562">
        <v>620</v>
      </c>
    </row>
    <row r="232" spans="1:17" ht="14.4" customHeight="1" x14ac:dyDescent="0.3">
      <c r="A232" s="543" t="s">
        <v>1497</v>
      </c>
      <c r="B232" s="544" t="s">
        <v>1396</v>
      </c>
      <c r="C232" s="544" t="s">
        <v>1381</v>
      </c>
      <c r="D232" s="544" t="s">
        <v>1416</v>
      </c>
      <c r="E232" s="544" t="s">
        <v>1417</v>
      </c>
      <c r="F232" s="561">
        <v>12</v>
      </c>
      <c r="G232" s="561">
        <v>1908</v>
      </c>
      <c r="H232" s="561">
        <v>1</v>
      </c>
      <c r="I232" s="561">
        <v>159</v>
      </c>
      <c r="J232" s="561">
        <v>18</v>
      </c>
      <c r="K232" s="561">
        <v>2872</v>
      </c>
      <c r="L232" s="561">
        <v>1.5052410901467506</v>
      </c>
      <c r="M232" s="561">
        <v>159.55555555555554</v>
      </c>
      <c r="N232" s="561">
        <v>23</v>
      </c>
      <c r="O232" s="561">
        <v>3703</v>
      </c>
      <c r="P232" s="549">
        <v>1.9407756813417192</v>
      </c>
      <c r="Q232" s="562">
        <v>161</v>
      </c>
    </row>
    <row r="233" spans="1:17" ht="14.4" customHeight="1" x14ac:dyDescent="0.3">
      <c r="A233" s="543" t="s">
        <v>1497</v>
      </c>
      <c r="B233" s="544" t="s">
        <v>1396</v>
      </c>
      <c r="C233" s="544" t="s">
        <v>1381</v>
      </c>
      <c r="D233" s="544" t="s">
        <v>1418</v>
      </c>
      <c r="E233" s="544" t="s">
        <v>1419</v>
      </c>
      <c r="F233" s="561">
        <v>34</v>
      </c>
      <c r="G233" s="561">
        <v>12988</v>
      </c>
      <c r="H233" s="561">
        <v>1</v>
      </c>
      <c r="I233" s="561">
        <v>382</v>
      </c>
      <c r="J233" s="561">
        <v>47</v>
      </c>
      <c r="K233" s="561">
        <v>17974</v>
      </c>
      <c r="L233" s="561">
        <v>1.383892824145365</v>
      </c>
      <c r="M233" s="561">
        <v>382.42553191489361</v>
      </c>
      <c r="N233" s="561">
        <v>32</v>
      </c>
      <c r="O233" s="561">
        <v>12256</v>
      </c>
      <c r="P233" s="549">
        <v>0.94364028333846628</v>
      </c>
      <c r="Q233" s="562">
        <v>383</v>
      </c>
    </row>
    <row r="234" spans="1:17" ht="14.4" customHeight="1" x14ac:dyDescent="0.3">
      <c r="A234" s="543" t="s">
        <v>1497</v>
      </c>
      <c r="B234" s="544" t="s">
        <v>1396</v>
      </c>
      <c r="C234" s="544" t="s">
        <v>1381</v>
      </c>
      <c r="D234" s="544" t="s">
        <v>1420</v>
      </c>
      <c r="E234" s="544" t="s">
        <v>1421</v>
      </c>
      <c r="F234" s="561">
        <v>458</v>
      </c>
      <c r="G234" s="561">
        <v>7328</v>
      </c>
      <c r="H234" s="561">
        <v>1</v>
      </c>
      <c r="I234" s="561">
        <v>16</v>
      </c>
      <c r="J234" s="561">
        <v>473</v>
      </c>
      <c r="K234" s="561">
        <v>7568</v>
      </c>
      <c r="L234" s="561">
        <v>1.0327510917030567</v>
      </c>
      <c r="M234" s="561">
        <v>16</v>
      </c>
      <c r="N234" s="561">
        <v>481</v>
      </c>
      <c r="O234" s="561">
        <v>7696</v>
      </c>
      <c r="P234" s="549">
        <v>1.0502183406113537</v>
      </c>
      <c r="Q234" s="562">
        <v>16</v>
      </c>
    </row>
    <row r="235" spans="1:17" ht="14.4" customHeight="1" x14ac:dyDescent="0.3">
      <c r="A235" s="543" t="s">
        <v>1497</v>
      </c>
      <c r="B235" s="544" t="s">
        <v>1396</v>
      </c>
      <c r="C235" s="544" t="s">
        <v>1381</v>
      </c>
      <c r="D235" s="544" t="s">
        <v>1422</v>
      </c>
      <c r="E235" s="544" t="s">
        <v>1423</v>
      </c>
      <c r="F235" s="561">
        <v>31</v>
      </c>
      <c r="G235" s="561">
        <v>8122</v>
      </c>
      <c r="H235" s="561">
        <v>1</v>
      </c>
      <c r="I235" s="561">
        <v>262</v>
      </c>
      <c r="J235" s="561">
        <v>14</v>
      </c>
      <c r="K235" s="561">
        <v>3692</v>
      </c>
      <c r="L235" s="561">
        <v>0.45456784043339077</v>
      </c>
      <c r="M235" s="561">
        <v>263.71428571428572</v>
      </c>
      <c r="N235" s="561">
        <v>34</v>
      </c>
      <c r="O235" s="561">
        <v>9044</v>
      </c>
      <c r="P235" s="549">
        <v>1.1135188377246983</v>
      </c>
      <c r="Q235" s="562">
        <v>266</v>
      </c>
    </row>
    <row r="236" spans="1:17" ht="14.4" customHeight="1" x14ac:dyDescent="0.3">
      <c r="A236" s="543" t="s">
        <v>1497</v>
      </c>
      <c r="B236" s="544" t="s">
        <v>1396</v>
      </c>
      <c r="C236" s="544" t="s">
        <v>1381</v>
      </c>
      <c r="D236" s="544" t="s">
        <v>1424</v>
      </c>
      <c r="E236" s="544" t="s">
        <v>1425</v>
      </c>
      <c r="F236" s="561">
        <v>31</v>
      </c>
      <c r="G236" s="561">
        <v>4371</v>
      </c>
      <c r="H236" s="561">
        <v>1</v>
      </c>
      <c r="I236" s="561">
        <v>141</v>
      </c>
      <c r="J236" s="561">
        <v>13</v>
      </c>
      <c r="K236" s="561">
        <v>1833</v>
      </c>
      <c r="L236" s="561">
        <v>0.41935483870967744</v>
      </c>
      <c r="M236" s="561">
        <v>141</v>
      </c>
      <c r="N236" s="561">
        <v>43</v>
      </c>
      <c r="O236" s="561">
        <v>6063</v>
      </c>
      <c r="P236" s="549">
        <v>1.3870967741935485</v>
      </c>
      <c r="Q236" s="562">
        <v>141</v>
      </c>
    </row>
    <row r="237" spans="1:17" ht="14.4" customHeight="1" x14ac:dyDescent="0.3">
      <c r="A237" s="543" t="s">
        <v>1497</v>
      </c>
      <c r="B237" s="544" t="s">
        <v>1396</v>
      </c>
      <c r="C237" s="544" t="s">
        <v>1381</v>
      </c>
      <c r="D237" s="544" t="s">
        <v>1426</v>
      </c>
      <c r="E237" s="544" t="s">
        <v>1425</v>
      </c>
      <c r="F237" s="561">
        <v>362</v>
      </c>
      <c r="G237" s="561">
        <v>28236</v>
      </c>
      <c r="H237" s="561">
        <v>1</v>
      </c>
      <c r="I237" s="561">
        <v>78</v>
      </c>
      <c r="J237" s="561">
        <v>389</v>
      </c>
      <c r="K237" s="561">
        <v>30342</v>
      </c>
      <c r="L237" s="561">
        <v>1.0745856353591161</v>
      </c>
      <c r="M237" s="561">
        <v>78</v>
      </c>
      <c r="N237" s="561">
        <v>384</v>
      </c>
      <c r="O237" s="561">
        <v>29952</v>
      </c>
      <c r="P237" s="549">
        <v>1.0607734806629834</v>
      </c>
      <c r="Q237" s="562">
        <v>78</v>
      </c>
    </row>
    <row r="238" spans="1:17" ht="14.4" customHeight="1" x14ac:dyDescent="0.3">
      <c r="A238" s="543" t="s">
        <v>1497</v>
      </c>
      <c r="B238" s="544" t="s">
        <v>1396</v>
      </c>
      <c r="C238" s="544" t="s">
        <v>1381</v>
      </c>
      <c r="D238" s="544" t="s">
        <v>1427</v>
      </c>
      <c r="E238" s="544" t="s">
        <v>1428</v>
      </c>
      <c r="F238" s="561">
        <v>31</v>
      </c>
      <c r="G238" s="561">
        <v>9393</v>
      </c>
      <c r="H238" s="561">
        <v>1</v>
      </c>
      <c r="I238" s="561">
        <v>303</v>
      </c>
      <c r="J238" s="561">
        <v>13</v>
      </c>
      <c r="K238" s="561">
        <v>3960</v>
      </c>
      <c r="L238" s="561">
        <v>0.42159054615138936</v>
      </c>
      <c r="M238" s="561">
        <v>304.61538461538464</v>
      </c>
      <c r="N238" s="561">
        <v>43</v>
      </c>
      <c r="O238" s="561">
        <v>13201</v>
      </c>
      <c r="P238" s="549">
        <v>1.4054082827637602</v>
      </c>
      <c r="Q238" s="562">
        <v>307</v>
      </c>
    </row>
    <row r="239" spans="1:17" ht="14.4" customHeight="1" x14ac:dyDescent="0.3">
      <c r="A239" s="543" t="s">
        <v>1497</v>
      </c>
      <c r="B239" s="544" t="s">
        <v>1396</v>
      </c>
      <c r="C239" s="544" t="s">
        <v>1381</v>
      </c>
      <c r="D239" s="544" t="s">
        <v>1429</v>
      </c>
      <c r="E239" s="544" t="s">
        <v>1430</v>
      </c>
      <c r="F239" s="561">
        <v>34</v>
      </c>
      <c r="G239" s="561">
        <v>16524</v>
      </c>
      <c r="H239" s="561">
        <v>1</v>
      </c>
      <c r="I239" s="561">
        <v>486</v>
      </c>
      <c r="J239" s="561">
        <v>47</v>
      </c>
      <c r="K239" s="561">
        <v>22862</v>
      </c>
      <c r="L239" s="561">
        <v>1.3835633018639555</v>
      </c>
      <c r="M239" s="561">
        <v>486.42553191489361</v>
      </c>
      <c r="N239" s="561">
        <v>32</v>
      </c>
      <c r="O239" s="561">
        <v>15584</v>
      </c>
      <c r="P239" s="549">
        <v>0.94311304768821114</v>
      </c>
      <c r="Q239" s="562">
        <v>487</v>
      </c>
    </row>
    <row r="240" spans="1:17" ht="14.4" customHeight="1" x14ac:dyDescent="0.3">
      <c r="A240" s="543" t="s">
        <v>1497</v>
      </c>
      <c r="B240" s="544" t="s">
        <v>1396</v>
      </c>
      <c r="C240" s="544" t="s">
        <v>1381</v>
      </c>
      <c r="D240" s="544" t="s">
        <v>1431</v>
      </c>
      <c r="E240" s="544" t="s">
        <v>1432</v>
      </c>
      <c r="F240" s="561">
        <v>328</v>
      </c>
      <c r="G240" s="561">
        <v>52480</v>
      </c>
      <c r="H240" s="561">
        <v>1</v>
      </c>
      <c r="I240" s="561">
        <v>160</v>
      </c>
      <c r="J240" s="561">
        <v>356</v>
      </c>
      <c r="K240" s="561">
        <v>57107</v>
      </c>
      <c r="L240" s="561">
        <v>1.0881669207317073</v>
      </c>
      <c r="M240" s="561">
        <v>160.4129213483146</v>
      </c>
      <c r="N240" s="561">
        <v>335</v>
      </c>
      <c r="O240" s="561">
        <v>53935</v>
      </c>
      <c r="P240" s="549">
        <v>1.0277248475609757</v>
      </c>
      <c r="Q240" s="562">
        <v>161</v>
      </c>
    </row>
    <row r="241" spans="1:17" ht="14.4" customHeight="1" x14ac:dyDescent="0.3">
      <c r="A241" s="543" t="s">
        <v>1497</v>
      </c>
      <c r="B241" s="544" t="s">
        <v>1396</v>
      </c>
      <c r="C241" s="544" t="s">
        <v>1381</v>
      </c>
      <c r="D241" s="544" t="s">
        <v>1435</v>
      </c>
      <c r="E241" s="544" t="s">
        <v>1401</v>
      </c>
      <c r="F241" s="561">
        <v>979</v>
      </c>
      <c r="G241" s="561">
        <v>68530</v>
      </c>
      <c r="H241" s="561">
        <v>1</v>
      </c>
      <c r="I241" s="561">
        <v>70</v>
      </c>
      <c r="J241" s="561">
        <v>1094</v>
      </c>
      <c r="K241" s="561">
        <v>77024</v>
      </c>
      <c r="L241" s="561">
        <v>1.1239457172041443</v>
      </c>
      <c r="M241" s="561">
        <v>70.405850091407672</v>
      </c>
      <c r="N241" s="561">
        <v>1083</v>
      </c>
      <c r="O241" s="561">
        <v>76893</v>
      </c>
      <c r="P241" s="549">
        <v>1.1220341456296512</v>
      </c>
      <c r="Q241" s="562">
        <v>71</v>
      </c>
    </row>
    <row r="242" spans="1:17" ht="14.4" customHeight="1" x14ac:dyDescent="0.3">
      <c r="A242" s="543" t="s">
        <v>1497</v>
      </c>
      <c r="B242" s="544" t="s">
        <v>1396</v>
      </c>
      <c r="C242" s="544" t="s">
        <v>1381</v>
      </c>
      <c r="D242" s="544" t="s">
        <v>1440</v>
      </c>
      <c r="E242" s="544" t="s">
        <v>1441</v>
      </c>
      <c r="F242" s="561">
        <v>3</v>
      </c>
      <c r="G242" s="561">
        <v>648</v>
      </c>
      <c r="H242" s="561">
        <v>1</v>
      </c>
      <c r="I242" s="561">
        <v>216</v>
      </c>
      <c r="J242" s="561">
        <v>3</v>
      </c>
      <c r="K242" s="561">
        <v>648</v>
      </c>
      <c r="L242" s="561">
        <v>1</v>
      </c>
      <c r="M242" s="561">
        <v>216</v>
      </c>
      <c r="N242" s="561"/>
      <c r="O242" s="561"/>
      <c r="P242" s="549"/>
      <c r="Q242" s="562"/>
    </row>
    <row r="243" spans="1:17" ht="14.4" customHeight="1" x14ac:dyDescent="0.3">
      <c r="A243" s="543" t="s">
        <v>1497</v>
      </c>
      <c r="B243" s="544" t="s">
        <v>1396</v>
      </c>
      <c r="C243" s="544" t="s">
        <v>1381</v>
      </c>
      <c r="D243" s="544" t="s">
        <v>1442</v>
      </c>
      <c r="E243" s="544" t="s">
        <v>1443</v>
      </c>
      <c r="F243" s="561">
        <v>10</v>
      </c>
      <c r="G243" s="561">
        <v>11890</v>
      </c>
      <c r="H243" s="561">
        <v>1</v>
      </c>
      <c r="I243" s="561">
        <v>1189</v>
      </c>
      <c r="J243" s="561">
        <v>22</v>
      </c>
      <c r="K243" s="561">
        <v>26206</v>
      </c>
      <c r="L243" s="561">
        <v>2.2040370058873004</v>
      </c>
      <c r="M243" s="561">
        <v>1191.1818181818182</v>
      </c>
      <c r="N243" s="561">
        <v>24</v>
      </c>
      <c r="O243" s="561">
        <v>28680</v>
      </c>
      <c r="P243" s="549">
        <v>2.4121110176619007</v>
      </c>
      <c r="Q243" s="562">
        <v>1195</v>
      </c>
    </row>
    <row r="244" spans="1:17" ht="14.4" customHeight="1" x14ac:dyDescent="0.3">
      <c r="A244" s="543" t="s">
        <v>1497</v>
      </c>
      <c r="B244" s="544" t="s">
        <v>1396</v>
      </c>
      <c r="C244" s="544" t="s">
        <v>1381</v>
      </c>
      <c r="D244" s="544" t="s">
        <v>1444</v>
      </c>
      <c r="E244" s="544" t="s">
        <v>1445</v>
      </c>
      <c r="F244" s="561">
        <v>10</v>
      </c>
      <c r="G244" s="561">
        <v>1080</v>
      </c>
      <c r="H244" s="561">
        <v>1</v>
      </c>
      <c r="I244" s="561">
        <v>108</v>
      </c>
      <c r="J244" s="561">
        <v>17</v>
      </c>
      <c r="K244" s="561">
        <v>1844</v>
      </c>
      <c r="L244" s="561">
        <v>1.7074074074074075</v>
      </c>
      <c r="M244" s="561">
        <v>108.47058823529412</v>
      </c>
      <c r="N244" s="561">
        <v>21</v>
      </c>
      <c r="O244" s="561">
        <v>2310</v>
      </c>
      <c r="P244" s="549">
        <v>2.1388888888888888</v>
      </c>
      <c r="Q244" s="562">
        <v>110</v>
      </c>
    </row>
    <row r="245" spans="1:17" ht="14.4" customHeight="1" x14ac:dyDescent="0.3">
      <c r="A245" s="543" t="s">
        <v>1497</v>
      </c>
      <c r="B245" s="544" t="s">
        <v>1396</v>
      </c>
      <c r="C245" s="544" t="s">
        <v>1381</v>
      </c>
      <c r="D245" s="544" t="s">
        <v>1446</v>
      </c>
      <c r="E245" s="544" t="s">
        <v>1447</v>
      </c>
      <c r="F245" s="561">
        <v>2</v>
      </c>
      <c r="G245" s="561">
        <v>638</v>
      </c>
      <c r="H245" s="561">
        <v>1</v>
      </c>
      <c r="I245" s="561">
        <v>319</v>
      </c>
      <c r="J245" s="561">
        <v>1</v>
      </c>
      <c r="K245" s="561">
        <v>319</v>
      </c>
      <c r="L245" s="561">
        <v>0.5</v>
      </c>
      <c r="M245" s="561">
        <v>319</v>
      </c>
      <c r="N245" s="561"/>
      <c r="O245" s="561"/>
      <c r="P245" s="549"/>
      <c r="Q245" s="562"/>
    </row>
    <row r="246" spans="1:17" ht="14.4" customHeight="1" x14ac:dyDescent="0.3">
      <c r="A246" s="543" t="s">
        <v>1497</v>
      </c>
      <c r="B246" s="544" t="s">
        <v>1396</v>
      </c>
      <c r="C246" s="544" t="s">
        <v>1381</v>
      </c>
      <c r="D246" s="544" t="s">
        <v>1454</v>
      </c>
      <c r="E246" s="544" t="s">
        <v>1455</v>
      </c>
      <c r="F246" s="561">
        <v>1</v>
      </c>
      <c r="G246" s="561">
        <v>291</v>
      </c>
      <c r="H246" s="561">
        <v>1</v>
      </c>
      <c r="I246" s="561">
        <v>291</v>
      </c>
      <c r="J246" s="561"/>
      <c r="K246" s="561"/>
      <c r="L246" s="561"/>
      <c r="M246" s="561"/>
      <c r="N246" s="561"/>
      <c r="O246" s="561"/>
      <c r="P246" s="549"/>
      <c r="Q246" s="562"/>
    </row>
    <row r="247" spans="1:17" ht="14.4" customHeight="1" x14ac:dyDescent="0.3">
      <c r="A247" s="543" t="s">
        <v>1498</v>
      </c>
      <c r="B247" s="544" t="s">
        <v>1396</v>
      </c>
      <c r="C247" s="544" t="s">
        <v>1381</v>
      </c>
      <c r="D247" s="544" t="s">
        <v>1400</v>
      </c>
      <c r="E247" s="544" t="s">
        <v>1401</v>
      </c>
      <c r="F247" s="561">
        <v>173</v>
      </c>
      <c r="G247" s="561">
        <v>35119</v>
      </c>
      <c r="H247" s="561">
        <v>1</v>
      </c>
      <c r="I247" s="561">
        <v>203</v>
      </c>
      <c r="J247" s="561">
        <v>80</v>
      </c>
      <c r="K247" s="561">
        <v>16310</v>
      </c>
      <c r="L247" s="561">
        <v>0.46442096870639826</v>
      </c>
      <c r="M247" s="561">
        <v>203.875</v>
      </c>
      <c r="N247" s="561">
        <v>140</v>
      </c>
      <c r="O247" s="561">
        <v>28840</v>
      </c>
      <c r="P247" s="549">
        <v>0.82120789316324494</v>
      </c>
      <c r="Q247" s="562">
        <v>206</v>
      </c>
    </row>
    <row r="248" spans="1:17" ht="14.4" customHeight="1" x14ac:dyDescent="0.3">
      <c r="A248" s="543" t="s">
        <v>1498</v>
      </c>
      <c r="B248" s="544" t="s">
        <v>1396</v>
      </c>
      <c r="C248" s="544" t="s">
        <v>1381</v>
      </c>
      <c r="D248" s="544" t="s">
        <v>1403</v>
      </c>
      <c r="E248" s="544" t="s">
        <v>1404</v>
      </c>
      <c r="F248" s="561">
        <v>170</v>
      </c>
      <c r="G248" s="561">
        <v>49640</v>
      </c>
      <c r="H248" s="561">
        <v>1</v>
      </c>
      <c r="I248" s="561">
        <v>292</v>
      </c>
      <c r="J248" s="561">
        <v>226</v>
      </c>
      <c r="K248" s="561">
        <v>66304</v>
      </c>
      <c r="L248" s="561">
        <v>1.3356970185334407</v>
      </c>
      <c r="M248" s="561">
        <v>293.3805309734513</v>
      </c>
      <c r="N248" s="561">
        <v>154</v>
      </c>
      <c r="O248" s="561">
        <v>45430</v>
      </c>
      <c r="P248" s="549">
        <v>0.91518936341659951</v>
      </c>
      <c r="Q248" s="562">
        <v>295</v>
      </c>
    </row>
    <row r="249" spans="1:17" ht="14.4" customHeight="1" x14ac:dyDescent="0.3">
      <c r="A249" s="543" t="s">
        <v>1498</v>
      </c>
      <c r="B249" s="544" t="s">
        <v>1396</v>
      </c>
      <c r="C249" s="544" t="s">
        <v>1381</v>
      </c>
      <c r="D249" s="544" t="s">
        <v>1405</v>
      </c>
      <c r="E249" s="544" t="s">
        <v>1406</v>
      </c>
      <c r="F249" s="561">
        <v>1</v>
      </c>
      <c r="G249" s="561">
        <v>93</v>
      </c>
      <c r="H249" s="561">
        <v>1</v>
      </c>
      <c r="I249" s="561">
        <v>93</v>
      </c>
      <c r="J249" s="561"/>
      <c r="K249" s="561"/>
      <c r="L249" s="561"/>
      <c r="M249" s="561"/>
      <c r="N249" s="561"/>
      <c r="O249" s="561"/>
      <c r="P249" s="549"/>
      <c r="Q249" s="562"/>
    </row>
    <row r="250" spans="1:17" ht="14.4" customHeight="1" x14ac:dyDescent="0.3">
      <c r="A250" s="543" t="s">
        <v>1498</v>
      </c>
      <c r="B250" s="544" t="s">
        <v>1396</v>
      </c>
      <c r="C250" s="544" t="s">
        <v>1381</v>
      </c>
      <c r="D250" s="544" t="s">
        <v>1409</v>
      </c>
      <c r="E250" s="544" t="s">
        <v>1410</v>
      </c>
      <c r="F250" s="561">
        <v>239</v>
      </c>
      <c r="G250" s="561">
        <v>32026</v>
      </c>
      <c r="H250" s="561">
        <v>1</v>
      </c>
      <c r="I250" s="561">
        <v>134</v>
      </c>
      <c r="J250" s="561">
        <v>234</v>
      </c>
      <c r="K250" s="561">
        <v>31446</v>
      </c>
      <c r="L250" s="561">
        <v>0.9818897146068819</v>
      </c>
      <c r="M250" s="561">
        <v>134.38461538461539</v>
      </c>
      <c r="N250" s="561">
        <v>268</v>
      </c>
      <c r="O250" s="561">
        <v>36180</v>
      </c>
      <c r="P250" s="549">
        <v>1.1297071129707112</v>
      </c>
      <c r="Q250" s="562">
        <v>135</v>
      </c>
    </row>
    <row r="251" spans="1:17" ht="14.4" customHeight="1" x14ac:dyDescent="0.3">
      <c r="A251" s="543" t="s">
        <v>1498</v>
      </c>
      <c r="B251" s="544" t="s">
        <v>1396</v>
      </c>
      <c r="C251" s="544" t="s">
        <v>1381</v>
      </c>
      <c r="D251" s="544" t="s">
        <v>1412</v>
      </c>
      <c r="E251" s="544" t="s">
        <v>1413</v>
      </c>
      <c r="F251" s="561"/>
      <c r="G251" s="561"/>
      <c r="H251" s="561"/>
      <c r="I251" s="561"/>
      <c r="J251" s="561"/>
      <c r="K251" s="561"/>
      <c r="L251" s="561"/>
      <c r="M251" s="561"/>
      <c r="N251" s="561">
        <v>1</v>
      </c>
      <c r="O251" s="561">
        <v>620</v>
      </c>
      <c r="P251" s="549"/>
      <c r="Q251" s="562">
        <v>620</v>
      </c>
    </row>
    <row r="252" spans="1:17" ht="14.4" customHeight="1" x14ac:dyDescent="0.3">
      <c r="A252" s="543" t="s">
        <v>1498</v>
      </c>
      <c r="B252" s="544" t="s">
        <v>1396</v>
      </c>
      <c r="C252" s="544" t="s">
        <v>1381</v>
      </c>
      <c r="D252" s="544" t="s">
        <v>1416</v>
      </c>
      <c r="E252" s="544" t="s">
        <v>1417</v>
      </c>
      <c r="F252" s="561">
        <v>6</v>
      </c>
      <c r="G252" s="561">
        <v>954</v>
      </c>
      <c r="H252" s="561">
        <v>1</v>
      </c>
      <c r="I252" s="561">
        <v>159</v>
      </c>
      <c r="J252" s="561">
        <v>9</v>
      </c>
      <c r="K252" s="561">
        <v>1436</v>
      </c>
      <c r="L252" s="561">
        <v>1.5052410901467506</v>
      </c>
      <c r="M252" s="561">
        <v>159.55555555555554</v>
      </c>
      <c r="N252" s="561">
        <v>7</v>
      </c>
      <c r="O252" s="561">
        <v>1127</v>
      </c>
      <c r="P252" s="549">
        <v>1.1813417190775681</v>
      </c>
      <c r="Q252" s="562">
        <v>161</v>
      </c>
    </row>
    <row r="253" spans="1:17" ht="14.4" customHeight="1" x14ac:dyDescent="0.3">
      <c r="A253" s="543" t="s">
        <v>1498</v>
      </c>
      <c r="B253" s="544" t="s">
        <v>1396</v>
      </c>
      <c r="C253" s="544" t="s">
        <v>1381</v>
      </c>
      <c r="D253" s="544" t="s">
        <v>1418</v>
      </c>
      <c r="E253" s="544" t="s">
        <v>1419</v>
      </c>
      <c r="F253" s="561">
        <v>3</v>
      </c>
      <c r="G253" s="561">
        <v>1146</v>
      </c>
      <c r="H253" s="561">
        <v>1</v>
      </c>
      <c r="I253" s="561">
        <v>382</v>
      </c>
      <c r="J253" s="561">
        <v>3</v>
      </c>
      <c r="K253" s="561">
        <v>1147</v>
      </c>
      <c r="L253" s="561">
        <v>1.0008726003490402</v>
      </c>
      <c r="M253" s="561">
        <v>382.33333333333331</v>
      </c>
      <c r="N253" s="561">
        <v>2</v>
      </c>
      <c r="O253" s="561">
        <v>766</v>
      </c>
      <c r="P253" s="549">
        <v>0.66841186736474689</v>
      </c>
      <c r="Q253" s="562">
        <v>383</v>
      </c>
    </row>
    <row r="254" spans="1:17" ht="14.4" customHeight="1" x14ac:dyDescent="0.3">
      <c r="A254" s="543" t="s">
        <v>1498</v>
      </c>
      <c r="B254" s="544" t="s">
        <v>1396</v>
      </c>
      <c r="C254" s="544" t="s">
        <v>1381</v>
      </c>
      <c r="D254" s="544" t="s">
        <v>1420</v>
      </c>
      <c r="E254" s="544" t="s">
        <v>1421</v>
      </c>
      <c r="F254" s="561">
        <v>280</v>
      </c>
      <c r="G254" s="561">
        <v>4480</v>
      </c>
      <c r="H254" s="561">
        <v>1</v>
      </c>
      <c r="I254" s="561">
        <v>16</v>
      </c>
      <c r="J254" s="561">
        <v>261</v>
      </c>
      <c r="K254" s="561">
        <v>4176</v>
      </c>
      <c r="L254" s="561">
        <v>0.93214285714285716</v>
      </c>
      <c r="M254" s="561">
        <v>16</v>
      </c>
      <c r="N254" s="561">
        <v>300</v>
      </c>
      <c r="O254" s="561">
        <v>4800</v>
      </c>
      <c r="P254" s="549">
        <v>1.0714285714285714</v>
      </c>
      <c r="Q254" s="562">
        <v>16</v>
      </c>
    </row>
    <row r="255" spans="1:17" ht="14.4" customHeight="1" x14ac:dyDescent="0.3">
      <c r="A255" s="543" t="s">
        <v>1498</v>
      </c>
      <c r="B255" s="544" t="s">
        <v>1396</v>
      </c>
      <c r="C255" s="544" t="s">
        <v>1381</v>
      </c>
      <c r="D255" s="544" t="s">
        <v>1422</v>
      </c>
      <c r="E255" s="544" t="s">
        <v>1423</v>
      </c>
      <c r="F255" s="561">
        <v>24</v>
      </c>
      <c r="G255" s="561">
        <v>6288</v>
      </c>
      <c r="H255" s="561">
        <v>1</v>
      </c>
      <c r="I255" s="561">
        <v>262</v>
      </c>
      <c r="J255" s="561">
        <v>17</v>
      </c>
      <c r="K255" s="561">
        <v>4484</v>
      </c>
      <c r="L255" s="561">
        <v>0.71310432569974558</v>
      </c>
      <c r="M255" s="561">
        <v>263.76470588235293</v>
      </c>
      <c r="N255" s="561">
        <v>18</v>
      </c>
      <c r="O255" s="561">
        <v>4788</v>
      </c>
      <c r="P255" s="549">
        <v>0.76145038167938928</v>
      </c>
      <c r="Q255" s="562">
        <v>266</v>
      </c>
    </row>
    <row r="256" spans="1:17" ht="14.4" customHeight="1" x14ac:dyDescent="0.3">
      <c r="A256" s="543" t="s">
        <v>1498</v>
      </c>
      <c r="B256" s="544" t="s">
        <v>1396</v>
      </c>
      <c r="C256" s="544" t="s">
        <v>1381</v>
      </c>
      <c r="D256" s="544" t="s">
        <v>1424</v>
      </c>
      <c r="E256" s="544" t="s">
        <v>1425</v>
      </c>
      <c r="F256" s="561">
        <v>33</v>
      </c>
      <c r="G256" s="561">
        <v>4653</v>
      </c>
      <c r="H256" s="561">
        <v>1</v>
      </c>
      <c r="I256" s="561">
        <v>141</v>
      </c>
      <c r="J256" s="561">
        <v>22</v>
      </c>
      <c r="K256" s="561">
        <v>3102</v>
      </c>
      <c r="L256" s="561">
        <v>0.66666666666666663</v>
      </c>
      <c r="M256" s="561">
        <v>141</v>
      </c>
      <c r="N256" s="561">
        <v>28</v>
      </c>
      <c r="O256" s="561">
        <v>3948</v>
      </c>
      <c r="P256" s="549">
        <v>0.84848484848484851</v>
      </c>
      <c r="Q256" s="562">
        <v>141</v>
      </c>
    </row>
    <row r="257" spans="1:17" ht="14.4" customHeight="1" x14ac:dyDescent="0.3">
      <c r="A257" s="543" t="s">
        <v>1498</v>
      </c>
      <c r="B257" s="544" t="s">
        <v>1396</v>
      </c>
      <c r="C257" s="544" t="s">
        <v>1381</v>
      </c>
      <c r="D257" s="544" t="s">
        <v>1426</v>
      </c>
      <c r="E257" s="544" t="s">
        <v>1425</v>
      </c>
      <c r="F257" s="561">
        <v>239</v>
      </c>
      <c r="G257" s="561">
        <v>18642</v>
      </c>
      <c r="H257" s="561">
        <v>1</v>
      </c>
      <c r="I257" s="561">
        <v>78</v>
      </c>
      <c r="J257" s="561">
        <v>234</v>
      </c>
      <c r="K257" s="561">
        <v>18252</v>
      </c>
      <c r="L257" s="561">
        <v>0.97907949790794979</v>
      </c>
      <c r="M257" s="561">
        <v>78</v>
      </c>
      <c r="N257" s="561">
        <v>268</v>
      </c>
      <c r="O257" s="561">
        <v>20904</v>
      </c>
      <c r="P257" s="549">
        <v>1.1213389121338913</v>
      </c>
      <c r="Q257" s="562">
        <v>78</v>
      </c>
    </row>
    <row r="258" spans="1:17" ht="14.4" customHeight="1" x14ac:dyDescent="0.3">
      <c r="A258" s="543" t="s">
        <v>1498</v>
      </c>
      <c r="B258" s="544" t="s">
        <v>1396</v>
      </c>
      <c r="C258" s="544" t="s">
        <v>1381</v>
      </c>
      <c r="D258" s="544" t="s">
        <v>1427</v>
      </c>
      <c r="E258" s="544" t="s">
        <v>1428</v>
      </c>
      <c r="F258" s="561">
        <v>33</v>
      </c>
      <c r="G258" s="561">
        <v>9999</v>
      </c>
      <c r="H258" s="561">
        <v>1</v>
      </c>
      <c r="I258" s="561">
        <v>303</v>
      </c>
      <c r="J258" s="561">
        <v>22</v>
      </c>
      <c r="K258" s="561">
        <v>6699</v>
      </c>
      <c r="L258" s="561">
        <v>0.66996699669966997</v>
      </c>
      <c r="M258" s="561">
        <v>304.5</v>
      </c>
      <c r="N258" s="561">
        <v>28</v>
      </c>
      <c r="O258" s="561">
        <v>8596</v>
      </c>
      <c r="P258" s="549">
        <v>0.85968596859685964</v>
      </c>
      <c r="Q258" s="562">
        <v>307</v>
      </c>
    </row>
    <row r="259" spans="1:17" ht="14.4" customHeight="1" x14ac:dyDescent="0.3">
      <c r="A259" s="543" t="s">
        <v>1498</v>
      </c>
      <c r="B259" s="544" t="s">
        <v>1396</v>
      </c>
      <c r="C259" s="544" t="s">
        <v>1381</v>
      </c>
      <c r="D259" s="544" t="s">
        <v>1429</v>
      </c>
      <c r="E259" s="544" t="s">
        <v>1430</v>
      </c>
      <c r="F259" s="561">
        <v>3</v>
      </c>
      <c r="G259" s="561">
        <v>1458</v>
      </c>
      <c r="H259" s="561">
        <v>1</v>
      </c>
      <c r="I259" s="561">
        <v>486</v>
      </c>
      <c r="J259" s="561">
        <v>3</v>
      </c>
      <c r="K259" s="561">
        <v>1459</v>
      </c>
      <c r="L259" s="561">
        <v>1.0006858710562414</v>
      </c>
      <c r="M259" s="561">
        <v>486.33333333333331</v>
      </c>
      <c r="N259" s="561">
        <v>2</v>
      </c>
      <c r="O259" s="561">
        <v>974</v>
      </c>
      <c r="P259" s="549">
        <v>0.66803840877914955</v>
      </c>
      <c r="Q259" s="562">
        <v>487</v>
      </c>
    </row>
    <row r="260" spans="1:17" ht="14.4" customHeight="1" x14ac:dyDescent="0.3">
      <c r="A260" s="543" t="s">
        <v>1498</v>
      </c>
      <c r="B260" s="544" t="s">
        <v>1396</v>
      </c>
      <c r="C260" s="544" t="s">
        <v>1381</v>
      </c>
      <c r="D260" s="544" t="s">
        <v>1431</v>
      </c>
      <c r="E260" s="544" t="s">
        <v>1432</v>
      </c>
      <c r="F260" s="561">
        <v>223</v>
      </c>
      <c r="G260" s="561">
        <v>35680</v>
      </c>
      <c r="H260" s="561">
        <v>1</v>
      </c>
      <c r="I260" s="561">
        <v>160</v>
      </c>
      <c r="J260" s="561">
        <v>219</v>
      </c>
      <c r="K260" s="561">
        <v>35124</v>
      </c>
      <c r="L260" s="561">
        <v>0.98441704035874444</v>
      </c>
      <c r="M260" s="561">
        <v>160.38356164383561</v>
      </c>
      <c r="N260" s="561">
        <v>242</v>
      </c>
      <c r="O260" s="561">
        <v>38962</v>
      </c>
      <c r="P260" s="549">
        <v>1.0919843049327354</v>
      </c>
      <c r="Q260" s="562">
        <v>161</v>
      </c>
    </row>
    <row r="261" spans="1:17" ht="14.4" customHeight="1" x14ac:dyDescent="0.3">
      <c r="A261" s="543" t="s">
        <v>1498</v>
      </c>
      <c r="B261" s="544" t="s">
        <v>1396</v>
      </c>
      <c r="C261" s="544" t="s">
        <v>1381</v>
      </c>
      <c r="D261" s="544" t="s">
        <v>1435</v>
      </c>
      <c r="E261" s="544" t="s">
        <v>1401</v>
      </c>
      <c r="F261" s="561">
        <v>508</v>
      </c>
      <c r="G261" s="561">
        <v>35560</v>
      </c>
      <c r="H261" s="561">
        <v>1</v>
      </c>
      <c r="I261" s="561">
        <v>70</v>
      </c>
      <c r="J261" s="561">
        <v>492</v>
      </c>
      <c r="K261" s="561">
        <v>34631</v>
      </c>
      <c r="L261" s="561">
        <v>0.97387514060742408</v>
      </c>
      <c r="M261" s="561">
        <v>70.388211382113823</v>
      </c>
      <c r="N261" s="561">
        <v>596</v>
      </c>
      <c r="O261" s="561">
        <v>42316</v>
      </c>
      <c r="P261" s="549">
        <v>1.1899887514060743</v>
      </c>
      <c r="Q261" s="562">
        <v>71</v>
      </c>
    </row>
    <row r="262" spans="1:17" ht="14.4" customHeight="1" x14ac:dyDescent="0.3">
      <c r="A262" s="543" t="s">
        <v>1498</v>
      </c>
      <c r="B262" s="544" t="s">
        <v>1396</v>
      </c>
      <c r="C262" s="544" t="s">
        <v>1381</v>
      </c>
      <c r="D262" s="544" t="s">
        <v>1442</v>
      </c>
      <c r="E262" s="544" t="s">
        <v>1443</v>
      </c>
      <c r="F262" s="561">
        <v>6</v>
      </c>
      <c r="G262" s="561">
        <v>7134</v>
      </c>
      <c r="H262" s="561">
        <v>1</v>
      </c>
      <c r="I262" s="561">
        <v>1189</v>
      </c>
      <c r="J262" s="561">
        <v>9</v>
      </c>
      <c r="K262" s="561">
        <v>10721</v>
      </c>
      <c r="L262" s="561">
        <v>1.5028034763106253</v>
      </c>
      <c r="M262" s="561">
        <v>1191.2222222222222</v>
      </c>
      <c r="N262" s="561">
        <v>6</v>
      </c>
      <c r="O262" s="561">
        <v>7170</v>
      </c>
      <c r="P262" s="549">
        <v>1.0050462573591252</v>
      </c>
      <c r="Q262" s="562">
        <v>1195</v>
      </c>
    </row>
    <row r="263" spans="1:17" ht="14.4" customHeight="1" x14ac:dyDescent="0.3">
      <c r="A263" s="543" t="s">
        <v>1498</v>
      </c>
      <c r="B263" s="544" t="s">
        <v>1396</v>
      </c>
      <c r="C263" s="544" t="s">
        <v>1381</v>
      </c>
      <c r="D263" s="544" t="s">
        <v>1444</v>
      </c>
      <c r="E263" s="544" t="s">
        <v>1445</v>
      </c>
      <c r="F263" s="561">
        <v>5</v>
      </c>
      <c r="G263" s="561">
        <v>540</v>
      </c>
      <c r="H263" s="561">
        <v>1</v>
      </c>
      <c r="I263" s="561">
        <v>108</v>
      </c>
      <c r="J263" s="561">
        <v>7</v>
      </c>
      <c r="K263" s="561">
        <v>760</v>
      </c>
      <c r="L263" s="561">
        <v>1.4074074074074074</v>
      </c>
      <c r="M263" s="561">
        <v>108.57142857142857</v>
      </c>
      <c r="N263" s="561">
        <v>6</v>
      </c>
      <c r="O263" s="561">
        <v>660</v>
      </c>
      <c r="P263" s="549">
        <v>1.2222222222222223</v>
      </c>
      <c r="Q263" s="562">
        <v>110</v>
      </c>
    </row>
    <row r="264" spans="1:17" ht="14.4" customHeight="1" x14ac:dyDescent="0.3">
      <c r="A264" s="543" t="s">
        <v>1499</v>
      </c>
      <c r="B264" s="544" t="s">
        <v>1396</v>
      </c>
      <c r="C264" s="544" t="s">
        <v>1381</v>
      </c>
      <c r="D264" s="544" t="s">
        <v>1400</v>
      </c>
      <c r="E264" s="544" t="s">
        <v>1401</v>
      </c>
      <c r="F264" s="561">
        <v>21</v>
      </c>
      <c r="G264" s="561">
        <v>4263</v>
      </c>
      <c r="H264" s="561">
        <v>1</v>
      </c>
      <c r="I264" s="561">
        <v>203</v>
      </c>
      <c r="J264" s="561">
        <v>6</v>
      </c>
      <c r="K264" s="561">
        <v>1222</v>
      </c>
      <c r="L264" s="561">
        <v>0.28665259207131127</v>
      </c>
      <c r="M264" s="561">
        <v>203.66666666666666</v>
      </c>
      <c r="N264" s="561">
        <v>17</v>
      </c>
      <c r="O264" s="561">
        <v>3502</v>
      </c>
      <c r="P264" s="549">
        <v>0.82148721557588555</v>
      </c>
      <c r="Q264" s="562">
        <v>206</v>
      </c>
    </row>
    <row r="265" spans="1:17" ht="14.4" customHeight="1" x14ac:dyDescent="0.3">
      <c r="A265" s="543" t="s">
        <v>1499</v>
      </c>
      <c r="B265" s="544" t="s">
        <v>1396</v>
      </c>
      <c r="C265" s="544" t="s">
        <v>1381</v>
      </c>
      <c r="D265" s="544" t="s">
        <v>1403</v>
      </c>
      <c r="E265" s="544" t="s">
        <v>1404</v>
      </c>
      <c r="F265" s="561">
        <v>35</v>
      </c>
      <c r="G265" s="561">
        <v>10220</v>
      </c>
      <c r="H265" s="561">
        <v>1</v>
      </c>
      <c r="I265" s="561">
        <v>292</v>
      </c>
      <c r="J265" s="561"/>
      <c r="K265" s="561"/>
      <c r="L265" s="561"/>
      <c r="M265" s="561"/>
      <c r="N265" s="561">
        <v>50</v>
      </c>
      <c r="O265" s="561">
        <v>14750</v>
      </c>
      <c r="P265" s="549">
        <v>1.4432485322896282</v>
      </c>
      <c r="Q265" s="562">
        <v>295</v>
      </c>
    </row>
    <row r="266" spans="1:17" ht="14.4" customHeight="1" x14ac:dyDescent="0.3">
      <c r="A266" s="543" t="s">
        <v>1499</v>
      </c>
      <c r="B266" s="544" t="s">
        <v>1396</v>
      </c>
      <c r="C266" s="544" t="s">
        <v>1381</v>
      </c>
      <c r="D266" s="544" t="s">
        <v>1409</v>
      </c>
      <c r="E266" s="544" t="s">
        <v>1410</v>
      </c>
      <c r="F266" s="561">
        <v>13</v>
      </c>
      <c r="G266" s="561">
        <v>1742</v>
      </c>
      <c r="H266" s="561">
        <v>1</v>
      </c>
      <c r="I266" s="561">
        <v>134</v>
      </c>
      <c r="J266" s="561">
        <v>7</v>
      </c>
      <c r="K266" s="561">
        <v>942</v>
      </c>
      <c r="L266" s="561">
        <v>0.54075774971297363</v>
      </c>
      <c r="M266" s="561">
        <v>134.57142857142858</v>
      </c>
      <c r="N266" s="561">
        <v>20</v>
      </c>
      <c r="O266" s="561">
        <v>2700</v>
      </c>
      <c r="P266" s="549">
        <v>1.5499425947187142</v>
      </c>
      <c r="Q266" s="562">
        <v>135</v>
      </c>
    </row>
    <row r="267" spans="1:17" ht="14.4" customHeight="1" x14ac:dyDescent="0.3">
      <c r="A267" s="543" t="s">
        <v>1499</v>
      </c>
      <c r="B267" s="544" t="s">
        <v>1396</v>
      </c>
      <c r="C267" s="544" t="s">
        <v>1381</v>
      </c>
      <c r="D267" s="544" t="s">
        <v>1411</v>
      </c>
      <c r="E267" s="544" t="s">
        <v>1410</v>
      </c>
      <c r="F267" s="561">
        <v>1</v>
      </c>
      <c r="G267" s="561">
        <v>175</v>
      </c>
      <c r="H267" s="561">
        <v>1</v>
      </c>
      <c r="I267" s="561">
        <v>175</v>
      </c>
      <c r="J267" s="561"/>
      <c r="K267" s="561"/>
      <c r="L267" s="561"/>
      <c r="M267" s="561"/>
      <c r="N267" s="561"/>
      <c r="O267" s="561"/>
      <c r="P267" s="549"/>
      <c r="Q267" s="562"/>
    </row>
    <row r="268" spans="1:17" ht="14.4" customHeight="1" x14ac:dyDescent="0.3">
      <c r="A268" s="543" t="s">
        <v>1499</v>
      </c>
      <c r="B268" s="544" t="s">
        <v>1396</v>
      </c>
      <c r="C268" s="544" t="s">
        <v>1381</v>
      </c>
      <c r="D268" s="544" t="s">
        <v>1416</v>
      </c>
      <c r="E268" s="544" t="s">
        <v>1417</v>
      </c>
      <c r="F268" s="561">
        <v>2</v>
      </c>
      <c r="G268" s="561">
        <v>318</v>
      </c>
      <c r="H268" s="561">
        <v>1</v>
      </c>
      <c r="I268" s="561">
        <v>159</v>
      </c>
      <c r="J268" s="561"/>
      <c r="K268" s="561"/>
      <c r="L268" s="561"/>
      <c r="M268" s="561"/>
      <c r="N268" s="561">
        <v>1</v>
      </c>
      <c r="O268" s="561">
        <v>161</v>
      </c>
      <c r="P268" s="549">
        <v>0.50628930817610063</v>
      </c>
      <c r="Q268" s="562">
        <v>161</v>
      </c>
    </row>
    <row r="269" spans="1:17" ht="14.4" customHeight="1" x14ac:dyDescent="0.3">
      <c r="A269" s="543" t="s">
        <v>1499</v>
      </c>
      <c r="B269" s="544" t="s">
        <v>1396</v>
      </c>
      <c r="C269" s="544" t="s">
        <v>1381</v>
      </c>
      <c r="D269" s="544" t="s">
        <v>1420</v>
      </c>
      <c r="E269" s="544" t="s">
        <v>1421</v>
      </c>
      <c r="F269" s="561">
        <v>19</v>
      </c>
      <c r="G269" s="561">
        <v>304</v>
      </c>
      <c r="H269" s="561">
        <v>1</v>
      </c>
      <c r="I269" s="561">
        <v>16</v>
      </c>
      <c r="J269" s="561">
        <v>11</v>
      </c>
      <c r="K269" s="561">
        <v>176</v>
      </c>
      <c r="L269" s="561">
        <v>0.57894736842105265</v>
      </c>
      <c r="M269" s="561">
        <v>16</v>
      </c>
      <c r="N269" s="561">
        <v>26</v>
      </c>
      <c r="O269" s="561">
        <v>416</v>
      </c>
      <c r="P269" s="549">
        <v>1.368421052631579</v>
      </c>
      <c r="Q269" s="562">
        <v>16</v>
      </c>
    </row>
    <row r="270" spans="1:17" ht="14.4" customHeight="1" x14ac:dyDescent="0.3">
      <c r="A270" s="543" t="s">
        <v>1499</v>
      </c>
      <c r="B270" s="544" t="s">
        <v>1396</v>
      </c>
      <c r="C270" s="544" t="s">
        <v>1381</v>
      </c>
      <c r="D270" s="544" t="s">
        <v>1422</v>
      </c>
      <c r="E270" s="544" t="s">
        <v>1423</v>
      </c>
      <c r="F270" s="561">
        <v>5</v>
      </c>
      <c r="G270" s="561">
        <v>1310</v>
      </c>
      <c r="H270" s="561">
        <v>1</v>
      </c>
      <c r="I270" s="561">
        <v>262</v>
      </c>
      <c r="J270" s="561">
        <v>3</v>
      </c>
      <c r="K270" s="561">
        <v>789</v>
      </c>
      <c r="L270" s="561">
        <v>0.60229007633587783</v>
      </c>
      <c r="M270" s="561">
        <v>263</v>
      </c>
      <c r="N270" s="561">
        <v>4</v>
      </c>
      <c r="O270" s="561">
        <v>1064</v>
      </c>
      <c r="P270" s="549">
        <v>0.81221374045801531</v>
      </c>
      <c r="Q270" s="562">
        <v>266</v>
      </c>
    </row>
    <row r="271" spans="1:17" ht="14.4" customHeight="1" x14ac:dyDescent="0.3">
      <c r="A271" s="543" t="s">
        <v>1499</v>
      </c>
      <c r="B271" s="544" t="s">
        <v>1396</v>
      </c>
      <c r="C271" s="544" t="s">
        <v>1381</v>
      </c>
      <c r="D271" s="544" t="s">
        <v>1424</v>
      </c>
      <c r="E271" s="544" t="s">
        <v>1425</v>
      </c>
      <c r="F271" s="561">
        <v>5</v>
      </c>
      <c r="G271" s="561">
        <v>705</v>
      </c>
      <c r="H271" s="561">
        <v>1</v>
      </c>
      <c r="I271" s="561">
        <v>141</v>
      </c>
      <c r="J271" s="561">
        <v>3</v>
      </c>
      <c r="K271" s="561">
        <v>423</v>
      </c>
      <c r="L271" s="561">
        <v>0.6</v>
      </c>
      <c r="M271" s="561">
        <v>141</v>
      </c>
      <c r="N271" s="561">
        <v>5</v>
      </c>
      <c r="O271" s="561">
        <v>705</v>
      </c>
      <c r="P271" s="549">
        <v>1</v>
      </c>
      <c r="Q271" s="562">
        <v>141</v>
      </c>
    </row>
    <row r="272" spans="1:17" ht="14.4" customHeight="1" x14ac:dyDescent="0.3">
      <c r="A272" s="543" t="s">
        <v>1499</v>
      </c>
      <c r="B272" s="544" t="s">
        <v>1396</v>
      </c>
      <c r="C272" s="544" t="s">
        <v>1381</v>
      </c>
      <c r="D272" s="544" t="s">
        <v>1426</v>
      </c>
      <c r="E272" s="544" t="s">
        <v>1425</v>
      </c>
      <c r="F272" s="561">
        <v>13</v>
      </c>
      <c r="G272" s="561">
        <v>1014</v>
      </c>
      <c r="H272" s="561">
        <v>1</v>
      </c>
      <c r="I272" s="561">
        <v>78</v>
      </c>
      <c r="J272" s="561">
        <v>7</v>
      </c>
      <c r="K272" s="561">
        <v>546</v>
      </c>
      <c r="L272" s="561">
        <v>0.53846153846153844</v>
      </c>
      <c r="M272" s="561">
        <v>78</v>
      </c>
      <c r="N272" s="561">
        <v>19</v>
      </c>
      <c r="O272" s="561">
        <v>1482</v>
      </c>
      <c r="P272" s="549">
        <v>1.4615384615384615</v>
      </c>
      <c r="Q272" s="562">
        <v>78</v>
      </c>
    </row>
    <row r="273" spans="1:17" ht="14.4" customHeight="1" x14ac:dyDescent="0.3">
      <c r="A273" s="543" t="s">
        <v>1499</v>
      </c>
      <c r="B273" s="544" t="s">
        <v>1396</v>
      </c>
      <c r="C273" s="544" t="s">
        <v>1381</v>
      </c>
      <c r="D273" s="544" t="s">
        <v>1427</v>
      </c>
      <c r="E273" s="544" t="s">
        <v>1428</v>
      </c>
      <c r="F273" s="561">
        <v>5</v>
      </c>
      <c r="G273" s="561">
        <v>1515</v>
      </c>
      <c r="H273" s="561">
        <v>1</v>
      </c>
      <c r="I273" s="561">
        <v>303</v>
      </c>
      <c r="J273" s="561">
        <v>3</v>
      </c>
      <c r="K273" s="561">
        <v>912</v>
      </c>
      <c r="L273" s="561">
        <v>0.60198019801980196</v>
      </c>
      <c r="M273" s="561">
        <v>304</v>
      </c>
      <c r="N273" s="561">
        <v>5</v>
      </c>
      <c r="O273" s="561">
        <v>1535</v>
      </c>
      <c r="P273" s="549">
        <v>1.0132013201320131</v>
      </c>
      <c r="Q273" s="562">
        <v>307</v>
      </c>
    </row>
    <row r="274" spans="1:17" ht="14.4" customHeight="1" x14ac:dyDescent="0.3">
      <c r="A274" s="543" t="s">
        <v>1499</v>
      </c>
      <c r="B274" s="544" t="s">
        <v>1396</v>
      </c>
      <c r="C274" s="544" t="s">
        <v>1381</v>
      </c>
      <c r="D274" s="544" t="s">
        <v>1431</v>
      </c>
      <c r="E274" s="544" t="s">
        <v>1432</v>
      </c>
      <c r="F274" s="561">
        <v>11</v>
      </c>
      <c r="G274" s="561">
        <v>1760</v>
      </c>
      <c r="H274" s="561">
        <v>1</v>
      </c>
      <c r="I274" s="561">
        <v>160</v>
      </c>
      <c r="J274" s="561">
        <v>9</v>
      </c>
      <c r="K274" s="561">
        <v>1445</v>
      </c>
      <c r="L274" s="561">
        <v>0.82102272727272729</v>
      </c>
      <c r="M274" s="561">
        <v>160.55555555555554</v>
      </c>
      <c r="N274" s="561">
        <v>17</v>
      </c>
      <c r="O274" s="561">
        <v>2737</v>
      </c>
      <c r="P274" s="549">
        <v>1.5551136363636364</v>
      </c>
      <c r="Q274" s="562">
        <v>161</v>
      </c>
    </row>
    <row r="275" spans="1:17" ht="14.4" customHeight="1" x14ac:dyDescent="0.3">
      <c r="A275" s="543" t="s">
        <v>1499</v>
      </c>
      <c r="B275" s="544" t="s">
        <v>1396</v>
      </c>
      <c r="C275" s="544" t="s">
        <v>1381</v>
      </c>
      <c r="D275" s="544" t="s">
        <v>1435</v>
      </c>
      <c r="E275" s="544" t="s">
        <v>1401</v>
      </c>
      <c r="F275" s="561">
        <v>24</v>
      </c>
      <c r="G275" s="561">
        <v>1680</v>
      </c>
      <c r="H275" s="561">
        <v>1</v>
      </c>
      <c r="I275" s="561">
        <v>70</v>
      </c>
      <c r="J275" s="561">
        <v>13</v>
      </c>
      <c r="K275" s="561">
        <v>918</v>
      </c>
      <c r="L275" s="561">
        <v>0.54642857142857137</v>
      </c>
      <c r="M275" s="561">
        <v>70.615384615384613</v>
      </c>
      <c r="N275" s="561">
        <v>38</v>
      </c>
      <c r="O275" s="561">
        <v>2698</v>
      </c>
      <c r="P275" s="549">
        <v>1.605952380952381</v>
      </c>
      <c r="Q275" s="562">
        <v>71</v>
      </c>
    </row>
    <row r="276" spans="1:17" ht="14.4" customHeight="1" x14ac:dyDescent="0.3">
      <c r="A276" s="543" t="s">
        <v>1499</v>
      </c>
      <c r="B276" s="544" t="s">
        <v>1396</v>
      </c>
      <c r="C276" s="544" t="s">
        <v>1381</v>
      </c>
      <c r="D276" s="544" t="s">
        <v>1440</v>
      </c>
      <c r="E276" s="544" t="s">
        <v>1441</v>
      </c>
      <c r="F276" s="561">
        <v>3</v>
      </c>
      <c r="G276" s="561">
        <v>648</v>
      </c>
      <c r="H276" s="561">
        <v>1</v>
      </c>
      <c r="I276" s="561">
        <v>216</v>
      </c>
      <c r="J276" s="561"/>
      <c r="K276" s="561"/>
      <c r="L276" s="561"/>
      <c r="M276" s="561"/>
      <c r="N276" s="561"/>
      <c r="O276" s="561"/>
      <c r="P276" s="549"/>
      <c r="Q276" s="562"/>
    </row>
    <row r="277" spans="1:17" ht="14.4" customHeight="1" x14ac:dyDescent="0.3">
      <c r="A277" s="543" t="s">
        <v>1499</v>
      </c>
      <c r="B277" s="544" t="s">
        <v>1396</v>
      </c>
      <c r="C277" s="544" t="s">
        <v>1381</v>
      </c>
      <c r="D277" s="544" t="s">
        <v>1444</v>
      </c>
      <c r="E277" s="544" t="s">
        <v>1445</v>
      </c>
      <c r="F277" s="561">
        <v>1</v>
      </c>
      <c r="G277" s="561">
        <v>108</v>
      </c>
      <c r="H277" s="561">
        <v>1</v>
      </c>
      <c r="I277" s="561">
        <v>108</v>
      </c>
      <c r="J277" s="561"/>
      <c r="K277" s="561"/>
      <c r="L277" s="561"/>
      <c r="M277" s="561"/>
      <c r="N277" s="561">
        <v>1</v>
      </c>
      <c r="O277" s="561">
        <v>110</v>
      </c>
      <c r="P277" s="549">
        <v>1.0185185185185186</v>
      </c>
      <c r="Q277" s="562">
        <v>110</v>
      </c>
    </row>
    <row r="278" spans="1:17" ht="14.4" customHeight="1" x14ac:dyDescent="0.3">
      <c r="A278" s="543" t="s">
        <v>1499</v>
      </c>
      <c r="B278" s="544" t="s">
        <v>1396</v>
      </c>
      <c r="C278" s="544" t="s">
        <v>1381</v>
      </c>
      <c r="D278" s="544" t="s">
        <v>1452</v>
      </c>
      <c r="E278" s="544" t="s">
        <v>1453</v>
      </c>
      <c r="F278" s="561">
        <v>1</v>
      </c>
      <c r="G278" s="561">
        <v>1020</v>
      </c>
      <c r="H278" s="561">
        <v>1</v>
      </c>
      <c r="I278" s="561">
        <v>1020</v>
      </c>
      <c r="J278" s="561"/>
      <c r="K278" s="561"/>
      <c r="L278" s="561"/>
      <c r="M278" s="561"/>
      <c r="N278" s="561"/>
      <c r="O278" s="561"/>
      <c r="P278" s="549"/>
      <c r="Q278" s="562"/>
    </row>
    <row r="279" spans="1:17" ht="14.4" customHeight="1" x14ac:dyDescent="0.3">
      <c r="A279" s="543" t="s">
        <v>1500</v>
      </c>
      <c r="B279" s="544" t="s">
        <v>1396</v>
      </c>
      <c r="C279" s="544" t="s">
        <v>1381</v>
      </c>
      <c r="D279" s="544" t="s">
        <v>1400</v>
      </c>
      <c r="E279" s="544" t="s">
        <v>1401</v>
      </c>
      <c r="F279" s="561">
        <v>34</v>
      </c>
      <c r="G279" s="561">
        <v>6902</v>
      </c>
      <c r="H279" s="561">
        <v>1</v>
      </c>
      <c r="I279" s="561">
        <v>203</v>
      </c>
      <c r="J279" s="561">
        <v>17</v>
      </c>
      <c r="K279" s="561">
        <v>3453</v>
      </c>
      <c r="L279" s="561">
        <v>0.50028977108084616</v>
      </c>
      <c r="M279" s="561">
        <v>203.11764705882354</v>
      </c>
      <c r="N279" s="561">
        <v>28</v>
      </c>
      <c r="O279" s="561">
        <v>5768</v>
      </c>
      <c r="P279" s="549">
        <v>0.83569979716024345</v>
      </c>
      <c r="Q279" s="562">
        <v>206</v>
      </c>
    </row>
    <row r="280" spans="1:17" ht="14.4" customHeight="1" x14ac:dyDescent="0.3">
      <c r="A280" s="543" t="s">
        <v>1500</v>
      </c>
      <c r="B280" s="544" t="s">
        <v>1396</v>
      </c>
      <c r="C280" s="544" t="s">
        <v>1381</v>
      </c>
      <c r="D280" s="544" t="s">
        <v>1403</v>
      </c>
      <c r="E280" s="544" t="s">
        <v>1404</v>
      </c>
      <c r="F280" s="561">
        <v>43</v>
      </c>
      <c r="G280" s="561">
        <v>12556</v>
      </c>
      <c r="H280" s="561">
        <v>1</v>
      </c>
      <c r="I280" s="561">
        <v>292</v>
      </c>
      <c r="J280" s="561">
        <v>16</v>
      </c>
      <c r="K280" s="561">
        <v>4672</v>
      </c>
      <c r="L280" s="561">
        <v>0.37209302325581395</v>
      </c>
      <c r="M280" s="561">
        <v>292</v>
      </c>
      <c r="N280" s="561">
        <v>85</v>
      </c>
      <c r="O280" s="561">
        <v>25075</v>
      </c>
      <c r="P280" s="549">
        <v>1.9970532016565785</v>
      </c>
      <c r="Q280" s="562">
        <v>295</v>
      </c>
    </row>
    <row r="281" spans="1:17" ht="14.4" customHeight="1" x14ac:dyDescent="0.3">
      <c r="A281" s="543" t="s">
        <v>1500</v>
      </c>
      <c r="B281" s="544" t="s">
        <v>1396</v>
      </c>
      <c r="C281" s="544" t="s">
        <v>1381</v>
      </c>
      <c r="D281" s="544" t="s">
        <v>1405</v>
      </c>
      <c r="E281" s="544" t="s">
        <v>1406</v>
      </c>
      <c r="F281" s="561">
        <v>3</v>
      </c>
      <c r="G281" s="561">
        <v>279</v>
      </c>
      <c r="H281" s="561">
        <v>1</v>
      </c>
      <c r="I281" s="561">
        <v>93</v>
      </c>
      <c r="J281" s="561">
        <v>3</v>
      </c>
      <c r="K281" s="561">
        <v>279</v>
      </c>
      <c r="L281" s="561">
        <v>1</v>
      </c>
      <c r="M281" s="561">
        <v>93</v>
      </c>
      <c r="N281" s="561">
        <v>3</v>
      </c>
      <c r="O281" s="561">
        <v>285</v>
      </c>
      <c r="P281" s="549">
        <v>1.021505376344086</v>
      </c>
      <c r="Q281" s="562">
        <v>95</v>
      </c>
    </row>
    <row r="282" spans="1:17" ht="14.4" customHeight="1" x14ac:dyDescent="0.3">
      <c r="A282" s="543" t="s">
        <v>1500</v>
      </c>
      <c r="B282" s="544" t="s">
        <v>1396</v>
      </c>
      <c r="C282" s="544" t="s">
        <v>1381</v>
      </c>
      <c r="D282" s="544" t="s">
        <v>1409</v>
      </c>
      <c r="E282" s="544" t="s">
        <v>1410</v>
      </c>
      <c r="F282" s="561">
        <v>34</v>
      </c>
      <c r="G282" s="561">
        <v>4556</v>
      </c>
      <c r="H282" s="561">
        <v>1</v>
      </c>
      <c r="I282" s="561">
        <v>134</v>
      </c>
      <c r="J282" s="561">
        <v>34</v>
      </c>
      <c r="K282" s="561">
        <v>4569</v>
      </c>
      <c r="L282" s="561">
        <v>1.0028533801580333</v>
      </c>
      <c r="M282" s="561">
        <v>134.38235294117646</v>
      </c>
      <c r="N282" s="561">
        <v>61</v>
      </c>
      <c r="O282" s="561">
        <v>8235</v>
      </c>
      <c r="P282" s="549">
        <v>1.8075065847234417</v>
      </c>
      <c r="Q282" s="562">
        <v>135</v>
      </c>
    </row>
    <row r="283" spans="1:17" ht="14.4" customHeight="1" x14ac:dyDescent="0.3">
      <c r="A283" s="543" t="s">
        <v>1500</v>
      </c>
      <c r="B283" s="544" t="s">
        <v>1396</v>
      </c>
      <c r="C283" s="544" t="s">
        <v>1381</v>
      </c>
      <c r="D283" s="544" t="s">
        <v>1412</v>
      </c>
      <c r="E283" s="544" t="s">
        <v>1413</v>
      </c>
      <c r="F283" s="561">
        <v>1</v>
      </c>
      <c r="G283" s="561">
        <v>612</v>
      </c>
      <c r="H283" s="561">
        <v>1</v>
      </c>
      <c r="I283" s="561">
        <v>612</v>
      </c>
      <c r="J283" s="561"/>
      <c r="K283" s="561"/>
      <c r="L283" s="561"/>
      <c r="M283" s="561"/>
      <c r="N283" s="561"/>
      <c r="O283" s="561"/>
      <c r="P283" s="549"/>
      <c r="Q283" s="562"/>
    </row>
    <row r="284" spans="1:17" ht="14.4" customHeight="1" x14ac:dyDescent="0.3">
      <c r="A284" s="543" t="s">
        <v>1500</v>
      </c>
      <c r="B284" s="544" t="s">
        <v>1396</v>
      </c>
      <c r="C284" s="544" t="s">
        <v>1381</v>
      </c>
      <c r="D284" s="544" t="s">
        <v>1416</v>
      </c>
      <c r="E284" s="544" t="s">
        <v>1417</v>
      </c>
      <c r="F284" s="561">
        <v>2</v>
      </c>
      <c r="G284" s="561">
        <v>318</v>
      </c>
      <c r="H284" s="561">
        <v>1</v>
      </c>
      <c r="I284" s="561">
        <v>159</v>
      </c>
      <c r="J284" s="561">
        <v>1</v>
      </c>
      <c r="K284" s="561">
        <v>159</v>
      </c>
      <c r="L284" s="561">
        <v>0.5</v>
      </c>
      <c r="M284" s="561">
        <v>159</v>
      </c>
      <c r="N284" s="561">
        <v>3</v>
      </c>
      <c r="O284" s="561">
        <v>483</v>
      </c>
      <c r="P284" s="549">
        <v>1.5188679245283019</v>
      </c>
      <c r="Q284" s="562">
        <v>161</v>
      </c>
    </row>
    <row r="285" spans="1:17" ht="14.4" customHeight="1" x14ac:dyDescent="0.3">
      <c r="A285" s="543" t="s">
        <v>1500</v>
      </c>
      <c r="B285" s="544" t="s">
        <v>1396</v>
      </c>
      <c r="C285" s="544" t="s">
        <v>1381</v>
      </c>
      <c r="D285" s="544" t="s">
        <v>1418</v>
      </c>
      <c r="E285" s="544" t="s">
        <v>1419</v>
      </c>
      <c r="F285" s="561"/>
      <c r="G285" s="561"/>
      <c r="H285" s="561"/>
      <c r="I285" s="561"/>
      <c r="J285" s="561"/>
      <c r="K285" s="561"/>
      <c r="L285" s="561"/>
      <c r="M285" s="561"/>
      <c r="N285" s="561">
        <v>2</v>
      </c>
      <c r="O285" s="561">
        <v>766</v>
      </c>
      <c r="P285" s="549"/>
      <c r="Q285" s="562">
        <v>383</v>
      </c>
    </row>
    <row r="286" spans="1:17" ht="14.4" customHeight="1" x14ac:dyDescent="0.3">
      <c r="A286" s="543" t="s">
        <v>1500</v>
      </c>
      <c r="B286" s="544" t="s">
        <v>1396</v>
      </c>
      <c r="C286" s="544" t="s">
        <v>1381</v>
      </c>
      <c r="D286" s="544" t="s">
        <v>1420</v>
      </c>
      <c r="E286" s="544" t="s">
        <v>1421</v>
      </c>
      <c r="F286" s="561">
        <v>107</v>
      </c>
      <c r="G286" s="561">
        <v>1712</v>
      </c>
      <c r="H286" s="561">
        <v>1</v>
      </c>
      <c r="I286" s="561">
        <v>16</v>
      </c>
      <c r="J286" s="561">
        <v>101</v>
      </c>
      <c r="K286" s="561">
        <v>1616</v>
      </c>
      <c r="L286" s="561">
        <v>0.94392523364485981</v>
      </c>
      <c r="M286" s="561">
        <v>16</v>
      </c>
      <c r="N286" s="561">
        <v>112</v>
      </c>
      <c r="O286" s="561">
        <v>1792</v>
      </c>
      <c r="P286" s="549">
        <v>1.0467289719626167</v>
      </c>
      <c r="Q286" s="562">
        <v>16</v>
      </c>
    </row>
    <row r="287" spans="1:17" ht="14.4" customHeight="1" x14ac:dyDescent="0.3">
      <c r="A287" s="543" t="s">
        <v>1500</v>
      </c>
      <c r="B287" s="544" t="s">
        <v>1396</v>
      </c>
      <c r="C287" s="544" t="s">
        <v>1381</v>
      </c>
      <c r="D287" s="544" t="s">
        <v>1422</v>
      </c>
      <c r="E287" s="544" t="s">
        <v>1423</v>
      </c>
      <c r="F287" s="561">
        <v>6</v>
      </c>
      <c r="G287" s="561">
        <v>1572</v>
      </c>
      <c r="H287" s="561">
        <v>1</v>
      </c>
      <c r="I287" s="561">
        <v>262</v>
      </c>
      <c r="J287" s="561">
        <v>9</v>
      </c>
      <c r="K287" s="561">
        <v>2370</v>
      </c>
      <c r="L287" s="561">
        <v>1.5076335877862594</v>
      </c>
      <c r="M287" s="561">
        <v>263.33333333333331</v>
      </c>
      <c r="N287" s="561">
        <v>5</v>
      </c>
      <c r="O287" s="561">
        <v>1330</v>
      </c>
      <c r="P287" s="549">
        <v>0.84605597964376589</v>
      </c>
      <c r="Q287" s="562">
        <v>266</v>
      </c>
    </row>
    <row r="288" spans="1:17" ht="14.4" customHeight="1" x14ac:dyDescent="0.3">
      <c r="A288" s="543" t="s">
        <v>1500</v>
      </c>
      <c r="B288" s="544" t="s">
        <v>1396</v>
      </c>
      <c r="C288" s="544" t="s">
        <v>1381</v>
      </c>
      <c r="D288" s="544" t="s">
        <v>1424</v>
      </c>
      <c r="E288" s="544" t="s">
        <v>1425</v>
      </c>
      <c r="F288" s="561">
        <v>6</v>
      </c>
      <c r="G288" s="561">
        <v>846</v>
      </c>
      <c r="H288" s="561">
        <v>1</v>
      </c>
      <c r="I288" s="561">
        <v>141</v>
      </c>
      <c r="J288" s="561">
        <v>7</v>
      </c>
      <c r="K288" s="561">
        <v>987</v>
      </c>
      <c r="L288" s="561">
        <v>1.1666666666666667</v>
      </c>
      <c r="M288" s="561">
        <v>141</v>
      </c>
      <c r="N288" s="561">
        <v>7</v>
      </c>
      <c r="O288" s="561">
        <v>987</v>
      </c>
      <c r="P288" s="549">
        <v>1.1666666666666667</v>
      </c>
      <c r="Q288" s="562">
        <v>141</v>
      </c>
    </row>
    <row r="289" spans="1:17" ht="14.4" customHeight="1" x14ac:dyDescent="0.3">
      <c r="A289" s="543" t="s">
        <v>1500</v>
      </c>
      <c r="B289" s="544" t="s">
        <v>1396</v>
      </c>
      <c r="C289" s="544" t="s">
        <v>1381</v>
      </c>
      <c r="D289" s="544" t="s">
        <v>1426</v>
      </c>
      <c r="E289" s="544" t="s">
        <v>1425</v>
      </c>
      <c r="F289" s="561">
        <v>34</v>
      </c>
      <c r="G289" s="561">
        <v>2652</v>
      </c>
      <c r="H289" s="561">
        <v>1</v>
      </c>
      <c r="I289" s="561">
        <v>78</v>
      </c>
      <c r="J289" s="561">
        <v>34</v>
      </c>
      <c r="K289" s="561">
        <v>2652</v>
      </c>
      <c r="L289" s="561">
        <v>1</v>
      </c>
      <c r="M289" s="561">
        <v>78</v>
      </c>
      <c r="N289" s="561">
        <v>61</v>
      </c>
      <c r="O289" s="561">
        <v>4758</v>
      </c>
      <c r="P289" s="549">
        <v>1.7941176470588236</v>
      </c>
      <c r="Q289" s="562">
        <v>78</v>
      </c>
    </row>
    <row r="290" spans="1:17" ht="14.4" customHeight="1" x14ac:dyDescent="0.3">
      <c r="A290" s="543" t="s">
        <v>1500</v>
      </c>
      <c r="B290" s="544" t="s">
        <v>1396</v>
      </c>
      <c r="C290" s="544" t="s">
        <v>1381</v>
      </c>
      <c r="D290" s="544" t="s">
        <v>1427</v>
      </c>
      <c r="E290" s="544" t="s">
        <v>1428</v>
      </c>
      <c r="F290" s="561">
        <v>6</v>
      </c>
      <c r="G290" s="561">
        <v>1818</v>
      </c>
      <c r="H290" s="561">
        <v>1</v>
      </c>
      <c r="I290" s="561">
        <v>303</v>
      </c>
      <c r="J290" s="561">
        <v>7</v>
      </c>
      <c r="K290" s="561">
        <v>2127</v>
      </c>
      <c r="L290" s="561">
        <v>1.16996699669967</v>
      </c>
      <c r="M290" s="561">
        <v>303.85714285714283</v>
      </c>
      <c r="N290" s="561">
        <v>7</v>
      </c>
      <c r="O290" s="561">
        <v>2149</v>
      </c>
      <c r="P290" s="549">
        <v>1.182068206820682</v>
      </c>
      <c r="Q290" s="562">
        <v>307</v>
      </c>
    </row>
    <row r="291" spans="1:17" ht="14.4" customHeight="1" x14ac:dyDescent="0.3">
      <c r="A291" s="543" t="s">
        <v>1500</v>
      </c>
      <c r="B291" s="544" t="s">
        <v>1396</v>
      </c>
      <c r="C291" s="544" t="s">
        <v>1381</v>
      </c>
      <c r="D291" s="544" t="s">
        <v>1431</v>
      </c>
      <c r="E291" s="544" t="s">
        <v>1432</v>
      </c>
      <c r="F291" s="561">
        <v>84</v>
      </c>
      <c r="G291" s="561">
        <v>13440</v>
      </c>
      <c r="H291" s="561">
        <v>1</v>
      </c>
      <c r="I291" s="561">
        <v>160</v>
      </c>
      <c r="J291" s="561">
        <v>81</v>
      </c>
      <c r="K291" s="561">
        <v>12982</v>
      </c>
      <c r="L291" s="561">
        <v>0.965922619047619</v>
      </c>
      <c r="M291" s="561">
        <v>160.27160493827159</v>
      </c>
      <c r="N291" s="561">
        <v>88</v>
      </c>
      <c r="O291" s="561">
        <v>14168</v>
      </c>
      <c r="P291" s="549">
        <v>1.0541666666666667</v>
      </c>
      <c r="Q291" s="562">
        <v>161</v>
      </c>
    </row>
    <row r="292" spans="1:17" ht="14.4" customHeight="1" x14ac:dyDescent="0.3">
      <c r="A292" s="543" t="s">
        <v>1500</v>
      </c>
      <c r="B292" s="544" t="s">
        <v>1396</v>
      </c>
      <c r="C292" s="544" t="s">
        <v>1381</v>
      </c>
      <c r="D292" s="544" t="s">
        <v>1435</v>
      </c>
      <c r="E292" s="544" t="s">
        <v>1401</v>
      </c>
      <c r="F292" s="561">
        <v>69</v>
      </c>
      <c r="G292" s="561">
        <v>4830</v>
      </c>
      <c r="H292" s="561">
        <v>1</v>
      </c>
      <c r="I292" s="561">
        <v>70</v>
      </c>
      <c r="J292" s="561">
        <v>81</v>
      </c>
      <c r="K292" s="561">
        <v>5699</v>
      </c>
      <c r="L292" s="561">
        <v>1.1799171842650102</v>
      </c>
      <c r="M292" s="561">
        <v>70.358024691358025</v>
      </c>
      <c r="N292" s="561">
        <v>161</v>
      </c>
      <c r="O292" s="561">
        <v>11431</v>
      </c>
      <c r="P292" s="549">
        <v>2.3666666666666667</v>
      </c>
      <c r="Q292" s="562">
        <v>71</v>
      </c>
    </row>
    <row r="293" spans="1:17" ht="14.4" customHeight="1" x14ac:dyDescent="0.3">
      <c r="A293" s="543" t="s">
        <v>1500</v>
      </c>
      <c r="B293" s="544" t="s">
        <v>1396</v>
      </c>
      <c r="C293" s="544" t="s">
        <v>1381</v>
      </c>
      <c r="D293" s="544" t="s">
        <v>1442</v>
      </c>
      <c r="E293" s="544" t="s">
        <v>1443</v>
      </c>
      <c r="F293" s="561">
        <v>1</v>
      </c>
      <c r="G293" s="561">
        <v>1189</v>
      </c>
      <c r="H293" s="561">
        <v>1</v>
      </c>
      <c r="I293" s="561">
        <v>1189</v>
      </c>
      <c r="J293" s="561">
        <v>1</v>
      </c>
      <c r="K293" s="561">
        <v>1189</v>
      </c>
      <c r="L293" s="561">
        <v>1</v>
      </c>
      <c r="M293" s="561">
        <v>1189</v>
      </c>
      <c r="N293" s="561">
        <v>3</v>
      </c>
      <c r="O293" s="561">
        <v>3585</v>
      </c>
      <c r="P293" s="549">
        <v>3.0151387720773761</v>
      </c>
      <c r="Q293" s="562">
        <v>1195</v>
      </c>
    </row>
    <row r="294" spans="1:17" ht="14.4" customHeight="1" x14ac:dyDescent="0.3">
      <c r="A294" s="543" t="s">
        <v>1500</v>
      </c>
      <c r="B294" s="544" t="s">
        <v>1396</v>
      </c>
      <c r="C294" s="544" t="s">
        <v>1381</v>
      </c>
      <c r="D294" s="544" t="s">
        <v>1444</v>
      </c>
      <c r="E294" s="544" t="s">
        <v>1445</v>
      </c>
      <c r="F294" s="561">
        <v>1</v>
      </c>
      <c r="G294" s="561">
        <v>108</v>
      </c>
      <c r="H294" s="561">
        <v>1</v>
      </c>
      <c r="I294" s="561">
        <v>108</v>
      </c>
      <c r="J294" s="561">
        <v>1</v>
      </c>
      <c r="K294" s="561">
        <v>108</v>
      </c>
      <c r="L294" s="561">
        <v>1</v>
      </c>
      <c r="M294" s="561">
        <v>108</v>
      </c>
      <c r="N294" s="561">
        <v>2</v>
      </c>
      <c r="O294" s="561">
        <v>220</v>
      </c>
      <c r="P294" s="549">
        <v>2.0370370370370372</v>
      </c>
      <c r="Q294" s="562">
        <v>110</v>
      </c>
    </row>
    <row r="295" spans="1:17" ht="14.4" customHeight="1" x14ac:dyDescent="0.3">
      <c r="A295" s="543" t="s">
        <v>1500</v>
      </c>
      <c r="B295" s="544" t="s">
        <v>1396</v>
      </c>
      <c r="C295" s="544" t="s">
        <v>1381</v>
      </c>
      <c r="D295" s="544" t="s">
        <v>1454</v>
      </c>
      <c r="E295" s="544" t="s">
        <v>1455</v>
      </c>
      <c r="F295" s="561"/>
      <c r="G295" s="561"/>
      <c r="H295" s="561"/>
      <c r="I295" s="561"/>
      <c r="J295" s="561"/>
      <c r="K295" s="561"/>
      <c r="L295" s="561"/>
      <c r="M295" s="561"/>
      <c r="N295" s="561">
        <v>1</v>
      </c>
      <c r="O295" s="561">
        <v>294</v>
      </c>
      <c r="P295" s="549"/>
      <c r="Q295" s="562">
        <v>294</v>
      </c>
    </row>
    <row r="296" spans="1:17" ht="14.4" customHeight="1" x14ac:dyDescent="0.3">
      <c r="A296" s="543" t="s">
        <v>1501</v>
      </c>
      <c r="B296" s="544" t="s">
        <v>1396</v>
      </c>
      <c r="C296" s="544" t="s">
        <v>1381</v>
      </c>
      <c r="D296" s="544" t="s">
        <v>1400</v>
      </c>
      <c r="E296" s="544" t="s">
        <v>1401</v>
      </c>
      <c r="F296" s="561">
        <v>24</v>
      </c>
      <c r="G296" s="561">
        <v>4872</v>
      </c>
      <c r="H296" s="561">
        <v>1</v>
      </c>
      <c r="I296" s="561">
        <v>203</v>
      </c>
      <c r="J296" s="561">
        <v>7</v>
      </c>
      <c r="K296" s="561">
        <v>1431</v>
      </c>
      <c r="L296" s="561">
        <v>0.29371921182266009</v>
      </c>
      <c r="M296" s="561">
        <v>204.42857142857142</v>
      </c>
      <c r="N296" s="561">
        <v>35</v>
      </c>
      <c r="O296" s="561">
        <v>7210</v>
      </c>
      <c r="P296" s="549">
        <v>1.4798850574712643</v>
      </c>
      <c r="Q296" s="562">
        <v>206</v>
      </c>
    </row>
    <row r="297" spans="1:17" ht="14.4" customHeight="1" x14ac:dyDescent="0.3">
      <c r="A297" s="543" t="s">
        <v>1501</v>
      </c>
      <c r="B297" s="544" t="s">
        <v>1396</v>
      </c>
      <c r="C297" s="544" t="s">
        <v>1381</v>
      </c>
      <c r="D297" s="544" t="s">
        <v>1402</v>
      </c>
      <c r="E297" s="544" t="s">
        <v>1401</v>
      </c>
      <c r="F297" s="561"/>
      <c r="G297" s="561"/>
      <c r="H297" s="561"/>
      <c r="I297" s="561"/>
      <c r="J297" s="561"/>
      <c r="K297" s="561"/>
      <c r="L297" s="561"/>
      <c r="M297" s="561"/>
      <c r="N297" s="561">
        <v>1</v>
      </c>
      <c r="O297" s="561">
        <v>85</v>
      </c>
      <c r="P297" s="549"/>
      <c r="Q297" s="562">
        <v>85</v>
      </c>
    </row>
    <row r="298" spans="1:17" ht="14.4" customHeight="1" x14ac:dyDescent="0.3">
      <c r="A298" s="543" t="s">
        <v>1501</v>
      </c>
      <c r="B298" s="544" t="s">
        <v>1396</v>
      </c>
      <c r="C298" s="544" t="s">
        <v>1381</v>
      </c>
      <c r="D298" s="544" t="s">
        <v>1403</v>
      </c>
      <c r="E298" s="544" t="s">
        <v>1404</v>
      </c>
      <c r="F298" s="561">
        <v>97</v>
      </c>
      <c r="G298" s="561">
        <v>28324</v>
      </c>
      <c r="H298" s="561">
        <v>1</v>
      </c>
      <c r="I298" s="561">
        <v>292</v>
      </c>
      <c r="J298" s="561">
        <v>16</v>
      </c>
      <c r="K298" s="561">
        <v>4672</v>
      </c>
      <c r="L298" s="561">
        <v>0.16494845360824742</v>
      </c>
      <c r="M298" s="561">
        <v>292</v>
      </c>
      <c r="N298" s="561">
        <v>42</v>
      </c>
      <c r="O298" s="561">
        <v>12390</v>
      </c>
      <c r="P298" s="549">
        <v>0.43743821494139246</v>
      </c>
      <c r="Q298" s="562">
        <v>295</v>
      </c>
    </row>
    <row r="299" spans="1:17" ht="14.4" customHeight="1" x14ac:dyDescent="0.3">
      <c r="A299" s="543" t="s">
        <v>1501</v>
      </c>
      <c r="B299" s="544" t="s">
        <v>1396</v>
      </c>
      <c r="C299" s="544" t="s">
        <v>1381</v>
      </c>
      <c r="D299" s="544" t="s">
        <v>1405</v>
      </c>
      <c r="E299" s="544" t="s">
        <v>1406</v>
      </c>
      <c r="F299" s="561">
        <v>6</v>
      </c>
      <c r="G299" s="561">
        <v>558</v>
      </c>
      <c r="H299" s="561">
        <v>1</v>
      </c>
      <c r="I299" s="561">
        <v>93</v>
      </c>
      <c r="J299" s="561"/>
      <c r="K299" s="561"/>
      <c r="L299" s="561"/>
      <c r="M299" s="561"/>
      <c r="N299" s="561"/>
      <c r="O299" s="561"/>
      <c r="P299" s="549"/>
      <c r="Q299" s="562"/>
    </row>
    <row r="300" spans="1:17" ht="14.4" customHeight="1" x14ac:dyDescent="0.3">
      <c r="A300" s="543" t="s">
        <v>1501</v>
      </c>
      <c r="B300" s="544" t="s">
        <v>1396</v>
      </c>
      <c r="C300" s="544" t="s">
        <v>1381</v>
      </c>
      <c r="D300" s="544" t="s">
        <v>1409</v>
      </c>
      <c r="E300" s="544" t="s">
        <v>1410</v>
      </c>
      <c r="F300" s="561">
        <v>5</v>
      </c>
      <c r="G300" s="561">
        <v>670</v>
      </c>
      <c r="H300" s="561">
        <v>1</v>
      </c>
      <c r="I300" s="561">
        <v>134</v>
      </c>
      <c r="J300" s="561">
        <v>5</v>
      </c>
      <c r="K300" s="561">
        <v>672</v>
      </c>
      <c r="L300" s="561">
        <v>1.0029850746268656</v>
      </c>
      <c r="M300" s="561">
        <v>134.4</v>
      </c>
      <c r="N300" s="561">
        <v>11</v>
      </c>
      <c r="O300" s="561">
        <v>1485</v>
      </c>
      <c r="P300" s="549">
        <v>2.216417910447761</v>
      </c>
      <c r="Q300" s="562">
        <v>135</v>
      </c>
    </row>
    <row r="301" spans="1:17" ht="14.4" customHeight="1" x14ac:dyDescent="0.3">
      <c r="A301" s="543" t="s">
        <v>1501</v>
      </c>
      <c r="B301" s="544" t="s">
        <v>1396</v>
      </c>
      <c r="C301" s="544" t="s">
        <v>1381</v>
      </c>
      <c r="D301" s="544" t="s">
        <v>1412</v>
      </c>
      <c r="E301" s="544" t="s">
        <v>1413</v>
      </c>
      <c r="F301" s="561">
        <v>2</v>
      </c>
      <c r="G301" s="561">
        <v>1224</v>
      </c>
      <c r="H301" s="561">
        <v>1</v>
      </c>
      <c r="I301" s="561">
        <v>612</v>
      </c>
      <c r="J301" s="561"/>
      <c r="K301" s="561"/>
      <c r="L301" s="561"/>
      <c r="M301" s="561"/>
      <c r="N301" s="561"/>
      <c r="O301" s="561"/>
      <c r="P301" s="549"/>
      <c r="Q301" s="562"/>
    </row>
    <row r="302" spans="1:17" ht="14.4" customHeight="1" x14ac:dyDescent="0.3">
      <c r="A302" s="543" t="s">
        <v>1501</v>
      </c>
      <c r="B302" s="544" t="s">
        <v>1396</v>
      </c>
      <c r="C302" s="544" t="s">
        <v>1381</v>
      </c>
      <c r="D302" s="544" t="s">
        <v>1416</v>
      </c>
      <c r="E302" s="544" t="s">
        <v>1417</v>
      </c>
      <c r="F302" s="561">
        <v>4</v>
      </c>
      <c r="G302" s="561">
        <v>636</v>
      </c>
      <c r="H302" s="561">
        <v>1</v>
      </c>
      <c r="I302" s="561">
        <v>159</v>
      </c>
      <c r="J302" s="561">
        <v>1</v>
      </c>
      <c r="K302" s="561">
        <v>159</v>
      </c>
      <c r="L302" s="561">
        <v>0.25</v>
      </c>
      <c r="M302" s="561">
        <v>159</v>
      </c>
      <c r="N302" s="561">
        <v>2</v>
      </c>
      <c r="O302" s="561">
        <v>322</v>
      </c>
      <c r="P302" s="549">
        <v>0.50628930817610063</v>
      </c>
      <c r="Q302" s="562">
        <v>161</v>
      </c>
    </row>
    <row r="303" spans="1:17" ht="14.4" customHeight="1" x14ac:dyDescent="0.3">
      <c r="A303" s="543" t="s">
        <v>1501</v>
      </c>
      <c r="B303" s="544" t="s">
        <v>1396</v>
      </c>
      <c r="C303" s="544" t="s">
        <v>1381</v>
      </c>
      <c r="D303" s="544" t="s">
        <v>1420</v>
      </c>
      <c r="E303" s="544" t="s">
        <v>1421</v>
      </c>
      <c r="F303" s="561">
        <v>20</v>
      </c>
      <c r="G303" s="561">
        <v>320</v>
      </c>
      <c r="H303" s="561">
        <v>1</v>
      </c>
      <c r="I303" s="561">
        <v>16</v>
      </c>
      <c r="J303" s="561">
        <v>16</v>
      </c>
      <c r="K303" s="561">
        <v>256</v>
      </c>
      <c r="L303" s="561">
        <v>0.8</v>
      </c>
      <c r="M303" s="561">
        <v>16</v>
      </c>
      <c r="N303" s="561">
        <v>35</v>
      </c>
      <c r="O303" s="561">
        <v>560</v>
      </c>
      <c r="P303" s="549">
        <v>1.75</v>
      </c>
      <c r="Q303" s="562">
        <v>16</v>
      </c>
    </row>
    <row r="304" spans="1:17" ht="14.4" customHeight="1" x14ac:dyDescent="0.3">
      <c r="A304" s="543" t="s">
        <v>1501</v>
      </c>
      <c r="B304" s="544" t="s">
        <v>1396</v>
      </c>
      <c r="C304" s="544" t="s">
        <v>1381</v>
      </c>
      <c r="D304" s="544" t="s">
        <v>1422</v>
      </c>
      <c r="E304" s="544" t="s">
        <v>1423</v>
      </c>
      <c r="F304" s="561">
        <v>9</v>
      </c>
      <c r="G304" s="561">
        <v>2358</v>
      </c>
      <c r="H304" s="561">
        <v>1</v>
      </c>
      <c r="I304" s="561">
        <v>262</v>
      </c>
      <c r="J304" s="561">
        <v>3</v>
      </c>
      <c r="K304" s="561">
        <v>792</v>
      </c>
      <c r="L304" s="561">
        <v>0.33587786259541985</v>
      </c>
      <c r="M304" s="561">
        <v>264</v>
      </c>
      <c r="N304" s="561">
        <v>9</v>
      </c>
      <c r="O304" s="561">
        <v>2394</v>
      </c>
      <c r="P304" s="549">
        <v>1.0152671755725191</v>
      </c>
      <c r="Q304" s="562">
        <v>266</v>
      </c>
    </row>
    <row r="305" spans="1:17" ht="14.4" customHeight="1" x14ac:dyDescent="0.3">
      <c r="A305" s="543" t="s">
        <v>1501</v>
      </c>
      <c r="B305" s="544" t="s">
        <v>1396</v>
      </c>
      <c r="C305" s="544" t="s">
        <v>1381</v>
      </c>
      <c r="D305" s="544" t="s">
        <v>1424</v>
      </c>
      <c r="E305" s="544" t="s">
        <v>1425</v>
      </c>
      <c r="F305" s="561">
        <v>8</v>
      </c>
      <c r="G305" s="561">
        <v>1128</v>
      </c>
      <c r="H305" s="561">
        <v>1</v>
      </c>
      <c r="I305" s="561">
        <v>141</v>
      </c>
      <c r="J305" s="561">
        <v>3</v>
      </c>
      <c r="K305" s="561">
        <v>423</v>
      </c>
      <c r="L305" s="561">
        <v>0.375</v>
      </c>
      <c r="M305" s="561">
        <v>141</v>
      </c>
      <c r="N305" s="561">
        <v>16</v>
      </c>
      <c r="O305" s="561">
        <v>2256</v>
      </c>
      <c r="P305" s="549">
        <v>2</v>
      </c>
      <c r="Q305" s="562">
        <v>141</v>
      </c>
    </row>
    <row r="306" spans="1:17" ht="14.4" customHeight="1" x14ac:dyDescent="0.3">
      <c r="A306" s="543" t="s">
        <v>1501</v>
      </c>
      <c r="B306" s="544" t="s">
        <v>1396</v>
      </c>
      <c r="C306" s="544" t="s">
        <v>1381</v>
      </c>
      <c r="D306" s="544" t="s">
        <v>1426</v>
      </c>
      <c r="E306" s="544" t="s">
        <v>1425</v>
      </c>
      <c r="F306" s="561">
        <v>5</v>
      </c>
      <c r="G306" s="561">
        <v>390</v>
      </c>
      <c r="H306" s="561">
        <v>1</v>
      </c>
      <c r="I306" s="561">
        <v>78</v>
      </c>
      <c r="J306" s="561">
        <v>5</v>
      </c>
      <c r="K306" s="561">
        <v>390</v>
      </c>
      <c r="L306" s="561">
        <v>1</v>
      </c>
      <c r="M306" s="561">
        <v>78</v>
      </c>
      <c r="N306" s="561">
        <v>11</v>
      </c>
      <c r="O306" s="561">
        <v>858</v>
      </c>
      <c r="P306" s="549">
        <v>2.2000000000000002</v>
      </c>
      <c r="Q306" s="562">
        <v>78</v>
      </c>
    </row>
    <row r="307" spans="1:17" ht="14.4" customHeight="1" x14ac:dyDescent="0.3">
      <c r="A307" s="543" t="s">
        <v>1501</v>
      </c>
      <c r="B307" s="544" t="s">
        <v>1396</v>
      </c>
      <c r="C307" s="544" t="s">
        <v>1381</v>
      </c>
      <c r="D307" s="544" t="s">
        <v>1427</v>
      </c>
      <c r="E307" s="544" t="s">
        <v>1428</v>
      </c>
      <c r="F307" s="561">
        <v>8</v>
      </c>
      <c r="G307" s="561">
        <v>2424</v>
      </c>
      <c r="H307" s="561">
        <v>1</v>
      </c>
      <c r="I307" s="561">
        <v>303</v>
      </c>
      <c r="J307" s="561">
        <v>3</v>
      </c>
      <c r="K307" s="561">
        <v>915</v>
      </c>
      <c r="L307" s="561">
        <v>0.37747524752475248</v>
      </c>
      <c r="M307" s="561">
        <v>305</v>
      </c>
      <c r="N307" s="561">
        <v>16</v>
      </c>
      <c r="O307" s="561">
        <v>4912</v>
      </c>
      <c r="P307" s="549">
        <v>2.0264026402640263</v>
      </c>
      <c r="Q307" s="562">
        <v>307</v>
      </c>
    </row>
    <row r="308" spans="1:17" ht="14.4" customHeight="1" x14ac:dyDescent="0.3">
      <c r="A308" s="543" t="s">
        <v>1501</v>
      </c>
      <c r="B308" s="544" t="s">
        <v>1396</v>
      </c>
      <c r="C308" s="544" t="s">
        <v>1381</v>
      </c>
      <c r="D308" s="544" t="s">
        <v>1431</v>
      </c>
      <c r="E308" s="544" t="s">
        <v>1432</v>
      </c>
      <c r="F308" s="561">
        <v>10</v>
      </c>
      <c r="G308" s="561">
        <v>1600</v>
      </c>
      <c r="H308" s="561">
        <v>1</v>
      </c>
      <c r="I308" s="561">
        <v>160</v>
      </c>
      <c r="J308" s="561">
        <v>11</v>
      </c>
      <c r="K308" s="561">
        <v>1764</v>
      </c>
      <c r="L308" s="561">
        <v>1.1025</v>
      </c>
      <c r="M308" s="561">
        <v>160.36363636363637</v>
      </c>
      <c r="N308" s="561">
        <v>11</v>
      </c>
      <c r="O308" s="561">
        <v>1771</v>
      </c>
      <c r="P308" s="549">
        <v>1.1068750000000001</v>
      </c>
      <c r="Q308" s="562">
        <v>161</v>
      </c>
    </row>
    <row r="309" spans="1:17" ht="14.4" customHeight="1" x14ac:dyDescent="0.3">
      <c r="A309" s="543" t="s">
        <v>1501</v>
      </c>
      <c r="B309" s="544" t="s">
        <v>1396</v>
      </c>
      <c r="C309" s="544" t="s">
        <v>1381</v>
      </c>
      <c r="D309" s="544" t="s">
        <v>1435</v>
      </c>
      <c r="E309" s="544" t="s">
        <v>1401</v>
      </c>
      <c r="F309" s="561">
        <v>4</v>
      </c>
      <c r="G309" s="561">
        <v>280</v>
      </c>
      <c r="H309" s="561">
        <v>1</v>
      </c>
      <c r="I309" s="561">
        <v>70</v>
      </c>
      <c r="J309" s="561">
        <v>8</v>
      </c>
      <c r="K309" s="561">
        <v>562</v>
      </c>
      <c r="L309" s="561">
        <v>2.0071428571428571</v>
      </c>
      <c r="M309" s="561">
        <v>70.25</v>
      </c>
      <c r="N309" s="561">
        <v>25</v>
      </c>
      <c r="O309" s="561">
        <v>1775</v>
      </c>
      <c r="P309" s="549">
        <v>6.3392857142857144</v>
      </c>
      <c r="Q309" s="562">
        <v>71</v>
      </c>
    </row>
    <row r="310" spans="1:17" ht="14.4" customHeight="1" x14ac:dyDescent="0.3">
      <c r="A310" s="543" t="s">
        <v>1501</v>
      </c>
      <c r="B310" s="544" t="s">
        <v>1396</v>
      </c>
      <c r="C310" s="544" t="s">
        <v>1381</v>
      </c>
      <c r="D310" s="544" t="s">
        <v>1440</v>
      </c>
      <c r="E310" s="544" t="s">
        <v>1441</v>
      </c>
      <c r="F310" s="561"/>
      <c r="G310" s="561"/>
      <c r="H310" s="561"/>
      <c r="I310" s="561"/>
      <c r="J310" s="561"/>
      <c r="K310" s="561"/>
      <c r="L310" s="561"/>
      <c r="M310" s="561"/>
      <c r="N310" s="561">
        <v>1</v>
      </c>
      <c r="O310" s="561">
        <v>220</v>
      </c>
      <c r="P310" s="549"/>
      <c r="Q310" s="562">
        <v>220</v>
      </c>
    </row>
    <row r="311" spans="1:17" ht="14.4" customHeight="1" x14ac:dyDescent="0.3">
      <c r="A311" s="543" t="s">
        <v>1501</v>
      </c>
      <c r="B311" s="544" t="s">
        <v>1396</v>
      </c>
      <c r="C311" s="544" t="s">
        <v>1381</v>
      </c>
      <c r="D311" s="544" t="s">
        <v>1442</v>
      </c>
      <c r="E311" s="544" t="s">
        <v>1443</v>
      </c>
      <c r="F311" s="561">
        <v>3</v>
      </c>
      <c r="G311" s="561">
        <v>3567</v>
      </c>
      <c r="H311" s="561">
        <v>1</v>
      </c>
      <c r="I311" s="561">
        <v>1189</v>
      </c>
      <c r="J311" s="561">
        <v>1</v>
      </c>
      <c r="K311" s="561">
        <v>1189</v>
      </c>
      <c r="L311" s="561">
        <v>0.33333333333333331</v>
      </c>
      <c r="M311" s="561">
        <v>1189</v>
      </c>
      <c r="N311" s="561">
        <v>2</v>
      </c>
      <c r="O311" s="561">
        <v>2390</v>
      </c>
      <c r="P311" s="549">
        <v>0.67003083823941689</v>
      </c>
      <c r="Q311" s="562">
        <v>1195</v>
      </c>
    </row>
    <row r="312" spans="1:17" ht="14.4" customHeight="1" x14ac:dyDescent="0.3">
      <c r="A312" s="543" t="s">
        <v>1501</v>
      </c>
      <c r="B312" s="544" t="s">
        <v>1396</v>
      </c>
      <c r="C312" s="544" t="s">
        <v>1381</v>
      </c>
      <c r="D312" s="544" t="s">
        <v>1444</v>
      </c>
      <c r="E312" s="544" t="s">
        <v>1445</v>
      </c>
      <c r="F312" s="561">
        <v>3</v>
      </c>
      <c r="G312" s="561">
        <v>324</v>
      </c>
      <c r="H312" s="561">
        <v>1</v>
      </c>
      <c r="I312" s="561">
        <v>108</v>
      </c>
      <c r="J312" s="561">
        <v>1</v>
      </c>
      <c r="K312" s="561">
        <v>108</v>
      </c>
      <c r="L312" s="561">
        <v>0.33333333333333331</v>
      </c>
      <c r="M312" s="561">
        <v>108</v>
      </c>
      <c r="N312" s="561">
        <v>2</v>
      </c>
      <c r="O312" s="561">
        <v>220</v>
      </c>
      <c r="P312" s="549">
        <v>0.67901234567901236</v>
      </c>
      <c r="Q312" s="562">
        <v>110</v>
      </c>
    </row>
    <row r="313" spans="1:17" ht="14.4" customHeight="1" x14ac:dyDescent="0.3">
      <c r="A313" s="543" t="s">
        <v>1501</v>
      </c>
      <c r="B313" s="544" t="s">
        <v>1396</v>
      </c>
      <c r="C313" s="544" t="s">
        <v>1381</v>
      </c>
      <c r="D313" s="544" t="s">
        <v>1454</v>
      </c>
      <c r="E313" s="544" t="s">
        <v>1455</v>
      </c>
      <c r="F313" s="561">
        <v>1</v>
      </c>
      <c r="G313" s="561">
        <v>291</v>
      </c>
      <c r="H313" s="561">
        <v>1</v>
      </c>
      <c r="I313" s="561">
        <v>291</v>
      </c>
      <c r="J313" s="561"/>
      <c r="K313" s="561"/>
      <c r="L313" s="561"/>
      <c r="M313" s="561"/>
      <c r="N313" s="561"/>
      <c r="O313" s="561"/>
      <c r="P313" s="549"/>
      <c r="Q313" s="562"/>
    </row>
    <row r="314" spans="1:17" ht="14.4" customHeight="1" x14ac:dyDescent="0.3">
      <c r="A314" s="543" t="s">
        <v>1502</v>
      </c>
      <c r="B314" s="544" t="s">
        <v>1396</v>
      </c>
      <c r="C314" s="544" t="s">
        <v>1381</v>
      </c>
      <c r="D314" s="544" t="s">
        <v>1400</v>
      </c>
      <c r="E314" s="544" t="s">
        <v>1401</v>
      </c>
      <c r="F314" s="561">
        <v>9</v>
      </c>
      <c r="G314" s="561">
        <v>1827</v>
      </c>
      <c r="H314" s="561">
        <v>1</v>
      </c>
      <c r="I314" s="561">
        <v>203</v>
      </c>
      <c r="J314" s="561"/>
      <c r="K314" s="561"/>
      <c r="L314" s="561"/>
      <c r="M314" s="561"/>
      <c r="N314" s="561">
        <v>4</v>
      </c>
      <c r="O314" s="561">
        <v>824</v>
      </c>
      <c r="P314" s="549">
        <v>0.45101258894362345</v>
      </c>
      <c r="Q314" s="562">
        <v>206</v>
      </c>
    </row>
    <row r="315" spans="1:17" ht="14.4" customHeight="1" x14ac:dyDescent="0.3">
      <c r="A315" s="543" t="s">
        <v>1502</v>
      </c>
      <c r="B315" s="544" t="s">
        <v>1396</v>
      </c>
      <c r="C315" s="544" t="s">
        <v>1381</v>
      </c>
      <c r="D315" s="544" t="s">
        <v>1402</v>
      </c>
      <c r="E315" s="544" t="s">
        <v>1401</v>
      </c>
      <c r="F315" s="561"/>
      <c r="G315" s="561"/>
      <c r="H315" s="561"/>
      <c r="I315" s="561"/>
      <c r="J315" s="561">
        <v>3</v>
      </c>
      <c r="K315" s="561">
        <v>254</v>
      </c>
      <c r="L315" s="561"/>
      <c r="M315" s="561">
        <v>84.666666666666671</v>
      </c>
      <c r="N315" s="561">
        <v>1</v>
      </c>
      <c r="O315" s="561">
        <v>85</v>
      </c>
      <c r="P315" s="549"/>
      <c r="Q315" s="562">
        <v>85</v>
      </c>
    </row>
    <row r="316" spans="1:17" ht="14.4" customHeight="1" x14ac:dyDescent="0.3">
      <c r="A316" s="543" t="s">
        <v>1502</v>
      </c>
      <c r="B316" s="544" t="s">
        <v>1396</v>
      </c>
      <c r="C316" s="544" t="s">
        <v>1381</v>
      </c>
      <c r="D316" s="544" t="s">
        <v>1403</v>
      </c>
      <c r="E316" s="544" t="s">
        <v>1404</v>
      </c>
      <c r="F316" s="561"/>
      <c r="G316" s="561"/>
      <c r="H316" s="561"/>
      <c r="I316" s="561"/>
      <c r="J316" s="561"/>
      <c r="K316" s="561"/>
      <c r="L316" s="561"/>
      <c r="M316" s="561"/>
      <c r="N316" s="561">
        <v>2</v>
      </c>
      <c r="O316" s="561">
        <v>590</v>
      </c>
      <c r="P316" s="549"/>
      <c r="Q316" s="562">
        <v>295</v>
      </c>
    </row>
    <row r="317" spans="1:17" ht="14.4" customHeight="1" x14ac:dyDescent="0.3">
      <c r="A317" s="543" t="s">
        <v>1502</v>
      </c>
      <c r="B317" s="544" t="s">
        <v>1396</v>
      </c>
      <c r="C317" s="544" t="s">
        <v>1381</v>
      </c>
      <c r="D317" s="544" t="s">
        <v>1409</v>
      </c>
      <c r="E317" s="544" t="s">
        <v>1410</v>
      </c>
      <c r="F317" s="561">
        <v>2</v>
      </c>
      <c r="G317" s="561">
        <v>268</v>
      </c>
      <c r="H317" s="561">
        <v>1</v>
      </c>
      <c r="I317" s="561">
        <v>134</v>
      </c>
      <c r="J317" s="561"/>
      <c r="K317" s="561"/>
      <c r="L317" s="561"/>
      <c r="M317" s="561"/>
      <c r="N317" s="561"/>
      <c r="O317" s="561"/>
      <c r="P317" s="549"/>
      <c r="Q317" s="562"/>
    </row>
    <row r="318" spans="1:17" ht="14.4" customHeight="1" x14ac:dyDescent="0.3">
      <c r="A318" s="543" t="s">
        <v>1502</v>
      </c>
      <c r="B318" s="544" t="s">
        <v>1396</v>
      </c>
      <c r="C318" s="544" t="s">
        <v>1381</v>
      </c>
      <c r="D318" s="544" t="s">
        <v>1411</v>
      </c>
      <c r="E318" s="544" t="s">
        <v>1410</v>
      </c>
      <c r="F318" s="561">
        <v>1</v>
      </c>
      <c r="G318" s="561">
        <v>175</v>
      </c>
      <c r="H318" s="561">
        <v>1</v>
      </c>
      <c r="I318" s="561">
        <v>175</v>
      </c>
      <c r="J318" s="561">
        <v>3</v>
      </c>
      <c r="K318" s="561">
        <v>529</v>
      </c>
      <c r="L318" s="561">
        <v>3.0228571428571427</v>
      </c>
      <c r="M318" s="561">
        <v>176.33333333333334</v>
      </c>
      <c r="N318" s="561">
        <v>1</v>
      </c>
      <c r="O318" s="561">
        <v>178</v>
      </c>
      <c r="P318" s="549">
        <v>1.0171428571428571</v>
      </c>
      <c r="Q318" s="562">
        <v>178</v>
      </c>
    </row>
    <row r="319" spans="1:17" ht="14.4" customHeight="1" x14ac:dyDescent="0.3">
      <c r="A319" s="543" t="s">
        <v>1502</v>
      </c>
      <c r="B319" s="544" t="s">
        <v>1396</v>
      </c>
      <c r="C319" s="544" t="s">
        <v>1381</v>
      </c>
      <c r="D319" s="544" t="s">
        <v>1414</v>
      </c>
      <c r="E319" s="544" t="s">
        <v>1415</v>
      </c>
      <c r="F319" s="561"/>
      <c r="G319" s="561"/>
      <c r="H319" s="561"/>
      <c r="I319" s="561"/>
      <c r="J319" s="561">
        <v>1</v>
      </c>
      <c r="K319" s="561">
        <v>585</v>
      </c>
      <c r="L319" s="561"/>
      <c r="M319" s="561">
        <v>585</v>
      </c>
      <c r="N319" s="561">
        <v>1</v>
      </c>
      <c r="O319" s="561">
        <v>593</v>
      </c>
      <c r="P319" s="549"/>
      <c r="Q319" s="562">
        <v>593</v>
      </c>
    </row>
    <row r="320" spans="1:17" ht="14.4" customHeight="1" x14ac:dyDescent="0.3">
      <c r="A320" s="543" t="s">
        <v>1502</v>
      </c>
      <c r="B320" s="544" t="s">
        <v>1396</v>
      </c>
      <c r="C320" s="544" t="s">
        <v>1381</v>
      </c>
      <c r="D320" s="544" t="s">
        <v>1416</v>
      </c>
      <c r="E320" s="544" t="s">
        <v>1417</v>
      </c>
      <c r="F320" s="561">
        <v>1</v>
      </c>
      <c r="G320" s="561">
        <v>159</v>
      </c>
      <c r="H320" s="561">
        <v>1</v>
      </c>
      <c r="I320" s="561">
        <v>159</v>
      </c>
      <c r="J320" s="561">
        <v>1</v>
      </c>
      <c r="K320" s="561">
        <v>159</v>
      </c>
      <c r="L320" s="561">
        <v>1</v>
      </c>
      <c r="M320" s="561">
        <v>159</v>
      </c>
      <c r="N320" s="561">
        <v>1</v>
      </c>
      <c r="O320" s="561">
        <v>161</v>
      </c>
      <c r="P320" s="549">
        <v>1.0125786163522013</v>
      </c>
      <c r="Q320" s="562">
        <v>161</v>
      </c>
    </row>
    <row r="321" spans="1:17" ht="14.4" customHeight="1" x14ac:dyDescent="0.3">
      <c r="A321" s="543" t="s">
        <v>1502</v>
      </c>
      <c r="B321" s="544" t="s">
        <v>1396</v>
      </c>
      <c r="C321" s="544" t="s">
        <v>1381</v>
      </c>
      <c r="D321" s="544" t="s">
        <v>1420</v>
      </c>
      <c r="E321" s="544" t="s">
        <v>1421</v>
      </c>
      <c r="F321" s="561">
        <v>7</v>
      </c>
      <c r="G321" s="561">
        <v>112</v>
      </c>
      <c r="H321" s="561">
        <v>1</v>
      </c>
      <c r="I321" s="561">
        <v>16</v>
      </c>
      <c r="J321" s="561">
        <v>3</v>
      </c>
      <c r="K321" s="561">
        <v>48</v>
      </c>
      <c r="L321" s="561">
        <v>0.42857142857142855</v>
      </c>
      <c r="M321" s="561">
        <v>16</v>
      </c>
      <c r="N321" s="561">
        <v>2</v>
      </c>
      <c r="O321" s="561">
        <v>32</v>
      </c>
      <c r="P321" s="549">
        <v>0.2857142857142857</v>
      </c>
      <c r="Q321" s="562">
        <v>16</v>
      </c>
    </row>
    <row r="322" spans="1:17" ht="14.4" customHeight="1" x14ac:dyDescent="0.3">
      <c r="A322" s="543" t="s">
        <v>1502</v>
      </c>
      <c r="B322" s="544" t="s">
        <v>1396</v>
      </c>
      <c r="C322" s="544" t="s">
        <v>1381</v>
      </c>
      <c r="D322" s="544" t="s">
        <v>1422</v>
      </c>
      <c r="E322" s="544" t="s">
        <v>1423</v>
      </c>
      <c r="F322" s="561">
        <v>3</v>
      </c>
      <c r="G322" s="561">
        <v>786</v>
      </c>
      <c r="H322" s="561">
        <v>1</v>
      </c>
      <c r="I322" s="561">
        <v>262</v>
      </c>
      <c r="J322" s="561"/>
      <c r="K322" s="561"/>
      <c r="L322" s="561"/>
      <c r="M322" s="561"/>
      <c r="N322" s="561">
        <v>1</v>
      </c>
      <c r="O322" s="561">
        <v>266</v>
      </c>
      <c r="P322" s="549">
        <v>0.33842239185750639</v>
      </c>
      <c r="Q322" s="562">
        <v>266</v>
      </c>
    </row>
    <row r="323" spans="1:17" ht="14.4" customHeight="1" x14ac:dyDescent="0.3">
      <c r="A323" s="543" t="s">
        <v>1502</v>
      </c>
      <c r="B323" s="544" t="s">
        <v>1396</v>
      </c>
      <c r="C323" s="544" t="s">
        <v>1381</v>
      </c>
      <c r="D323" s="544" t="s">
        <v>1424</v>
      </c>
      <c r="E323" s="544" t="s">
        <v>1425</v>
      </c>
      <c r="F323" s="561">
        <v>3</v>
      </c>
      <c r="G323" s="561">
        <v>423</v>
      </c>
      <c r="H323" s="561">
        <v>1</v>
      </c>
      <c r="I323" s="561">
        <v>141</v>
      </c>
      <c r="J323" s="561"/>
      <c r="K323" s="561"/>
      <c r="L323" s="561"/>
      <c r="M323" s="561"/>
      <c r="N323" s="561">
        <v>1</v>
      </c>
      <c r="O323" s="561">
        <v>141</v>
      </c>
      <c r="P323" s="549">
        <v>0.33333333333333331</v>
      </c>
      <c r="Q323" s="562">
        <v>141</v>
      </c>
    </row>
    <row r="324" spans="1:17" ht="14.4" customHeight="1" x14ac:dyDescent="0.3">
      <c r="A324" s="543" t="s">
        <v>1502</v>
      </c>
      <c r="B324" s="544" t="s">
        <v>1396</v>
      </c>
      <c r="C324" s="544" t="s">
        <v>1381</v>
      </c>
      <c r="D324" s="544" t="s">
        <v>1426</v>
      </c>
      <c r="E324" s="544" t="s">
        <v>1425</v>
      </c>
      <c r="F324" s="561">
        <v>2</v>
      </c>
      <c r="G324" s="561">
        <v>156</v>
      </c>
      <c r="H324" s="561">
        <v>1</v>
      </c>
      <c r="I324" s="561">
        <v>78</v>
      </c>
      <c r="J324" s="561"/>
      <c r="K324" s="561"/>
      <c r="L324" s="561"/>
      <c r="M324" s="561"/>
      <c r="N324" s="561"/>
      <c r="O324" s="561"/>
      <c r="P324" s="549"/>
      <c r="Q324" s="562"/>
    </row>
    <row r="325" spans="1:17" ht="14.4" customHeight="1" x14ac:dyDescent="0.3">
      <c r="A325" s="543" t="s">
        <v>1502</v>
      </c>
      <c r="B325" s="544" t="s">
        <v>1396</v>
      </c>
      <c r="C325" s="544" t="s">
        <v>1381</v>
      </c>
      <c r="D325" s="544" t="s">
        <v>1427</v>
      </c>
      <c r="E325" s="544" t="s">
        <v>1428</v>
      </c>
      <c r="F325" s="561">
        <v>3</v>
      </c>
      <c r="G325" s="561">
        <v>909</v>
      </c>
      <c r="H325" s="561">
        <v>1</v>
      </c>
      <c r="I325" s="561">
        <v>303</v>
      </c>
      <c r="J325" s="561"/>
      <c r="K325" s="561"/>
      <c r="L325" s="561"/>
      <c r="M325" s="561"/>
      <c r="N325" s="561">
        <v>1</v>
      </c>
      <c r="O325" s="561">
        <v>307</v>
      </c>
      <c r="P325" s="549">
        <v>0.33773377337733773</v>
      </c>
      <c r="Q325" s="562">
        <v>307</v>
      </c>
    </row>
    <row r="326" spans="1:17" ht="14.4" customHeight="1" x14ac:dyDescent="0.3">
      <c r="A326" s="543" t="s">
        <v>1502</v>
      </c>
      <c r="B326" s="544" t="s">
        <v>1396</v>
      </c>
      <c r="C326" s="544" t="s">
        <v>1381</v>
      </c>
      <c r="D326" s="544" t="s">
        <v>1431</v>
      </c>
      <c r="E326" s="544" t="s">
        <v>1432</v>
      </c>
      <c r="F326" s="561">
        <v>2</v>
      </c>
      <c r="G326" s="561">
        <v>320</v>
      </c>
      <c r="H326" s="561">
        <v>1</v>
      </c>
      <c r="I326" s="561">
        <v>160</v>
      </c>
      <c r="J326" s="561"/>
      <c r="K326" s="561"/>
      <c r="L326" s="561"/>
      <c r="M326" s="561"/>
      <c r="N326" s="561"/>
      <c r="O326" s="561"/>
      <c r="P326" s="549"/>
      <c r="Q326" s="562"/>
    </row>
    <row r="327" spans="1:17" ht="14.4" customHeight="1" x14ac:dyDescent="0.3">
      <c r="A327" s="543" t="s">
        <v>1502</v>
      </c>
      <c r="B327" s="544" t="s">
        <v>1396</v>
      </c>
      <c r="C327" s="544" t="s">
        <v>1381</v>
      </c>
      <c r="D327" s="544" t="s">
        <v>1435</v>
      </c>
      <c r="E327" s="544" t="s">
        <v>1401</v>
      </c>
      <c r="F327" s="561">
        <v>4</v>
      </c>
      <c r="G327" s="561">
        <v>280</v>
      </c>
      <c r="H327" s="561">
        <v>1</v>
      </c>
      <c r="I327" s="561">
        <v>70</v>
      </c>
      <c r="J327" s="561"/>
      <c r="K327" s="561"/>
      <c r="L327" s="561"/>
      <c r="M327" s="561"/>
      <c r="N327" s="561"/>
      <c r="O327" s="561"/>
      <c r="P327" s="549"/>
      <c r="Q327" s="562"/>
    </row>
    <row r="328" spans="1:17" ht="14.4" customHeight="1" x14ac:dyDescent="0.3">
      <c r="A328" s="543" t="s">
        <v>1502</v>
      </c>
      <c r="B328" s="544" t="s">
        <v>1396</v>
      </c>
      <c r="C328" s="544" t="s">
        <v>1381</v>
      </c>
      <c r="D328" s="544" t="s">
        <v>1440</v>
      </c>
      <c r="E328" s="544" t="s">
        <v>1441</v>
      </c>
      <c r="F328" s="561">
        <v>1</v>
      </c>
      <c r="G328" s="561">
        <v>216</v>
      </c>
      <c r="H328" s="561">
        <v>1</v>
      </c>
      <c r="I328" s="561">
        <v>216</v>
      </c>
      <c r="J328" s="561">
        <v>3</v>
      </c>
      <c r="K328" s="561">
        <v>654</v>
      </c>
      <c r="L328" s="561">
        <v>3.0277777777777777</v>
      </c>
      <c r="M328" s="561">
        <v>218</v>
      </c>
      <c r="N328" s="561">
        <v>1</v>
      </c>
      <c r="O328" s="561">
        <v>220</v>
      </c>
      <c r="P328" s="549">
        <v>1.0185185185185186</v>
      </c>
      <c r="Q328" s="562">
        <v>220</v>
      </c>
    </row>
    <row r="329" spans="1:17" ht="14.4" customHeight="1" x14ac:dyDescent="0.3">
      <c r="A329" s="543" t="s">
        <v>1502</v>
      </c>
      <c r="B329" s="544" t="s">
        <v>1396</v>
      </c>
      <c r="C329" s="544" t="s">
        <v>1381</v>
      </c>
      <c r="D329" s="544" t="s">
        <v>1444</v>
      </c>
      <c r="E329" s="544" t="s">
        <v>1445</v>
      </c>
      <c r="F329" s="561">
        <v>1</v>
      </c>
      <c r="G329" s="561">
        <v>108</v>
      </c>
      <c r="H329" s="561">
        <v>1</v>
      </c>
      <c r="I329" s="561">
        <v>108</v>
      </c>
      <c r="J329" s="561"/>
      <c r="K329" s="561"/>
      <c r="L329" s="561"/>
      <c r="M329" s="561"/>
      <c r="N329" s="561"/>
      <c r="O329" s="561"/>
      <c r="P329" s="549"/>
      <c r="Q329" s="562"/>
    </row>
    <row r="330" spans="1:17" ht="14.4" customHeight="1" x14ac:dyDescent="0.3">
      <c r="A330" s="543" t="s">
        <v>1502</v>
      </c>
      <c r="B330" s="544" t="s">
        <v>1396</v>
      </c>
      <c r="C330" s="544" t="s">
        <v>1381</v>
      </c>
      <c r="D330" s="544" t="s">
        <v>1452</v>
      </c>
      <c r="E330" s="544" t="s">
        <v>1453</v>
      </c>
      <c r="F330" s="561"/>
      <c r="G330" s="561"/>
      <c r="H330" s="561"/>
      <c r="I330" s="561"/>
      <c r="J330" s="561"/>
      <c r="K330" s="561"/>
      <c r="L330" s="561"/>
      <c r="M330" s="561"/>
      <c r="N330" s="561">
        <v>1</v>
      </c>
      <c r="O330" s="561">
        <v>1033</v>
      </c>
      <c r="P330" s="549"/>
      <c r="Q330" s="562">
        <v>1033</v>
      </c>
    </row>
    <row r="331" spans="1:17" ht="14.4" customHeight="1" x14ac:dyDescent="0.3">
      <c r="A331" s="543" t="s">
        <v>1503</v>
      </c>
      <c r="B331" s="544" t="s">
        <v>1396</v>
      </c>
      <c r="C331" s="544" t="s">
        <v>1381</v>
      </c>
      <c r="D331" s="544" t="s">
        <v>1400</v>
      </c>
      <c r="E331" s="544" t="s">
        <v>1401</v>
      </c>
      <c r="F331" s="561">
        <v>38</v>
      </c>
      <c r="G331" s="561">
        <v>7714</v>
      </c>
      <c r="H331" s="561">
        <v>1</v>
      </c>
      <c r="I331" s="561">
        <v>203</v>
      </c>
      <c r="J331" s="561">
        <v>22</v>
      </c>
      <c r="K331" s="561">
        <v>4488</v>
      </c>
      <c r="L331" s="561">
        <v>0.58179932590095929</v>
      </c>
      <c r="M331" s="561">
        <v>204</v>
      </c>
      <c r="N331" s="561">
        <v>33</v>
      </c>
      <c r="O331" s="561">
        <v>6798</v>
      </c>
      <c r="P331" s="549">
        <v>0.88125486129115893</v>
      </c>
      <c r="Q331" s="562">
        <v>206</v>
      </c>
    </row>
    <row r="332" spans="1:17" ht="14.4" customHeight="1" x14ac:dyDescent="0.3">
      <c r="A332" s="543" t="s">
        <v>1503</v>
      </c>
      <c r="B332" s="544" t="s">
        <v>1396</v>
      </c>
      <c r="C332" s="544" t="s">
        <v>1381</v>
      </c>
      <c r="D332" s="544" t="s">
        <v>1402</v>
      </c>
      <c r="E332" s="544" t="s">
        <v>1401</v>
      </c>
      <c r="F332" s="561"/>
      <c r="G332" s="561"/>
      <c r="H332" s="561"/>
      <c r="I332" s="561"/>
      <c r="J332" s="561"/>
      <c r="K332" s="561"/>
      <c r="L332" s="561"/>
      <c r="M332" s="561"/>
      <c r="N332" s="561">
        <v>3</v>
      </c>
      <c r="O332" s="561">
        <v>255</v>
      </c>
      <c r="P332" s="549"/>
      <c r="Q332" s="562">
        <v>85</v>
      </c>
    </row>
    <row r="333" spans="1:17" ht="14.4" customHeight="1" x14ac:dyDescent="0.3">
      <c r="A333" s="543" t="s">
        <v>1503</v>
      </c>
      <c r="B333" s="544" t="s">
        <v>1396</v>
      </c>
      <c r="C333" s="544" t="s">
        <v>1381</v>
      </c>
      <c r="D333" s="544" t="s">
        <v>1403</v>
      </c>
      <c r="E333" s="544" t="s">
        <v>1404</v>
      </c>
      <c r="F333" s="561">
        <v>265</v>
      </c>
      <c r="G333" s="561">
        <v>77380</v>
      </c>
      <c r="H333" s="561">
        <v>1</v>
      </c>
      <c r="I333" s="561">
        <v>292</v>
      </c>
      <c r="J333" s="561">
        <v>265</v>
      </c>
      <c r="K333" s="561">
        <v>77632</v>
      </c>
      <c r="L333" s="561">
        <v>1.0032566554665288</v>
      </c>
      <c r="M333" s="561">
        <v>292.95094339622642</v>
      </c>
      <c r="N333" s="561">
        <v>240</v>
      </c>
      <c r="O333" s="561">
        <v>70800</v>
      </c>
      <c r="P333" s="549">
        <v>0.91496510726285862</v>
      </c>
      <c r="Q333" s="562">
        <v>295</v>
      </c>
    </row>
    <row r="334" spans="1:17" ht="14.4" customHeight="1" x14ac:dyDescent="0.3">
      <c r="A334" s="543" t="s">
        <v>1503</v>
      </c>
      <c r="B334" s="544" t="s">
        <v>1396</v>
      </c>
      <c r="C334" s="544" t="s">
        <v>1381</v>
      </c>
      <c r="D334" s="544" t="s">
        <v>1405</v>
      </c>
      <c r="E334" s="544" t="s">
        <v>1406</v>
      </c>
      <c r="F334" s="561">
        <v>6</v>
      </c>
      <c r="G334" s="561">
        <v>558</v>
      </c>
      <c r="H334" s="561">
        <v>1</v>
      </c>
      <c r="I334" s="561">
        <v>93</v>
      </c>
      <c r="J334" s="561">
        <v>3</v>
      </c>
      <c r="K334" s="561">
        <v>279</v>
      </c>
      <c r="L334" s="561">
        <v>0.5</v>
      </c>
      <c r="M334" s="561">
        <v>93</v>
      </c>
      <c r="N334" s="561"/>
      <c r="O334" s="561"/>
      <c r="P334" s="549"/>
      <c r="Q334" s="562"/>
    </row>
    <row r="335" spans="1:17" ht="14.4" customHeight="1" x14ac:dyDescent="0.3">
      <c r="A335" s="543" t="s">
        <v>1503</v>
      </c>
      <c r="B335" s="544" t="s">
        <v>1396</v>
      </c>
      <c r="C335" s="544" t="s">
        <v>1381</v>
      </c>
      <c r="D335" s="544" t="s">
        <v>1409</v>
      </c>
      <c r="E335" s="544" t="s">
        <v>1410</v>
      </c>
      <c r="F335" s="561">
        <v>152</v>
      </c>
      <c r="G335" s="561">
        <v>20368</v>
      </c>
      <c r="H335" s="561">
        <v>1</v>
      </c>
      <c r="I335" s="561">
        <v>134</v>
      </c>
      <c r="J335" s="561">
        <v>139</v>
      </c>
      <c r="K335" s="561">
        <v>18688</v>
      </c>
      <c r="L335" s="561">
        <v>0.91751767478397483</v>
      </c>
      <c r="M335" s="561">
        <v>134.44604316546761</v>
      </c>
      <c r="N335" s="561">
        <v>146</v>
      </c>
      <c r="O335" s="561">
        <v>19710</v>
      </c>
      <c r="P335" s="549">
        <v>0.96769442262372352</v>
      </c>
      <c r="Q335" s="562">
        <v>135</v>
      </c>
    </row>
    <row r="336" spans="1:17" ht="14.4" customHeight="1" x14ac:dyDescent="0.3">
      <c r="A336" s="543" t="s">
        <v>1503</v>
      </c>
      <c r="B336" s="544" t="s">
        <v>1396</v>
      </c>
      <c r="C336" s="544" t="s">
        <v>1381</v>
      </c>
      <c r="D336" s="544" t="s">
        <v>1411</v>
      </c>
      <c r="E336" s="544" t="s">
        <v>1410</v>
      </c>
      <c r="F336" s="561"/>
      <c r="G336" s="561"/>
      <c r="H336" s="561"/>
      <c r="I336" s="561"/>
      <c r="J336" s="561"/>
      <c r="K336" s="561"/>
      <c r="L336" s="561"/>
      <c r="M336" s="561"/>
      <c r="N336" s="561">
        <v>1</v>
      </c>
      <c r="O336" s="561">
        <v>178</v>
      </c>
      <c r="P336" s="549"/>
      <c r="Q336" s="562">
        <v>178</v>
      </c>
    </row>
    <row r="337" spans="1:17" ht="14.4" customHeight="1" x14ac:dyDescent="0.3">
      <c r="A337" s="543" t="s">
        <v>1503</v>
      </c>
      <c r="B337" s="544" t="s">
        <v>1396</v>
      </c>
      <c r="C337" s="544" t="s">
        <v>1381</v>
      </c>
      <c r="D337" s="544" t="s">
        <v>1412</v>
      </c>
      <c r="E337" s="544" t="s">
        <v>1413</v>
      </c>
      <c r="F337" s="561"/>
      <c r="G337" s="561"/>
      <c r="H337" s="561"/>
      <c r="I337" s="561"/>
      <c r="J337" s="561"/>
      <c r="K337" s="561"/>
      <c r="L337" s="561"/>
      <c r="M337" s="561"/>
      <c r="N337" s="561">
        <v>1</v>
      </c>
      <c r="O337" s="561">
        <v>620</v>
      </c>
      <c r="P337" s="549"/>
      <c r="Q337" s="562">
        <v>620</v>
      </c>
    </row>
    <row r="338" spans="1:17" ht="14.4" customHeight="1" x14ac:dyDescent="0.3">
      <c r="A338" s="543" t="s">
        <v>1503</v>
      </c>
      <c r="B338" s="544" t="s">
        <v>1396</v>
      </c>
      <c r="C338" s="544" t="s">
        <v>1381</v>
      </c>
      <c r="D338" s="544" t="s">
        <v>1416</v>
      </c>
      <c r="E338" s="544" t="s">
        <v>1417</v>
      </c>
      <c r="F338" s="561">
        <v>10</v>
      </c>
      <c r="G338" s="561">
        <v>1590</v>
      </c>
      <c r="H338" s="561">
        <v>1</v>
      </c>
      <c r="I338" s="561">
        <v>159</v>
      </c>
      <c r="J338" s="561">
        <v>12</v>
      </c>
      <c r="K338" s="561">
        <v>1915</v>
      </c>
      <c r="L338" s="561">
        <v>1.2044025157232705</v>
      </c>
      <c r="M338" s="561">
        <v>159.58333333333334</v>
      </c>
      <c r="N338" s="561">
        <v>11</v>
      </c>
      <c r="O338" s="561">
        <v>1771</v>
      </c>
      <c r="P338" s="549">
        <v>1.1138364779874215</v>
      </c>
      <c r="Q338" s="562">
        <v>161</v>
      </c>
    </row>
    <row r="339" spans="1:17" ht="14.4" customHeight="1" x14ac:dyDescent="0.3">
      <c r="A339" s="543" t="s">
        <v>1503</v>
      </c>
      <c r="B339" s="544" t="s">
        <v>1396</v>
      </c>
      <c r="C339" s="544" t="s">
        <v>1381</v>
      </c>
      <c r="D339" s="544" t="s">
        <v>1418</v>
      </c>
      <c r="E339" s="544" t="s">
        <v>1419</v>
      </c>
      <c r="F339" s="561">
        <v>1</v>
      </c>
      <c r="G339" s="561">
        <v>382</v>
      </c>
      <c r="H339" s="561">
        <v>1</v>
      </c>
      <c r="I339" s="561">
        <v>382</v>
      </c>
      <c r="J339" s="561">
        <v>4</v>
      </c>
      <c r="K339" s="561">
        <v>1528</v>
      </c>
      <c r="L339" s="561">
        <v>4</v>
      </c>
      <c r="M339" s="561">
        <v>382</v>
      </c>
      <c r="N339" s="561"/>
      <c r="O339" s="561"/>
      <c r="P339" s="549"/>
      <c r="Q339" s="562"/>
    </row>
    <row r="340" spans="1:17" ht="14.4" customHeight="1" x14ac:dyDescent="0.3">
      <c r="A340" s="543" t="s">
        <v>1503</v>
      </c>
      <c r="B340" s="544" t="s">
        <v>1396</v>
      </c>
      <c r="C340" s="544" t="s">
        <v>1381</v>
      </c>
      <c r="D340" s="544" t="s">
        <v>1420</v>
      </c>
      <c r="E340" s="544" t="s">
        <v>1421</v>
      </c>
      <c r="F340" s="561">
        <v>171</v>
      </c>
      <c r="G340" s="561">
        <v>2736</v>
      </c>
      <c r="H340" s="561">
        <v>1</v>
      </c>
      <c r="I340" s="561">
        <v>16</v>
      </c>
      <c r="J340" s="561">
        <v>150</v>
      </c>
      <c r="K340" s="561">
        <v>2400</v>
      </c>
      <c r="L340" s="561">
        <v>0.8771929824561403</v>
      </c>
      <c r="M340" s="561">
        <v>16</v>
      </c>
      <c r="N340" s="561">
        <v>161</v>
      </c>
      <c r="O340" s="561">
        <v>2576</v>
      </c>
      <c r="P340" s="549">
        <v>0.94152046783625731</v>
      </c>
      <c r="Q340" s="562">
        <v>16</v>
      </c>
    </row>
    <row r="341" spans="1:17" ht="14.4" customHeight="1" x14ac:dyDescent="0.3">
      <c r="A341" s="543" t="s">
        <v>1503</v>
      </c>
      <c r="B341" s="544" t="s">
        <v>1396</v>
      </c>
      <c r="C341" s="544" t="s">
        <v>1381</v>
      </c>
      <c r="D341" s="544" t="s">
        <v>1422</v>
      </c>
      <c r="E341" s="544" t="s">
        <v>1423</v>
      </c>
      <c r="F341" s="561">
        <v>10</v>
      </c>
      <c r="G341" s="561">
        <v>2620</v>
      </c>
      <c r="H341" s="561">
        <v>1</v>
      </c>
      <c r="I341" s="561">
        <v>262</v>
      </c>
      <c r="J341" s="561">
        <v>7</v>
      </c>
      <c r="K341" s="561">
        <v>1843</v>
      </c>
      <c r="L341" s="561">
        <v>0.70343511450381679</v>
      </c>
      <c r="M341" s="561">
        <v>263.28571428571428</v>
      </c>
      <c r="N341" s="561">
        <v>13</v>
      </c>
      <c r="O341" s="561">
        <v>3458</v>
      </c>
      <c r="P341" s="549">
        <v>1.3198473282442749</v>
      </c>
      <c r="Q341" s="562">
        <v>266</v>
      </c>
    </row>
    <row r="342" spans="1:17" ht="14.4" customHeight="1" x14ac:dyDescent="0.3">
      <c r="A342" s="543" t="s">
        <v>1503</v>
      </c>
      <c r="B342" s="544" t="s">
        <v>1396</v>
      </c>
      <c r="C342" s="544" t="s">
        <v>1381</v>
      </c>
      <c r="D342" s="544" t="s">
        <v>1424</v>
      </c>
      <c r="E342" s="544" t="s">
        <v>1425</v>
      </c>
      <c r="F342" s="561">
        <v>7</v>
      </c>
      <c r="G342" s="561">
        <v>987</v>
      </c>
      <c r="H342" s="561">
        <v>1</v>
      </c>
      <c r="I342" s="561">
        <v>141</v>
      </c>
      <c r="J342" s="561">
        <v>7</v>
      </c>
      <c r="K342" s="561">
        <v>987</v>
      </c>
      <c r="L342" s="561">
        <v>1</v>
      </c>
      <c r="M342" s="561">
        <v>141</v>
      </c>
      <c r="N342" s="561">
        <v>12</v>
      </c>
      <c r="O342" s="561">
        <v>1692</v>
      </c>
      <c r="P342" s="549">
        <v>1.7142857142857142</v>
      </c>
      <c r="Q342" s="562">
        <v>141</v>
      </c>
    </row>
    <row r="343" spans="1:17" ht="14.4" customHeight="1" x14ac:dyDescent="0.3">
      <c r="A343" s="543" t="s">
        <v>1503</v>
      </c>
      <c r="B343" s="544" t="s">
        <v>1396</v>
      </c>
      <c r="C343" s="544" t="s">
        <v>1381</v>
      </c>
      <c r="D343" s="544" t="s">
        <v>1426</v>
      </c>
      <c r="E343" s="544" t="s">
        <v>1425</v>
      </c>
      <c r="F343" s="561">
        <v>152</v>
      </c>
      <c r="G343" s="561">
        <v>11856</v>
      </c>
      <c r="H343" s="561">
        <v>1</v>
      </c>
      <c r="I343" s="561">
        <v>78</v>
      </c>
      <c r="J343" s="561">
        <v>139</v>
      </c>
      <c r="K343" s="561">
        <v>10842</v>
      </c>
      <c r="L343" s="561">
        <v>0.91447368421052633</v>
      </c>
      <c r="M343" s="561">
        <v>78</v>
      </c>
      <c r="N343" s="561">
        <v>146</v>
      </c>
      <c r="O343" s="561">
        <v>11388</v>
      </c>
      <c r="P343" s="549">
        <v>0.96052631578947367</v>
      </c>
      <c r="Q343" s="562">
        <v>78</v>
      </c>
    </row>
    <row r="344" spans="1:17" ht="14.4" customHeight="1" x14ac:dyDescent="0.3">
      <c r="A344" s="543" t="s">
        <v>1503</v>
      </c>
      <c r="B344" s="544" t="s">
        <v>1396</v>
      </c>
      <c r="C344" s="544" t="s">
        <v>1381</v>
      </c>
      <c r="D344" s="544" t="s">
        <v>1427</v>
      </c>
      <c r="E344" s="544" t="s">
        <v>1428</v>
      </c>
      <c r="F344" s="561">
        <v>7</v>
      </c>
      <c r="G344" s="561">
        <v>2121</v>
      </c>
      <c r="H344" s="561">
        <v>1</v>
      </c>
      <c r="I344" s="561">
        <v>303</v>
      </c>
      <c r="J344" s="561">
        <v>7</v>
      </c>
      <c r="K344" s="561">
        <v>2130</v>
      </c>
      <c r="L344" s="561">
        <v>1.0042432814710043</v>
      </c>
      <c r="M344" s="561">
        <v>304.28571428571428</v>
      </c>
      <c r="N344" s="561">
        <v>12</v>
      </c>
      <c r="O344" s="561">
        <v>3684</v>
      </c>
      <c r="P344" s="549">
        <v>1.7369165487977369</v>
      </c>
      <c r="Q344" s="562">
        <v>307</v>
      </c>
    </row>
    <row r="345" spans="1:17" ht="14.4" customHeight="1" x14ac:dyDescent="0.3">
      <c r="A345" s="543" t="s">
        <v>1503</v>
      </c>
      <c r="B345" s="544" t="s">
        <v>1396</v>
      </c>
      <c r="C345" s="544" t="s">
        <v>1381</v>
      </c>
      <c r="D345" s="544" t="s">
        <v>1429</v>
      </c>
      <c r="E345" s="544" t="s">
        <v>1430</v>
      </c>
      <c r="F345" s="561">
        <v>1</v>
      </c>
      <c r="G345" s="561">
        <v>486</v>
      </c>
      <c r="H345" s="561">
        <v>1</v>
      </c>
      <c r="I345" s="561">
        <v>486</v>
      </c>
      <c r="J345" s="561">
        <v>4</v>
      </c>
      <c r="K345" s="561">
        <v>1944</v>
      </c>
      <c r="L345" s="561">
        <v>4</v>
      </c>
      <c r="M345" s="561">
        <v>486</v>
      </c>
      <c r="N345" s="561"/>
      <c r="O345" s="561"/>
      <c r="P345" s="549"/>
      <c r="Q345" s="562"/>
    </row>
    <row r="346" spans="1:17" ht="14.4" customHeight="1" x14ac:dyDescent="0.3">
      <c r="A346" s="543" t="s">
        <v>1503</v>
      </c>
      <c r="B346" s="544" t="s">
        <v>1396</v>
      </c>
      <c r="C346" s="544" t="s">
        <v>1381</v>
      </c>
      <c r="D346" s="544" t="s">
        <v>1431</v>
      </c>
      <c r="E346" s="544" t="s">
        <v>1432</v>
      </c>
      <c r="F346" s="561">
        <v>112</v>
      </c>
      <c r="G346" s="561">
        <v>17920</v>
      </c>
      <c r="H346" s="561">
        <v>1</v>
      </c>
      <c r="I346" s="561">
        <v>160</v>
      </c>
      <c r="J346" s="561">
        <v>110</v>
      </c>
      <c r="K346" s="561">
        <v>17652</v>
      </c>
      <c r="L346" s="561">
        <v>0.98504464285714288</v>
      </c>
      <c r="M346" s="561">
        <v>160.47272727272727</v>
      </c>
      <c r="N346" s="561">
        <v>106</v>
      </c>
      <c r="O346" s="561">
        <v>17066</v>
      </c>
      <c r="P346" s="549">
        <v>0.95234375000000004</v>
      </c>
      <c r="Q346" s="562">
        <v>161</v>
      </c>
    </row>
    <row r="347" spans="1:17" ht="14.4" customHeight="1" x14ac:dyDescent="0.3">
      <c r="A347" s="543" t="s">
        <v>1503</v>
      </c>
      <c r="B347" s="544" t="s">
        <v>1396</v>
      </c>
      <c r="C347" s="544" t="s">
        <v>1381</v>
      </c>
      <c r="D347" s="544" t="s">
        <v>1435</v>
      </c>
      <c r="E347" s="544" t="s">
        <v>1401</v>
      </c>
      <c r="F347" s="561">
        <v>362</v>
      </c>
      <c r="G347" s="561">
        <v>25340</v>
      </c>
      <c r="H347" s="561">
        <v>1</v>
      </c>
      <c r="I347" s="561">
        <v>70</v>
      </c>
      <c r="J347" s="561">
        <v>374</v>
      </c>
      <c r="K347" s="561">
        <v>26353</v>
      </c>
      <c r="L347" s="561">
        <v>1.0399763220205209</v>
      </c>
      <c r="M347" s="561">
        <v>70.462566844919792</v>
      </c>
      <c r="N347" s="561">
        <v>390</v>
      </c>
      <c r="O347" s="561">
        <v>27690</v>
      </c>
      <c r="P347" s="549">
        <v>1.0927387529597474</v>
      </c>
      <c r="Q347" s="562">
        <v>71</v>
      </c>
    </row>
    <row r="348" spans="1:17" ht="14.4" customHeight="1" x14ac:dyDescent="0.3">
      <c r="A348" s="543" t="s">
        <v>1503</v>
      </c>
      <c r="B348" s="544" t="s">
        <v>1396</v>
      </c>
      <c r="C348" s="544" t="s">
        <v>1381</v>
      </c>
      <c r="D348" s="544" t="s">
        <v>1440</v>
      </c>
      <c r="E348" s="544" t="s">
        <v>1441</v>
      </c>
      <c r="F348" s="561"/>
      <c r="G348" s="561"/>
      <c r="H348" s="561"/>
      <c r="I348" s="561"/>
      <c r="J348" s="561"/>
      <c r="K348" s="561"/>
      <c r="L348" s="561"/>
      <c r="M348" s="561"/>
      <c r="N348" s="561">
        <v>3</v>
      </c>
      <c r="O348" s="561">
        <v>660</v>
      </c>
      <c r="P348" s="549"/>
      <c r="Q348" s="562">
        <v>220</v>
      </c>
    </row>
    <row r="349" spans="1:17" ht="14.4" customHeight="1" x14ac:dyDescent="0.3">
      <c r="A349" s="543" t="s">
        <v>1503</v>
      </c>
      <c r="B349" s="544" t="s">
        <v>1396</v>
      </c>
      <c r="C349" s="544" t="s">
        <v>1381</v>
      </c>
      <c r="D349" s="544" t="s">
        <v>1442</v>
      </c>
      <c r="E349" s="544" t="s">
        <v>1443</v>
      </c>
      <c r="F349" s="561">
        <v>7</v>
      </c>
      <c r="G349" s="561">
        <v>8323</v>
      </c>
      <c r="H349" s="561">
        <v>1</v>
      </c>
      <c r="I349" s="561">
        <v>1189</v>
      </c>
      <c r="J349" s="561">
        <v>6</v>
      </c>
      <c r="K349" s="561">
        <v>7142</v>
      </c>
      <c r="L349" s="561">
        <v>0.85810404902078574</v>
      </c>
      <c r="M349" s="561">
        <v>1190.3333333333333</v>
      </c>
      <c r="N349" s="561">
        <v>5</v>
      </c>
      <c r="O349" s="561">
        <v>5975</v>
      </c>
      <c r="P349" s="549">
        <v>0.71789018382794667</v>
      </c>
      <c r="Q349" s="562">
        <v>1195</v>
      </c>
    </row>
    <row r="350" spans="1:17" ht="14.4" customHeight="1" x14ac:dyDescent="0.3">
      <c r="A350" s="543" t="s">
        <v>1503</v>
      </c>
      <c r="B350" s="544" t="s">
        <v>1396</v>
      </c>
      <c r="C350" s="544" t="s">
        <v>1381</v>
      </c>
      <c r="D350" s="544" t="s">
        <v>1444</v>
      </c>
      <c r="E350" s="544" t="s">
        <v>1445</v>
      </c>
      <c r="F350" s="561">
        <v>7</v>
      </c>
      <c r="G350" s="561">
        <v>756</v>
      </c>
      <c r="H350" s="561">
        <v>1</v>
      </c>
      <c r="I350" s="561">
        <v>108</v>
      </c>
      <c r="J350" s="561">
        <v>7</v>
      </c>
      <c r="K350" s="561">
        <v>758</v>
      </c>
      <c r="L350" s="561">
        <v>1.0026455026455026</v>
      </c>
      <c r="M350" s="561">
        <v>108.28571428571429</v>
      </c>
      <c r="N350" s="561">
        <v>6</v>
      </c>
      <c r="O350" s="561">
        <v>660</v>
      </c>
      <c r="P350" s="549">
        <v>0.87301587301587302</v>
      </c>
      <c r="Q350" s="562">
        <v>110</v>
      </c>
    </row>
    <row r="351" spans="1:17" ht="14.4" customHeight="1" x14ac:dyDescent="0.3">
      <c r="A351" s="543" t="s">
        <v>1503</v>
      </c>
      <c r="B351" s="544" t="s">
        <v>1396</v>
      </c>
      <c r="C351" s="544" t="s">
        <v>1381</v>
      </c>
      <c r="D351" s="544" t="s">
        <v>1446</v>
      </c>
      <c r="E351" s="544" t="s">
        <v>1447</v>
      </c>
      <c r="F351" s="561"/>
      <c r="G351" s="561"/>
      <c r="H351" s="561"/>
      <c r="I351" s="561"/>
      <c r="J351" s="561"/>
      <c r="K351" s="561"/>
      <c r="L351" s="561"/>
      <c r="M351" s="561"/>
      <c r="N351" s="561">
        <v>1</v>
      </c>
      <c r="O351" s="561">
        <v>323</v>
      </c>
      <c r="P351" s="549"/>
      <c r="Q351" s="562">
        <v>323</v>
      </c>
    </row>
    <row r="352" spans="1:17" ht="14.4" customHeight="1" x14ac:dyDescent="0.3">
      <c r="A352" s="543" t="s">
        <v>1504</v>
      </c>
      <c r="B352" s="544" t="s">
        <v>1396</v>
      </c>
      <c r="C352" s="544" t="s">
        <v>1381</v>
      </c>
      <c r="D352" s="544" t="s">
        <v>1400</v>
      </c>
      <c r="E352" s="544" t="s">
        <v>1401</v>
      </c>
      <c r="F352" s="561">
        <v>12</v>
      </c>
      <c r="G352" s="561">
        <v>2436</v>
      </c>
      <c r="H352" s="561">
        <v>1</v>
      </c>
      <c r="I352" s="561">
        <v>203</v>
      </c>
      <c r="J352" s="561">
        <v>6</v>
      </c>
      <c r="K352" s="561">
        <v>1226</v>
      </c>
      <c r="L352" s="561">
        <v>0.50328407224958949</v>
      </c>
      <c r="M352" s="561">
        <v>204.33333333333334</v>
      </c>
      <c r="N352" s="561">
        <v>8</v>
      </c>
      <c r="O352" s="561">
        <v>1648</v>
      </c>
      <c r="P352" s="549">
        <v>0.67651888341543509</v>
      </c>
      <c r="Q352" s="562">
        <v>206</v>
      </c>
    </row>
    <row r="353" spans="1:17" ht="14.4" customHeight="1" x14ac:dyDescent="0.3">
      <c r="A353" s="543" t="s">
        <v>1504</v>
      </c>
      <c r="B353" s="544" t="s">
        <v>1396</v>
      </c>
      <c r="C353" s="544" t="s">
        <v>1381</v>
      </c>
      <c r="D353" s="544" t="s">
        <v>1403</v>
      </c>
      <c r="E353" s="544" t="s">
        <v>1404</v>
      </c>
      <c r="F353" s="561">
        <v>26</v>
      </c>
      <c r="G353" s="561">
        <v>7592</v>
      </c>
      <c r="H353" s="561">
        <v>1</v>
      </c>
      <c r="I353" s="561">
        <v>292</v>
      </c>
      <c r="J353" s="561">
        <v>12</v>
      </c>
      <c r="K353" s="561">
        <v>3504</v>
      </c>
      <c r="L353" s="561">
        <v>0.46153846153846156</v>
      </c>
      <c r="M353" s="561">
        <v>292</v>
      </c>
      <c r="N353" s="561"/>
      <c r="O353" s="561"/>
      <c r="P353" s="549"/>
      <c r="Q353" s="562"/>
    </row>
    <row r="354" spans="1:17" ht="14.4" customHeight="1" x14ac:dyDescent="0.3">
      <c r="A354" s="543" t="s">
        <v>1504</v>
      </c>
      <c r="B354" s="544" t="s">
        <v>1396</v>
      </c>
      <c r="C354" s="544" t="s">
        <v>1381</v>
      </c>
      <c r="D354" s="544" t="s">
        <v>1409</v>
      </c>
      <c r="E354" s="544" t="s">
        <v>1410</v>
      </c>
      <c r="F354" s="561">
        <v>14</v>
      </c>
      <c r="G354" s="561">
        <v>1876</v>
      </c>
      <c r="H354" s="561">
        <v>1</v>
      </c>
      <c r="I354" s="561">
        <v>134</v>
      </c>
      <c r="J354" s="561">
        <v>11</v>
      </c>
      <c r="K354" s="561">
        <v>1477</v>
      </c>
      <c r="L354" s="561">
        <v>0.78731343283582089</v>
      </c>
      <c r="M354" s="561">
        <v>134.27272727272728</v>
      </c>
      <c r="N354" s="561">
        <v>12</v>
      </c>
      <c r="O354" s="561">
        <v>1620</v>
      </c>
      <c r="P354" s="549">
        <v>0.86353944562899787</v>
      </c>
      <c r="Q354" s="562">
        <v>135</v>
      </c>
    </row>
    <row r="355" spans="1:17" ht="14.4" customHeight="1" x14ac:dyDescent="0.3">
      <c r="A355" s="543" t="s">
        <v>1504</v>
      </c>
      <c r="B355" s="544" t="s">
        <v>1396</v>
      </c>
      <c r="C355" s="544" t="s">
        <v>1381</v>
      </c>
      <c r="D355" s="544" t="s">
        <v>1412</v>
      </c>
      <c r="E355" s="544" t="s">
        <v>1413</v>
      </c>
      <c r="F355" s="561">
        <v>1</v>
      </c>
      <c r="G355" s="561">
        <v>612</v>
      </c>
      <c r="H355" s="561">
        <v>1</v>
      </c>
      <c r="I355" s="561">
        <v>612</v>
      </c>
      <c r="J355" s="561"/>
      <c r="K355" s="561"/>
      <c r="L355" s="561"/>
      <c r="M355" s="561"/>
      <c r="N355" s="561"/>
      <c r="O355" s="561"/>
      <c r="P355" s="549"/>
      <c r="Q355" s="562"/>
    </row>
    <row r="356" spans="1:17" ht="14.4" customHeight="1" x14ac:dyDescent="0.3">
      <c r="A356" s="543" t="s">
        <v>1504</v>
      </c>
      <c r="B356" s="544" t="s">
        <v>1396</v>
      </c>
      <c r="C356" s="544" t="s">
        <v>1381</v>
      </c>
      <c r="D356" s="544" t="s">
        <v>1416</v>
      </c>
      <c r="E356" s="544" t="s">
        <v>1417</v>
      </c>
      <c r="F356" s="561">
        <v>1</v>
      </c>
      <c r="G356" s="561">
        <v>159</v>
      </c>
      <c r="H356" s="561">
        <v>1</v>
      </c>
      <c r="I356" s="561">
        <v>159</v>
      </c>
      <c r="J356" s="561">
        <v>1</v>
      </c>
      <c r="K356" s="561">
        <v>159</v>
      </c>
      <c r="L356" s="561">
        <v>1</v>
      </c>
      <c r="M356" s="561">
        <v>159</v>
      </c>
      <c r="N356" s="561"/>
      <c r="O356" s="561"/>
      <c r="P356" s="549"/>
      <c r="Q356" s="562"/>
    </row>
    <row r="357" spans="1:17" ht="14.4" customHeight="1" x14ac:dyDescent="0.3">
      <c r="A357" s="543" t="s">
        <v>1504</v>
      </c>
      <c r="B357" s="544" t="s">
        <v>1396</v>
      </c>
      <c r="C357" s="544" t="s">
        <v>1381</v>
      </c>
      <c r="D357" s="544" t="s">
        <v>1420</v>
      </c>
      <c r="E357" s="544" t="s">
        <v>1421</v>
      </c>
      <c r="F357" s="561">
        <v>21</v>
      </c>
      <c r="G357" s="561">
        <v>336</v>
      </c>
      <c r="H357" s="561">
        <v>1</v>
      </c>
      <c r="I357" s="561">
        <v>16</v>
      </c>
      <c r="J357" s="561">
        <v>15</v>
      </c>
      <c r="K357" s="561">
        <v>240</v>
      </c>
      <c r="L357" s="561">
        <v>0.7142857142857143</v>
      </c>
      <c r="M357" s="561">
        <v>16</v>
      </c>
      <c r="N357" s="561">
        <v>17</v>
      </c>
      <c r="O357" s="561">
        <v>272</v>
      </c>
      <c r="P357" s="549">
        <v>0.80952380952380953</v>
      </c>
      <c r="Q357" s="562">
        <v>16</v>
      </c>
    </row>
    <row r="358" spans="1:17" ht="14.4" customHeight="1" x14ac:dyDescent="0.3">
      <c r="A358" s="543" t="s">
        <v>1504</v>
      </c>
      <c r="B358" s="544" t="s">
        <v>1396</v>
      </c>
      <c r="C358" s="544" t="s">
        <v>1381</v>
      </c>
      <c r="D358" s="544" t="s">
        <v>1422</v>
      </c>
      <c r="E358" s="544" t="s">
        <v>1423</v>
      </c>
      <c r="F358" s="561">
        <v>7</v>
      </c>
      <c r="G358" s="561">
        <v>1834</v>
      </c>
      <c r="H358" s="561">
        <v>1</v>
      </c>
      <c r="I358" s="561">
        <v>262</v>
      </c>
      <c r="J358" s="561">
        <v>4</v>
      </c>
      <c r="K358" s="561">
        <v>1057</v>
      </c>
      <c r="L358" s="561">
        <v>0.57633587786259544</v>
      </c>
      <c r="M358" s="561">
        <v>264.25</v>
      </c>
      <c r="N358" s="561">
        <v>2</v>
      </c>
      <c r="O358" s="561">
        <v>532</v>
      </c>
      <c r="P358" s="549">
        <v>0.29007633587786258</v>
      </c>
      <c r="Q358" s="562">
        <v>266</v>
      </c>
    </row>
    <row r="359" spans="1:17" ht="14.4" customHeight="1" x14ac:dyDescent="0.3">
      <c r="A359" s="543" t="s">
        <v>1504</v>
      </c>
      <c r="B359" s="544" t="s">
        <v>1396</v>
      </c>
      <c r="C359" s="544" t="s">
        <v>1381</v>
      </c>
      <c r="D359" s="544" t="s">
        <v>1424</v>
      </c>
      <c r="E359" s="544" t="s">
        <v>1425</v>
      </c>
      <c r="F359" s="561">
        <v>7</v>
      </c>
      <c r="G359" s="561">
        <v>987</v>
      </c>
      <c r="H359" s="561">
        <v>1</v>
      </c>
      <c r="I359" s="561">
        <v>141</v>
      </c>
      <c r="J359" s="561">
        <v>2</v>
      </c>
      <c r="K359" s="561">
        <v>282</v>
      </c>
      <c r="L359" s="561">
        <v>0.2857142857142857</v>
      </c>
      <c r="M359" s="561">
        <v>141</v>
      </c>
      <c r="N359" s="561">
        <v>3</v>
      </c>
      <c r="O359" s="561">
        <v>423</v>
      </c>
      <c r="P359" s="549">
        <v>0.42857142857142855</v>
      </c>
      <c r="Q359" s="562">
        <v>141</v>
      </c>
    </row>
    <row r="360" spans="1:17" ht="14.4" customHeight="1" x14ac:dyDescent="0.3">
      <c r="A360" s="543" t="s">
        <v>1504</v>
      </c>
      <c r="B360" s="544" t="s">
        <v>1396</v>
      </c>
      <c r="C360" s="544" t="s">
        <v>1381</v>
      </c>
      <c r="D360" s="544" t="s">
        <v>1426</v>
      </c>
      <c r="E360" s="544" t="s">
        <v>1425</v>
      </c>
      <c r="F360" s="561">
        <v>14</v>
      </c>
      <c r="G360" s="561">
        <v>1092</v>
      </c>
      <c r="H360" s="561">
        <v>1</v>
      </c>
      <c r="I360" s="561">
        <v>78</v>
      </c>
      <c r="J360" s="561">
        <v>11</v>
      </c>
      <c r="K360" s="561">
        <v>858</v>
      </c>
      <c r="L360" s="561">
        <v>0.7857142857142857</v>
      </c>
      <c r="M360" s="561">
        <v>78</v>
      </c>
      <c r="N360" s="561">
        <v>12</v>
      </c>
      <c r="O360" s="561">
        <v>936</v>
      </c>
      <c r="P360" s="549">
        <v>0.8571428571428571</v>
      </c>
      <c r="Q360" s="562">
        <v>78</v>
      </c>
    </row>
    <row r="361" spans="1:17" ht="14.4" customHeight="1" x14ac:dyDescent="0.3">
      <c r="A361" s="543" t="s">
        <v>1504</v>
      </c>
      <c r="B361" s="544" t="s">
        <v>1396</v>
      </c>
      <c r="C361" s="544" t="s">
        <v>1381</v>
      </c>
      <c r="D361" s="544" t="s">
        <v>1427</v>
      </c>
      <c r="E361" s="544" t="s">
        <v>1428</v>
      </c>
      <c r="F361" s="561">
        <v>7</v>
      </c>
      <c r="G361" s="561">
        <v>2121</v>
      </c>
      <c r="H361" s="561">
        <v>1</v>
      </c>
      <c r="I361" s="561">
        <v>303</v>
      </c>
      <c r="J361" s="561">
        <v>2</v>
      </c>
      <c r="K361" s="561">
        <v>612</v>
      </c>
      <c r="L361" s="561">
        <v>0.28854314002828857</v>
      </c>
      <c r="M361" s="561">
        <v>306</v>
      </c>
      <c r="N361" s="561">
        <v>3</v>
      </c>
      <c r="O361" s="561">
        <v>921</v>
      </c>
      <c r="P361" s="549">
        <v>0.43422913719943423</v>
      </c>
      <c r="Q361" s="562">
        <v>307</v>
      </c>
    </row>
    <row r="362" spans="1:17" ht="14.4" customHeight="1" x14ac:dyDescent="0.3">
      <c r="A362" s="543" t="s">
        <v>1504</v>
      </c>
      <c r="B362" s="544" t="s">
        <v>1396</v>
      </c>
      <c r="C362" s="544" t="s">
        <v>1381</v>
      </c>
      <c r="D362" s="544" t="s">
        <v>1431</v>
      </c>
      <c r="E362" s="544" t="s">
        <v>1432</v>
      </c>
      <c r="F362" s="561">
        <v>13</v>
      </c>
      <c r="G362" s="561">
        <v>2080</v>
      </c>
      <c r="H362" s="561">
        <v>1</v>
      </c>
      <c r="I362" s="561">
        <v>160</v>
      </c>
      <c r="J362" s="561">
        <v>10</v>
      </c>
      <c r="K362" s="561">
        <v>1603</v>
      </c>
      <c r="L362" s="561">
        <v>0.77067307692307696</v>
      </c>
      <c r="M362" s="561">
        <v>160.30000000000001</v>
      </c>
      <c r="N362" s="561">
        <v>12</v>
      </c>
      <c r="O362" s="561">
        <v>1932</v>
      </c>
      <c r="P362" s="549">
        <v>0.92884615384615388</v>
      </c>
      <c r="Q362" s="562">
        <v>161</v>
      </c>
    </row>
    <row r="363" spans="1:17" ht="14.4" customHeight="1" x14ac:dyDescent="0.3">
      <c r="A363" s="543" t="s">
        <v>1504</v>
      </c>
      <c r="B363" s="544" t="s">
        <v>1396</v>
      </c>
      <c r="C363" s="544" t="s">
        <v>1381</v>
      </c>
      <c r="D363" s="544" t="s">
        <v>1435</v>
      </c>
      <c r="E363" s="544" t="s">
        <v>1401</v>
      </c>
      <c r="F363" s="561">
        <v>28</v>
      </c>
      <c r="G363" s="561">
        <v>1960</v>
      </c>
      <c r="H363" s="561">
        <v>1</v>
      </c>
      <c r="I363" s="561">
        <v>70</v>
      </c>
      <c r="J363" s="561">
        <v>23</v>
      </c>
      <c r="K363" s="561">
        <v>1616</v>
      </c>
      <c r="L363" s="561">
        <v>0.82448979591836735</v>
      </c>
      <c r="M363" s="561">
        <v>70.260869565217391</v>
      </c>
      <c r="N363" s="561">
        <v>25</v>
      </c>
      <c r="O363" s="561">
        <v>1775</v>
      </c>
      <c r="P363" s="549">
        <v>0.90561224489795922</v>
      </c>
      <c r="Q363" s="562">
        <v>71</v>
      </c>
    </row>
    <row r="364" spans="1:17" ht="14.4" customHeight="1" x14ac:dyDescent="0.3">
      <c r="A364" s="543" t="s">
        <v>1504</v>
      </c>
      <c r="B364" s="544" t="s">
        <v>1396</v>
      </c>
      <c r="C364" s="544" t="s">
        <v>1381</v>
      </c>
      <c r="D364" s="544" t="s">
        <v>1442</v>
      </c>
      <c r="E364" s="544" t="s">
        <v>1443</v>
      </c>
      <c r="F364" s="561">
        <v>1</v>
      </c>
      <c r="G364" s="561">
        <v>1189</v>
      </c>
      <c r="H364" s="561">
        <v>1</v>
      </c>
      <c r="I364" s="561">
        <v>1189</v>
      </c>
      <c r="J364" s="561">
        <v>2</v>
      </c>
      <c r="K364" s="561">
        <v>2378</v>
      </c>
      <c r="L364" s="561">
        <v>2</v>
      </c>
      <c r="M364" s="561">
        <v>1189</v>
      </c>
      <c r="N364" s="561"/>
      <c r="O364" s="561"/>
      <c r="P364" s="549"/>
      <c r="Q364" s="562"/>
    </row>
    <row r="365" spans="1:17" ht="14.4" customHeight="1" x14ac:dyDescent="0.3">
      <c r="A365" s="543" t="s">
        <v>1504</v>
      </c>
      <c r="B365" s="544" t="s">
        <v>1396</v>
      </c>
      <c r="C365" s="544" t="s">
        <v>1381</v>
      </c>
      <c r="D365" s="544" t="s">
        <v>1444</v>
      </c>
      <c r="E365" s="544" t="s">
        <v>1445</v>
      </c>
      <c r="F365" s="561">
        <v>1</v>
      </c>
      <c r="G365" s="561">
        <v>108</v>
      </c>
      <c r="H365" s="561">
        <v>1</v>
      </c>
      <c r="I365" s="561">
        <v>108</v>
      </c>
      <c r="J365" s="561">
        <v>1</v>
      </c>
      <c r="K365" s="561">
        <v>108</v>
      </c>
      <c r="L365" s="561">
        <v>1</v>
      </c>
      <c r="M365" s="561">
        <v>108</v>
      </c>
      <c r="N365" s="561"/>
      <c r="O365" s="561"/>
      <c r="P365" s="549"/>
      <c r="Q365" s="562"/>
    </row>
    <row r="366" spans="1:17" ht="14.4" customHeight="1" x14ac:dyDescent="0.3">
      <c r="A366" s="543" t="s">
        <v>1505</v>
      </c>
      <c r="B366" s="544" t="s">
        <v>1396</v>
      </c>
      <c r="C366" s="544" t="s">
        <v>1381</v>
      </c>
      <c r="D366" s="544" t="s">
        <v>1400</v>
      </c>
      <c r="E366" s="544" t="s">
        <v>1401</v>
      </c>
      <c r="F366" s="561">
        <v>2</v>
      </c>
      <c r="G366" s="561">
        <v>406</v>
      </c>
      <c r="H366" s="561">
        <v>1</v>
      </c>
      <c r="I366" s="561">
        <v>203</v>
      </c>
      <c r="J366" s="561"/>
      <c r="K366" s="561"/>
      <c r="L366" s="561"/>
      <c r="M366" s="561"/>
      <c r="N366" s="561">
        <v>1</v>
      </c>
      <c r="O366" s="561">
        <v>206</v>
      </c>
      <c r="P366" s="549">
        <v>0.5073891625615764</v>
      </c>
      <c r="Q366" s="562">
        <v>206</v>
      </c>
    </row>
    <row r="367" spans="1:17" ht="14.4" customHeight="1" x14ac:dyDescent="0.3">
      <c r="A367" s="543" t="s">
        <v>1505</v>
      </c>
      <c r="B367" s="544" t="s">
        <v>1396</v>
      </c>
      <c r="C367" s="544" t="s">
        <v>1381</v>
      </c>
      <c r="D367" s="544" t="s">
        <v>1420</v>
      </c>
      <c r="E367" s="544" t="s">
        <v>1421</v>
      </c>
      <c r="F367" s="561">
        <v>1</v>
      </c>
      <c r="G367" s="561">
        <v>16</v>
      </c>
      <c r="H367" s="561">
        <v>1</v>
      </c>
      <c r="I367" s="561">
        <v>16</v>
      </c>
      <c r="J367" s="561"/>
      <c r="K367" s="561"/>
      <c r="L367" s="561"/>
      <c r="M367" s="561"/>
      <c r="N367" s="561">
        <v>1</v>
      </c>
      <c r="O367" s="561">
        <v>16</v>
      </c>
      <c r="P367" s="549">
        <v>1</v>
      </c>
      <c r="Q367" s="562">
        <v>16</v>
      </c>
    </row>
    <row r="368" spans="1:17" ht="14.4" customHeight="1" x14ac:dyDescent="0.3">
      <c r="A368" s="543" t="s">
        <v>1505</v>
      </c>
      <c r="B368" s="544" t="s">
        <v>1396</v>
      </c>
      <c r="C368" s="544" t="s">
        <v>1381</v>
      </c>
      <c r="D368" s="544" t="s">
        <v>1422</v>
      </c>
      <c r="E368" s="544" t="s">
        <v>1423</v>
      </c>
      <c r="F368" s="561">
        <v>1</v>
      </c>
      <c r="G368" s="561">
        <v>262</v>
      </c>
      <c r="H368" s="561">
        <v>1</v>
      </c>
      <c r="I368" s="561">
        <v>262</v>
      </c>
      <c r="J368" s="561"/>
      <c r="K368" s="561"/>
      <c r="L368" s="561"/>
      <c r="M368" s="561"/>
      <c r="N368" s="561"/>
      <c r="O368" s="561"/>
      <c r="P368" s="549"/>
      <c r="Q368" s="562"/>
    </row>
    <row r="369" spans="1:17" ht="14.4" customHeight="1" x14ac:dyDescent="0.3">
      <c r="A369" s="543" t="s">
        <v>1505</v>
      </c>
      <c r="B369" s="544" t="s">
        <v>1396</v>
      </c>
      <c r="C369" s="544" t="s">
        <v>1381</v>
      </c>
      <c r="D369" s="544" t="s">
        <v>1424</v>
      </c>
      <c r="E369" s="544" t="s">
        <v>1425</v>
      </c>
      <c r="F369" s="561">
        <v>1</v>
      </c>
      <c r="G369" s="561">
        <v>141</v>
      </c>
      <c r="H369" s="561">
        <v>1</v>
      </c>
      <c r="I369" s="561">
        <v>141</v>
      </c>
      <c r="J369" s="561"/>
      <c r="K369" s="561"/>
      <c r="L369" s="561"/>
      <c r="M369" s="561"/>
      <c r="N369" s="561">
        <v>1</v>
      </c>
      <c r="O369" s="561">
        <v>141</v>
      </c>
      <c r="P369" s="549">
        <v>1</v>
      </c>
      <c r="Q369" s="562">
        <v>141</v>
      </c>
    </row>
    <row r="370" spans="1:17" ht="14.4" customHeight="1" x14ac:dyDescent="0.3">
      <c r="A370" s="543" t="s">
        <v>1505</v>
      </c>
      <c r="B370" s="544" t="s">
        <v>1396</v>
      </c>
      <c r="C370" s="544" t="s">
        <v>1381</v>
      </c>
      <c r="D370" s="544" t="s">
        <v>1427</v>
      </c>
      <c r="E370" s="544" t="s">
        <v>1428</v>
      </c>
      <c r="F370" s="561">
        <v>1</v>
      </c>
      <c r="G370" s="561">
        <v>303</v>
      </c>
      <c r="H370" s="561">
        <v>1</v>
      </c>
      <c r="I370" s="561">
        <v>303</v>
      </c>
      <c r="J370" s="561"/>
      <c r="K370" s="561"/>
      <c r="L370" s="561"/>
      <c r="M370" s="561"/>
      <c r="N370" s="561">
        <v>1</v>
      </c>
      <c r="O370" s="561">
        <v>307</v>
      </c>
      <c r="P370" s="549">
        <v>1.0132013201320131</v>
      </c>
      <c r="Q370" s="562">
        <v>307</v>
      </c>
    </row>
    <row r="371" spans="1:17" ht="14.4" customHeight="1" x14ac:dyDescent="0.3">
      <c r="A371" s="543" t="s">
        <v>1506</v>
      </c>
      <c r="B371" s="544" t="s">
        <v>1396</v>
      </c>
      <c r="C371" s="544" t="s">
        <v>1381</v>
      </c>
      <c r="D371" s="544" t="s">
        <v>1400</v>
      </c>
      <c r="E371" s="544" t="s">
        <v>1401</v>
      </c>
      <c r="F371" s="561">
        <v>2</v>
      </c>
      <c r="G371" s="561">
        <v>406</v>
      </c>
      <c r="H371" s="561">
        <v>1</v>
      </c>
      <c r="I371" s="561">
        <v>203</v>
      </c>
      <c r="J371" s="561">
        <v>4</v>
      </c>
      <c r="K371" s="561">
        <v>814</v>
      </c>
      <c r="L371" s="561">
        <v>2.0049261083743843</v>
      </c>
      <c r="M371" s="561">
        <v>203.5</v>
      </c>
      <c r="N371" s="561">
        <v>11</v>
      </c>
      <c r="O371" s="561">
        <v>2266</v>
      </c>
      <c r="P371" s="549">
        <v>5.5812807881773399</v>
      </c>
      <c r="Q371" s="562">
        <v>206</v>
      </c>
    </row>
    <row r="372" spans="1:17" ht="14.4" customHeight="1" x14ac:dyDescent="0.3">
      <c r="A372" s="543" t="s">
        <v>1506</v>
      </c>
      <c r="B372" s="544" t="s">
        <v>1396</v>
      </c>
      <c r="C372" s="544" t="s">
        <v>1381</v>
      </c>
      <c r="D372" s="544" t="s">
        <v>1402</v>
      </c>
      <c r="E372" s="544" t="s">
        <v>1401</v>
      </c>
      <c r="F372" s="561"/>
      <c r="G372" s="561"/>
      <c r="H372" s="561"/>
      <c r="I372" s="561"/>
      <c r="J372" s="561"/>
      <c r="K372" s="561"/>
      <c r="L372" s="561"/>
      <c r="M372" s="561"/>
      <c r="N372" s="561">
        <v>1</v>
      </c>
      <c r="O372" s="561">
        <v>85</v>
      </c>
      <c r="P372" s="549"/>
      <c r="Q372" s="562">
        <v>85</v>
      </c>
    </row>
    <row r="373" spans="1:17" ht="14.4" customHeight="1" x14ac:dyDescent="0.3">
      <c r="A373" s="543" t="s">
        <v>1506</v>
      </c>
      <c r="B373" s="544" t="s">
        <v>1396</v>
      </c>
      <c r="C373" s="544" t="s">
        <v>1381</v>
      </c>
      <c r="D373" s="544" t="s">
        <v>1403</v>
      </c>
      <c r="E373" s="544" t="s">
        <v>1404</v>
      </c>
      <c r="F373" s="561"/>
      <c r="G373" s="561"/>
      <c r="H373" s="561"/>
      <c r="I373" s="561"/>
      <c r="J373" s="561">
        <v>30</v>
      </c>
      <c r="K373" s="561">
        <v>8820</v>
      </c>
      <c r="L373" s="561"/>
      <c r="M373" s="561">
        <v>294</v>
      </c>
      <c r="N373" s="561">
        <v>102</v>
      </c>
      <c r="O373" s="561">
        <v>30090</v>
      </c>
      <c r="P373" s="549"/>
      <c r="Q373" s="562">
        <v>295</v>
      </c>
    </row>
    <row r="374" spans="1:17" ht="14.4" customHeight="1" x14ac:dyDescent="0.3">
      <c r="A374" s="543" t="s">
        <v>1506</v>
      </c>
      <c r="B374" s="544" t="s">
        <v>1396</v>
      </c>
      <c r="C374" s="544" t="s">
        <v>1381</v>
      </c>
      <c r="D374" s="544" t="s">
        <v>1405</v>
      </c>
      <c r="E374" s="544" t="s">
        <v>1406</v>
      </c>
      <c r="F374" s="561"/>
      <c r="G374" s="561"/>
      <c r="H374" s="561"/>
      <c r="I374" s="561"/>
      <c r="J374" s="561"/>
      <c r="K374" s="561"/>
      <c r="L374" s="561"/>
      <c r="M374" s="561"/>
      <c r="N374" s="561">
        <v>7</v>
      </c>
      <c r="O374" s="561">
        <v>665</v>
      </c>
      <c r="P374" s="549"/>
      <c r="Q374" s="562">
        <v>95</v>
      </c>
    </row>
    <row r="375" spans="1:17" ht="14.4" customHeight="1" x14ac:dyDescent="0.3">
      <c r="A375" s="543" t="s">
        <v>1506</v>
      </c>
      <c r="B375" s="544" t="s">
        <v>1396</v>
      </c>
      <c r="C375" s="544" t="s">
        <v>1381</v>
      </c>
      <c r="D375" s="544" t="s">
        <v>1407</v>
      </c>
      <c r="E375" s="544" t="s">
        <v>1408</v>
      </c>
      <c r="F375" s="561"/>
      <c r="G375" s="561"/>
      <c r="H375" s="561"/>
      <c r="I375" s="561"/>
      <c r="J375" s="561"/>
      <c r="K375" s="561"/>
      <c r="L375" s="561"/>
      <c r="M375" s="561"/>
      <c r="N375" s="561">
        <v>1</v>
      </c>
      <c r="O375" s="561">
        <v>224</v>
      </c>
      <c r="P375" s="549"/>
      <c r="Q375" s="562">
        <v>224</v>
      </c>
    </row>
    <row r="376" spans="1:17" ht="14.4" customHeight="1" x14ac:dyDescent="0.3">
      <c r="A376" s="543" t="s">
        <v>1506</v>
      </c>
      <c r="B376" s="544" t="s">
        <v>1396</v>
      </c>
      <c r="C376" s="544" t="s">
        <v>1381</v>
      </c>
      <c r="D376" s="544" t="s">
        <v>1409</v>
      </c>
      <c r="E376" s="544" t="s">
        <v>1410</v>
      </c>
      <c r="F376" s="561">
        <v>9</v>
      </c>
      <c r="G376" s="561">
        <v>1206</v>
      </c>
      <c r="H376" s="561">
        <v>1</v>
      </c>
      <c r="I376" s="561">
        <v>134</v>
      </c>
      <c r="J376" s="561">
        <v>15</v>
      </c>
      <c r="K376" s="561">
        <v>2015</v>
      </c>
      <c r="L376" s="561">
        <v>1.6708126036484245</v>
      </c>
      <c r="M376" s="561">
        <v>134.33333333333334</v>
      </c>
      <c r="N376" s="561">
        <v>17</v>
      </c>
      <c r="O376" s="561">
        <v>2295</v>
      </c>
      <c r="P376" s="549">
        <v>1.9029850746268657</v>
      </c>
      <c r="Q376" s="562">
        <v>135</v>
      </c>
    </row>
    <row r="377" spans="1:17" ht="14.4" customHeight="1" x14ac:dyDescent="0.3">
      <c r="A377" s="543" t="s">
        <v>1506</v>
      </c>
      <c r="B377" s="544" t="s">
        <v>1396</v>
      </c>
      <c r="C377" s="544" t="s">
        <v>1381</v>
      </c>
      <c r="D377" s="544" t="s">
        <v>1411</v>
      </c>
      <c r="E377" s="544" t="s">
        <v>1410</v>
      </c>
      <c r="F377" s="561"/>
      <c r="G377" s="561"/>
      <c r="H377" s="561"/>
      <c r="I377" s="561"/>
      <c r="J377" s="561"/>
      <c r="K377" s="561"/>
      <c r="L377" s="561"/>
      <c r="M377" s="561"/>
      <c r="N377" s="561">
        <v>1</v>
      </c>
      <c r="O377" s="561">
        <v>178</v>
      </c>
      <c r="P377" s="549"/>
      <c r="Q377" s="562">
        <v>178</v>
      </c>
    </row>
    <row r="378" spans="1:17" ht="14.4" customHeight="1" x14ac:dyDescent="0.3">
      <c r="A378" s="543" t="s">
        <v>1506</v>
      </c>
      <c r="B378" s="544" t="s">
        <v>1396</v>
      </c>
      <c r="C378" s="544" t="s">
        <v>1381</v>
      </c>
      <c r="D378" s="544" t="s">
        <v>1414</v>
      </c>
      <c r="E378" s="544" t="s">
        <v>1415</v>
      </c>
      <c r="F378" s="561"/>
      <c r="G378" s="561"/>
      <c r="H378" s="561"/>
      <c r="I378" s="561"/>
      <c r="J378" s="561"/>
      <c r="K378" s="561"/>
      <c r="L378" s="561"/>
      <c r="M378" s="561"/>
      <c r="N378" s="561">
        <v>1</v>
      </c>
      <c r="O378" s="561">
        <v>593</v>
      </c>
      <c r="P378" s="549"/>
      <c r="Q378" s="562">
        <v>593</v>
      </c>
    </row>
    <row r="379" spans="1:17" ht="14.4" customHeight="1" x14ac:dyDescent="0.3">
      <c r="A379" s="543" t="s">
        <v>1506</v>
      </c>
      <c r="B379" s="544" t="s">
        <v>1396</v>
      </c>
      <c r="C379" s="544" t="s">
        <v>1381</v>
      </c>
      <c r="D379" s="544" t="s">
        <v>1416</v>
      </c>
      <c r="E379" s="544" t="s">
        <v>1417</v>
      </c>
      <c r="F379" s="561"/>
      <c r="G379" s="561"/>
      <c r="H379" s="561"/>
      <c r="I379" s="561"/>
      <c r="J379" s="561">
        <v>1</v>
      </c>
      <c r="K379" s="561">
        <v>160</v>
      </c>
      <c r="L379" s="561"/>
      <c r="M379" s="561">
        <v>160</v>
      </c>
      <c r="N379" s="561">
        <v>5</v>
      </c>
      <c r="O379" s="561">
        <v>805</v>
      </c>
      <c r="P379" s="549"/>
      <c r="Q379" s="562">
        <v>161</v>
      </c>
    </row>
    <row r="380" spans="1:17" ht="14.4" customHeight="1" x14ac:dyDescent="0.3">
      <c r="A380" s="543" t="s">
        <v>1506</v>
      </c>
      <c r="B380" s="544" t="s">
        <v>1396</v>
      </c>
      <c r="C380" s="544" t="s">
        <v>1381</v>
      </c>
      <c r="D380" s="544" t="s">
        <v>1420</v>
      </c>
      <c r="E380" s="544" t="s">
        <v>1421</v>
      </c>
      <c r="F380" s="561">
        <v>11</v>
      </c>
      <c r="G380" s="561">
        <v>176</v>
      </c>
      <c r="H380" s="561">
        <v>1</v>
      </c>
      <c r="I380" s="561">
        <v>16</v>
      </c>
      <c r="J380" s="561">
        <v>19</v>
      </c>
      <c r="K380" s="561">
        <v>304</v>
      </c>
      <c r="L380" s="561">
        <v>1.7272727272727273</v>
      </c>
      <c r="M380" s="561">
        <v>16</v>
      </c>
      <c r="N380" s="561">
        <v>21</v>
      </c>
      <c r="O380" s="561">
        <v>336</v>
      </c>
      <c r="P380" s="549">
        <v>1.9090909090909092</v>
      </c>
      <c r="Q380" s="562">
        <v>16</v>
      </c>
    </row>
    <row r="381" spans="1:17" ht="14.4" customHeight="1" x14ac:dyDescent="0.3">
      <c r="A381" s="543" t="s">
        <v>1506</v>
      </c>
      <c r="B381" s="544" t="s">
        <v>1396</v>
      </c>
      <c r="C381" s="544" t="s">
        <v>1381</v>
      </c>
      <c r="D381" s="544" t="s">
        <v>1422</v>
      </c>
      <c r="E381" s="544" t="s">
        <v>1423</v>
      </c>
      <c r="F381" s="561">
        <v>1</v>
      </c>
      <c r="G381" s="561">
        <v>262</v>
      </c>
      <c r="H381" s="561">
        <v>1</v>
      </c>
      <c r="I381" s="561">
        <v>262</v>
      </c>
      <c r="J381" s="561">
        <v>3</v>
      </c>
      <c r="K381" s="561">
        <v>789</v>
      </c>
      <c r="L381" s="561">
        <v>3.0114503816793894</v>
      </c>
      <c r="M381" s="561">
        <v>263</v>
      </c>
      <c r="N381" s="561">
        <v>3</v>
      </c>
      <c r="O381" s="561">
        <v>798</v>
      </c>
      <c r="P381" s="549">
        <v>3.0458015267175571</v>
      </c>
      <c r="Q381" s="562">
        <v>266</v>
      </c>
    </row>
    <row r="382" spans="1:17" ht="14.4" customHeight="1" x14ac:dyDescent="0.3">
      <c r="A382" s="543" t="s">
        <v>1506</v>
      </c>
      <c r="B382" s="544" t="s">
        <v>1396</v>
      </c>
      <c r="C382" s="544" t="s">
        <v>1381</v>
      </c>
      <c r="D382" s="544" t="s">
        <v>1424</v>
      </c>
      <c r="E382" s="544" t="s">
        <v>1425</v>
      </c>
      <c r="F382" s="561">
        <v>1</v>
      </c>
      <c r="G382" s="561">
        <v>141</v>
      </c>
      <c r="H382" s="561">
        <v>1</v>
      </c>
      <c r="I382" s="561">
        <v>141</v>
      </c>
      <c r="J382" s="561">
        <v>3</v>
      </c>
      <c r="K382" s="561">
        <v>423</v>
      </c>
      <c r="L382" s="561">
        <v>3</v>
      </c>
      <c r="M382" s="561">
        <v>141</v>
      </c>
      <c r="N382" s="561">
        <v>4</v>
      </c>
      <c r="O382" s="561">
        <v>564</v>
      </c>
      <c r="P382" s="549">
        <v>4</v>
      </c>
      <c r="Q382" s="562">
        <v>141</v>
      </c>
    </row>
    <row r="383" spans="1:17" ht="14.4" customHeight="1" x14ac:dyDescent="0.3">
      <c r="A383" s="543" t="s">
        <v>1506</v>
      </c>
      <c r="B383" s="544" t="s">
        <v>1396</v>
      </c>
      <c r="C383" s="544" t="s">
        <v>1381</v>
      </c>
      <c r="D383" s="544" t="s">
        <v>1426</v>
      </c>
      <c r="E383" s="544" t="s">
        <v>1425</v>
      </c>
      <c r="F383" s="561">
        <v>9</v>
      </c>
      <c r="G383" s="561">
        <v>702</v>
      </c>
      <c r="H383" s="561">
        <v>1</v>
      </c>
      <c r="I383" s="561">
        <v>78</v>
      </c>
      <c r="J383" s="561">
        <v>15</v>
      </c>
      <c r="K383" s="561">
        <v>1170</v>
      </c>
      <c r="L383" s="561">
        <v>1.6666666666666667</v>
      </c>
      <c r="M383" s="561">
        <v>78</v>
      </c>
      <c r="N383" s="561">
        <v>17</v>
      </c>
      <c r="O383" s="561">
        <v>1326</v>
      </c>
      <c r="P383" s="549">
        <v>1.8888888888888888</v>
      </c>
      <c r="Q383" s="562">
        <v>78</v>
      </c>
    </row>
    <row r="384" spans="1:17" ht="14.4" customHeight="1" x14ac:dyDescent="0.3">
      <c r="A384" s="543" t="s">
        <v>1506</v>
      </c>
      <c r="B384" s="544" t="s">
        <v>1396</v>
      </c>
      <c r="C384" s="544" t="s">
        <v>1381</v>
      </c>
      <c r="D384" s="544" t="s">
        <v>1427</v>
      </c>
      <c r="E384" s="544" t="s">
        <v>1428</v>
      </c>
      <c r="F384" s="561">
        <v>1</v>
      </c>
      <c r="G384" s="561">
        <v>303</v>
      </c>
      <c r="H384" s="561">
        <v>1</v>
      </c>
      <c r="I384" s="561">
        <v>303</v>
      </c>
      <c r="J384" s="561">
        <v>3</v>
      </c>
      <c r="K384" s="561">
        <v>912</v>
      </c>
      <c r="L384" s="561">
        <v>3.0099009900990099</v>
      </c>
      <c r="M384" s="561">
        <v>304</v>
      </c>
      <c r="N384" s="561">
        <v>4</v>
      </c>
      <c r="O384" s="561">
        <v>1228</v>
      </c>
      <c r="P384" s="549">
        <v>4.0528052805280526</v>
      </c>
      <c r="Q384" s="562">
        <v>307</v>
      </c>
    </row>
    <row r="385" spans="1:17" ht="14.4" customHeight="1" x14ac:dyDescent="0.3">
      <c r="A385" s="543" t="s">
        <v>1506</v>
      </c>
      <c r="B385" s="544" t="s">
        <v>1396</v>
      </c>
      <c r="C385" s="544" t="s">
        <v>1381</v>
      </c>
      <c r="D385" s="544" t="s">
        <v>1431</v>
      </c>
      <c r="E385" s="544" t="s">
        <v>1432</v>
      </c>
      <c r="F385" s="561">
        <v>5</v>
      </c>
      <c r="G385" s="561">
        <v>800</v>
      </c>
      <c r="H385" s="561">
        <v>1</v>
      </c>
      <c r="I385" s="561">
        <v>160</v>
      </c>
      <c r="J385" s="561">
        <v>8</v>
      </c>
      <c r="K385" s="561">
        <v>1282</v>
      </c>
      <c r="L385" s="561">
        <v>1.6025</v>
      </c>
      <c r="M385" s="561">
        <v>160.25</v>
      </c>
      <c r="N385" s="561">
        <v>9</v>
      </c>
      <c r="O385" s="561">
        <v>1449</v>
      </c>
      <c r="P385" s="549">
        <v>1.81125</v>
      </c>
      <c r="Q385" s="562">
        <v>161</v>
      </c>
    </row>
    <row r="386" spans="1:17" ht="14.4" customHeight="1" x14ac:dyDescent="0.3">
      <c r="A386" s="543" t="s">
        <v>1506</v>
      </c>
      <c r="B386" s="544" t="s">
        <v>1396</v>
      </c>
      <c r="C386" s="544" t="s">
        <v>1381</v>
      </c>
      <c r="D386" s="544" t="s">
        <v>1435</v>
      </c>
      <c r="E386" s="544" t="s">
        <v>1401</v>
      </c>
      <c r="F386" s="561">
        <v>13</v>
      </c>
      <c r="G386" s="561">
        <v>910</v>
      </c>
      <c r="H386" s="561">
        <v>1</v>
      </c>
      <c r="I386" s="561">
        <v>70</v>
      </c>
      <c r="J386" s="561">
        <v>23</v>
      </c>
      <c r="K386" s="561">
        <v>1618</v>
      </c>
      <c r="L386" s="561">
        <v>1.7780219780219779</v>
      </c>
      <c r="M386" s="561">
        <v>70.347826086956516</v>
      </c>
      <c r="N386" s="561">
        <v>31</v>
      </c>
      <c r="O386" s="561">
        <v>2201</v>
      </c>
      <c r="P386" s="549">
        <v>2.4186813186813185</v>
      </c>
      <c r="Q386" s="562">
        <v>71</v>
      </c>
    </row>
    <row r="387" spans="1:17" ht="14.4" customHeight="1" x14ac:dyDescent="0.3">
      <c r="A387" s="543" t="s">
        <v>1506</v>
      </c>
      <c r="B387" s="544" t="s">
        <v>1396</v>
      </c>
      <c r="C387" s="544" t="s">
        <v>1381</v>
      </c>
      <c r="D387" s="544" t="s">
        <v>1440</v>
      </c>
      <c r="E387" s="544" t="s">
        <v>1441</v>
      </c>
      <c r="F387" s="561"/>
      <c r="G387" s="561"/>
      <c r="H387" s="561"/>
      <c r="I387" s="561"/>
      <c r="J387" s="561"/>
      <c r="K387" s="561"/>
      <c r="L387" s="561"/>
      <c r="M387" s="561"/>
      <c r="N387" s="561">
        <v>1</v>
      </c>
      <c r="O387" s="561">
        <v>220</v>
      </c>
      <c r="P387" s="549"/>
      <c r="Q387" s="562">
        <v>220</v>
      </c>
    </row>
    <row r="388" spans="1:17" ht="14.4" customHeight="1" x14ac:dyDescent="0.3">
      <c r="A388" s="543" t="s">
        <v>1506</v>
      </c>
      <c r="B388" s="544" t="s">
        <v>1396</v>
      </c>
      <c r="C388" s="544" t="s">
        <v>1381</v>
      </c>
      <c r="D388" s="544" t="s">
        <v>1442</v>
      </c>
      <c r="E388" s="544" t="s">
        <v>1443</v>
      </c>
      <c r="F388" s="561"/>
      <c r="G388" s="561"/>
      <c r="H388" s="561"/>
      <c r="I388" s="561"/>
      <c r="J388" s="561"/>
      <c r="K388" s="561"/>
      <c r="L388" s="561"/>
      <c r="M388" s="561"/>
      <c r="N388" s="561">
        <v>4</v>
      </c>
      <c r="O388" s="561">
        <v>4780</v>
      </c>
      <c r="P388" s="549"/>
      <c r="Q388" s="562">
        <v>1195</v>
      </c>
    </row>
    <row r="389" spans="1:17" ht="14.4" customHeight="1" x14ac:dyDescent="0.3">
      <c r="A389" s="543" t="s">
        <v>1506</v>
      </c>
      <c r="B389" s="544" t="s">
        <v>1396</v>
      </c>
      <c r="C389" s="544" t="s">
        <v>1381</v>
      </c>
      <c r="D389" s="544" t="s">
        <v>1444</v>
      </c>
      <c r="E389" s="544" t="s">
        <v>1445</v>
      </c>
      <c r="F389" s="561"/>
      <c r="G389" s="561"/>
      <c r="H389" s="561"/>
      <c r="I389" s="561"/>
      <c r="J389" s="561"/>
      <c r="K389" s="561"/>
      <c r="L389" s="561"/>
      <c r="M389" s="561"/>
      <c r="N389" s="561">
        <v>4</v>
      </c>
      <c r="O389" s="561">
        <v>440</v>
      </c>
      <c r="P389" s="549"/>
      <c r="Q389" s="562">
        <v>110</v>
      </c>
    </row>
    <row r="390" spans="1:17" ht="14.4" customHeight="1" x14ac:dyDescent="0.3">
      <c r="A390" s="543" t="s">
        <v>1506</v>
      </c>
      <c r="B390" s="544" t="s">
        <v>1396</v>
      </c>
      <c r="C390" s="544" t="s">
        <v>1381</v>
      </c>
      <c r="D390" s="544" t="s">
        <v>1446</v>
      </c>
      <c r="E390" s="544" t="s">
        <v>1447</v>
      </c>
      <c r="F390" s="561"/>
      <c r="G390" s="561"/>
      <c r="H390" s="561"/>
      <c r="I390" s="561"/>
      <c r="J390" s="561"/>
      <c r="K390" s="561"/>
      <c r="L390" s="561"/>
      <c r="M390" s="561"/>
      <c r="N390" s="561">
        <v>1</v>
      </c>
      <c r="O390" s="561">
        <v>323</v>
      </c>
      <c r="P390" s="549"/>
      <c r="Q390" s="562">
        <v>323</v>
      </c>
    </row>
    <row r="391" spans="1:17" ht="14.4" customHeight="1" x14ac:dyDescent="0.3">
      <c r="A391" s="543" t="s">
        <v>1506</v>
      </c>
      <c r="B391" s="544" t="s">
        <v>1396</v>
      </c>
      <c r="C391" s="544" t="s">
        <v>1381</v>
      </c>
      <c r="D391" s="544" t="s">
        <v>1452</v>
      </c>
      <c r="E391" s="544" t="s">
        <v>1453</v>
      </c>
      <c r="F391" s="561"/>
      <c r="G391" s="561"/>
      <c r="H391" s="561"/>
      <c r="I391" s="561"/>
      <c r="J391" s="561"/>
      <c r="K391" s="561"/>
      <c r="L391" s="561"/>
      <c r="M391" s="561"/>
      <c r="N391" s="561">
        <v>1</v>
      </c>
      <c r="O391" s="561">
        <v>1033</v>
      </c>
      <c r="P391" s="549"/>
      <c r="Q391" s="562">
        <v>1033</v>
      </c>
    </row>
    <row r="392" spans="1:17" ht="14.4" customHeight="1" x14ac:dyDescent="0.3">
      <c r="A392" s="543" t="s">
        <v>1506</v>
      </c>
      <c r="B392" s="544" t="s">
        <v>1396</v>
      </c>
      <c r="C392" s="544" t="s">
        <v>1381</v>
      </c>
      <c r="D392" s="544" t="s">
        <v>1454</v>
      </c>
      <c r="E392" s="544" t="s">
        <v>1455</v>
      </c>
      <c r="F392" s="561"/>
      <c r="G392" s="561"/>
      <c r="H392" s="561"/>
      <c r="I392" s="561"/>
      <c r="J392" s="561"/>
      <c r="K392" s="561"/>
      <c r="L392" s="561"/>
      <c r="M392" s="561"/>
      <c r="N392" s="561">
        <v>1</v>
      </c>
      <c r="O392" s="561">
        <v>294</v>
      </c>
      <c r="P392" s="549"/>
      <c r="Q392" s="562">
        <v>294</v>
      </c>
    </row>
    <row r="393" spans="1:17" ht="14.4" customHeight="1" x14ac:dyDescent="0.3">
      <c r="A393" s="543" t="s">
        <v>1507</v>
      </c>
      <c r="B393" s="544" t="s">
        <v>1396</v>
      </c>
      <c r="C393" s="544" t="s">
        <v>1381</v>
      </c>
      <c r="D393" s="544" t="s">
        <v>1400</v>
      </c>
      <c r="E393" s="544" t="s">
        <v>1401</v>
      </c>
      <c r="F393" s="561">
        <v>280</v>
      </c>
      <c r="G393" s="561">
        <v>56840</v>
      </c>
      <c r="H393" s="561">
        <v>1</v>
      </c>
      <c r="I393" s="561">
        <v>203</v>
      </c>
      <c r="J393" s="561">
        <v>376</v>
      </c>
      <c r="K393" s="561">
        <v>76646</v>
      </c>
      <c r="L393" s="561">
        <v>1.3484517945109078</v>
      </c>
      <c r="M393" s="561">
        <v>203.84574468085106</v>
      </c>
      <c r="N393" s="561">
        <v>333</v>
      </c>
      <c r="O393" s="561">
        <v>68598</v>
      </c>
      <c r="P393" s="549">
        <v>1.2068613652357494</v>
      </c>
      <c r="Q393" s="562">
        <v>206</v>
      </c>
    </row>
    <row r="394" spans="1:17" ht="14.4" customHeight="1" x14ac:dyDescent="0.3">
      <c r="A394" s="543" t="s">
        <v>1507</v>
      </c>
      <c r="B394" s="544" t="s">
        <v>1396</v>
      </c>
      <c r="C394" s="544" t="s">
        <v>1381</v>
      </c>
      <c r="D394" s="544" t="s">
        <v>1403</v>
      </c>
      <c r="E394" s="544" t="s">
        <v>1404</v>
      </c>
      <c r="F394" s="561">
        <v>164</v>
      </c>
      <c r="G394" s="561">
        <v>47888</v>
      </c>
      <c r="H394" s="561">
        <v>1</v>
      </c>
      <c r="I394" s="561">
        <v>292</v>
      </c>
      <c r="J394" s="561">
        <v>179</v>
      </c>
      <c r="K394" s="561">
        <v>52468</v>
      </c>
      <c r="L394" s="561">
        <v>1.0956398262612763</v>
      </c>
      <c r="M394" s="561">
        <v>293.11731843575421</v>
      </c>
      <c r="N394" s="561">
        <v>24</v>
      </c>
      <c r="O394" s="561">
        <v>7080</v>
      </c>
      <c r="P394" s="549">
        <v>0.14784497160040094</v>
      </c>
      <c r="Q394" s="562">
        <v>295</v>
      </c>
    </row>
    <row r="395" spans="1:17" ht="14.4" customHeight="1" x14ac:dyDescent="0.3">
      <c r="A395" s="543" t="s">
        <v>1507</v>
      </c>
      <c r="B395" s="544" t="s">
        <v>1396</v>
      </c>
      <c r="C395" s="544" t="s">
        <v>1381</v>
      </c>
      <c r="D395" s="544" t="s">
        <v>1409</v>
      </c>
      <c r="E395" s="544" t="s">
        <v>1410</v>
      </c>
      <c r="F395" s="561">
        <v>21</v>
      </c>
      <c r="G395" s="561">
        <v>2814</v>
      </c>
      <c r="H395" s="561">
        <v>1</v>
      </c>
      <c r="I395" s="561">
        <v>134</v>
      </c>
      <c r="J395" s="561">
        <v>26</v>
      </c>
      <c r="K395" s="561">
        <v>3493</v>
      </c>
      <c r="L395" s="561">
        <v>1.2412935323383085</v>
      </c>
      <c r="M395" s="561">
        <v>134.34615384615384</v>
      </c>
      <c r="N395" s="561">
        <v>16</v>
      </c>
      <c r="O395" s="561">
        <v>2160</v>
      </c>
      <c r="P395" s="549">
        <v>0.76759061833688702</v>
      </c>
      <c r="Q395" s="562">
        <v>135</v>
      </c>
    </row>
    <row r="396" spans="1:17" ht="14.4" customHeight="1" x14ac:dyDescent="0.3">
      <c r="A396" s="543" t="s">
        <v>1507</v>
      </c>
      <c r="B396" s="544" t="s">
        <v>1396</v>
      </c>
      <c r="C396" s="544" t="s">
        <v>1381</v>
      </c>
      <c r="D396" s="544" t="s">
        <v>1411</v>
      </c>
      <c r="E396" s="544" t="s">
        <v>1410</v>
      </c>
      <c r="F396" s="561"/>
      <c r="G396" s="561"/>
      <c r="H396" s="561"/>
      <c r="I396" s="561"/>
      <c r="J396" s="561"/>
      <c r="K396" s="561"/>
      <c r="L396" s="561"/>
      <c r="M396" s="561"/>
      <c r="N396" s="561">
        <v>1</v>
      </c>
      <c r="O396" s="561">
        <v>178</v>
      </c>
      <c r="P396" s="549"/>
      <c r="Q396" s="562">
        <v>178</v>
      </c>
    </row>
    <row r="397" spans="1:17" ht="14.4" customHeight="1" x14ac:dyDescent="0.3">
      <c r="A397" s="543" t="s">
        <v>1507</v>
      </c>
      <c r="B397" s="544" t="s">
        <v>1396</v>
      </c>
      <c r="C397" s="544" t="s">
        <v>1381</v>
      </c>
      <c r="D397" s="544" t="s">
        <v>1412</v>
      </c>
      <c r="E397" s="544" t="s">
        <v>1413</v>
      </c>
      <c r="F397" s="561">
        <v>1</v>
      </c>
      <c r="G397" s="561">
        <v>612</v>
      </c>
      <c r="H397" s="561">
        <v>1</v>
      </c>
      <c r="I397" s="561">
        <v>612</v>
      </c>
      <c r="J397" s="561"/>
      <c r="K397" s="561"/>
      <c r="L397" s="561"/>
      <c r="M397" s="561"/>
      <c r="N397" s="561"/>
      <c r="O397" s="561"/>
      <c r="P397" s="549"/>
      <c r="Q397" s="562"/>
    </row>
    <row r="398" spans="1:17" ht="14.4" customHeight="1" x14ac:dyDescent="0.3">
      <c r="A398" s="543" t="s">
        <v>1507</v>
      </c>
      <c r="B398" s="544" t="s">
        <v>1396</v>
      </c>
      <c r="C398" s="544" t="s">
        <v>1381</v>
      </c>
      <c r="D398" s="544" t="s">
        <v>1416</v>
      </c>
      <c r="E398" s="544" t="s">
        <v>1417</v>
      </c>
      <c r="F398" s="561">
        <v>8</v>
      </c>
      <c r="G398" s="561">
        <v>1272</v>
      </c>
      <c r="H398" s="561">
        <v>1</v>
      </c>
      <c r="I398" s="561">
        <v>159</v>
      </c>
      <c r="J398" s="561">
        <v>10</v>
      </c>
      <c r="K398" s="561">
        <v>1595</v>
      </c>
      <c r="L398" s="561">
        <v>1.253930817610063</v>
      </c>
      <c r="M398" s="561">
        <v>159.5</v>
      </c>
      <c r="N398" s="561">
        <v>3</v>
      </c>
      <c r="O398" s="561">
        <v>483</v>
      </c>
      <c r="P398" s="549">
        <v>0.37971698113207547</v>
      </c>
      <c r="Q398" s="562">
        <v>161</v>
      </c>
    </row>
    <row r="399" spans="1:17" ht="14.4" customHeight="1" x14ac:dyDescent="0.3">
      <c r="A399" s="543" t="s">
        <v>1507</v>
      </c>
      <c r="B399" s="544" t="s">
        <v>1396</v>
      </c>
      <c r="C399" s="544" t="s">
        <v>1381</v>
      </c>
      <c r="D399" s="544" t="s">
        <v>1420</v>
      </c>
      <c r="E399" s="544" t="s">
        <v>1421</v>
      </c>
      <c r="F399" s="561">
        <v>121</v>
      </c>
      <c r="G399" s="561">
        <v>1936</v>
      </c>
      <c r="H399" s="561">
        <v>1</v>
      </c>
      <c r="I399" s="561">
        <v>16</v>
      </c>
      <c r="J399" s="561">
        <v>148</v>
      </c>
      <c r="K399" s="561">
        <v>2368</v>
      </c>
      <c r="L399" s="561">
        <v>1.2231404958677685</v>
      </c>
      <c r="M399" s="561">
        <v>16</v>
      </c>
      <c r="N399" s="561">
        <v>144</v>
      </c>
      <c r="O399" s="561">
        <v>2304</v>
      </c>
      <c r="P399" s="549">
        <v>1.1900826446280992</v>
      </c>
      <c r="Q399" s="562">
        <v>16</v>
      </c>
    </row>
    <row r="400" spans="1:17" ht="14.4" customHeight="1" x14ac:dyDescent="0.3">
      <c r="A400" s="543" t="s">
        <v>1507</v>
      </c>
      <c r="B400" s="544" t="s">
        <v>1396</v>
      </c>
      <c r="C400" s="544" t="s">
        <v>1381</v>
      </c>
      <c r="D400" s="544" t="s">
        <v>1422</v>
      </c>
      <c r="E400" s="544" t="s">
        <v>1423</v>
      </c>
      <c r="F400" s="561">
        <v>93</v>
      </c>
      <c r="G400" s="561">
        <v>24366</v>
      </c>
      <c r="H400" s="561">
        <v>1</v>
      </c>
      <c r="I400" s="561">
        <v>262</v>
      </c>
      <c r="J400" s="561">
        <v>110</v>
      </c>
      <c r="K400" s="561">
        <v>28982</v>
      </c>
      <c r="L400" s="561">
        <v>1.189444307641796</v>
      </c>
      <c r="M400" s="561">
        <v>263.4727272727273</v>
      </c>
      <c r="N400" s="561">
        <v>91</v>
      </c>
      <c r="O400" s="561">
        <v>24206</v>
      </c>
      <c r="P400" s="549">
        <v>0.99343347287203476</v>
      </c>
      <c r="Q400" s="562">
        <v>266</v>
      </c>
    </row>
    <row r="401" spans="1:17" ht="14.4" customHeight="1" x14ac:dyDescent="0.3">
      <c r="A401" s="543" t="s">
        <v>1507</v>
      </c>
      <c r="B401" s="544" t="s">
        <v>1396</v>
      </c>
      <c r="C401" s="544" t="s">
        <v>1381</v>
      </c>
      <c r="D401" s="544" t="s">
        <v>1424</v>
      </c>
      <c r="E401" s="544" t="s">
        <v>1425</v>
      </c>
      <c r="F401" s="561">
        <v>100</v>
      </c>
      <c r="G401" s="561">
        <v>14100</v>
      </c>
      <c r="H401" s="561">
        <v>1</v>
      </c>
      <c r="I401" s="561">
        <v>141</v>
      </c>
      <c r="J401" s="561">
        <v>121</v>
      </c>
      <c r="K401" s="561">
        <v>17061</v>
      </c>
      <c r="L401" s="561">
        <v>1.21</v>
      </c>
      <c r="M401" s="561">
        <v>141</v>
      </c>
      <c r="N401" s="561">
        <v>125</v>
      </c>
      <c r="O401" s="561">
        <v>17625</v>
      </c>
      <c r="P401" s="549">
        <v>1.25</v>
      </c>
      <c r="Q401" s="562">
        <v>141</v>
      </c>
    </row>
    <row r="402" spans="1:17" ht="14.4" customHeight="1" x14ac:dyDescent="0.3">
      <c r="A402" s="543" t="s">
        <v>1507</v>
      </c>
      <c r="B402" s="544" t="s">
        <v>1396</v>
      </c>
      <c r="C402" s="544" t="s">
        <v>1381</v>
      </c>
      <c r="D402" s="544" t="s">
        <v>1426</v>
      </c>
      <c r="E402" s="544" t="s">
        <v>1425</v>
      </c>
      <c r="F402" s="561">
        <v>21</v>
      </c>
      <c r="G402" s="561">
        <v>1638</v>
      </c>
      <c r="H402" s="561">
        <v>1</v>
      </c>
      <c r="I402" s="561">
        <v>78</v>
      </c>
      <c r="J402" s="561">
        <v>26</v>
      </c>
      <c r="K402" s="561">
        <v>2028</v>
      </c>
      <c r="L402" s="561">
        <v>1.2380952380952381</v>
      </c>
      <c r="M402" s="561">
        <v>78</v>
      </c>
      <c r="N402" s="561">
        <v>16</v>
      </c>
      <c r="O402" s="561">
        <v>1248</v>
      </c>
      <c r="P402" s="549">
        <v>0.76190476190476186</v>
      </c>
      <c r="Q402" s="562">
        <v>78</v>
      </c>
    </row>
    <row r="403" spans="1:17" ht="14.4" customHeight="1" x14ac:dyDescent="0.3">
      <c r="A403" s="543" t="s">
        <v>1507</v>
      </c>
      <c r="B403" s="544" t="s">
        <v>1396</v>
      </c>
      <c r="C403" s="544" t="s">
        <v>1381</v>
      </c>
      <c r="D403" s="544" t="s">
        <v>1427</v>
      </c>
      <c r="E403" s="544" t="s">
        <v>1428</v>
      </c>
      <c r="F403" s="561">
        <v>100</v>
      </c>
      <c r="G403" s="561">
        <v>30300</v>
      </c>
      <c r="H403" s="561">
        <v>1</v>
      </c>
      <c r="I403" s="561">
        <v>303</v>
      </c>
      <c r="J403" s="561">
        <v>121</v>
      </c>
      <c r="K403" s="561">
        <v>36828</v>
      </c>
      <c r="L403" s="561">
        <v>1.2154455445544554</v>
      </c>
      <c r="M403" s="561">
        <v>304.36363636363637</v>
      </c>
      <c r="N403" s="561">
        <v>125</v>
      </c>
      <c r="O403" s="561">
        <v>38375</v>
      </c>
      <c r="P403" s="549">
        <v>1.2665016501650166</v>
      </c>
      <c r="Q403" s="562">
        <v>307</v>
      </c>
    </row>
    <row r="404" spans="1:17" ht="14.4" customHeight="1" x14ac:dyDescent="0.3">
      <c r="A404" s="543" t="s">
        <v>1507</v>
      </c>
      <c r="B404" s="544" t="s">
        <v>1396</v>
      </c>
      <c r="C404" s="544" t="s">
        <v>1381</v>
      </c>
      <c r="D404" s="544" t="s">
        <v>1431</v>
      </c>
      <c r="E404" s="544" t="s">
        <v>1432</v>
      </c>
      <c r="F404" s="561">
        <v>13</v>
      </c>
      <c r="G404" s="561">
        <v>2080</v>
      </c>
      <c r="H404" s="561">
        <v>1</v>
      </c>
      <c r="I404" s="561">
        <v>160</v>
      </c>
      <c r="J404" s="561">
        <v>14</v>
      </c>
      <c r="K404" s="561">
        <v>2245</v>
      </c>
      <c r="L404" s="561">
        <v>1.0793269230769231</v>
      </c>
      <c r="M404" s="561">
        <v>160.35714285714286</v>
      </c>
      <c r="N404" s="561">
        <v>15</v>
      </c>
      <c r="O404" s="561">
        <v>2415</v>
      </c>
      <c r="P404" s="549">
        <v>1.1610576923076923</v>
      </c>
      <c r="Q404" s="562">
        <v>161</v>
      </c>
    </row>
    <row r="405" spans="1:17" ht="14.4" customHeight="1" x14ac:dyDescent="0.3">
      <c r="A405" s="543" t="s">
        <v>1507</v>
      </c>
      <c r="B405" s="544" t="s">
        <v>1396</v>
      </c>
      <c r="C405" s="544" t="s">
        <v>1381</v>
      </c>
      <c r="D405" s="544" t="s">
        <v>1435</v>
      </c>
      <c r="E405" s="544" t="s">
        <v>1401</v>
      </c>
      <c r="F405" s="561">
        <v>74</v>
      </c>
      <c r="G405" s="561">
        <v>5180</v>
      </c>
      <c r="H405" s="561">
        <v>1</v>
      </c>
      <c r="I405" s="561">
        <v>70</v>
      </c>
      <c r="J405" s="561">
        <v>49</v>
      </c>
      <c r="K405" s="561">
        <v>3447</v>
      </c>
      <c r="L405" s="561">
        <v>0.66544401544401544</v>
      </c>
      <c r="M405" s="561">
        <v>70.34693877551021</v>
      </c>
      <c r="N405" s="561">
        <v>58</v>
      </c>
      <c r="O405" s="561">
        <v>4118</v>
      </c>
      <c r="P405" s="549">
        <v>0.79498069498069501</v>
      </c>
      <c r="Q405" s="562">
        <v>71</v>
      </c>
    </row>
    <row r="406" spans="1:17" ht="14.4" customHeight="1" x14ac:dyDescent="0.3">
      <c r="A406" s="543" t="s">
        <v>1507</v>
      </c>
      <c r="B406" s="544" t="s">
        <v>1396</v>
      </c>
      <c r="C406" s="544" t="s">
        <v>1381</v>
      </c>
      <c r="D406" s="544" t="s">
        <v>1442</v>
      </c>
      <c r="E406" s="544" t="s">
        <v>1443</v>
      </c>
      <c r="F406" s="561">
        <v>4</v>
      </c>
      <c r="G406" s="561">
        <v>4756</v>
      </c>
      <c r="H406" s="561">
        <v>1</v>
      </c>
      <c r="I406" s="561">
        <v>1189</v>
      </c>
      <c r="J406" s="561">
        <v>7</v>
      </c>
      <c r="K406" s="561">
        <v>8343</v>
      </c>
      <c r="L406" s="561">
        <v>1.7542052144659377</v>
      </c>
      <c r="M406" s="561">
        <v>1191.8571428571429</v>
      </c>
      <c r="N406" s="561">
        <v>3</v>
      </c>
      <c r="O406" s="561">
        <v>3585</v>
      </c>
      <c r="P406" s="549">
        <v>0.75378469301934403</v>
      </c>
      <c r="Q406" s="562">
        <v>1195</v>
      </c>
    </row>
    <row r="407" spans="1:17" ht="14.4" customHeight="1" x14ac:dyDescent="0.3">
      <c r="A407" s="543" t="s">
        <v>1507</v>
      </c>
      <c r="B407" s="544" t="s">
        <v>1396</v>
      </c>
      <c r="C407" s="544" t="s">
        <v>1381</v>
      </c>
      <c r="D407" s="544" t="s">
        <v>1444</v>
      </c>
      <c r="E407" s="544" t="s">
        <v>1445</v>
      </c>
      <c r="F407" s="561">
        <v>5</v>
      </c>
      <c r="G407" s="561">
        <v>540</v>
      </c>
      <c r="H407" s="561">
        <v>1</v>
      </c>
      <c r="I407" s="561">
        <v>108</v>
      </c>
      <c r="J407" s="561">
        <v>5</v>
      </c>
      <c r="K407" s="561">
        <v>544</v>
      </c>
      <c r="L407" s="561">
        <v>1.0074074074074073</v>
      </c>
      <c r="M407" s="561">
        <v>108.8</v>
      </c>
      <c r="N407" s="561">
        <v>3</v>
      </c>
      <c r="O407" s="561">
        <v>330</v>
      </c>
      <c r="P407" s="549">
        <v>0.61111111111111116</v>
      </c>
      <c r="Q407" s="562">
        <v>110</v>
      </c>
    </row>
    <row r="408" spans="1:17" ht="14.4" customHeight="1" x14ac:dyDescent="0.3">
      <c r="A408" s="543" t="s">
        <v>1508</v>
      </c>
      <c r="B408" s="544" t="s">
        <v>1396</v>
      </c>
      <c r="C408" s="544" t="s">
        <v>1381</v>
      </c>
      <c r="D408" s="544" t="s">
        <v>1400</v>
      </c>
      <c r="E408" s="544" t="s">
        <v>1401</v>
      </c>
      <c r="F408" s="561">
        <v>104</v>
      </c>
      <c r="G408" s="561">
        <v>21112</v>
      </c>
      <c r="H408" s="561">
        <v>1</v>
      </c>
      <c r="I408" s="561">
        <v>203</v>
      </c>
      <c r="J408" s="561">
        <v>84</v>
      </c>
      <c r="K408" s="561">
        <v>17136</v>
      </c>
      <c r="L408" s="561">
        <v>0.81167108753315653</v>
      </c>
      <c r="M408" s="561">
        <v>204</v>
      </c>
      <c r="N408" s="561">
        <v>123</v>
      </c>
      <c r="O408" s="561">
        <v>25338</v>
      </c>
      <c r="P408" s="549">
        <v>1.2001705191360363</v>
      </c>
      <c r="Q408" s="562">
        <v>206</v>
      </c>
    </row>
    <row r="409" spans="1:17" ht="14.4" customHeight="1" x14ac:dyDescent="0.3">
      <c r="A409" s="543" t="s">
        <v>1508</v>
      </c>
      <c r="B409" s="544" t="s">
        <v>1396</v>
      </c>
      <c r="C409" s="544" t="s">
        <v>1381</v>
      </c>
      <c r="D409" s="544" t="s">
        <v>1402</v>
      </c>
      <c r="E409" s="544" t="s">
        <v>1401</v>
      </c>
      <c r="F409" s="561"/>
      <c r="G409" s="561"/>
      <c r="H409" s="561"/>
      <c r="I409" s="561"/>
      <c r="J409" s="561">
        <v>61</v>
      </c>
      <c r="K409" s="561">
        <v>5152</v>
      </c>
      <c r="L409" s="561"/>
      <c r="M409" s="561">
        <v>84.459016393442624</v>
      </c>
      <c r="N409" s="561">
        <v>59</v>
      </c>
      <c r="O409" s="561">
        <v>5015</v>
      </c>
      <c r="P409" s="549"/>
      <c r="Q409" s="562">
        <v>85</v>
      </c>
    </row>
    <row r="410" spans="1:17" ht="14.4" customHeight="1" x14ac:dyDescent="0.3">
      <c r="A410" s="543" t="s">
        <v>1508</v>
      </c>
      <c r="B410" s="544" t="s">
        <v>1396</v>
      </c>
      <c r="C410" s="544" t="s">
        <v>1381</v>
      </c>
      <c r="D410" s="544" t="s">
        <v>1403</v>
      </c>
      <c r="E410" s="544" t="s">
        <v>1404</v>
      </c>
      <c r="F410" s="561">
        <v>1103</v>
      </c>
      <c r="G410" s="561">
        <v>322076</v>
      </c>
      <c r="H410" s="561">
        <v>1</v>
      </c>
      <c r="I410" s="561">
        <v>292</v>
      </c>
      <c r="J410" s="561">
        <v>878</v>
      </c>
      <c r="K410" s="561">
        <v>257208</v>
      </c>
      <c r="L410" s="561">
        <v>0.79859412064233282</v>
      </c>
      <c r="M410" s="561">
        <v>292.94760820045559</v>
      </c>
      <c r="N410" s="561">
        <v>1288</v>
      </c>
      <c r="O410" s="561">
        <v>379960</v>
      </c>
      <c r="P410" s="549">
        <v>1.1797215564028365</v>
      </c>
      <c r="Q410" s="562">
        <v>295</v>
      </c>
    </row>
    <row r="411" spans="1:17" ht="14.4" customHeight="1" x14ac:dyDescent="0.3">
      <c r="A411" s="543" t="s">
        <v>1508</v>
      </c>
      <c r="B411" s="544" t="s">
        <v>1396</v>
      </c>
      <c r="C411" s="544" t="s">
        <v>1381</v>
      </c>
      <c r="D411" s="544" t="s">
        <v>1405</v>
      </c>
      <c r="E411" s="544" t="s">
        <v>1406</v>
      </c>
      <c r="F411" s="561">
        <v>30</v>
      </c>
      <c r="G411" s="561">
        <v>2790</v>
      </c>
      <c r="H411" s="561">
        <v>1</v>
      </c>
      <c r="I411" s="561">
        <v>93</v>
      </c>
      <c r="J411" s="561">
        <v>48</v>
      </c>
      <c r="K411" s="561">
        <v>4485</v>
      </c>
      <c r="L411" s="561">
        <v>1.60752688172043</v>
      </c>
      <c r="M411" s="561">
        <v>93.4375</v>
      </c>
      <c r="N411" s="561">
        <v>40</v>
      </c>
      <c r="O411" s="561">
        <v>3800</v>
      </c>
      <c r="P411" s="549">
        <v>1.3620071684587813</v>
      </c>
      <c r="Q411" s="562">
        <v>95</v>
      </c>
    </row>
    <row r="412" spans="1:17" ht="14.4" customHeight="1" x14ac:dyDescent="0.3">
      <c r="A412" s="543" t="s">
        <v>1508</v>
      </c>
      <c r="B412" s="544" t="s">
        <v>1396</v>
      </c>
      <c r="C412" s="544" t="s">
        <v>1381</v>
      </c>
      <c r="D412" s="544" t="s">
        <v>1407</v>
      </c>
      <c r="E412" s="544" t="s">
        <v>1408</v>
      </c>
      <c r="F412" s="561">
        <v>14</v>
      </c>
      <c r="G412" s="561">
        <v>3080</v>
      </c>
      <c r="H412" s="561">
        <v>1</v>
      </c>
      <c r="I412" s="561">
        <v>220</v>
      </c>
      <c r="J412" s="561">
        <v>6</v>
      </c>
      <c r="K412" s="561">
        <v>1326</v>
      </c>
      <c r="L412" s="561">
        <v>0.43051948051948052</v>
      </c>
      <c r="M412" s="561">
        <v>221</v>
      </c>
      <c r="N412" s="561">
        <v>5</v>
      </c>
      <c r="O412" s="561">
        <v>1120</v>
      </c>
      <c r="P412" s="549">
        <v>0.36363636363636365</v>
      </c>
      <c r="Q412" s="562">
        <v>224</v>
      </c>
    </row>
    <row r="413" spans="1:17" ht="14.4" customHeight="1" x14ac:dyDescent="0.3">
      <c r="A413" s="543" t="s">
        <v>1508</v>
      </c>
      <c r="B413" s="544" t="s">
        <v>1396</v>
      </c>
      <c r="C413" s="544" t="s">
        <v>1381</v>
      </c>
      <c r="D413" s="544" t="s">
        <v>1409</v>
      </c>
      <c r="E413" s="544" t="s">
        <v>1410</v>
      </c>
      <c r="F413" s="561">
        <v>507</v>
      </c>
      <c r="G413" s="561">
        <v>67938</v>
      </c>
      <c r="H413" s="561">
        <v>1</v>
      </c>
      <c r="I413" s="561">
        <v>134</v>
      </c>
      <c r="J413" s="561">
        <v>557</v>
      </c>
      <c r="K413" s="561">
        <v>74899</v>
      </c>
      <c r="L413" s="561">
        <v>1.1024610674438458</v>
      </c>
      <c r="M413" s="561">
        <v>134.46858168761221</v>
      </c>
      <c r="N413" s="561">
        <v>458</v>
      </c>
      <c r="O413" s="561">
        <v>61830</v>
      </c>
      <c r="P413" s="549">
        <v>0.91009449792457831</v>
      </c>
      <c r="Q413" s="562">
        <v>135</v>
      </c>
    </row>
    <row r="414" spans="1:17" ht="14.4" customHeight="1" x14ac:dyDescent="0.3">
      <c r="A414" s="543" t="s">
        <v>1508</v>
      </c>
      <c r="B414" s="544" t="s">
        <v>1396</v>
      </c>
      <c r="C414" s="544" t="s">
        <v>1381</v>
      </c>
      <c r="D414" s="544" t="s">
        <v>1411</v>
      </c>
      <c r="E414" s="544" t="s">
        <v>1410</v>
      </c>
      <c r="F414" s="561">
        <v>34</v>
      </c>
      <c r="G414" s="561">
        <v>5950</v>
      </c>
      <c r="H414" s="561">
        <v>1</v>
      </c>
      <c r="I414" s="561">
        <v>175</v>
      </c>
      <c r="J414" s="561">
        <v>60</v>
      </c>
      <c r="K414" s="561">
        <v>10554</v>
      </c>
      <c r="L414" s="561">
        <v>1.773781512605042</v>
      </c>
      <c r="M414" s="561">
        <v>175.9</v>
      </c>
      <c r="N414" s="561">
        <v>60</v>
      </c>
      <c r="O414" s="561">
        <v>10680</v>
      </c>
      <c r="P414" s="549">
        <v>1.7949579831932774</v>
      </c>
      <c r="Q414" s="562">
        <v>178</v>
      </c>
    </row>
    <row r="415" spans="1:17" ht="14.4" customHeight="1" x14ac:dyDescent="0.3">
      <c r="A415" s="543" t="s">
        <v>1508</v>
      </c>
      <c r="B415" s="544" t="s">
        <v>1396</v>
      </c>
      <c r="C415" s="544" t="s">
        <v>1381</v>
      </c>
      <c r="D415" s="544" t="s">
        <v>1412</v>
      </c>
      <c r="E415" s="544" t="s">
        <v>1413</v>
      </c>
      <c r="F415" s="561">
        <v>1</v>
      </c>
      <c r="G415" s="561">
        <v>612</v>
      </c>
      <c r="H415" s="561">
        <v>1</v>
      </c>
      <c r="I415" s="561">
        <v>612</v>
      </c>
      <c r="J415" s="561">
        <v>4</v>
      </c>
      <c r="K415" s="561">
        <v>2454</v>
      </c>
      <c r="L415" s="561">
        <v>4.0098039215686274</v>
      </c>
      <c r="M415" s="561">
        <v>613.5</v>
      </c>
      <c r="N415" s="561">
        <v>9</v>
      </c>
      <c r="O415" s="561">
        <v>5580</v>
      </c>
      <c r="P415" s="549">
        <v>9.117647058823529</v>
      </c>
      <c r="Q415" s="562">
        <v>620</v>
      </c>
    </row>
    <row r="416" spans="1:17" ht="14.4" customHeight="1" x14ac:dyDescent="0.3">
      <c r="A416" s="543" t="s">
        <v>1508</v>
      </c>
      <c r="B416" s="544" t="s">
        <v>1396</v>
      </c>
      <c r="C416" s="544" t="s">
        <v>1381</v>
      </c>
      <c r="D416" s="544" t="s">
        <v>1414</v>
      </c>
      <c r="E416" s="544" t="s">
        <v>1415</v>
      </c>
      <c r="F416" s="561">
        <v>3</v>
      </c>
      <c r="G416" s="561">
        <v>1755</v>
      </c>
      <c r="H416" s="561">
        <v>1</v>
      </c>
      <c r="I416" s="561">
        <v>585</v>
      </c>
      <c r="J416" s="561">
        <v>6</v>
      </c>
      <c r="K416" s="561">
        <v>3534</v>
      </c>
      <c r="L416" s="561">
        <v>2.0136752136752136</v>
      </c>
      <c r="M416" s="561">
        <v>589</v>
      </c>
      <c r="N416" s="561">
        <v>9</v>
      </c>
      <c r="O416" s="561">
        <v>5337</v>
      </c>
      <c r="P416" s="549">
        <v>3.0410256410256409</v>
      </c>
      <c r="Q416" s="562">
        <v>593</v>
      </c>
    </row>
    <row r="417" spans="1:17" ht="14.4" customHeight="1" x14ac:dyDescent="0.3">
      <c r="A417" s="543" t="s">
        <v>1508</v>
      </c>
      <c r="B417" s="544" t="s">
        <v>1396</v>
      </c>
      <c r="C417" s="544" t="s">
        <v>1381</v>
      </c>
      <c r="D417" s="544" t="s">
        <v>1416</v>
      </c>
      <c r="E417" s="544" t="s">
        <v>1417</v>
      </c>
      <c r="F417" s="561">
        <v>80</v>
      </c>
      <c r="G417" s="561">
        <v>12720</v>
      </c>
      <c r="H417" s="561">
        <v>1</v>
      </c>
      <c r="I417" s="561">
        <v>159</v>
      </c>
      <c r="J417" s="561">
        <v>73</v>
      </c>
      <c r="K417" s="561">
        <v>11644</v>
      </c>
      <c r="L417" s="561">
        <v>0.9154088050314465</v>
      </c>
      <c r="M417" s="561">
        <v>159.50684931506851</v>
      </c>
      <c r="N417" s="561">
        <v>88</v>
      </c>
      <c r="O417" s="561">
        <v>14168</v>
      </c>
      <c r="P417" s="549">
        <v>1.1138364779874215</v>
      </c>
      <c r="Q417" s="562">
        <v>161</v>
      </c>
    </row>
    <row r="418" spans="1:17" ht="14.4" customHeight="1" x14ac:dyDescent="0.3">
      <c r="A418" s="543" t="s">
        <v>1508</v>
      </c>
      <c r="B418" s="544" t="s">
        <v>1396</v>
      </c>
      <c r="C418" s="544" t="s">
        <v>1381</v>
      </c>
      <c r="D418" s="544" t="s">
        <v>1418</v>
      </c>
      <c r="E418" s="544" t="s">
        <v>1419</v>
      </c>
      <c r="F418" s="561">
        <v>31</v>
      </c>
      <c r="G418" s="561">
        <v>11842</v>
      </c>
      <c r="H418" s="561">
        <v>1</v>
      </c>
      <c r="I418" s="561">
        <v>382</v>
      </c>
      <c r="J418" s="561">
        <v>27</v>
      </c>
      <c r="K418" s="561">
        <v>10322</v>
      </c>
      <c r="L418" s="561">
        <v>0.87164330349603103</v>
      </c>
      <c r="M418" s="561">
        <v>382.2962962962963</v>
      </c>
      <c r="N418" s="561">
        <v>22</v>
      </c>
      <c r="O418" s="561">
        <v>8426</v>
      </c>
      <c r="P418" s="549">
        <v>0.71153521364634353</v>
      </c>
      <c r="Q418" s="562">
        <v>383</v>
      </c>
    </row>
    <row r="419" spans="1:17" ht="14.4" customHeight="1" x14ac:dyDescent="0.3">
      <c r="A419" s="543" t="s">
        <v>1508</v>
      </c>
      <c r="B419" s="544" t="s">
        <v>1396</v>
      </c>
      <c r="C419" s="544" t="s">
        <v>1381</v>
      </c>
      <c r="D419" s="544" t="s">
        <v>1420</v>
      </c>
      <c r="E419" s="544" t="s">
        <v>1421</v>
      </c>
      <c r="F419" s="561">
        <v>701</v>
      </c>
      <c r="G419" s="561">
        <v>11216</v>
      </c>
      <c r="H419" s="561">
        <v>1</v>
      </c>
      <c r="I419" s="561">
        <v>16</v>
      </c>
      <c r="J419" s="561">
        <v>742</v>
      </c>
      <c r="K419" s="561">
        <v>11872</v>
      </c>
      <c r="L419" s="561">
        <v>1.0584878744650499</v>
      </c>
      <c r="M419" s="561">
        <v>16</v>
      </c>
      <c r="N419" s="561">
        <v>672</v>
      </c>
      <c r="O419" s="561">
        <v>10752</v>
      </c>
      <c r="P419" s="549">
        <v>0.95863052781740365</v>
      </c>
      <c r="Q419" s="562">
        <v>16</v>
      </c>
    </row>
    <row r="420" spans="1:17" ht="14.4" customHeight="1" x14ac:dyDescent="0.3">
      <c r="A420" s="543" t="s">
        <v>1508</v>
      </c>
      <c r="B420" s="544" t="s">
        <v>1396</v>
      </c>
      <c r="C420" s="544" t="s">
        <v>1381</v>
      </c>
      <c r="D420" s="544" t="s">
        <v>1422</v>
      </c>
      <c r="E420" s="544" t="s">
        <v>1423</v>
      </c>
      <c r="F420" s="561">
        <v>53</v>
      </c>
      <c r="G420" s="561">
        <v>13886</v>
      </c>
      <c r="H420" s="561">
        <v>1</v>
      </c>
      <c r="I420" s="561">
        <v>262</v>
      </c>
      <c r="J420" s="561">
        <v>51</v>
      </c>
      <c r="K420" s="561">
        <v>13446</v>
      </c>
      <c r="L420" s="561">
        <v>0.96831340918911135</v>
      </c>
      <c r="M420" s="561">
        <v>263.64705882352939</v>
      </c>
      <c r="N420" s="561">
        <v>50</v>
      </c>
      <c r="O420" s="561">
        <v>13300</v>
      </c>
      <c r="P420" s="549">
        <v>0.95779922223822556</v>
      </c>
      <c r="Q420" s="562">
        <v>266</v>
      </c>
    </row>
    <row r="421" spans="1:17" ht="14.4" customHeight="1" x14ac:dyDescent="0.3">
      <c r="A421" s="543" t="s">
        <v>1508</v>
      </c>
      <c r="B421" s="544" t="s">
        <v>1396</v>
      </c>
      <c r="C421" s="544" t="s">
        <v>1381</v>
      </c>
      <c r="D421" s="544" t="s">
        <v>1424</v>
      </c>
      <c r="E421" s="544" t="s">
        <v>1425</v>
      </c>
      <c r="F421" s="561">
        <v>53</v>
      </c>
      <c r="G421" s="561">
        <v>7473</v>
      </c>
      <c r="H421" s="561">
        <v>1</v>
      </c>
      <c r="I421" s="561">
        <v>141</v>
      </c>
      <c r="J421" s="561">
        <v>40</v>
      </c>
      <c r="K421" s="561">
        <v>5640</v>
      </c>
      <c r="L421" s="561">
        <v>0.75471698113207553</v>
      </c>
      <c r="M421" s="561">
        <v>141</v>
      </c>
      <c r="N421" s="561">
        <v>58</v>
      </c>
      <c r="O421" s="561">
        <v>8178</v>
      </c>
      <c r="P421" s="549">
        <v>1.0943396226415094</v>
      </c>
      <c r="Q421" s="562">
        <v>141</v>
      </c>
    </row>
    <row r="422" spans="1:17" ht="14.4" customHeight="1" x14ac:dyDescent="0.3">
      <c r="A422" s="543" t="s">
        <v>1508</v>
      </c>
      <c r="B422" s="544" t="s">
        <v>1396</v>
      </c>
      <c r="C422" s="544" t="s">
        <v>1381</v>
      </c>
      <c r="D422" s="544" t="s">
        <v>1426</v>
      </c>
      <c r="E422" s="544" t="s">
        <v>1425</v>
      </c>
      <c r="F422" s="561">
        <v>506</v>
      </c>
      <c r="G422" s="561">
        <v>39468</v>
      </c>
      <c r="H422" s="561">
        <v>1</v>
      </c>
      <c r="I422" s="561">
        <v>78</v>
      </c>
      <c r="J422" s="561">
        <v>557</v>
      </c>
      <c r="K422" s="561">
        <v>43446</v>
      </c>
      <c r="L422" s="561">
        <v>1.1007905138339922</v>
      </c>
      <c r="M422" s="561">
        <v>78</v>
      </c>
      <c r="N422" s="561">
        <v>459</v>
      </c>
      <c r="O422" s="561">
        <v>35802</v>
      </c>
      <c r="P422" s="549">
        <v>0.90711462450592883</v>
      </c>
      <c r="Q422" s="562">
        <v>78</v>
      </c>
    </row>
    <row r="423" spans="1:17" ht="14.4" customHeight="1" x14ac:dyDescent="0.3">
      <c r="A423" s="543" t="s">
        <v>1508</v>
      </c>
      <c r="B423" s="544" t="s">
        <v>1396</v>
      </c>
      <c r="C423" s="544" t="s">
        <v>1381</v>
      </c>
      <c r="D423" s="544" t="s">
        <v>1427</v>
      </c>
      <c r="E423" s="544" t="s">
        <v>1428</v>
      </c>
      <c r="F423" s="561">
        <v>53</v>
      </c>
      <c r="G423" s="561">
        <v>16059</v>
      </c>
      <c r="H423" s="561">
        <v>1</v>
      </c>
      <c r="I423" s="561">
        <v>303</v>
      </c>
      <c r="J423" s="561">
        <v>40</v>
      </c>
      <c r="K423" s="561">
        <v>12189</v>
      </c>
      <c r="L423" s="561">
        <v>0.75901363721277793</v>
      </c>
      <c r="M423" s="561">
        <v>304.72500000000002</v>
      </c>
      <c r="N423" s="561">
        <v>58</v>
      </c>
      <c r="O423" s="561">
        <v>17806</v>
      </c>
      <c r="P423" s="549">
        <v>1.1087863503331465</v>
      </c>
      <c r="Q423" s="562">
        <v>307</v>
      </c>
    </row>
    <row r="424" spans="1:17" ht="14.4" customHeight="1" x14ac:dyDescent="0.3">
      <c r="A424" s="543" t="s">
        <v>1508</v>
      </c>
      <c r="B424" s="544" t="s">
        <v>1396</v>
      </c>
      <c r="C424" s="544" t="s">
        <v>1381</v>
      </c>
      <c r="D424" s="544" t="s">
        <v>1429</v>
      </c>
      <c r="E424" s="544" t="s">
        <v>1430</v>
      </c>
      <c r="F424" s="561">
        <v>31</v>
      </c>
      <c r="G424" s="561">
        <v>15066</v>
      </c>
      <c r="H424" s="561">
        <v>1</v>
      </c>
      <c r="I424" s="561">
        <v>486</v>
      </c>
      <c r="J424" s="561">
        <v>27</v>
      </c>
      <c r="K424" s="561">
        <v>13130</v>
      </c>
      <c r="L424" s="561">
        <v>0.87149873888225138</v>
      </c>
      <c r="M424" s="561">
        <v>486.2962962962963</v>
      </c>
      <c r="N424" s="561">
        <v>23</v>
      </c>
      <c r="O424" s="561">
        <v>11201</v>
      </c>
      <c r="P424" s="549">
        <v>0.74346210009292446</v>
      </c>
      <c r="Q424" s="562">
        <v>487</v>
      </c>
    </row>
    <row r="425" spans="1:17" ht="14.4" customHeight="1" x14ac:dyDescent="0.3">
      <c r="A425" s="543" t="s">
        <v>1508</v>
      </c>
      <c r="B425" s="544" t="s">
        <v>1396</v>
      </c>
      <c r="C425" s="544" t="s">
        <v>1381</v>
      </c>
      <c r="D425" s="544" t="s">
        <v>1431</v>
      </c>
      <c r="E425" s="544" t="s">
        <v>1432</v>
      </c>
      <c r="F425" s="561">
        <v>138</v>
      </c>
      <c r="G425" s="561">
        <v>22080</v>
      </c>
      <c r="H425" s="561">
        <v>1</v>
      </c>
      <c r="I425" s="561">
        <v>160</v>
      </c>
      <c r="J425" s="561">
        <v>133</v>
      </c>
      <c r="K425" s="561">
        <v>21336</v>
      </c>
      <c r="L425" s="561">
        <v>0.96630434782608698</v>
      </c>
      <c r="M425" s="561">
        <v>160.42105263157896</v>
      </c>
      <c r="N425" s="561">
        <v>124</v>
      </c>
      <c r="O425" s="561">
        <v>19964</v>
      </c>
      <c r="P425" s="549">
        <v>0.90416666666666667</v>
      </c>
      <c r="Q425" s="562">
        <v>161</v>
      </c>
    </row>
    <row r="426" spans="1:17" ht="14.4" customHeight="1" x14ac:dyDescent="0.3">
      <c r="A426" s="543" t="s">
        <v>1508</v>
      </c>
      <c r="B426" s="544" t="s">
        <v>1396</v>
      </c>
      <c r="C426" s="544" t="s">
        <v>1381</v>
      </c>
      <c r="D426" s="544" t="s">
        <v>1435</v>
      </c>
      <c r="E426" s="544" t="s">
        <v>1401</v>
      </c>
      <c r="F426" s="561">
        <v>740</v>
      </c>
      <c r="G426" s="561">
        <v>51800</v>
      </c>
      <c r="H426" s="561">
        <v>1</v>
      </c>
      <c r="I426" s="561">
        <v>70</v>
      </c>
      <c r="J426" s="561">
        <v>814</v>
      </c>
      <c r="K426" s="561">
        <v>57359</v>
      </c>
      <c r="L426" s="561">
        <v>1.1073166023166023</v>
      </c>
      <c r="M426" s="561">
        <v>70.465601965601962</v>
      </c>
      <c r="N426" s="561">
        <v>699</v>
      </c>
      <c r="O426" s="561">
        <v>49629</v>
      </c>
      <c r="P426" s="549">
        <v>0.95808880308880306</v>
      </c>
      <c r="Q426" s="562">
        <v>71</v>
      </c>
    </row>
    <row r="427" spans="1:17" ht="14.4" customHeight="1" x14ac:dyDescent="0.3">
      <c r="A427" s="543" t="s">
        <v>1508</v>
      </c>
      <c r="B427" s="544" t="s">
        <v>1396</v>
      </c>
      <c r="C427" s="544" t="s">
        <v>1381</v>
      </c>
      <c r="D427" s="544" t="s">
        <v>1440</v>
      </c>
      <c r="E427" s="544" t="s">
        <v>1441</v>
      </c>
      <c r="F427" s="561">
        <v>48</v>
      </c>
      <c r="G427" s="561">
        <v>10368</v>
      </c>
      <c r="H427" s="561">
        <v>1</v>
      </c>
      <c r="I427" s="561">
        <v>216</v>
      </c>
      <c r="J427" s="561">
        <v>65</v>
      </c>
      <c r="K427" s="561">
        <v>14127</v>
      </c>
      <c r="L427" s="561">
        <v>1.3625578703703705</v>
      </c>
      <c r="M427" s="561">
        <v>217.33846153846153</v>
      </c>
      <c r="N427" s="561">
        <v>61</v>
      </c>
      <c r="O427" s="561">
        <v>13420</v>
      </c>
      <c r="P427" s="549">
        <v>1.2943672839506173</v>
      </c>
      <c r="Q427" s="562">
        <v>220</v>
      </c>
    </row>
    <row r="428" spans="1:17" ht="14.4" customHeight="1" x14ac:dyDescent="0.3">
      <c r="A428" s="543" t="s">
        <v>1508</v>
      </c>
      <c r="B428" s="544" t="s">
        <v>1396</v>
      </c>
      <c r="C428" s="544" t="s">
        <v>1381</v>
      </c>
      <c r="D428" s="544" t="s">
        <v>1442</v>
      </c>
      <c r="E428" s="544" t="s">
        <v>1443</v>
      </c>
      <c r="F428" s="561">
        <v>16</v>
      </c>
      <c r="G428" s="561">
        <v>19024</v>
      </c>
      <c r="H428" s="561">
        <v>1</v>
      </c>
      <c r="I428" s="561">
        <v>1189</v>
      </c>
      <c r="J428" s="561">
        <v>24</v>
      </c>
      <c r="K428" s="561">
        <v>28568</v>
      </c>
      <c r="L428" s="561">
        <v>1.5016820857863751</v>
      </c>
      <c r="M428" s="561">
        <v>1190.3333333333333</v>
      </c>
      <c r="N428" s="561">
        <v>32</v>
      </c>
      <c r="O428" s="561">
        <v>38240</v>
      </c>
      <c r="P428" s="549">
        <v>2.0100925147182505</v>
      </c>
      <c r="Q428" s="562">
        <v>1195</v>
      </c>
    </row>
    <row r="429" spans="1:17" ht="14.4" customHeight="1" x14ac:dyDescent="0.3">
      <c r="A429" s="543" t="s">
        <v>1508</v>
      </c>
      <c r="B429" s="544" t="s">
        <v>1396</v>
      </c>
      <c r="C429" s="544" t="s">
        <v>1381</v>
      </c>
      <c r="D429" s="544" t="s">
        <v>1444</v>
      </c>
      <c r="E429" s="544" t="s">
        <v>1445</v>
      </c>
      <c r="F429" s="561">
        <v>60</v>
      </c>
      <c r="G429" s="561">
        <v>6480</v>
      </c>
      <c r="H429" s="561">
        <v>1</v>
      </c>
      <c r="I429" s="561">
        <v>108</v>
      </c>
      <c r="J429" s="561">
        <v>69</v>
      </c>
      <c r="K429" s="561">
        <v>7482</v>
      </c>
      <c r="L429" s="561">
        <v>1.1546296296296297</v>
      </c>
      <c r="M429" s="561">
        <v>108.43478260869566</v>
      </c>
      <c r="N429" s="561">
        <v>78</v>
      </c>
      <c r="O429" s="561">
        <v>8580</v>
      </c>
      <c r="P429" s="549">
        <v>1.3240740740740742</v>
      </c>
      <c r="Q429" s="562">
        <v>110</v>
      </c>
    </row>
    <row r="430" spans="1:17" ht="14.4" customHeight="1" x14ac:dyDescent="0.3">
      <c r="A430" s="543" t="s">
        <v>1508</v>
      </c>
      <c r="B430" s="544" t="s">
        <v>1396</v>
      </c>
      <c r="C430" s="544" t="s">
        <v>1381</v>
      </c>
      <c r="D430" s="544" t="s">
        <v>1446</v>
      </c>
      <c r="E430" s="544" t="s">
        <v>1447</v>
      </c>
      <c r="F430" s="561">
        <v>15</v>
      </c>
      <c r="G430" s="561">
        <v>4785</v>
      </c>
      <c r="H430" s="561">
        <v>1</v>
      </c>
      <c r="I430" s="561">
        <v>319</v>
      </c>
      <c r="J430" s="561">
        <v>8</v>
      </c>
      <c r="K430" s="561">
        <v>2561</v>
      </c>
      <c r="L430" s="561">
        <v>0.53521421107628009</v>
      </c>
      <c r="M430" s="561">
        <v>320.125</v>
      </c>
      <c r="N430" s="561">
        <v>7</v>
      </c>
      <c r="O430" s="561">
        <v>2261</v>
      </c>
      <c r="P430" s="549">
        <v>0.47251828631138976</v>
      </c>
      <c r="Q430" s="562">
        <v>323</v>
      </c>
    </row>
    <row r="431" spans="1:17" ht="14.4" customHeight="1" x14ac:dyDescent="0.3">
      <c r="A431" s="543" t="s">
        <v>1508</v>
      </c>
      <c r="B431" s="544" t="s">
        <v>1396</v>
      </c>
      <c r="C431" s="544" t="s">
        <v>1381</v>
      </c>
      <c r="D431" s="544" t="s">
        <v>1452</v>
      </c>
      <c r="E431" s="544" t="s">
        <v>1453</v>
      </c>
      <c r="F431" s="561">
        <v>6</v>
      </c>
      <c r="G431" s="561">
        <v>6120</v>
      </c>
      <c r="H431" s="561">
        <v>1</v>
      </c>
      <c r="I431" s="561">
        <v>1020</v>
      </c>
      <c r="J431" s="561">
        <v>9</v>
      </c>
      <c r="K431" s="561">
        <v>9234</v>
      </c>
      <c r="L431" s="561">
        <v>1.5088235294117647</v>
      </c>
      <c r="M431" s="561">
        <v>1026</v>
      </c>
      <c r="N431" s="561">
        <v>10</v>
      </c>
      <c r="O431" s="561">
        <v>10330</v>
      </c>
      <c r="P431" s="549">
        <v>1.6879084967320261</v>
      </c>
      <c r="Q431" s="562">
        <v>1033</v>
      </c>
    </row>
    <row r="432" spans="1:17" ht="14.4" customHeight="1" x14ac:dyDescent="0.3">
      <c r="A432" s="543" t="s">
        <v>1508</v>
      </c>
      <c r="B432" s="544" t="s">
        <v>1396</v>
      </c>
      <c r="C432" s="544" t="s">
        <v>1381</v>
      </c>
      <c r="D432" s="544" t="s">
        <v>1454</v>
      </c>
      <c r="E432" s="544" t="s">
        <v>1455</v>
      </c>
      <c r="F432" s="561">
        <v>2</v>
      </c>
      <c r="G432" s="561">
        <v>582</v>
      </c>
      <c r="H432" s="561">
        <v>1</v>
      </c>
      <c r="I432" s="561">
        <v>291</v>
      </c>
      <c r="J432" s="561">
        <v>3</v>
      </c>
      <c r="K432" s="561">
        <v>873</v>
      </c>
      <c r="L432" s="561">
        <v>1.5</v>
      </c>
      <c r="M432" s="561">
        <v>291</v>
      </c>
      <c r="N432" s="561">
        <v>5</v>
      </c>
      <c r="O432" s="561">
        <v>1470</v>
      </c>
      <c r="P432" s="549">
        <v>2.5257731958762886</v>
      </c>
      <c r="Q432" s="562">
        <v>294</v>
      </c>
    </row>
    <row r="433" spans="1:17" ht="14.4" customHeight="1" x14ac:dyDescent="0.3">
      <c r="A433" s="543" t="s">
        <v>1508</v>
      </c>
      <c r="B433" s="544" t="s">
        <v>1396</v>
      </c>
      <c r="C433" s="544" t="s">
        <v>1381</v>
      </c>
      <c r="D433" s="544" t="s">
        <v>1509</v>
      </c>
      <c r="E433" s="544" t="s">
        <v>1510</v>
      </c>
      <c r="F433" s="561"/>
      <c r="G433" s="561"/>
      <c r="H433" s="561"/>
      <c r="I433" s="561"/>
      <c r="J433" s="561"/>
      <c r="K433" s="561"/>
      <c r="L433" s="561"/>
      <c r="M433" s="561"/>
      <c r="N433" s="561">
        <v>1</v>
      </c>
      <c r="O433" s="561">
        <v>781</v>
      </c>
      <c r="P433" s="549"/>
      <c r="Q433" s="562">
        <v>781</v>
      </c>
    </row>
    <row r="434" spans="1:17" ht="14.4" customHeight="1" x14ac:dyDescent="0.3">
      <c r="A434" s="543" t="s">
        <v>1508</v>
      </c>
      <c r="B434" s="544" t="s">
        <v>1396</v>
      </c>
      <c r="C434" s="544" t="s">
        <v>1381</v>
      </c>
      <c r="D434" s="544" t="s">
        <v>1486</v>
      </c>
      <c r="E434" s="544" t="s">
        <v>1487</v>
      </c>
      <c r="F434" s="561"/>
      <c r="G434" s="561"/>
      <c r="H434" s="561"/>
      <c r="I434" s="561"/>
      <c r="J434" s="561"/>
      <c r="K434" s="561"/>
      <c r="L434" s="561"/>
      <c r="M434" s="561"/>
      <c r="N434" s="561">
        <v>1</v>
      </c>
      <c r="O434" s="561">
        <v>27</v>
      </c>
      <c r="P434" s="549"/>
      <c r="Q434" s="562">
        <v>27</v>
      </c>
    </row>
    <row r="435" spans="1:17" ht="14.4" customHeight="1" x14ac:dyDescent="0.3">
      <c r="A435" s="543" t="s">
        <v>1511</v>
      </c>
      <c r="B435" s="544" t="s">
        <v>1396</v>
      </c>
      <c r="C435" s="544" t="s">
        <v>1381</v>
      </c>
      <c r="D435" s="544" t="s">
        <v>1400</v>
      </c>
      <c r="E435" s="544" t="s">
        <v>1401</v>
      </c>
      <c r="F435" s="561">
        <v>365</v>
      </c>
      <c r="G435" s="561">
        <v>74095</v>
      </c>
      <c r="H435" s="561">
        <v>1</v>
      </c>
      <c r="I435" s="561">
        <v>203</v>
      </c>
      <c r="J435" s="561">
        <v>426</v>
      </c>
      <c r="K435" s="561">
        <v>86892</v>
      </c>
      <c r="L435" s="561">
        <v>1.172710709224644</v>
      </c>
      <c r="M435" s="561">
        <v>203.97183098591549</v>
      </c>
      <c r="N435" s="561">
        <v>388</v>
      </c>
      <c r="O435" s="561">
        <v>79928</v>
      </c>
      <c r="P435" s="549">
        <v>1.0787232606788582</v>
      </c>
      <c r="Q435" s="562">
        <v>206</v>
      </c>
    </row>
    <row r="436" spans="1:17" ht="14.4" customHeight="1" x14ac:dyDescent="0.3">
      <c r="A436" s="543" t="s">
        <v>1511</v>
      </c>
      <c r="B436" s="544" t="s">
        <v>1396</v>
      </c>
      <c r="C436" s="544" t="s">
        <v>1381</v>
      </c>
      <c r="D436" s="544" t="s">
        <v>1402</v>
      </c>
      <c r="E436" s="544" t="s">
        <v>1401</v>
      </c>
      <c r="F436" s="561"/>
      <c r="G436" s="561"/>
      <c r="H436" s="561"/>
      <c r="I436" s="561"/>
      <c r="J436" s="561">
        <v>2</v>
      </c>
      <c r="K436" s="561">
        <v>170</v>
      </c>
      <c r="L436" s="561"/>
      <c r="M436" s="561">
        <v>85</v>
      </c>
      <c r="N436" s="561"/>
      <c r="O436" s="561"/>
      <c r="P436" s="549"/>
      <c r="Q436" s="562"/>
    </row>
    <row r="437" spans="1:17" ht="14.4" customHeight="1" x14ac:dyDescent="0.3">
      <c r="A437" s="543" t="s">
        <v>1511</v>
      </c>
      <c r="B437" s="544" t="s">
        <v>1396</v>
      </c>
      <c r="C437" s="544" t="s">
        <v>1381</v>
      </c>
      <c r="D437" s="544" t="s">
        <v>1403</v>
      </c>
      <c r="E437" s="544" t="s">
        <v>1404</v>
      </c>
      <c r="F437" s="561">
        <v>184</v>
      </c>
      <c r="G437" s="561">
        <v>53728</v>
      </c>
      <c r="H437" s="561">
        <v>1</v>
      </c>
      <c r="I437" s="561">
        <v>292</v>
      </c>
      <c r="J437" s="561">
        <v>304</v>
      </c>
      <c r="K437" s="561">
        <v>89002</v>
      </c>
      <c r="L437" s="561">
        <v>1.656529184038118</v>
      </c>
      <c r="M437" s="561">
        <v>292.76973684210526</v>
      </c>
      <c r="N437" s="561">
        <v>282</v>
      </c>
      <c r="O437" s="561">
        <v>83190</v>
      </c>
      <c r="P437" s="549">
        <v>1.548354675402025</v>
      </c>
      <c r="Q437" s="562">
        <v>295</v>
      </c>
    </row>
    <row r="438" spans="1:17" ht="14.4" customHeight="1" x14ac:dyDescent="0.3">
      <c r="A438" s="543" t="s">
        <v>1511</v>
      </c>
      <c r="B438" s="544" t="s">
        <v>1396</v>
      </c>
      <c r="C438" s="544" t="s">
        <v>1381</v>
      </c>
      <c r="D438" s="544" t="s">
        <v>1405</v>
      </c>
      <c r="E438" s="544" t="s">
        <v>1406</v>
      </c>
      <c r="F438" s="561"/>
      <c r="G438" s="561"/>
      <c r="H438" s="561"/>
      <c r="I438" s="561"/>
      <c r="J438" s="561">
        <v>3</v>
      </c>
      <c r="K438" s="561">
        <v>279</v>
      </c>
      <c r="L438" s="561"/>
      <c r="M438" s="561">
        <v>93</v>
      </c>
      <c r="N438" s="561">
        <v>9</v>
      </c>
      <c r="O438" s="561">
        <v>855</v>
      </c>
      <c r="P438" s="549"/>
      <c r="Q438" s="562">
        <v>95</v>
      </c>
    </row>
    <row r="439" spans="1:17" ht="14.4" customHeight="1" x14ac:dyDescent="0.3">
      <c r="A439" s="543" t="s">
        <v>1511</v>
      </c>
      <c r="B439" s="544" t="s">
        <v>1396</v>
      </c>
      <c r="C439" s="544" t="s">
        <v>1381</v>
      </c>
      <c r="D439" s="544" t="s">
        <v>1409</v>
      </c>
      <c r="E439" s="544" t="s">
        <v>1410</v>
      </c>
      <c r="F439" s="561">
        <v>267</v>
      </c>
      <c r="G439" s="561">
        <v>35778</v>
      </c>
      <c r="H439" s="561">
        <v>1</v>
      </c>
      <c r="I439" s="561">
        <v>134</v>
      </c>
      <c r="J439" s="561">
        <v>320</v>
      </c>
      <c r="K439" s="561">
        <v>43008</v>
      </c>
      <c r="L439" s="561">
        <v>1.202079490189502</v>
      </c>
      <c r="M439" s="561">
        <v>134.4</v>
      </c>
      <c r="N439" s="561">
        <v>344</v>
      </c>
      <c r="O439" s="561">
        <v>46440</v>
      </c>
      <c r="P439" s="549">
        <v>1.2980043602213651</v>
      </c>
      <c r="Q439" s="562">
        <v>135</v>
      </c>
    </row>
    <row r="440" spans="1:17" ht="14.4" customHeight="1" x14ac:dyDescent="0.3">
      <c r="A440" s="543" t="s">
        <v>1511</v>
      </c>
      <c r="B440" s="544" t="s">
        <v>1396</v>
      </c>
      <c r="C440" s="544" t="s">
        <v>1381</v>
      </c>
      <c r="D440" s="544" t="s">
        <v>1411</v>
      </c>
      <c r="E440" s="544" t="s">
        <v>1410</v>
      </c>
      <c r="F440" s="561">
        <v>1</v>
      </c>
      <c r="G440" s="561">
        <v>175</v>
      </c>
      <c r="H440" s="561">
        <v>1</v>
      </c>
      <c r="I440" s="561">
        <v>175</v>
      </c>
      <c r="J440" s="561"/>
      <c r="K440" s="561"/>
      <c r="L440" s="561"/>
      <c r="M440" s="561"/>
      <c r="N440" s="561"/>
      <c r="O440" s="561"/>
      <c r="P440" s="549"/>
      <c r="Q440" s="562"/>
    </row>
    <row r="441" spans="1:17" ht="14.4" customHeight="1" x14ac:dyDescent="0.3">
      <c r="A441" s="543" t="s">
        <v>1511</v>
      </c>
      <c r="B441" s="544" t="s">
        <v>1396</v>
      </c>
      <c r="C441" s="544" t="s">
        <v>1381</v>
      </c>
      <c r="D441" s="544" t="s">
        <v>1412</v>
      </c>
      <c r="E441" s="544" t="s">
        <v>1413</v>
      </c>
      <c r="F441" s="561"/>
      <c r="G441" s="561"/>
      <c r="H441" s="561"/>
      <c r="I441" s="561"/>
      <c r="J441" s="561"/>
      <c r="K441" s="561"/>
      <c r="L441" s="561"/>
      <c r="M441" s="561"/>
      <c r="N441" s="561">
        <v>1</v>
      </c>
      <c r="O441" s="561">
        <v>620</v>
      </c>
      <c r="P441" s="549"/>
      <c r="Q441" s="562">
        <v>620</v>
      </c>
    </row>
    <row r="442" spans="1:17" ht="14.4" customHeight="1" x14ac:dyDescent="0.3">
      <c r="A442" s="543" t="s">
        <v>1511</v>
      </c>
      <c r="B442" s="544" t="s">
        <v>1396</v>
      </c>
      <c r="C442" s="544" t="s">
        <v>1381</v>
      </c>
      <c r="D442" s="544" t="s">
        <v>1416</v>
      </c>
      <c r="E442" s="544" t="s">
        <v>1417</v>
      </c>
      <c r="F442" s="561">
        <v>9</v>
      </c>
      <c r="G442" s="561">
        <v>1431</v>
      </c>
      <c r="H442" s="561">
        <v>1</v>
      </c>
      <c r="I442" s="561">
        <v>159</v>
      </c>
      <c r="J442" s="561">
        <v>10</v>
      </c>
      <c r="K442" s="561">
        <v>1594</v>
      </c>
      <c r="L442" s="561">
        <v>1.1139063591893781</v>
      </c>
      <c r="M442" s="561">
        <v>159.4</v>
      </c>
      <c r="N442" s="561">
        <v>7</v>
      </c>
      <c r="O442" s="561">
        <v>1127</v>
      </c>
      <c r="P442" s="549">
        <v>0.78756114605171212</v>
      </c>
      <c r="Q442" s="562">
        <v>161</v>
      </c>
    </row>
    <row r="443" spans="1:17" ht="14.4" customHeight="1" x14ac:dyDescent="0.3">
      <c r="A443" s="543" t="s">
        <v>1511</v>
      </c>
      <c r="B443" s="544" t="s">
        <v>1396</v>
      </c>
      <c r="C443" s="544" t="s">
        <v>1381</v>
      </c>
      <c r="D443" s="544" t="s">
        <v>1418</v>
      </c>
      <c r="E443" s="544" t="s">
        <v>1419</v>
      </c>
      <c r="F443" s="561">
        <v>4</v>
      </c>
      <c r="G443" s="561">
        <v>1528</v>
      </c>
      <c r="H443" s="561">
        <v>1</v>
      </c>
      <c r="I443" s="561">
        <v>382</v>
      </c>
      <c r="J443" s="561">
        <v>16</v>
      </c>
      <c r="K443" s="561">
        <v>6121</v>
      </c>
      <c r="L443" s="561">
        <v>4.0058900523560208</v>
      </c>
      <c r="M443" s="561">
        <v>382.5625</v>
      </c>
      <c r="N443" s="561">
        <v>5</v>
      </c>
      <c r="O443" s="561">
        <v>1915</v>
      </c>
      <c r="P443" s="549">
        <v>1.2532722513089005</v>
      </c>
      <c r="Q443" s="562">
        <v>383</v>
      </c>
    </row>
    <row r="444" spans="1:17" ht="14.4" customHeight="1" x14ac:dyDescent="0.3">
      <c r="A444" s="543" t="s">
        <v>1511</v>
      </c>
      <c r="B444" s="544" t="s">
        <v>1396</v>
      </c>
      <c r="C444" s="544" t="s">
        <v>1381</v>
      </c>
      <c r="D444" s="544" t="s">
        <v>1420</v>
      </c>
      <c r="E444" s="544" t="s">
        <v>1421</v>
      </c>
      <c r="F444" s="561">
        <v>329</v>
      </c>
      <c r="G444" s="561">
        <v>5264</v>
      </c>
      <c r="H444" s="561">
        <v>1</v>
      </c>
      <c r="I444" s="561">
        <v>16</v>
      </c>
      <c r="J444" s="561">
        <v>434</v>
      </c>
      <c r="K444" s="561">
        <v>6944</v>
      </c>
      <c r="L444" s="561">
        <v>1.3191489361702127</v>
      </c>
      <c r="M444" s="561">
        <v>16</v>
      </c>
      <c r="N444" s="561">
        <v>474</v>
      </c>
      <c r="O444" s="561">
        <v>7584</v>
      </c>
      <c r="P444" s="549">
        <v>1.4407294832826747</v>
      </c>
      <c r="Q444" s="562">
        <v>16</v>
      </c>
    </row>
    <row r="445" spans="1:17" ht="14.4" customHeight="1" x14ac:dyDescent="0.3">
      <c r="A445" s="543" t="s">
        <v>1511</v>
      </c>
      <c r="B445" s="544" t="s">
        <v>1396</v>
      </c>
      <c r="C445" s="544" t="s">
        <v>1381</v>
      </c>
      <c r="D445" s="544" t="s">
        <v>1422</v>
      </c>
      <c r="E445" s="544" t="s">
        <v>1423</v>
      </c>
      <c r="F445" s="561">
        <v>40</v>
      </c>
      <c r="G445" s="561">
        <v>10480</v>
      </c>
      <c r="H445" s="561">
        <v>1</v>
      </c>
      <c r="I445" s="561">
        <v>262</v>
      </c>
      <c r="J445" s="561">
        <v>71</v>
      </c>
      <c r="K445" s="561">
        <v>18698</v>
      </c>
      <c r="L445" s="561">
        <v>1.7841603053435116</v>
      </c>
      <c r="M445" s="561">
        <v>263.35211267605632</v>
      </c>
      <c r="N445" s="561">
        <v>42</v>
      </c>
      <c r="O445" s="561">
        <v>11172</v>
      </c>
      <c r="P445" s="549">
        <v>1.0660305343511451</v>
      </c>
      <c r="Q445" s="562">
        <v>266</v>
      </c>
    </row>
    <row r="446" spans="1:17" ht="14.4" customHeight="1" x14ac:dyDescent="0.3">
      <c r="A446" s="543" t="s">
        <v>1511</v>
      </c>
      <c r="B446" s="544" t="s">
        <v>1396</v>
      </c>
      <c r="C446" s="544" t="s">
        <v>1381</v>
      </c>
      <c r="D446" s="544" t="s">
        <v>1424</v>
      </c>
      <c r="E446" s="544" t="s">
        <v>1425</v>
      </c>
      <c r="F446" s="561">
        <v>49</v>
      </c>
      <c r="G446" s="561">
        <v>6909</v>
      </c>
      <c r="H446" s="561">
        <v>1</v>
      </c>
      <c r="I446" s="561">
        <v>141</v>
      </c>
      <c r="J446" s="561">
        <v>78</v>
      </c>
      <c r="K446" s="561">
        <v>10998</v>
      </c>
      <c r="L446" s="561">
        <v>1.5918367346938775</v>
      </c>
      <c r="M446" s="561">
        <v>141</v>
      </c>
      <c r="N446" s="561">
        <v>89</v>
      </c>
      <c r="O446" s="561">
        <v>12549</v>
      </c>
      <c r="P446" s="549">
        <v>1.8163265306122449</v>
      </c>
      <c r="Q446" s="562">
        <v>141</v>
      </c>
    </row>
    <row r="447" spans="1:17" ht="14.4" customHeight="1" x14ac:dyDescent="0.3">
      <c r="A447" s="543" t="s">
        <v>1511</v>
      </c>
      <c r="B447" s="544" t="s">
        <v>1396</v>
      </c>
      <c r="C447" s="544" t="s">
        <v>1381</v>
      </c>
      <c r="D447" s="544" t="s">
        <v>1426</v>
      </c>
      <c r="E447" s="544" t="s">
        <v>1425</v>
      </c>
      <c r="F447" s="561">
        <v>267</v>
      </c>
      <c r="G447" s="561">
        <v>20826</v>
      </c>
      <c r="H447" s="561">
        <v>1</v>
      </c>
      <c r="I447" s="561">
        <v>78</v>
      </c>
      <c r="J447" s="561">
        <v>320</v>
      </c>
      <c r="K447" s="561">
        <v>24960</v>
      </c>
      <c r="L447" s="561">
        <v>1.1985018726591761</v>
      </c>
      <c r="M447" s="561">
        <v>78</v>
      </c>
      <c r="N447" s="561">
        <v>344</v>
      </c>
      <c r="O447" s="561">
        <v>26832</v>
      </c>
      <c r="P447" s="549">
        <v>1.2883895131086143</v>
      </c>
      <c r="Q447" s="562">
        <v>78</v>
      </c>
    </row>
    <row r="448" spans="1:17" ht="14.4" customHeight="1" x14ac:dyDescent="0.3">
      <c r="A448" s="543" t="s">
        <v>1511</v>
      </c>
      <c r="B448" s="544" t="s">
        <v>1396</v>
      </c>
      <c r="C448" s="544" t="s">
        <v>1381</v>
      </c>
      <c r="D448" s="544" t="s">
        <v>1427</v>
      </c>
      <c r="E448" s="544" t="s">
        <v>1428</v>
      </c>
      <c r="F448" s="561">
        <v>49</v>
      </c>
      <c r="G448" s="561">
        <v>14847</v>
      </c>
      <c r="H448" s="561">
        <v>1</v>
      </c>
      <c r="I448" s="561">
        <v>303</v>
      </c>
      <c r="J448" s="561">
        <v>77</v>
      </c>
      <c r="K448" s="561">
        <v>23445</v>
      </c>
      <c r="L448" s="561">
        <v>1.5791068902808649</v>
      </c>
      <c r="M448" s="561">
        <v>304.48051948051949</v>
      </c>
      <c r="N448" s="561">
        <v>89</v>
      </c>
      <c r="O448" s="561">
        <v>27323</v>
      </c>
      <c r="P448" s="549">
        <v>1.8403044386071261</v>
      </c>
      <c r="Q448" s="562">
        <v>307</v>
      </c>
    </row>
    <row r="449" spans="1:17" ht="14.4" customHeight="1" x14ac:dyDescent="0.3">
      <c r="A449" s="543" t="s">
        <v>1511</v>
      </c>
      <c r="B449" s="544" t="s">
        <v>1396</v>
      </c>
      <c r="C449" s="544" t="s">
        <v>1381</v>
      </c>
      <c r="D449" s="544" t="s">
        <v>1429</v>
      </c>
      <c r="E449" s="544" t="s">
        <v>1430</v>
      </c>
      <c r="F449" s="561">
        <v>8</v>
      </c>
      <c r="G449" s="561">
        <v>3888</v>
      </c>
      <c r="H449" s="561">
        <v>1</v>
      </c>
      <c r="I449" s="561">
        <v>486</v>
      </c>
      <c r="J449" s="561">
        <v>18</v>
      </c>
      <c r="K449" s="561">
        <v>8755</v>
      </c>
      <c r="L449" s="561">
        <v>2.2518004115226335</v>
      </c>
      <c r="M449" s="561">
        <v>486.38888888888891</v>
      </c>
      <c r="N449" s="561">
        <v>35</v>
      </c>
      <c r="O449" s="561">
        <v>17045</v>
      </c>
      <c r="P449" s="549">
        <v>4.3840020576131691</v>
      </c>
      <c r="Q449" s="562">
        <v>487</v>
      </c>
    </row>
    <row r="450" spans="1:17" ht="14.4" customHeight="1" x14ac:dyDescent="0.3">
      <c r="A450" s="543" t="s">
        <v>1511</v>
      </c>
      <c r="B450" s="544" t="s">
        <v>1396</v>
      </c>
      <c r="C450" s="544" t="s">
        <v>1381</v>
      </c>
      <c r="D450" s="544" t="s">
        <v>1431</v>
      </c>
      <c r="E450" s="544" t="s">
        <v>1432</v>
      </c>
      <c r="F450" s="561">
        <v>185</v>
      </c>
      <c r="G450" s="561">
        <v>29600</v>
      </c>
      <c r="H450" s="561">
        <v>1</v>
      </c>
      <c r="I450" s="561">
        <v>160</v>
      </c>
      <c r="J450" s="561">
        <v>184</v>
      </c>
      <c r="K450" s="561">
        <v>29509</v>
      </c>
      <c r="L450" s="561">
        <v>0.99692567567567569</v>
      </c>
      <c r="M450" s="561">
        <v>160.375</v>
      </c>
      <c r="N450" s="561">
        <v>200</v>
      </c>
      <c r="O450" s="561">
        <v>32200</v>
      </c>
      <c r="P450" s="549">
        <v>1.0878378378378379</v>
      </c>
      <c r="Q450" s="562">
        <v>161</v>
      </c>
    </row>
    <row r="451" spans="1:17" ht="14.4" customHeight="1" x14ac:dyDescent="0.3">
      <c r="A451" s="543" t="s">
        <v>1511</v>
      </c>
      <c r="B451" s="544" t="s">
        <v>1396</v>
      </c>
      <c r="C451" s="544" t="s">
        <v>1381</v>
      </c>
      <c r="D451" s="544" t="s">
        <v>1435</v>
      </c>
      <c r="E451" s="544" t="s">
        <v>1401</v>
      </c>
      <c r="F451" s="561">
        <v>698</v>
      </c>
      <c r="G451" s="561">
        <v>48860</v>
      </c>
      <c r="H451" s="561">
        <v>1</v>
      </c>
      <c r="I451" s="561">
        <v>70</v>
      </c>
      <c r="J451" s="561">
        <v>830</v>
      </c>
      <c r="K451" s="561">
        <v>58450</v>
      </c>
      <c r="L451" s="561">
        <v>1.1962750716332378</v>
      </c>
      <c r="M451" s="561">
        <v>70.421686746987959</v>
      </c>
      <c r="N451" s="561">
        <v>828</v>
      </c>
      <c r="O451" s="561">
        <v>58788</v>
      </c>
      <c r="P451" s="549">
        <v>1.2031927957429389</v>
      </c>
      <c r="Q451" s="562">
        <v>71</v>
      </c>
    </row>
    <row r="452" spans="1:17" ht="14.4" customHeight="1" x14ac:dyDescent="0.3">
      <c r="A452" s="543" t="s">
        <v>1511</v>
      </c>
      <c r="B452" s="544" t="s">
        <v>1396</v>
      </c>
      <c r="C452" s="544" t="s">
        <v>1381</v>
      </c>
      <c r="D452" s="544" t="s">
        <v>1442</v>
      </c>
      <c r="E452" s="544" t="s">
        <v>1443</v>
      </c>
      <c r="F452" s="561">
        <v>6</v>
      </c>
      <c r="G452" s="561">
        <v>7134</v>
      </c>
      <c r="H452" s="561">
        <v>1</v>
      </c>
      <c r="I452" s="561">
        <v>1189</v>
      </c>
      <c r="J452" s="561">
        <v>13</v>
      </c>
      <c r="K452" s="561">
        <v>15473</v>
      </c>
      <c r="L452" s="561">
        <v>2.1689094477151669</v>
      </c>
      <c r="M452" s="561">
        <v>1190.2307692307693</v>
      </c>
      <c r="N452" s="561">
        <v>8</v>
      </c>
      <c r="O452" s="561">
        <v>9560</v>
      </c>
      <c r="P452" s="549">
        <v>1.3400616764788338</v>
      </c>
      <c r="Q452" s="562">
        <v>1195</v>
      </c>
    </row>
    <row r="453" spans="1:17" ht="14.4" customHeight="1" x14ac:dyDescent="0.3">
      <c r="A453" s="543" t="s">
        <v>1511</v>
      </c>
      <c r="B453" s="544" t="s">
        <v>1396</v>
      </c>
      <c r="C453" s="544" t="s">
        <v>1381</v>
      </c>
      <c r="D453" s="544" t="s">
        <v>1444</v>
      </c>
      <c r="E453" s="544" t="s">
        <v>1445</v>
      </c>
      <c r="F453" s="561">
        <v>7</v>
      </c>
      <c r="G453" s="561">
        <v>756</v>
      </c>
      <c r="H453" s="561">
        <v>1</v>
      </c>
      <c r="I453" s="561">
        <v>108</v>
      </c>
      <c r="J453" s="561">
        <v>8</v>
      </c>
      <c r="K453" s="561">
        <v>867</v>
      </c>
      <c r="L453" s="561">
        <v>1.1468253968253967</v>
      </c>
      <c r="M453" s="561">
        <v>108.375</v>
      </c>
      <c r="N453" s="561">
        <v>7</v>
      </c>
      <c r="O453" s="561">
        <v>770</v>
      </c>
      <c r="P453" s="549">
        <v>1.0185185185185186</v>
      </c>
      <c r="Q453" s="562">
        <v>110</v>
      </c>
    </row>
    <row r="454" spans="1:17" ht="14.4" customHeight="1" x14ac:dyDescent="0.3">
      <c r="A454" s="543" t="s">
        <v>1512</v>
      </c>
      <c r="B454" s="544" t="s">
        <v>1396</v>
      </c>
      <c r="C454" s="544" t="s">
        <v>1381</v>
      </c>
      <c r="D454" s="544" t="s">
        <v>1400</v>
      </c>
      <c r="E454" s="544" t="s">
        <v>1401</v>
      </c>
      <c r="F454" s="561">
        <v>453</v>
      </c>
      <c r="G454" s="561">
        <v>91959</v>
      </c>
      <c r="H454" s="561">
        <v>1</v>
      </c>
      <c r="I454" s="561">
        <v>203</v>
      </c>
      <c r="J454" s="561">
        <v>450</v>
      </c>
      <c r="K454" s="561">
        <v>91700</v>
      </c>
      <c r="L454" s="561">
        <v>0.99718352744157723</v>
      </c>
      <c r="M454" s="561">
        <v>203.77777777777777</v>
      </c>
      <c r="N454" s="561">
        <v>495</v>
      </c>
      <c r="O454" s="561">
        <v>101970</v>
      </c>
      <c r="P454" s="549">
        <v>1.1088637327504649</v>
      </c>
      <c r="Q454" s="562">
        <v>206</v>
      </c>
    </row>
    <row r="455" spans="1:17" ht="14.4" customHeight="1" x14ac:dyDescent="0.3">
      <c r="A455" s="543" t="s">
        <v>1512</v>
      </c>
      <c r="B455" s="544" t="s">
        <v>1396</v>
      </c>
      <c r="C455" s="544" t="s">
        <v>1381</v>
      </c>
      <c r="D455" s="544" t="s">
        <v>1402</v>
      </c>
      <c r="E455" s="544" t="s">
        <v>1401</v>
      </c>
      <c r="F455" s="561"/>
      <c r="G455" s="561"/>
      <c r="H455" s="561"/>
      <c r="I455" s="561"/>
      <c r="J455" s="561">
        <v>1</v>
      </c>
      <c r="K455" s="561">
        <v>84</v>
      </c>
      <c r="L455" s="561"/>
      <c r="M455" s="561">
        <v>84</v>
      </c>
      <c r="N455" s="561">
        <v>2</v>
      </c>
      <c r="O455" s="561">
        <v>170</v>
      </c>
      <c r="P455" s="549"/>
      <c r="Q455" s="562">
        <v>85</v>
      </c>
    </row>
    <row r="456" spans="1:17" ht="14.4" customHeight="1" x14ac:dyDescent="0.3">
      <c r="A456" s="543" t="s">
        <v>1512</v>
      </c>
      <c r="B456" s="544" t="s">
        <v>1396</v>
      </c>
      <c r="C456" s="544" t="s">
        <v>1381</v>
      </c>
      <c r="D456" s="544" t="s">
        <v>1403</v>
      </c>
      <c r="E456" s="544" t="s">
        <v>1404</v>
      </c>
      <c r="F456" s="561">
        <v>172</v>
      </c>
      <c r="G456" s="561">
        <v>50224</v>
      </c>
      <c r="H456" s="561">
        <v>1</v>
      </c>
      <c r="I456" s="561">
        <v>292</v>
      </c>
      <c r="J456" s="561">
        <v>186</v>
      </c>
      <c r="K456" s="561">
        <v>54400</v>
      </c>
      <c r="L456" s="561">
        <v>1.0831474992035681</v>
      </c>
      <c r="M456" s="561">
        <v>292.47311827956992</v>
      </c>
      <c r="N456" s="561">
        <v>145</v>
      </c>
      <c r="O456" s="561">
        <v>42775</v>
      </c>
      <c r="P456" s="549">
        <v>0.85168445364765843</v>
      </c>
      <c r="Q456" s="562">
        <v>295</v>
      </c>
    </row>
    <row r="457" spans="1:17" ht="14.4" customHeight="1" x14ac:dyDescent="0.3">
      <c r="A457" s="543" t="s">
        <v>1512</v>
      </c>
      <c r="B457" s="544" t="s">
        <v>1396</v>
      </c>
      <c r="C457" s="544" t="s">
        <v>1381</v>
      </c>
      <c r="D457" s="544" t="s">
        <v>1405</v>
      </c>
      <c r="E457" s="544" t="s">
        <v>1406</v>
      </c>
      <c r="F457" s="561">
        <v>6</v>
      </c>
      <c r="G457" s="561">
        <v>558</v>
      </c>
      <c r="H457" s="561">
        <v>1</v>
      </c>
      <c r="I457" s="561">
        <v>93</v>
      </c>
      <c r="J457" s="561">
        <v>6</v>
      </c>
      <c r="K457" s="561">
        <v>558</v>
      </c>
      <c r="L457" s="561">
        <v>1</v>
      </c>
      <c r="M457" s="561">
        <v>93</v>
      </c>
      <c r="N457" s="561">
        <v>8</v>
      </c>
      <c r="O457" s="561">
        <v>760</v>
      </c>
      <c r="P457" s="549">
        <v>1.3620071684587813</v>
      </c>
      <c r="Q457" s="562">
        <v>95</v>
      </c>
    </row>
    <row r="458" spans="1:17" ht="14.4" customHeight="1" x14ac:dyDescent="0.3">
      <c r="A458" s="543" t="s">
        <v>1512</v>
      </c>
      <c r="B458" s="544" t="s">
        <v>1396</v>
      </c>
      <c r="C458" s="544" t="s">
        <v>1381</v>
      </c>
      <c r="D458" s="544" t="s">
        <v>1409</v>
      </c>
      <c r="E458" s="544" t="s">
        <v>1410</v>
      </c>
      <c r="F458" s="561">
        <v>81</v>
      </c>
      <c r="G458" s="561">
        <v>10854</v>
      </c>
      <c r="H458" s="561">
        <v>1</v>
      </c>
      <c r="I458" s="561">
        <v>134</v>
      </c>
      <c r="J458" s="561">
        <v>88</v>
      </c>
      <c r="K458" s="561">
        <v>11829</v>
      </c>
      <c r="L458" s="561">
        <v>1.0898286346047541</v>
      </c>
      <c r="M458" s="561">
        <v>134.42045454545453</v>
      </c>
      <c r="N458" s="561">
        <v>80</v>
      </c>
      <c r="O458" s="561">
        <v>10800</v>
      </c>
      <c r="P458" s="549">
        <v>0.99502487562189057</v>
      </c>
      <c r="Q458" s="562">
        <v>135</v>
      </c>
    </row>
    <row r="459" spans="1:17" ht="14.4" customHeight="1" x14ac:dyDescent="0.3">
      <c r="A459" s="543" t="s">
        <v>1512</v>
      </c>
      <c r="B459" s="544" t="s">
        <v>1396</v>
      </c>
      <c r="C459" s="544" t="s">
        <v>1381</v>
      </c>
      <c r="D459" s="544" t="s">
        <v>1411</v>
      </c>
      <c r="E459" s="544" t="s">
        <v>1410</v>
      </c>
      <c r="F459" s="561">
        <v>1</v>
      </c>
      <c r="G459" s="561">
        <v>175</v>
      </c>
      <c r="H459" s="561">
        <v>1</v>
      </c>
      <c r="I459" s="561">
        <v>175</v>
      </c>
      <c r="J459" s="561">
        <v>1</v>
      </c>
      <c r="K459" s="561">
        <v>175</v>
      </c>
      <c r="L459" s="561">
        <v>1</v>
      </c>
      <c r="M459" s="561">
        <v>175</v>
      </c>
      <c r="N459" s="561">
        <v>1</v>
      </c>
      <c r="O459" s="561">
        <v>178</v>
      </c>
      <c r="P459" s="549">
        <v>1.0171428571428571</v>
      </c>
      <c r="Q459" s="562">
        <v>178</v>
      </c>
    </row>
    <row r="460" spans="1:17" ht="14.4" customHeight="1" x14ac:dyDescent="0.3">
      <c r="A460" s="543" t="s">
        <v>1512</v>
      </c>
      <c r="B460" s="544" t="s">
        <v>1396</v>
      </c>
      <c r="C460" s="544" t="s">
        <v>1381</v>
      </c>
      <c r="D460" s="544" t="s">
        <v>1416</v>
      </c>
      <c r="E460" s="544" t="s">
        <v>1417</v>
      </c>
      <c r="F460" s="561">
        <v>7</v>
      </c>
      <c r="G460" s="561">
        <v>1113</v>
      </c>
      <c r="H460" s="561">
        <v>1</v>
      </c>
      <c r="I460" s="561">
        <v>159</v>
      </c>
      <c r="J460" s="561">
        <v>8</v>
      </c>
      <c r="K460" s="561">
        <v>1275</v>
      </c>
      <c r="L460" s="561">
        <v>1.1455525606469004</v>
      </c>
      <c r="M460" s="561">
        <v>159.375</v>
      </c>
      <c r="N460" s="561">
        <v>5</v>
      </c>
      <c r="O460" s="561">
        <v>805</v>
      </c>
      <c r="P460" s="549">
        <v>0.72327044025157228</v>
      </c>
      <c r="Q460" s="562">
        <v>161</v>
      </c>
    </row>
    <row r="461" spans="1:17" ht="14.4" customHeight="1" x14ac:dyDescent="0.3">
      <c r="A461" s="543" t="s">
        <v>1512</v>
      </c>
      <c r="B461" s="544" t="s">
        <v>1396</v>
      </c>
      <c r="C461" s="544" t="s">
        <v>1381</v>
      </c>
      <c r="D461" s="544" t="s">
        <v>1418</v>
      </c>
      <c r="E461" s="544" t="s">
        <v>1419</v>
      </c>
      <c r="F461" s="561"/>
      <c r="G461" s="561"/>
      <c r="H461" s="561"/>
      <c r="I461" s="561"/>
      <c r="J461" s="561"/>
      <c r="K461" s="561"/>
      <c r="L461" s="561"/>
      <c r="M461" s="561"/>
      <c r="N461" s="561">
        <v>1</v>
      </c>
      <c r="O461" s="561">
        <v>383</v>
      </c>
      <c r="P461" s="549"/>
      <c r="Q461" s="562">
        <v>383</v>
      </c>
    </row>
    <row r="462" spans="1:17" ht="14.4" customHeight="1" x14ac:dyDescent="0.3">
      <c r="A462" s="543" t="s">
        <v>1512</v>
      </c>
      <c r="B462" s="544" t="s">
        <v>1396</v>
      </c>
      <c r="C462" s="544" t="s">
        <v>1381</v>
      </c>
      <c r="D462" s="544" t="s">
        <v>1420</v>
      </c>
      <c r="E462" s="544" t="s">
        <v>1421</v>
      </c>
      <c r="F462" s="561">
        <v>171</v>
      </c>
      <c r="G462" s="561">
        <v>2736</v>
      </c>
      <c r="H462" s="561">
        <v>1</v>
      </c>
      <c r="I462" s="561">
        <v>16</v>
      </c>
      <c r="J462" s="561">
        <v>197</v>
      </c>
      <c r="K462" s="561">
        <v>3152</v>
      </c>
      <c r="L462" s="561">
        <v>1.1520467836257311</v>
      </c>
      <c r="M462" s="561">
        <v>16</v>
      </c>
      <c r="N462" s="561">
        <v>203</v>
      </c>
      <c r="O462" s="561">
        <v>3248</v>
      </c>
      <c r="P462" s="549">
        <v>1.1871345029239766</v>
      </c>
      <c r="Q462" s="562">
        <v>16</v>
      </c>
    </row>
    <row r="463" spans="1:17" ht="14.4" customHeight="1" x14ac:dyDescent="0.3">
      <c r="A463" s="543" t="s">
        <v>1512</v>
      </c>
      <c r="B463" s="544" t="s">
        <v>1396</v>
      </c>
      <c r="C463" s="544" t="s">
        <v>1381</v>
      </c>
      <c r="D463" s="544" t="s">
        <v>1422</v>
      </c>
      <c r="E463" s="544" t="s">
        <v>1423</v>
      </c>
      <c r="F463" s="561">
        <v>71</v>
      </c>
      <c r="G463" s="561">
        <v>18602</v>
      </c>
      <c r="H463" s="561">
        <v>1</v>
      </c>
      <c r="I463" s="561">
        <v>262</v>
      </c>
      <c r="J463" s="561">
        <v>89</v>
      </c>
      <c r="K463" s="561">
        <v>23435</v>
      </c>
      <c r="L463" s="561">
        <v>1.2598107730351575</v>
      </c>
      <c r="M463" s="561">
        <v>263.31460674157302</v>
      </c>
      <c r="N463" s="561">
        <v>68</v>
      </c>
      <c r="O463" s="561">
        <v>18088</v>
      </c>
      <c r="P463" s="549">
        <v>0.97236856252015913</v>
      </c>
      <c r="Q463" s="562">
        <v>266</v>
      </c>
    </row>
    <row r="464" spans="1:17" ht="14.4" customHeight="1" x14ac:dyDescent="0.3">
      <c r="A464" s="543" t="s">
        <v>1512</v>
      </c>
      <c r="B464" s="544" t="s">
        <v>1396</v>
      </c>
      <c r="C464" s="544" t="s">
        <v>1381</v>
      </c>
      <c r="D464" s="544" t="s">
        <v>1424</v>
      </c>
      <c r="E464" s="544" t="s">
        <v>1425</v>
      </c>
      <c r="F464" s="561">
        <v>88</v>
      </c>
      <c r="G464" s="561">
        <v>12408</v>
      </c>
      <c r="H464" s="561">
        <v>1</v>
      </c>
      <c r="I464" s="561">
        <v>141</v>
      </c>
      <c r="J464" s="561">
        <v>106</v>
      </c>
      <c r="K464" s="561">
        <v>14946</v>
      </c>
      <c r="L464" s="561">
        <v>1.2045454545454546</v>
      </c>
      <c r="M464" s="561">
        <v>141</v>
      </c>
      <c r="N464" s="561">
        <v>119</v>
      </c>
      <c r="O464" s="561">
        <v>16779</v>
      </c>
      <c r="P464" s="549">
        <v>1.3522727272727273</v>
      </c>
      <c r="Q464" s="562">
        <v>141</v>
      </c>
    </row>
    <row r="465" spans="1:17" ht="14.4" customHeight="1" x14ac:dyDescent="0.3">
      <c r="A465" s="543" t="s">
        <v>1512</v>
      </c>
      <c r="B465" s="544" t="s">
        <v>1396</v>
      </c>
      <c r="C465" s="544" t="s">
        <v>1381</v>
      </c>
      <c r="D465" s="544" t="s">
        <v>1426</v>
      </c>
      <c r="E465" s="544" t="s">
        <v>1425</v>
      </c>
      <c r="F465" s="561">
        <v>81</v>
      </c>
      <c r="G465" s="561">
        <v>6318</v>
      </c>
      <c r="H465" s="561">
        <v>1</v>
      </c>
      <c r="I465" s="561">
        <v>78</v>
      </c>
      <c r="J465" s="561">
        <v>88</v>
      </c>
      <c r="K465" s="561">
        <v>6864</v>
      </c>
      <c r="L465" s="561">
        <v>1.0864197530864197</v>
      </c>
      <c r="M465" s="561">
        <v>78</v>
      </c>
      <c r="N465" s="561">
        <v>80</v>
      </c>
      <c r="O465" s="561">
        <v>6240</v>
      </c>
      <c r="P465" s="549">
        <v>0.98765432098765427</v>
      </c>
      <c r="Q465" s="562">
        <v>78</v>
      </c>
    </row>
    <row r="466" spans="1:17" ht="14.4" customHeight="1" x14ac:dyDescent="0.3">
      <c r="A466" s="543" t="s">
        <v>1512</v>
      </c>
      <c r="B466" s="544" t="s">
        <v>1396</v>
      </c>
      <c r="C466" s="544" t="s">
        <v>1381</v>
      </c>
      <c r="D466" s="544" t="s">
        <v>1427</v>
      </c>
      <c r="E466" s="544" t="s">
        <v>1428</v>
      </c>
      <c r="F466" s="561">
        <v>88</v>
      </c>
      <c r="G466" s="561">
        <v>26664</v>
      </c>
      <c r="H466" s="561">
        <v>1</v>
      </c>
      <c r="I466" s="561">
        <v>303</v>
      </c>
      <c r="J466" s="561">
        <v>106</v>
      </c>
      <c r="K466" s="561">
        <v>32274</v>
      </c>
      <c r="L466" s="561">
        <v>1.2103960396039604</v>
      </c>
      <c r="M466" s="561">
        <v>304.47169811320754</v>
      </c>
      <c r="N466" s="561">
        <v>119</v>
      </c>
      <c r="O466" s="561">
        <v>36533</v>
      </c>
      <c r="P466" s="549">
        <v>1.3701245124512451</v>
      </c>
      <c r="Q466" s="562">
        <v>307</v>
      </c>
    </row>
    <row r="467" spans="1:17" ht="14.4" customHeight="1" x14ac:dyDescent="0.3">
      <c r="A467" s="543" t="s">
        <v>1512</v>
      </c>
      <c r="B467" s="544" t="s">
        <v>1396</v>
      </c>
      <c r="C467" s="544" t="s">
        <v>1381</v>
      </c>
      <c r="D467" s="544" t="s">
        <v>1429</v>
      </c>
      <c r="E467" s="544" t="s">
        <v>1430</v>
      </c>
      <c r="F467" s="561"/>
      <c r="G467" s="561"/>
      <c r="H467" s="561"/>
      <c r="I467" s="561"/>
      <c r="J467" s="561"/>
      <c r="K467" s="561"/>
      <c r="L467" s="561"/>
      <c r="M467" s="561"/>
      <c r="N467" s="561">
        <v>1</v>
      </c>
      <c r="O467" s="561">
        <v>487</v>
      </c>
      <c r="P467" s="549"/>
      <c r="Q467" s="562">
        <v>487</v>
      </c>
    </row>
    <row r="468" spans="1:17" ht="14.4" customHeight="1" x14ac:dyDescent="0.3">
      <c r="A468" s="543" t="s">
        <v>1512</v>
      </c>
      <c r="B468" s="544" t="s">
        <v>1396</v>
      </c>
      <c r="C468" s="544" t="s">
        <v>1381</v>
      </c>
      <c r="D468" s="544" t="s">
        <v>1431</v>
      </c>
      <c r="E468" s="544" t="s">
        <v>1432</v>
      </c>
      <c r="F468" s="561">
        <v>14</v>
      </c>
      <c r="G468" s="561">
        <v>2240</v>
      </c>
      <c r="H468" s="561">
        <v>1</v>
      </c>
      <c r="I468" s="561">
        <v>160</v>
      </c>
      <c r="J468" s="561">
        <v>18</v>
      </c>
      <c r="K468" s="561">
        <v>2884</v>
      </c>
      <c r="L468" s="561">
        <v>1.2875000000000001</v>
      </c>
      <c r="M468" s="561">
        <v>160.22222222222223</v>
      </c>
      <c r="N468" s="561">
        <v>24</v>
      </c>
      <c r="O468" s="561">
        <v>3864</v>
      </c>
      <c r="P468" s="549">
        <v>1.7250000000000001</v>
      </c>
      <c r="Q468" s="562">
        <v>161</v>
      </c>
    </row>
    <row r="469" spans="1:17" ht="14.4" customHeight="1" x14ac:dyDescent="0.3">
      <c r="A469" s="543" t="s">
        <v>1512</v>
      </c>
      <c r="B469" s="544" t="s">
        <v>1396</v>
      </c>
      <c r="C469" s="544" t="s">
        <v>1381</v>
      </c>
      <c r="D469" s="544" t="s">
        <v>1435</v>
      </c>
      <c r="E469" s="544" t="s">
        <v>1401</v>
      </c>
      <c r="F469" s="561">
        <v>230</v>
      </c>
      <c r="G469" s="561">
        <v>16100</v>
      </c>
      <c r="H469" s="561">
        <v>1</v>
      </c>
      <c r="I469" s="561">
        <v>70</v>
      </c>
      <c r="J469" s="561">
        <v>240</v>
      </c>
      <c r="K469" s="561">
        <v>16900</v>
      </c>
      <c r="L469" s="561">
        <v>1.0496894409937889</v>
      </c>
      <c r="M469" s="561">
        <v>70.416666666666671</v>
      </c>
      <c r="N469" s="561">
        <v>230</v>
      </c>
      <c r="O469" s="561">
        <v>16330</v>
      </c>
      <c r="P469" s="549">
        <v>1.0142857142857142</v>
      </c>
      <c r="Q469" s="562">
        <v>71</v>
      </c>
    </row>
    <row r="470" spans="1:17" ht="14.4" customHeight="1" x14ac:dyDescent="0.3">
      <c r="A470" s="543" t="s">
        <v>1512</v>
      </c>
      <c r="B470" s="544" t="s">
        <v>1396</v>
      </c>
      <c r="C470" s="544" t="s">
        <v>1381</v>
      </c>
      <c r="D470" s="544" t="s">
        <v>1440</v>
      </c>
      <c r="E470" s="544" t="s">
        <v>1441</v>
      </c>
      <c r="F470" s="561">
        <v>3</v>
      </c>
      <c r="G470" s="561">
        <v>648</v>
      </c>
      <c r="H470" s="561">
        <v>1</v>
      </c>
      <c r="I470" s="561">
        <v>216</v>
      </c>
      <c r="J470" s="561">
        <v>1</v>
      </c>
      <c r="K470" s="561">
        <v>216</v>
      </c>
      <c r="L470" s="561">
        <v>0.33333333333333331</v>
      </c>
      <c r="M470" s="561">
        <v>216</v>
      </c>
      <c r="N470" s="561">
        <v>3</v>
      </c>
      <c r="O470" s="561">
        <v>660</v>
      </c>
      <c r="P470" s="549">
        <v>1.0185185185185186</v>
      </c>
      <c r="Q470" s="562">
        <v>220</v>
      </c>
    </row>
    <row r="471" spans="1:17" ht="14.4" customHeight="1" x14ac:dyDescent="0.3">
      <c r="A471" s="543" t="s">
        <v>1512</v>
      </c>
      <c r="B471" s="544" t="s">
        <v>1396</v>
      </c>
      <c r="C471" s="544" t="s">
        <v>1381</v>
      </c>
      <c r="D471" s="544" t="s">
        <v>1442</v>
      </c>
      <c r="E471" s="544" t="s">
        <v>1443</v>
      </c>
      <c r="F471" s="561">
        <v>6</v>
      </c>
      <c r="G471" s="561">
        <v>7134</v>
      </c>
      <c r="H471" s="561">
        <v>1</v>
      </c>
      <c r="I471" s="561">
        <v>1189</v>
      </c>
      <c r="J471" s="561">
        <v>5</v>
      </c>
      <c r="K471" s="561">
        <v>5945</v>
      </c>
      <c r="L471" s="561">
        <v>0.83333333333333337</v>
      </c>
      <c r="M471" s="561">
        <v>1189</v>
      </c>
      <c r="N471" s="561">
        <v>6</v>
      </c>
      <c r="O471" s="561">
        <v>7170</v>
      </c>
      <c r="P471" s="549">
        <v>1.0050462573591252</v>
      </c>
      <c r="Q471" s="562">
        <v>1195</v>
      </c>
    </row>
    <row r="472" spans="1:17" ht="14.4" customHeight="1" x14ac:dyDescent="0.3">
      <c r="A472" s="543" t="s">
        <v>1512</v>
      </c>
      <c r="B472" s="544" t="s">
        <v>1396</v>
      </c>
      <c r="C472" s="544" t="s">
        <v>1381</v>
      </c>
      <c r="D472" s="544" t="s">
        <v>1444</v>
      </c>
      <c r="E472" s="544" t="s">
        <v>1445</v>
      </c>
      <c r="F472" s="561">
        <v>6</v>
      </c>
      <c r="G472" s="561">
        <v>648</v>
      </c>
      <c r="H472" s="561">
        <v>1</v>
      </c>
      <c r="I472" s="561">
        <v>108</v>
      </c>
      <c r="J472" s="561">
        <v>4</v>
      </c>
      <c r="K472" s="561">
        <v>432</v>
      </c>
      <c r="L472" s="561">
        <v>0.66666666666666663</v>
      </c>
      <c r="M472" s="561">
        <v>108</v>
      </c>
      <c r="N472" s="561">
        <v>6</v>
      </c>
      <c r="O472" s="561">
        <v>660</v>
      </c>
      <c r="P472" s="549">
        <v>1.0185185185185186</v>
      </c>
      <c r="Q472" s="562">
        <v>110</v>
      </c>
    </row>
    <row r="473" spans="1:17" ht="14.4" customHeight="1" x14ac:dyDescent="0.3">
      <c r="A473" s="543" t="s">
        <v>1512</v>
      </c>
      <c r="B473" s="544" t="s">
        <v>1396</v>
      </c>
      <c r="C473" s="544" t="s">
        <v>1381</v>
      </c>
      <c r="D473" s="544" t="s">
        <v>1446</v>
      </c>
      <c r="E473" s="544" t="s">
        <v>1447</v>
      </c>
      <c r="F473" s="561">
        <v>1</v>
      </c>
      <c r="G473" s="561">
        <v>319</v>
      </c>
      <c r="H473" s="561">
        <v>1</v>
      </c>
      <c r="I473" s="561">
        <v>319</v>
      </c>
      <c r="J473" s="561"/>
      <c r="K473" s="561"/>
      <c r="L473" s="561"/>
      <c r="M473" s="561"/>
      <c r="N473" s="561">
        <v>1</v>
      </c>
      <c r="O473" s="561">
        <v>323</v>
      </c>
      <c r="P473" s="549">
        <v>1.0125391849529781</v>
      </c>
      <c r="Q473" s="562">
        <v>323</v>
      </c>
    </row>
    <row r="474" spans="1:17" ht="14.4" customHeight="1" x14ac:dyDescent="0.3">
      <c r="A474" s="543" t="s">
        <v>1512</v>
      </c>
      <c r="B474" s="544" t="s">
        <v>1396</v>
      </c>
      <c r="C474" s="544" t="s">
        <v>1381</v>
      </c>
      <c r="D474" s="544" t="s">
        <v>1450</v>
      </c>
      <c r="E474" s="544" t="s">
        <v>1451</v>
      </c>
      <c r="F474" s="561"/>
      <c r="G474" s="561"/>
      <c r="H474" s="561"/>
      <c r="I474" s="561"/>
      <c r="J474" s="561">
        <v>1</v>
      </c>
      <c r="K474" s="561">
        <v>144</v>
      </c>
      <c r="L474" s="561"/>
      <c r="M474" s="561">
        <v>144</v>
      </c>
      <c r="N474" s="561"/>
      <c r="O474" s="561"/>
      <c r="P474" s="549"/>
      <c r="Q474" s="562"/>
    </row>
    <row r="475" spans="1:17" ht="14.4" customHeight="1" x14ac:dyDescent="0.3">
      <c r="A475" s="543" t="s">
        <v>1512</v>
      </c>
      <c r="B475" s="544" t="s">
        <v>1396</v>
      </c>
      <c r="C475" s="544" t="s">
        <v>1381</v>
      </c>
      <c r="D475" s="544" t="s">
        <v>1452</v>
      </c>
      <c r="E475" s="544" t="s">
        <v>1453</v>
      </c>
      <c r="F475" s="561"/>
      <c r="G475" s="561"/>
      <c r="H475" s="561"/>
      <c r="I475" s="561"/>
      <c r="J475" s="561">
        <v>1</v>
      </c>
      <c r="K475" s="561">
        <v>1020</v>
      </c>
      <c r="L475" s="561"/>
      <c r="M475" s="561">
        <v>1020</v>
      </c>
      <c r="N475" s="561"/>
      <c r="O475" s="561"/>
      <c r="P475" s="549"/>
      <c r="Q475" s="562"/>
    </row>
    <row r="476" spans="1:17" ht="14.4" customHeight="1" thickBot="1" x14ac:dyDescent="0.35">
      <c r="A476" s="551" t="s">
        <v>1512</v>
      </c>
      <c r="B476" s="552" t="s">
        <v>1396</v>
      </c>
      <c r="C476" s="552" t="s">
        <v>1381</v>
      </c>
      <c r="D476" s="552" t="s">
        <v>1454</v>
      </c>
      <c r="E476" s="552" t="s">
        <v>1455</v>
      </c>
      <c r="F476" s="563"/>
      <c r="G476" s="563"/>
      <c r="H476" s="563"/>
      <c r="I476" s="563"/>
      <c r="J476" s="563">
        <v>1</v>
      </c>
      <c r="K476" s="563">
        <v>291</v>
      </c>
      <c r="L476" s="563"/>
      <c r="M476" s="563">
        <v>291</v>
      </c>
      <c r="N476" s="563"/>
      <c r="O476" s="563"/>
      <c r="P476" s="557"/>
      <c r="Q476" s="56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137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5" t="s">
        <v>283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2013</v>
      </c>
      <c r="C3" s="40">
        <v>2014</v>
      </c>
      <c r="D3" s="7"/>
      <c r="E3" s="331">
        <v>2015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89.214519999999993</v>
      </c>
      <c r="C5" s="29">
        <v>81.566630000000004</v>
      </c>
      <c r="D5" s="8"/>
      <c r="E5" s="117">
        <v>44.094549999999998</v>
      </c>
      <c r="F5" s="28">
        <v>95.174126089401994</v>
      </c>
      <c r="G5" s="116">
        <f>E5-F5</f>
        <v>-51.079576089401996</v>
      </c>
      <c r="H5" s="122">
        <f>IF(F5&lt;0.00000001,"",E5/F5)</f>
        <v>0.46330396518250871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19473.930679999998</v>
      </c>
      <c r="C6" s="31">
        <v>20799.228360000019</v>
      </c>
      <c r="D6" s="8"/>
      <c r="E6" s="118">
        <v>20482.301040000009</v>
      </c>
      <c r="F6" s="30">
        <v>20368.499358441597</v>
      </c>
      <c r="G6" s="119">
        <f>E6-F6</f>
        <v>113.80168155841238</v>
      </c>
      <c r="H6" s="123">
        <f>IF(F6&lt;0.00000001,"",E6/F6)</f>
        <v>1.0055871411808865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15175.978469999998</v>
      </c>
      <c r="C7" s="31">
        <v>15142.697050000012</v>
      </c>
      <c r="D7" s="8"/>
      <c r="E7" s="118">
        <v>15943.183840000002</v>
      </c>
      <c r="F7" s="30">
        <v>16379.999484069711</v>
      </c>
      <c r="G7" s="119">
        <f>E7-F7</f>
        <v>-436.81564406970938</v>
      </c>
      <c r="H7" s="123">
        <f>IF(F7&lt;0.00000001,"",E7/F7)</f>
        <v>0.973332377421957</v>
      </c>
    </row>
    <row r="8" spans="1:8" ht="14.4" customHeight="1" thickBot="1" x14ac:dyDescent="0.35">
      <c r="A8" s="1" t="s">
        <v>76</v>
      </c>
      <c r="B8" s="11">
        <v>-16359.315849999994</v>
      </c>
      <c r="C8" s="33">
        <v>-22609.084620000012</v>
      </c>
      <c r="D8" s="8"/>
      <c r="E8" s="120">
        <v>-24677.88210000001</v>
      </c>
      <c r="F8" s="32">
        <v>-21874.039212815995</v>
      </c>
      <c r="G8" s="121">
        <f>E8-F8</f>
        <v>-2803.8428871840151</v>
      </c>
      <c r="H8" s="124" t="str">
        <f>IF(F8&lt;0.00000001,"",E8/F8)</f>
        <v/>
      </c>
    </row>
    <row r="9" spans="1:8" ht="14.4" customHeight="1" thickBot="1" x14ac:dyDescent="0.35">
      <c r="A9" s="2" t="s">
        <v>77</v>
      </c>
      <c r="B9" s="3">
        <v>18379.807820000009</v>
      </c>
      <c r="C9" s="35">
        <v>13414.407420000021</v>
      </c>
      <c r="D9" s="8"/>
      <c r="E9" s="3">
        <v>11791.697330000003</v>
      </c>
      <c r="F9" s="34">
        <v>14969.633755784715</v>
      </c>
      <c r="G9" s="34">
        <f>E9-F9</f>
        <v>-3177.9364257847119</v>
      </c>
      <c r="H9" s="125">
        <f>IF(F9&lt;0.00000001,"",E9/F9)</f>
        <v>0.78770780383610506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6343.4409999999998</v>
      </c>
      <c r="C11" s="29">
        <f>IF(ISERROR(VLOOKUP("Celkem:",'ZV Vykáz.-A'!A:F,4,0)),0,VLOOKUP("Celkem:",'ZV Vykáz.-A'!A:F,4,0)/1000)</f>
        <v>6486.259</v>
      </c>
      <c r="D11" s="8"/>
      <c r="E11" s="117">
        <f>IF(ISERROR(VLOOKUP("Celkem:",'ZV Vykáz.-A'!A:F,6,0)),0,VLOOKUP("Celkem:",'ZV Vykáz.-A'!A:F,6,0)/1000)</f>
        <v>6736.6163299999998</v>
      </c>
      <c r="F11" s="28">
        <f>B11</f>
        <v>6343.4409999999998</v>
      </c>
      <c r="G11" s="116">
        <f>E11-F11</f>
        <v>393.17533000000003</v>
      </c>
      <c r="H11" s="122">
        <f>IF(F11&lt;0.00000001,"",E11/F11)</f>
        <v>1.0619813962169744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6343.4409999999998</v>
      </c>
      <c r="C13" s="37">
        <f>SUM(C11:C12)</f>
        <v>6486.259</v>
      </c>
      <c r="D13" s="8"/>
      <c r="E13" s="5">
        <f>SUM(E11:E12)</f>
        <v>6736.6163299999998</v>
      </c>
      <c r="F13" s="36">
        <f>SUM(F11:F12)</f>
        <v>6343.4409999999998</v>
      </c>
      <c r="G13" s="36">
        <f>E13-F13</f>
        <v>393.17533000000003</v>
      </c>
      <c r="H13" s="126">
        <f>IF(F13&lt;0.00000001,"",E13/F13)</f>
        <v>1.0619813962169744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0.345130975368381</v>
      </c>
      <c r="C15" s="39">
        <f>IF(C9=0,"",C13/C9)</f>
        <v>0.48352929778540971</v>
      </c>
      <c r="D15" s="8"/>
      <c r="E15" s="6">
        <f>IF(E9=0,"",E13/E9)</f>
        <v>0.57130166603419752</v>
      </c>
      <c r="F15" s="38">
        <f>IF(F9=0,"",F13/F9)</f>
        <v>0.4237539210034918</v>
      </c>
      <c r="G15" s="38">
        <f>IF(ISERROR(F15-E15),"",E15-F15)</f>
        <v>0.14754774503070572</v>
      </c>
      <c r="H15" s="127">
        <f>IF(ISERROR(F15-E15),"",IF(F15&lt;0.00000001,"",E15/F15))</f>
        <v>1.3481920466512685</v>
      </c>
    </row>
    <row r="17" spans="1:8" ht="14.4" customHeight="1" x14ac:dyDescent="0.3">
      <c r="A17" s="113" t="s">
        <v>161</v>
      </c>
    </row>
    <row r="18" spans="1:8" ht="14.4" customHeight="1" x14ac:dyDescent="0.3">
      <c r="A18" s="288" t="s">
        <v>203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202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257</v>
      </c>
    </row>
    <row r="21" spans="1:8" ht="14.4" customHeight="1" x14ac:dyDescent="0.3">
      <c r="A21" s="114" t="s">
        <v>162</v>
      </c>
    </row>
    <row r="22" spans="1:8" ht="14.4" customHeight="1" x14ac:dyDescent="0.3">
      <c r="A22" s="115" t="s">
        <v>163</v>
      </c>
    </row>
    <row r="23" spans="1:8" ht="14.4" customHeight="1" x14ac:dyDescent="0.3">
      <c r="A23" s="115" t="s">
        <v>164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4" operator="greaterThan">
      <formula>0</formula>
    </cfRule>
  </conditionalFormatting>
  <conditionalFormatting sqref="G11:G13 G15">
    <cfRule type="cellIs" dxfId="57" priority="3" operator="lessThan">
      <formula>0</formula>
    </cfRule>
  </conditionalFormatting>
  <conditionalFormatting sqref="H5:H9">
    <cfRule type="cellIs" dxfId="56" priority="2" operator="greaterThan">
      <formula>1</formula>
    </cfRule>
  </conditionalFormatting>
  <conditionalFormatting sqref="H11:H13 H15">
    <cfRule type="cellIs" dxfId="5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5" t="s">
        <v>283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-15.244485999788189</v>
      </c>
      <c r="C4" s="202">
        <f t="shared" ref="C4:M4" si="0">(C10+C8)/C6</f>
        <v>3.2337604014795174</v>
      </c>
      <c r="D4" s="202">
        <f t="shared" si="0"/>
        <v>0.89566920978768172</v>
      </c>
      <c r="E4" s="202">
        <f t="shared" si="0"/>
        <v>1.5409392710000005</v>
      </c>
      <c r="F4" s="202">
        <f t="shared" si="0"/>
        <v>0.6207485975716962</v>
      </c>
      <c r="G4" s="202">
        <f t="shared" si="0"/>
        <v>0.57130166518614323</v>
      </c>
      <c r="H4" s="202">
        <f t="shared" si="0"/>
        <v>0.57130166518614323</v>
      </c>
      <c r="I4" s="202">
        <f t="shared" si="0"/>
        <v>0.57130166518614323</v>
      </c>
      <c r="J4" s="202">
        <f t="shared" si="0"/>
        <v>0.57130166518614323</v>
      </c>
      <c r="K4" s="202">
        <f t="shared" si="0"/>
        <v>0.57130166518614323</v>
      </c>
      <c r="L4" s="202">
        <f t="shared" si="0"/>
        <v>0.57130166518614323</v>
      </c>
      <c r="M4" s="202">
        <f t="shared" si="0"/>
        <v>0.57130166518614323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-89.818639999998993</v>
      </c>
      <c r="C5" s="202">
        <f>IF(ISERROR(VLOOKUP($A5,'Man Tab'!$A:$Q,COLUMN()+2,0)),0,VLOOKUP($A5,'Man Tab'!$A:$Q,COLUMN()+2,0))</f>
        <v>902.95897000000298</v>
      </c>
      <c r="D5" s="202">
        <f>IF(ISERROR(VLOOKUP($A5,'Man Tab'!$A:$Q,COLUMN()+2,0)),0,VLOOKUP($A5,'Man Tab'!$A:$Q,COLUMN()+2,0))</f>
        <v>3756.4901599999998</v>
      </c>
      <c r="E5" s="202">
        <f>IF(ISERROR(VLOOKUP($A5,'Man Tab'!$A:$Q,COLUMN()+2,0)),0,VLOOKUP($A5,'Man Tab'!$A:$Q,COLUMN()+2,0))</f>
        <v>-909.27793999999903</v>
      </c>
      <c r="F5" s="202">
        <f>IF(ISERROR(VLOOKUP($A5,'Man Tab'!$A:$Q,COLUMN()+2,0)),0,VLOOKUP($A5,'Man Tab'!$A:$Q,COLUMN()+2,0))</f>
        <v>7192.0542800000003</v>
      </c>
      <c r="G5" s="202">
        <f>IF(ISERROR(VLOOKUP($A5,'Man Tab'!$A:$Q,COLUMN()+2,0)),0,VLOOKUP($A5,'Man Tab'!$A:$Q,COLUMN()+2,0))</f>
        <v>939.290499999997</v>
      </c>
      <c r="H5" s="202">
        <f>IF(ISERROR(VLOOKUP($A5,'Man Tab'!$A:$Q,COLUMN()+2,0)),0,VLOOKUP($A5,'Man Tab'!$A:$Q,COLUMN()+2,0))</f>
        <v>0</v>
      </c>
      <c r="I5" s="202">
        <f>IF(ISERROR(VLOOKUP($A5,'Man Tab'!$A:$Q,COLUMN()+2,0)),0,VLOOKUP($A5,'Man Tab'!$A:$Q,COLUMN()+2,0))</f>
        <v>0</v>
      </c>
      <c r="J5" s="202">
        <f>IF(ISERROR(VLOOKUP($A5,'Man Tab'!$A:$Q,COLUMN()+2,0)),0,VLOOKUP($A5,'Man Tab'!$A:$Q,COLUMN()+2,0))</f>
        <v>0</v>
      </c>
      <c r="K5" s="202">
        <f>IF(ISERROR(VLOOKUP($A5,'Man Tab'!$A:$Q,COLUMN()+2,0)),0,VLOOKUP($A5,'Man Tab'!$A:$Q,COLUMN()+2,0))</f>
        <v>0</v>
      </c>
      <c r="L5" s="202">
        <f>IF(ISERROR(VLOOKUP($A5,'Man Tab'!$A:$Q,COLUMN()+2,0)),0,VLOOKUP($A5,'Man Tab'!$A:$Q,COLUMN()+2,0))</f>
        <v>0</v>
      </c>
      <c r="M5" s="202">
        <f>IF(ISERROR(VLOOKUP($A5,'Man Tab'!$A:$Q,COLUMN()+2,0)),0,VLOOKUP($A5,'Man Tab'!$A:$Q,COLUMN()+2,0))</f>
        <v>0</v>
      </c>
    </row>
    <row r="6" spans="1:13" ht="14.4" customHeight="1" x14ac:dyDescent="0.3">
      <c r="A6" s="203" t="s">
        <v>77</v>
      </c>
      <c r="B6" s="204">
        <f>B5</f>
        <v>-89.818639999998993</v>
      </c>
      <c r="C6" s="204">
        <f t="shared" ref="C6:M6" si="1">C5+B6</f>
        <v>813.14033000000404</v>
      </c>
      <c r="D6" s="204">
        <f t="shared" si="1"/>
        <v>4569.6304900000041</v>
      </c>
      <c r="E6" s="204">
        <f t="shared" si="1"/>
        <v>3660.3525500000051</v>
      </c>
      <c r="F6" s="204">
        <f t="shared" si="1"/>
        <v>10852.406830000005</v>
      </c>
      <c r="G6" s="204">
        <f t="shared" si="1"/>
        <v>11791.697330000003</v>
      </c>
      <c r="H6" s="204">
        <f t="shared" si="1"/>
        <v>11791.697330000003</v>
      </c>
      <c r="I6" s="204">
        <f t="shared" si="1"/>
        <v>11791.697330000003</v>
      </c>
      <c r="J6" s="204">
        <f t="shared" si="1"/>
        <v>11791.697330000003</v>
      </c>
      <c r="K6" s="204">
        <f t="shared" si="1"/>
        <v>11791.697330000003</v>
      </c>
      <c r="L6" s="204">
        <f t="shared" si="1"/>
        <v>11791.697330000003</v>
      </c>
      <c r="M6" s="204">
        <f t="shared" si="1"/>
        <v>11791.697330000003</v>
      </c>
    </row>
    <row r="7" spans="1:13" ht="14.4" customHeight="1" x14ac:dyDescent="0.3">
      <c r="A7" s="203" t="s">
        <v>102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103</v>
      </c>
      <c r="B9" s="203">
        <v>1369239</v>
      </c>
      <c r="C9" s="203">
        <v>1260262</v>
      </c>
      <c r="D9" s="203">
        <v>1463376.33</v>
      </c>
      <c r="E9" s="203">
        <v>1547503.6600000001</v>
      </c>
      <c r="F9" s="203">
        <v>1096235.33</v>
      </c>
      <c r="G9" s="203">
        <v>0</v>
      </c>
      <c r="H9" s="203">
        <v>0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</row>
    <row r="10" spans="1:13" ht="14.4" customHeight="1" x14ac:dyDescent="0.3">
      <c r="A10" s="203" t="s">
        <v>79</v>
      </c>
      <c r="B10" s="204">
        <f>B9/1000</f>
        <v>1369.239</v>
      </c>
      <c r="C10" s="204">
        <f t="shared" ref="C10:M10" si="3">C9/1000+B10</f>
        <v>2629.5010000000002</v>
      </c>
      <c r="D10" s="204">
        <f t="shared" si="3"/>
        <v>4092.8773300000003</v>
      </c>
      <c r="E10" s="204">
        <f t="shared" si="3"/>
        <v>5640.3809900000006</v>
      </c>
      <c r="F10" s="204">
        <f t="shared" si="3"/>
        <v>6736.616320000001</v>
      </c>
      <c r="G10" s="204">
        <f t="shared" si="3"/>
        <v>6736.616320000001</v>
      </c>
      <c r="H10" s="204">
        <f t="shared" si="3"/>
        <v>6736.616320000001</v>
      </c>
      <c r="I10" s="204">
        <f t="shared" si="3"/>
        <v>6736.616320000001</v>
      </c>
      <c r="J10" s="204">
        <f t="shared" si="3"/>
        <v>6736.616320000001</v>
      </c>
      <c r="K10" s="204">
        <f t="shared" si="3"/>
        <v>6736.616320000001</v>
      </c>
      <c r="L10" s="204">
        <f t="shared" si="3"/>
        <v>6736.616320000001</v>
      </c>
      <c r="M10" s="204">
        <f t="shared" si="3"/>
        <v>6736.616320000001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6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0.4237539210034918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0.4237539210034918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34" t="s">
        <v>285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5" customFormat="1" ht="14.4" customHeight="1" thickBot="1" x14ac:dyDescent="0.3">
      <c r="A2" s="235" t="s">
        <v>283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2015</v>
      </c>
      <c r="C4" s="139" t="s">
        <v>30</v>
      </c>
      <c r="D4" s="129" t="s">
        <v>260</v>
      </c>
      <c r="E4" s="129" t="s">
        <v>261</v>
      </c>
      <c r="F4" s="129" t="s">
        <v>262</v>
      </c>
      <c r="G4" s="129" t="s">
        <v>263</v>
      </c>
      <c r="H4" s="129" t="s">
        <v>264</v>
      </c>
      <c r="I4" s="129" t="s">
        <v>265</v>
      </c>
      <c r="J4" s="129" t="s">
        <v>266</v>
      </c>
      <c r="K4" s="129" t="s">
        <v>267</v>
      </c>
      <c r="L4" s="129" t="s">
        <v>268</v>
      </c>
      <c r="M4" s="129" t="s">
        <v>269</v>
      </c>
      <c r="N4" s="129" t="s">
        <v>270</v>
      </c>
      <c r="O4" s="129" t="s">
        <v>271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284</v>
      </c>
    </row>
    <row r="7" spans="1:17" ht="14.4" customHeight="1" x14ac:dyDescent="0.3">
      <c r="A7" s="15" t="s">
        <v>35</v>
      </c>
      <c r="B7" s="51">
        <v>190.34825217880501</v>
      </c>
      <c r="C7" s="52">
        <v>15.862354348233</v>
      </c>
      <c r="D7" s="52">
        <v>4.6664599999999998</v>
      </c>
      <c r="E7" s="52">
        <v>3.6513599999999999</v>
      </c>
      <c r="F7" s="52">
        <v>3.5613999999999999</v>
      </c>
      <c r="G7" s="52">
        <v>7.9142099999999997</v>
      </c>
      <c r="H7" s="52">
        <v>16.758430000000001</v>
      </c>
      <c r="I7" s="52">
        <v>7.5426900000000003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44.094549999999998</v>
      </c>
      <c r="Q7" s="95">
        <v>0.46330396518200001</v>
      </c>
    </row>
    <row r="8" spans="1:17" ht="14.4" customHeight="1" x14ac:dyDescent="0.3">
      <c r="A8" s="15" t="s">
        <v>36</v>
      </c>
      <c r="B8" s="51">
        <v>1399.9999559034</v>
      </c>
      <c r="C8" s="52">
        <v>116.66666299195001</v>
      </c>
      <c r="D8" s="52">
        <v>165.15737999999999</v>
      </c>
      <c r="E8" s="52">
        <v>101.76916</v>
      </c>
      <c r="F8" s="52">
        <v>105.91875</v>
      </c>
      <c r="G8" s="52">
        <v>115.80203</v>
      </c>
      <c r="H8" s="52">
        <v>138.70935</v>
      </c>
      <c r="I8" s="52">
        <v>88.099680000000006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715.45635000000004</v>
      </c>
      <c r="Q8" s="95">
        <v>1.022080532193</v>
      </c>
    </row>
    <row r="9" spans="1:17" ht="14.4" customHeight="1" x14ac:dyDescent="0.3">
      <c r="A9" s="15" t="s">
        <v>37</v>
      </c>
      <c r="B9" s="51">
        <v>40736.998716883201</v>
      </c>
      <c r="C9" s="52">
        <v>3394.7498930736001</v>
      </c>
      <c r="D9" s="52">
        <v>3043.90987</v>
      </c>
      <c r="E9" s="52">
        <v>2948.4910400000099</v>
      </c>
      <c r="F9" s="52">
        <v>3468.8646199999998</v>
      </c>
      <c r="G9" s="52">
        <v>2457.9499999999998</v>
      </c>
      <c r="H9" s="52">
        <v>3956.3090400000001</v>
      </c>
      <c r="I9" s="52">
        <v>4606.7764699999998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20482.301039999998</v>
      </c>
      <c r="Q9" s="95">
        <v>1.0055871411799999</v>
      </c>
    </row>
    <row r="10" spans="1:17" ht="14.4" customHeight="1" x14ac:dyDescent="0.3">
      <c r="A10" s="15" t="s">
        <v>38</v>
      </c>
      <c r="B10" s="51">
        <v>2119.99993322514</v>
      </c>
      <c r="C10" s="52">
        <v>176.66666110209499</v>
      </c>
      <c r="D10" s="52">
        <v>154.28710000000001</v>
      </c>
      <c r="E10" s="52">
        <v>152.38394</v>
      </c>
      <c r="F10" s="52">
        <v>144.40217999999999</v>
      </c>
      <c r="G10" s="52">
        <v>157.34343000000001</v>
      </c>
      <c r="H10" s="52">
        <v>147.96124</v>
      </c>
      <c r="I10" s="52">
        <v>151.40485000000001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907.78273999999999</v>
      </c>
      <c r="Q10" s="95">
        <v>0.85639883829499996</v>
      </c>
    </row>
    <row r="11" spans="1:17" ht="14.4" customHeight="1" x14ac:dyDescent="0.3">
      <c r="A11" s="15" t="s">
        <v>39</v>
      </c>
      <c r="B11" s="51">
        <v>631.45416069401006</v>
      </c>
      <c r="C11" s="52">
        <v>52.621180057834003</v>
      </c>
      <c r="D11" s="52">
        <v>28.387129999999999</v>
      </c>
      <c r="E11" s="52">
        <v>55.442869999999999</v>
      </c>
      <c r="F11" s="52">
        <v>43.467379999999999</v>
      </c>
      <c r="G11" s="52">
        <v>76.452860000000001</v>
      </c>
      <c r="H11" s="52">
        <v>44.829689999999999</v>
      </c>
      <c r="I11" s="52">
        <v>52.755420000000001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301.33535000000001</v>
      </c>
      <c r="Q11" s="95">
        <v>0.95441718103100004</v>
      </c>
    </row>
    <row r="12" spans="1:17" ht="14.4" customHeight="1" x14ac:dyDescent="0.3">
      <c r="A12" s="15" t="s">
        <v>40</v>
      </c>
      <c r="B12" s="51">
        <v>4.214471121461</v>
      </c>
      <c r="C12" s="52">
        <v>0.351205926788</v>
      </c>
      <c r="D12" s="52">
        <v>0.15107000000000001</v>
      </c>
      <c r="E12" s="52">
        <v>64.420029999999997</v>
      </c>
      <c r="F12" s="52">
        <v>0.87590000000000001</v>
      </c>
      <c r="G12" s="52">
        <v>64.373279999999994</v>
      </c>
      <c r="H12" s="52">
        <v>67.889110000000002</v>
      </c>
      <c r="I12" s="52">
        <v>0.73619999999999997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198.44559000000001</v>
      </c>
      <c r="Q12" s="95">
        <v>94.173424983008999</v>
      </c>
    </row>
    <row r="13" spans="1:17" ht="14.4" customHeight="1" x14ac:dyDescent="0.3">
      <c r="A13" s="15" t="s">
        <v>41</v>
      </c>
      <c r="B13" s="51">
        <v>149.99999527536301</v>
      </c>
      <c r="C13" s="52">
        <v>12.499999606279999</v>
      </c>
      <c r="D13" s="52">
        <v>12.777480000000001</v>
      </c>
      <c r="E13" s="52">
        <v>8.4843399999999995</v>
      </c>
      <c r="F13" s="52">
        <v>17.17652</v>
      </c>
      <c r="G13" s="52">
        <v>6.52006</v>
      </c>
      <c r="H13" s="52">
        <v>16.490169999999999</v>
      </c>
      <c r="I13" s="52">
        <v>10.294739999999999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71.743309999999994</v>
      </c>
      <c r="Q13" s="95">
        <v>0.95657749679600002</v>
      </c>
    </row>
    <row r="14" spans="1:17" ht="14.4" customHeight="1" x14ac:dyDescent="0.3">
      <c r="A14" s="15" t="s">
        <v>42</v>
      </c>
      <c r="B14" s="51">
        <v>1385.8659329141001</v>
      </c>
      <c r="C14" s="52">
        <v>115.48882774284201</v>
      </c>
      <c r="D14" s="52">
        <v>147.27099999999999</v>
      </c>
      <c r="E14" s="52">
        <v>127.57</v>
      </c>
      <c r="F14" s="52">
        <v>128.97300000000001</v>
      </c>
      <c r="G14" s="52">
        <v>112.64400000000001</v>
      </c>
      <c r="H14" s="52">
        <v>99.444000000000003</v>
      </c>
      <c r="I14" s="52">
        <v>95.460999999999999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711.36300000000006</v>
      </c>
      <c r="Q14" s="95">
        <v>1.026597137724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0.85946</v>
      </c>
      <c r="E15" s="52">
        <v>0</v>
      </c>
      <c r="F15" s="52">
        <v>0.64459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1.5040500000000001</v>
      </c>
      <c r="Q15" s="95" t="s">
        <v>284</v>
      </c>
    </row>
    <row r="16" spans="1:17" ht="14.4" customHeight="1" x14ac:dyDescent="0.3">
      <c r="A16" s="15" t="s">
        <v>44</v>
      </c>
      <c r="B16" s="51">
        <v>-105999.996661257</v>
      </c>
      <c r="C16" s="52">
        <v>-8833.3330551047893</v>
      </c>
      <c r="D16" s="52">
        <v>-9209.0300100000004</v>
      </c>
      <c r="E16" s="52">
        <v>-7892.0195000000203</v>
      </c>
      <c r="F16" s="52">
        <v>-7660.1580299999996</v>
      </c>
      <c r="G16" s="52">
        <v>-9441.4519700000001</v>
      </c>
      <c r="H16" s="52">
        <v>-8386.4692099999993</v>
      </c>
      <c r="I16" s="52">
        <v>-9171.2711899999995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-51760.39991</v>
      </c>
      <c r="Q16" s="95">
        <v>0.97661134981700004</v>
      </c>
    </row>
    <row r="17" spans="1:17" ht="14.4" customHeight="1" x14ac:dyDescent="0.3">
      <c r="A17" s="15" t="s">
        <v>45</v>
      </c>
      <c r="B17" s="51">
        <v>565.11742633555696</v>
      </c>
      <c r="C17" s="52">
        <v>47.093118861295999</v>
      </c>
      <c r="D17" s="52">
        <v>25.757439999999999</v>
      </c>
      <c r="E17" s="52">
        <v>86.707520000000002</v>
      </c>
      <c r="F17" s="52">
        <v>26.77112</v>
      </c>
      <c r="G17" s="52">
        <v>28.575299999999999</v>
      </c>
      <c r="H17" s="52">
        <v>20.23527</v>
      </c>
      <c r="I17" s="52">
        <v>68.877120000000005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256.92376999999999</v>
      </c>
      <c r="Q17" s="95">
        <v>0.90927569395899999</v>
      </c>
    </row>
    <row r="18" spans="1:17" ht="14.4" customHeight="1" x14ac:dyDescent="0.3">
      <c r="A18" s="15" t="s">
        <v>46</v>
      </c>
      <c r="B18" s="51">
        <v>709.99997763672002</v>
      </c>
      <c r="C18" s="52">
        <v>59.166664803060002</v>
      </c>
      <c r="D18" s="52">
        <v>57.981000000000002</v>
      </c>
      <c r="E18" s="52">
        <v>54.585000000000001</v>
      </c>
      <c r="F18" s="52">
        <v>65.406000000000006</v>
      </c>
      <c r="G18" s="52">
        <v>66.756</v>
      </c>
      <c r="H18" s="52">
        <v>59.360999999999997</v>
      </c>
      <c r="I18" s="52">
        <v>74.421000000000006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378.51</v>
      </c>
      <c r="Q18" s="95">
        <v>1.066225385696</v>
      </c>
    </row>
    <row r="19" spans="1:17" ht="14.4" customHeight="1" x14ac:dyDescent="0.3">
      <c r="A19" s="15" t="s">
        <v>47</v>
      </c>
      <c r="B19" s="51">
        <v>1367.1440871392199</v>
      </c>
      <c r="C19" s="52">
        <v>113.928673928268</v>
      </c>
      <c r="D19" s="52">
        <v>83.909880000000001</v>
      </c>
      <c r="E19" s="52">
        <v>261.67772000000099</v>
      </c>
      <c r="F19" s="52">
        <v>110.77667</v>
      </c>
      <c r="G19" s="52">
        <v>98.897149999999996</v>
      </c>
      <c r="H19" s="52">
        <v>120.18351</v>
      </c>
      <c r="I19" s="52">
        <v>192.34048999999999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867.78542000000095</v>
      </c>
      <c r="Q19" s="95">
        <v>1.2694864106320001</v>
      </c>
    </row>
    <row r="20" spans="1:17" ht="14.4" customHeight="1" x14ac:dyDescent="0.3">
      <c r="A20" s="15" t="s">
        <v>48</v>
      </c>
      <c r="B20" s="51">
        <v>32759.9989681394</v>
      </c>
      <c r="C20" s="52">
        <v>2729.9999140116201</v>
      </c>
      <c r="D20" s="52">
        <v>2729.8243699999998</v>
      </c>
      <c r="E20" s="52">
        <v>2688.0767100000098</v>
      </c>
      <c r="F20" s="52">
        <v>2658.8501299999998</v>
      </c>
      <c r="G20" s="52">
        <v>2658.56504</v>
      </c>
      <c r="H20" s="52">
        <v>2570.2958699999999</v>
      </c>
      <c r="I20" s="52">
        <v>2637.5717199999999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15943.18384</v>
      </c>
      <c r="Q20" s="95">
        <v>0.97333237742099998</v>
      </c>
    </row>
    <row r="21" spans="1:17" ht="14.4" customHeight="1" x14ac:dyDescent="0.3">
      <c r="A21" s="16" t="s">
        <v>49</v>
      </c>
      <c r="B21" s="51">
        <v>3647.9998727789002</v>
      </c>
      <c r="C21" s="52">
        <v>303.99998939824201</v>
      </c>
      <c r="D21" s="52">
        <v>309.608</v>
      </c>
      <c r="E21" s="52">
        <v>304.40700000000101</v>
      </c>
      <c r="F21" s="52">
        <v>304.40699999999998</v>
      </c>
      <c r="G21" s="52">
        <v>304.40499999999997</v>
      </c>
      <c r="H21" s="52">
        <v>303.673</v>
      </c>
      <c r="I21" s="52">
        <v>305.14999999999998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1831.65</v>
      </c>
      <c r="Q21" s="95">
        <v>1.0041941139670001</v>
      </c>
    </row>
    <row r="22" spans="1:17" ht="14.4" customHeight="1" x14ac:dyDescent="0.3">
      <c r="A22" s="15" t="s">
        <v>50</v>
      </c>
      <c r="B22" s="51">
        <v>190.124</v>
      </c>
      <c r="C22" s="52">
        <v>15.843666666666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189.12468999999999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189.12468999999999</v>
      </c>
      <c r="Q22" s="95">
        <v>1.9894878079560001</v>
      </c>
    </row>
    <row r="23" spans="1:17" ht="14.4" customHeight="1" x14ac:dyDescent="0.3">
      <c r="A23" s="16" t="s">
        <v>51</v>
      </c>
      <c r="B23" s="51">
        <v>49599.998437720402</v>
      </c>
      <c r="C23" s="52">
        <v>4133.3332031433702</v>
      </c>
      <c r="D23" s="52">
        <v>2280.3900899999999</v>
      </c>
      <c r="E23" s="52">
        <v>1904.20183</v>
      </c>
      <c r="F23" s="52">
        <v>4295.2028799999998</v>
      </c>
      <c r="G23" s="52">
        <v>2325.77567</v>
      </c>
      <c r="H23" s="52">
        <v>7971.0006199999998</v>
      </c>
      <c r="I23" s="52">
        <v>1582.7546199999999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20359.325710000001</v>
      </c>
      <c r="Q23" s="95">
        <v>0.82094057868000003</v>
      </c>
    </row>
    <row r="24" spans="1:17" ht="14.4" customHeight="1" x14ac:dyDescent="0.3">
      <c r="A24" s="16" t="s">
        <v>52</v>
      </c>
      <c r="B24" s="51">
        <v>479.99998488115699</v>
      </c>
      <c r="C24" s="52">
        <v>39.999998740095997</v>
      </c>
      <c r="D24" s="52">
        <v>74.273640000000995</v>
      </c>
      <c r="E24" s="52">
        <v>33.109949999999998</v>
      </c>
      <c r="F24" s="52">
        <v>41.350050000000003</v>
      </c>
      <c r="G24" s="52">
        <v>50.199999999997999</v>
      </c>
      <c r="H24" s="52">
        <v>45.383190000002003</v>
      </c>
      <c r="I24" s="52">
        <v>47.250999999998001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291.567830000002</v>
      </c>
      <c r="Q24" s="95"/>
    </row>
    <row r="25" spans="1:17" ht="14.4" customHeight="1" x14ac:dyDescent="0.3">
      <c r="A25" s="17" t="s">
        <v>53</v>
      </c>
      <c r="B25" s="54">
        <v>29939.2675115694</v>
      </c>
      <c r="C25" s="55">
        <v>2494.9389592974499</v>
      </c>
      <c r="D25" s="55">
        <v>-89.818639999998993</v>
      </c>
      <c r="E25" s="55">
        <v>902.95897000000298</v>
      </c>
      <c r="F25" s="55">
        <v>3756.4901599999998</v>
      </c>
      <c r="G25" s="55">
        <v>-909.27793999999903</v>
      </c>
      <c r="H25" s="55">
        <v>7192.0542800000003</v>
      </c>
      <c r="I25" s="55">
        <v>939.290499999997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11791.697330000001</v>
      </c>
      <c r="Q25" s="96">
        <v>0.78770780383600003</v>
      </c>
    </row>
    <row r="26" spans="1:17" ht="14.4" customHeight="1" x14ac:dyDescent="0.3">
      <c r="A26" s="15" t="s">
        <v>54</v>
      </c>
      <c r="B26" s="51">
        <v>5394.68227407207</v>
      </c>
      <c r="C26" s="52">
        <v>449.55685617267301</v>
      </c>
      <c r="D26" s="52">
        <v>427.674630000001</v>
      </c>
      <c r="E26" s="52">
        <v>437.98358000000098</v>
      </c>
      <c r="F26" s="52">
        <v>485.05857000000202</v>
      </c>
      <c r="G26" s="52">
        <v>451.24138000000198</v>
      </c>
      <c r="H26" s="52">
        <v>382.79894000000002</v>
      </c>
      <c r="I26" s="52">
        <v>549.04381999999998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2733.8009200000101</v>
      </c>
      <c r="Q26" s="95">
        <v>1.013516934311</v>
      </c>
    </row>
    <row r="27" spans="1:17" ht="14.4" customHeight="1" x14ac:dyDescent="0.3">
      <c r="A27" s="18" t="s">
        <v>55</v>
      </c>
      <c r="B27" s="54">
        <v>35333.949785641496</v>
      </c>
      <c r="C27" s="55">
        <v>2944.4958154701199</v>
      </c>
      <c r="D27" s="55">
        <v>337.85599000000201</v>
      </c>
      <c r="E27" s="55">
        <v>1340.94255</v>
      </c>
      <c r="F27" s="55">
        <v>4241.5487300000004</v>
      </c>
      <c r="G27" s="55">
        <v>-458.03655999999802</v>
      </c>
      <c r="H27" s="55">
        <v>7574.85322</v>
      </c>
      <c r="I27" s="55">
        <v>1488.3343199999999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14525.498250000001</v>
      </c>
      <c r="Q27" s="96">
        <v>0.82218366970599999</v>
      </c>
    </row>
    <row r="28" spans="1:17" ht="14.4" customHeight="1" x14ac:dyDescent="0.3">
      <c r="A28" s="16" t="s">
        <v>56</v>
      </c>
      <c r="B28" s="51">
        <v>167.90989657524599</v>
      </c>
      <c r="C28" s="52">
        <v>13.99249138127</v>
      </c>
      <c r="D28" s="52">
        <v>4.83</v>
      </c>
      <c r="E28" s="52">
        <v>5.6340000000000003</v>
      </c>
      <c r="F28" s="52">
        <v>2.9115000000000002</v>
      </c>
      <c r="G28" s="52">
        <v>11.0947</v>
      </c>
      <c r="H28" s="52">
        <v>14.76402</v>
      </c>
      <c r="I28" s="52">
        <v>14.78467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54.018889999999999</v>
      </c>
      <c r="Q28" s="95">
        <v>0.64342711301400002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284</v>
      </c>
    </row>
    <row r="30" spans="1:17" ht="14.4" customHeight="1" x14ac:dyDescent="0.3">
      <c r="A30" s="16" t="s">
        <v>58</v>
      </c>
      <c r="B30" s="51">
        <v>53825.000000014399</v>
      </c>
      <c r="C30" s="52">
        <v>4485.4166666678702</v>
      </c>
      <c r="D30" s="52">
        <v>2440.5399600000001</v>
      </c>
      <c r="E30" s="52">
        <v>2043.5025499999999</v>
      </c>
      <c r="F30" s="52">
        <v>4814.6707900000001</v>
      </c>
      <c r="G30" s="52">
        <v>2497.1521499999999</v>
      </c>
      <c r="H30" s="52">
        <v>9226.0280500000008</v>
      </c>
      <c r="I30" s="52">
        <v>1670.9518499999999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22692.84535</v>
      </c>
      <c r="Q30" s="95">
        <v>0.84320837343199995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20.123999999999999</v>
      </c>
      <c r="E31" s="58">
        <v>85.481499999999997</v>
      </c>
      <c r="F31" s="58">
        <v>0</v>
      </c>
      <c r="G31" s="58">
        <v>0</v>
      </c>
      <c r="H31" s="58">
        <v>1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106.60550000000001</v>
      </c>
      <c r="Q31" s="97" t="s">
        <v>284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280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5" t="s">
        <v>283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276</v>
      </c>
      <c r="G4" s="346" t="s">
        <v>64</v>
      </c>
      <c r="H4" s="141" t="s">
        <v>142</v>
      </c>
      <c r="I4" s="344" t="s">
        <v>65</v>
      </c>
      <c r="J4" s="346" t="s">
        <v>278</v>
      </c>
      <c r="K4" s="347" t="s">
        <v>279</v>
      </c>
    </row>
    <row r="5" spans="1:11" ht="42" thickBot="1" x14ac:dyDescent="0.35">
      <c r="A5" s="78"/>
      <c r="B5" s="24" t="s">
        <v>272</v>
      </c>
      <c r="C5" s="25" t="s">
        <v>273</v>
      </c>
      <c r="D5" s="26" t="s">
        <v>274</v>
      </c>
      <c r="E5" s="26" t="s">
        <v>275</v>
      </c>
      <c r="F5" s="345"/>
      <c r="G5" s="345"/>
      <c r="H5" s="25" t="s">
        <v>277</v>
      </c>
      <c r="I5" s="345"/>
      <c r="J5" s="345"/>
      <c r="K5" s="348"/>
    </row>
    <row r="6" spans="1:11" ht="14.4" customHeight="1" thickBot="1" x14ac:dyDescent="0.35">
      <c r="A6" s="435" t="s">
        <v>286</v>
      </c>
      <c r="B6" s="417">
        <v>38368.721461645699</v>
      </c>
      <c r="C6" s="417">
        <v>36451.156949999997</v>
      </c>
      <c r="D6" s="418">
        <v>-1917.5645116456701</v>
      </c>
      <c r="E6" s="419">
        <v>0.95002271541500005</v>
      </c>
      <c r="F6" s="417">
        <v>29939.2675115694</v>
      </c>
      <c r="G6" s="418">
        <v>14969.6337557847</v>
      </c>
      <c r="H6" s="420">
        <v>939.290499999997</v>
      </c>
      <c r="I6" s="417">
        <v>11791.697330000001</v>
      </c>
      <c r="J6" s="418">
        <v>-3177.9364257847001</v>
      </c>
      <c r="K6" s="421">
        <v>0.39385390191800002</v>
      </c>
    </row>
    <row r="7" spans="1:11" ht="14.4" customHeight="1" thickBot="1" x14ac:dyDescent="0.35">
      <c r="A7" s="436" t="s">
        <v>287</v>
      </c>
      <c r="B7" s="417">
        <v>-48999.981597231003</v>
      </c>
      <c r="C7" s="417">
        <v>-57295.550750000002</v>
      </c>
      <c r="D7" s="418">
        <v>-8295.5691527690506</v>
      </c>
      <c r="E7" s="419">
        <v>1.1692973932299999</v>
      </c>
      <c r="F7" s="417">
        <v>-59381.115243061999</v>
      </c>
      <c r="G7" s="418">
        <v>-29690.557621530999</v>
      </c>
      <c r="H7" s="420">
        <v>-4158.2001399999999</v>
      </c>
      <c r="I7" s="417">
        <v>-28305.249349999998</v>
      </c>
      <c r="J7" s="418">
        <v>1385.3082715309899</v>
      </c>
      <c r="K7" s="421">
        <v>0.47667089501600002</v>
      </c>
    </row>
    <row r="8" spans="1:11" ht="14.4" customHeight="1" thickBot="1" x14ac:dyDescent="0.35">
      <c r="A8" s="437" t="s">
        <v>288</v>
      </c>
      <c r="B8" s="417">
        <v>44892.963059894602</v>
      </c>
      <c r="C8" s="417">
        <v>46493.505369999999</v>
      </c>
      <c r="D8" s="418">
        <v>1600.5423101054</v>
      </c>
      <c r="E8" s="419">
        <v>1.0356524096649999</v>
      </c>
      <c r="F8" s="417">
        <v>45233.015485281401</v>
      </c>
      <c r="G8" s="418">
        <v>22616.507742640701</v>
      </c>
      <c r="H8" s="420">
        <v>4917.6100500000002</v>
      </c>
      <c r="I8" s="417">
        <v>22742.283510000001</v>
      </c>
      <c r="J8" s="418">
        <v>125.775767359315</v>
      </c>
      <c r="K8" s="421">
        <v>0.50278061867000001</v>
      </c>
    </row>
    <row r="9" spans="1:11" ht="14.4" customHeight="1" thickBot="1" x14ac:dyDescent="0.35">
      <c r="A9" s="438" t="s">
        <v>289</v>
      </c>
      <c r="B9" s="422">
        <v>0</v>
      </c>
      <c r="C9" s="422">
        <v>-1.6199999999999999E-3</v>
      </c>
      <c r="D9" s="423">
        <v>-1.6199999999999999E-3</v>
      </c>
      <c r="E9" s="424" t="s">
        <v>284</v>
      </c>
      <c r="F9" s="422">
        <v>0</v>
      </c>
      <c r="G9" s="423">
        <v>0</v>
      </c>
      <c r="H9" s="425">
        <v>0</v>
      </c>
      <c r="I9" s="422">
        <v>5.8E-4</v>
      </c>
      <c r="J9" s="423">
        <v>5.8E-4</v>
      </c>
      <c r="K9" s="426" t="s">
        <v>284</v>
      </c>
    </row>
    <row r="10" spans="1:11" ht="14.4" customHeight="1" thickBot="1" x14ac:dyDescent="0.35">
      <c r="A10" s="439" t="s">
        <v>290</v>
      </c>
      <c r="B10" s="417">
        <v>0</v>
      </c>
      <c r="C10" s="417">
        <v>-1.6199999999999999E-3</v>
      </c>
      <c r="D10" s="418">
        <v>-1.6199999999999999E-3</v>
      </c>
      <c r="E10" s="427" t="s">
        <v>284</v>
      </c>
      <c r="F10" s="417">
        <v>0</v>
      </c>
      <c r="G10" s="418">
        <v>0</v>
      </c>
      <c r="H10" s="420">
        <v>0</v>
      </c>
      <c r="I10" s="417">
        <v>5.8E-4</v>
      </c>
      <c r="J10" s="418">
        <v>5.8E-4</v>
      </c>
      <c r="K10" s="428" t="s">
        <v>284</v>
      </c>
    </row>
    <row r="11" spans="1:11" ht="14.4" customHeight="1" thickBot="1" x14ac:dyDescent="0.35">
      <c r="A11" s="438" t="s">
        <v>291</v>
      </c>
      <c r="B11" s="422">
        <v>198.66503300038099</v>
      </c>
      <c r="C11" s="422">
        <v>140.34773999999999</v>
      </c>
      <c r="D11" s="423">
        <v>-58.317293000381</v>
      </c>
      <c r="E11" s="429">
        <v>0.70645416498400004</v>
      </c>
      <c r="F11" s="422">
        <v>190.34825217880501</v>
      </c>
      <c r="G11" s="423">
        <v>95.174126089401994</v>
      </c>
      <c r="H11" s="425">
        <v>7.5426900000000003</v>
      </c>
      <c r="I11" s="422">
        <v>44.094549999999998</v>
      </c>
      <c r="J11" s="423">
        <v>-51.079576089402003</v>
      </c>
      <c r="K11" s="430">
        <v>0.23165198259100001</v>
      </c>
    </row>
    <row r="12" spans="1:11" ht="14.4" customHeight="1" thickBot="1" x14ac:dyDescent="0.35">
      <c r="A12" s="439" t="s">
        <v>292</v>
      </c>
      <c r="B12" s="417">
        <v>198.66503300038099</v>
      </c>
      <c r="C12" s="417">
        <v>140.34773999999999</v>
      </c>
      <c r="D12" s="418">
        <v>-58.317293000381</v>
      </c>
      <c r="E12" s="419">
        <v>0.70645416498400004</v>
      </c>
      <c r="F12" s="417">
        <v>190.34825217880501</v>
      </c>
      <c r="G12" s="418">
        <v>95.174126089401994</v>
      </c>
      <c r="H12" s="420">
        <v>7.5426900000000003</v>
      </c>
      <c r="I12" s="417">
        <v>44.094549999999998</v>
      </c>
      <c r="J12" s="418">
        <v>-51.079576089402003</v>
      </c>
      <c r="K12" s="421">
        <v>0.23165198259100001</v>
      </c>
    </row>
    <row r="13" spans="1:11" ht="14.4" customHeight="1" thickBot="1" x14ac:dyDescent="0.35">
      <c r="A13" s="438" t="s">
        <v>293</v>
      </c>
      <c r="B13" s="422">
        <v>1254.9925639841499</v>
      </c>
      <c r="C13" s="422">
        <v>1354.4219800000001</v>
      </c>
      <c r="D13" s="423">
        <v>99.429416015846002</v>
      </c>
      <c r="E13" s="429">
        <v>1.079227095736</v>
      </c>
      <c r="F13" s="422">
        <v>1399.9999559034</v>
      </c>
      <c r="G13" s="423">
        <v>699.99997795169998</v>
      </c>
      <c r="H13" s="425">
        <v>88.099680000000006</v>
      </c>
      <c r="I13" s="422">
        <v>715.45635000000004</v>
      </c>
      <c r="J13" s="423">
        <v>15.4563720483</v>
      </c>
      <c r="K13" s="430">
        <v>0.51104026609599995</v>
      </c>
    </row>
    <row r="14" spans="1:11" ht="14.4" customHeight="1" thickBot="1" x14ac:dyDescent="0.35">
      <c r="A14" s="439" t="s">
        <v>294</v>
      </c>
      <c r="B14" s="417">
        <v>1254.9925639841499</v>
      </c>
      <c r="C14" s="417">
        <v>1355.35446</v>
      </c>
      <c r="D14" s="418">
        <v>100.361896015846</v>
      </c>
      <c r="E14" s="419">
        <v>1.0799701120909999</v>
      </c>
      <c r="F14" s="417">
        <v>1399.9999559034</v>
      </c>
      <c r="G14" s="418">
        <v>699.99997795169998</v>
      </c>
      <c r="H14" s="420">
        <v>88.099680000000006</v>
      </c>
      <c r="I14" s="417">
        <v>715.45635000000004</v>
      </c>
      <c r="J14" s="418">
        <v>15.4563720483</v>
      </c>
      <c r="K14" s="421">
        <v>0.51104026609599995</v>
      </c>
    </row>
    <row r="15" spans="1:11" ht="14.4" customHeight="1" thickBot="1" x14ac:dyDescent="0.35">
      <c r="A15" s="439" t="s">
        <v>295</v>
      </c>
      <c r="B15" s="417">
        <v>0</v>
      </c>
      <c r="C15" s="417">
        <v>-0.93247999999999998</v>
      </c>
      <c r="D15" s="418">
        <v>-0.93247999999999998</v>
      </c>
      <c r="E15" s="427" t="s">
        <v>284</v>
      </c>
      <c r="F15" s="417">
        <v>0</v>
      </c>
      <c r="G15" s="418">
        <v>0</v>
      </c>
      <c r="H15" s="420">
        <v>0</v>
      </c>
      <c r="I15" s="417">
        <v>0</v>
      </c>
      <c r="J15" s="418">
        <v>0</v>
      </c>
      <c r="K15" s="421">
        <v>6</v>
      </c>
    </row>
    <row r="16" spans="1:11" ht="14.4" customHeight="1" thickBot="1" x14ac:dyDescent="0.35">
      <c r="A16" s="438" t="s">
        <v>296</v>
      </c>
      <c r="B16" s="422">
        <v>41554.018888839797</v>
      </c>
      <c r="C16" s="422">
        <v>41753.430330000003</v>
      </c>
      <c r="D16" s="423">
        <v>199.41144116022801</v>
      </c>
      <c r="E16" s="429">
        <v>1.0047988484979999</v>
      </c>
      <c r="F16" s="422">
        <v>40736.998716883201</v>
      </c>
      <c r="G16" s="423">
        <v>20368.499358441601</v>
      </c>
      <c r="H16" s="425">
        <v>4606.7764699999998</v>
      </c>
      <c r="I16" s="422">
        <v>20482.301039999998</v>
      </c>
      <c r="J16" s="423">
        <v>113.801681558398</v>
      </c>
      <c r="K16" s="430">
        <v>0.50279357058999996</v>
      </c>
    </row>
    <row r="17" spans="1:11" ht="14.4" customHeight="1" thickBot="1" x14ac:dyDescent="0.35">
      <c r="A17" s="439" t="s">
        <v>297</v>
      </c>
      <c r="B17" s="417">
        <v>18632.031803740501</v>
      </c>
      <c r="C17" s="417">
        <v>18115.115720000002</v>
      </c>
      <c r="D17" s="418">
        <v>-516.91608374048496</v>
      </c>
      <c r="E17" s="419">
        <v>0.97225659073600001</v>
      </c>
      <c r="F17" s="417">
        <v>17232.999457202299</v>
      </c>
      <c r="G17" s="418">
        <v>8616.4997286011294</v>
      </c>
      <c r="H17" s="420">
        <v>2485.9396400000001</v>
      </c>
      <c r="I17" s="417">
        <v>8602.36564</v>
      </c>
      <c r="J17" s="418">
        <v>-14.134088601127001</v>
      </c>
      <c r="K17" s="421">
        <v>0.49917982422899998</v>
      </c>
    </row>
    <row r="18" spans="1:11" ht="14.4" customHeight="1" thickBot="1" x14ac:dyDescent="0.35">
      <c r="A18" s="439" t="s">
        <v>298</v>
      </c>
      <c r="B18" s="417">
        <v>413.01883903022798</v>
      </c>
      <c r="C18" s="417">
        <v>483.24504999999999</v>
      </c>
      <c r="D18" s="418">
        <v>70.226210969771998</v>
      </c>
      <c r="E18" s="419">
        <v>1.1700314957410001</v>
      </c>
      <c r="F18" s="417">
        <v>446.99998592058301</v>
      </c>
      <c r="G18" s="418">
        <v>223.49999296029199</v>
      </c>
      <c r="H18" s="420">
        <v>22.054500000000001</v>
      </c>
      <c r="I18" s="417">
        <v>209.94332</v>
      </c>
      <c r="J18" s="418">
        <v>-13.556672960290999</v>
      </c>
      <c r="K18" s="421">
        <v>0.46967187161599999</v>
      </c>
    </row>
    <row r="19" spans="1:11" ht="14.4" customHeight="1" thickBot="1" x14ac:dyDescent="0.35">
      <c r="A19" s="439" t="s">
        <v>299</v>
      </c>
      <c r="B19" s="417">
        <v>205.170781010778</v>
      </c>
      <c r="C19" s="417">
        <v>258.23910999999998</v>
      </c>
      <c r="D19" s="418">
        <v>53.068328989222003</v>
      </c>
      <c r="E19" s="419">
        <v>1.258654418176</v>
      </c>
      <c r="F19" s="417">
        <v>206.99999348000199</v>
      </c>
      <c r="G19" s="418">
        <v>103.499996740001</v>
      </c>
      <c r="H19" s="420">
        <v>13.511990000000001</v>
      </c>
      <c r="I19" s="417">
        <v>65.263720000000006</v>
      </c>
      <c r="J19" s="418">
        <v>-38.236276740000001</v>
      </c>
      <c r="K19" s="421">
        <v>0.31528368142800001</v>
      </c>
    </row>
    <row r="20" spans="1:11" ht="14.4" customHeight="1" thickBot="1" x14ac:dyDescent="0.35">
      <c r="A20" s="439" t="s">
        <v>300</v>
      </c>
      <c r="B20" s="417">
        <v>408.65604576723598</v>
      </c>
      <c r="C20" s="417">
        <v>422.72196000000002</v>
      </c>
      <c r="D20" s="418">
        <v>14.065914232763999</v>
      </c>
      <c r="E20" s="419">
        <v>1.0344199342660001</v>
      </c>
      <c r="F20" s="417">
        <v>420.99998673952001</v>
      </c>
      <c r="G20" s="418">
        <v>210.49999336976001</v>
      </c>
      <c r="H20" s="420">
        <v>49.040439999999997</v>
      </c>
      <c r="I20" s="417">
        <v>188.20523</v>
      </c>
      <c r="J20" s="418">
        <v>-22.294763369759998</v>
      </c>
      <c r="K20" s="421">
        <v>0.44704331574299999</v>
      </c>
    </row>
    <row r="21" spans="1:11" ht="14.4" customHeight="1" thickBot="1" x14ac:dyDescent="0.35">
      <c r="A21" s="439" t="s">
        <v>301</v>
      </c>
      <c r="B21" s="417">
        <v>21713.2347576426</v>
      </c>
      <c r="C21" s="417">
        <v>22269.769489999999</v>
      </c>
      <c r="D21" s="418">
        <v>556.53473235744195</v>
      </c>
      <c r="E21" s="419">
        <v>1.0256311295189999</v>
      </c>
      <c r="F21" s="417">
        <v>22254.999299021401</v>
      </c>
      <c r="G21" s="418">
        <v>11127.499649510701</v>
      </c>
      <c r="H21" s="420">
        <v>2019.4399000000001</v>
      </c>
      <c r="I21" s="417">
        <v>11360.56453</v>
      </c>
      <c r="J21" s="418">
        <v>233.06488048928799</v>
      </c>
      <c r="K21" s="421">
        <v>0.51047247305400001</v>
      </c>
    </row>
    <row r="22" spans="1:11" ht="14.4" customHeight="1" thickBot="1" x14ac:dyDescent="0.35">
      <c r="A22" s="439" t="s">
        <v>302</v>
      </c>
      <c r="B22" s="417">
        <v>49.708838693887003</v>
      </c>
      <c r="C22" s="417">
        <v>52.962000000000003</v>
      </c>
      <c r="D22" s="418">
        <v>3.2531613061120002</v>
      </c>
      <c r="E22" s="419">
        <v>1.0654443232140001</v>
      </c>
      <c r="F22" s="417">
        <v>45.999998551110998</v>
      </c>
      <c r="G22" s="418">
        <v>22.999999275554998</v>
      </c>
      <c r="H22" s="420">
        <v>5.43</v>
      </c>
      <c r="I22" s="417">
        <v>16.798999999999999</v>
      </c>
      <c r="J22" s="418">
        <v>-6.2009992755549996</v>
      </c>
      <c r="K22" s="421">
        <v>0.36519566367599998</v>
      </c>
    </row>
    <row r="23" spans="1:11" ht="14.4" customHeight="1" thickBot="1" x14ac:dyDescent="0.35">
      <c r="A23" s="439" t="s">
        <v>303</v>
      </c>
      <c r="B23" s="417">
        <v>132.19782295460499</v>
      </c>
      <c r="C23" s="417">
        <v>151.37700000000001</v>
      </c>
      <c r="D23" s="418">
        <v>19.179177045393999</v>
      </c>
      <c r="E23" s="419">
        <v>1.145079371329</v>
      </c>
      <c r="F23" s="417">
        <v>127.99999596831</v>
      </c>
      <c r="G23" s="418">
        <v>63.999997984155002</v>
      </c>
      <c r="H23" s="420">
        <v>11.36</v>
      </c>
      <c r="I23" s="417">
        <v>39.159599999999998</v>
      </c>
      <c r="J23" s="418">
        <v>-24.840397984155</v>
      </c>
      <c r="K23" s="421">
        <v>0.30593438463599998</v>
      </c>
    </row>
    <row r="24" spans="1:11" ht="14.4" customHeight="1" thickBot="1" x14ac:dyDescent="0.35">
      <c r="A24" s="438" t="s">
        <v>304</v>
      </c>
      <c r="B24" s="422">
        <v>999.99647320872998</v>
      </c>
      <c r="C24" s="422">
        <v>1806.6401499999999</v>
      </c>
      <c r="D24" s="423">
        <v>806.64367679127099</v>
      </c>
      <c r="E24" s="429">
        <v>1.8066465216650001</v>
      </c>
      <c r="F24" s="422">
        <v>2119.99993322514</v>
      </c>
      <c r="G24" s="423">
        <v>1059.99996661257</v>
      </c>
      <c r="H24" s="425">
        <v>151.40485000000001</v>
      </c>
      <c r="I24" s="422">
        <v>907.78273999999999</v>
      </c>
      <c r="J24" s="423">
        <v>-152.217226612568</v>
      </c>
      <c r="K24" s="430">
        <v>0.42819941914699999</v>
      </c>
    </row>
    <row r="25" spans="1:11" ht="14.4" customHeight="1" thickBot="1" x14ac:dyDescent="0.35">
      <c r="A25" s="439" t="s">
        <v>305</v>
      </c>
      <c r="B25" s="417">
        <v>999.99647320872998</v>
      </c>
      <c r="C25" s="417">
        <v>1806.1040599999999</v>
      </c>
      <c r="D25" s="418">
        <v>806.10758679127105</v>
      </c>
      <c r="E25" s="419">
        <v>1.806110429774</v>
      </c>
      <c r="F25" s="417">
        <v>2119.99993322514</v>
      </c>
      <c r="G25" s="418">
        <v>1059.99996661257</v>
      </c>
      <c r="H25" s="420">
        <v>151.40485000000001</v>
      </c>
      <c r="I25" s="417">
        <v>907.78273999999999</v>
      </c>
      <c r="J25" s="418">
        <v>-152.217226612568</v>
      </c>
      <c r="K25" s="421">
        <v>0.42819941914699999</v>
      </c>
    </row>
    <row r="26" spans="1:11" ht="14.4" customHeight="1" thickBot="1" x14ac:dyDescent="0.35">
      <c r="A26" s="439" t="s">
        <v>306</v>
      </c>
      <c r="B26" s="417">
        <v>0</v>
      </c>
      <c r="C26" s="417">
        <v>0.53608999999999996</v>
      </c>
      <c r="D26" s="418">
        <v>0.53608999999999996</v>
      </c>
      <c r="E26" s="427" t="s">
        <v>284</v>
      </c>
      <c r="F26" s="417">
        <v>0</v>
      </c>
      <c r="G26" s="418">
        <v>0</v>
      </c>
      <c r="H26" s="420">
        <v>0</v>
      </c>
      <c r="I26" s="417">
        <v>0</v>
      </c>
      <c r="J26" s="418">
        <v>0</v>
      </c>
      <c r="K26" s="428" t="s">
        <v>284</v>
      </c>
    </row>
    <row r="27" spans="1:11" ht="14.4" customHeight="1" thickBot="1" x14ac:dyDescent="0.35">
      <c r="A27" s="438" t="s">
        <v>307</v>
      </c>
      <c r="B27" s="422">
        <v>737.919746395988</v>
      </c>
      <c r="C27" s="422">
        <v>797.68571999999995</v>
      </c>
      <c r="D27" s="423">
        <v>59.765973604011002</v>
      </c>
      <c r="E27" s="429">
        <v>1.0809925115779999</v>
      </c>
      <c r="F27" s="422">
        <v>631.45416069401006</v>
      </c>
      <c r="G27" s="423">
        <v>315.72708034700503</v>
      </c>
      <c r="H27" s="425">
        <v>52.755420000000001</v>
      </c>
      <c r="I27" s="422">
        <v>301.33535000000001</v>
      </c>
      <c r="J27" s="423">
        <v>-14.391730347004</v>
      </c>
      <c r="K27" s="430">
        <v>0.47720859051499998</v>
      </c>
    </row>
    <row r="28" spans="1:11" ht="14.4" customHeight="1" thickBot="1" x14ac:dyDescent="0.35">
      <c r="A28" s="439" t="s">
        <v>308</v>
      </c>
      <c r="B28" s="417">
        <v>10.505242445286999</v>
      </c>
      <c r="C28" s="417">
        <v>38.905070000000002</v>
      </c>
      <c r="D28" s="418">
        <v>28.399827554712001</v>
      </c>
      <c r="E28" s="419">
        <v>3.7033957286199999</v>
      </c>
      <c r="F28" s="417">
        <v>25.745113906886001</v>
      </c>
      <c r="G28" s="418">
        <v>12.872556953443</v>
      </c>
      <c r="H28" s="420">
        <v>0</v>
      </c>
      <c r="I28" s="417">
        <v>2.2437999999999998</v>
      </c>
      <c r="J28" s="418">
        <v>-10.628756953443</v>
      </c>
      <c r="K28" s="421">
        <v>8.7154401729000006E-2</v>
      </c>
    </row>
    <row r="29" spans="1:11" ht="14.4" customHeight="1" thickBot="1" x14ac:dyDescent="0.35">
      <c r="A29" s="439" t="s">
        <v>309</v>
      </c>
      <c r="B29" s="417">
        <v>32.351901273137997</v>
      </c>
      <c r="C29" s="417">
        <v>37.666879999999999</v>
      </c>
      <c r="D29" s="418">
        <v>5.3149787268609998</v>
      </c>
      <c r="E29" s="419">
        <v>1.1642864412189999</v>
      </c>
      <c r="F29" s="417">
        <v>25.999999181063</v>
      </c>
      <c r="G29" s="418">
        <v>12.999999590531001</v>
      </c>
      <c r="H29" s="420">
        <v>8.9439100000000007</v>
      </c>
      <c r="I29" s="417">
        <v>29.049189999999999</v>
      </c>
      <c r="J29" s="418">
        <v>16.049190409468</v>
      </c>
      <c r="K29" s="421">
        <v>1.1172765736529999</v>
      </c>
    </row>
    <row r="30" spans="1:11" ht="14.4" customHeight="1" thickBot="1" x14ac:dyDescent="0.35">
      <c r="A30" s="439" t="s">
        <v>310</v>
      </c>
      <c r="B30" s="417">
        <v>276.76651818923602</v>
      </c>
      <c r="C30" s="417">
        <v>233.52206000000001</v>
      </c>
      <c r="D30" s="418">
        <v>-43.244458189235999</v>
      </c>
      <c r="E30" s="419">
        <v>0.84375112108100003</v>
      </c>
      <c r="F30" s="417">
        <v>221.86824553325201</v>
      </c>
      <c r="G30" s="418">
        <v>110.934122766626</v>
      </c>
      <c r="H30" s="420">
        <v>21.820180000000001</v>
      </c>
      <c r="I30" s="417">
        <v>107.06522</v>
      </c>
      <c r="J30" s="418">
        <v>-3.8689027666250002</v>
      </c>
      <c r="K30" s="421">
        <v>0.48256216090100001</v>
      </c>
    </row>
    <row r="31" spans="1:11" ht="14.4" customHeight="1" thickBot="1" x14ac:dyDescent="0.35">
      <c r="A31" s="439" t="s">
        <v>311</v>
      </c>
      <c r="B31" s="417">
        <v>213.986330469829</v>
      </c>
      <c r="C31" s="417">
        <v>220.89979</v>
      </c>
      <c r="D31" s="418">
        <v>6.913459530171</v>
      </c>
      <c r="E31" s="419">
        <v>1.032307949367</v>
      </c>
      <c r="F31" s="417">
        <v>195.99999382647499</v>
      </c>
      <c r="G31" s="418">
        <v>97.999996913236998</v>
      </c>
      <c r="H31" s="420">
        <v>9.4166899999999991</v>
      </c>
      <c r="I31" s="417">
        <v>86.21311</v>
      </c>
      <c r="J31" s="418">
        <v>-11.786886913237</v>
      </c>
      <c r="K31" s="421">
        <v>0.439862819977</v>
      </c>
    </row>
    <row r="32" spans="1:11" ht="14.4" customHeight="1" thickBot="1" x14ac:dyDescent="0.35">
      <c r="A32" s="439" t="s">
        <v>312</v>
      </c>
      <c r="B32" s="417">
        <v>11.999027686688001</v>
      </c>
      <c r="C32" s="417">
        <v>4.8651</v>
      </c>
      <c r="D32" s="418">
        <v>-7.1339276866879997</v>
      </c>
      <c r="E32" s="419">
        <v>0.40545785267200002</v>
      </c>
      <c r="F32" s="417">
        <v>9.9999996850239992</v>
      </c>
      <c r="G32" s="418">
        <v>4.9999998425119996</v>
      </c>
      <c r="H32" s="420">
        <v>1.85843</v>
      </c>
      <c r="I32" s="417">
        <v>5.4693300000000002</v>
      </c>
      <c r="J32" s="418">
        <v>0.46933015748700002</v>
      </c>
      <c r="K32" s="421">
        <v>0.54693301722700005</v>
      </c>
    </row>
    <row r="33" spans="1:11" ht="14.4" customHeight="1" thickBot="1" x14ac:dyDescent="0.35">
      <c r="A33" s="439" t="s">
        <v>313</v>
      </c>
      <c r="B33" s="417">
        <v>4.2592248734999998E-2</v>
      </c>
      <c r="C33" s="417">
        <v>0</v>
      </c>
      <c r="D33" s="418">
        <v>-4.2592248734999998E-2</v>
      </c>
      <c r="E33" s="419">
        <v>0</v>
      </c>
      <c r="F33" s="417">
        <v>0</v>
      </c>
      <c r="G33" s="418">
        <v>0</v>
      </c>
      <c r="H33" s="420">
        <v>0</v>
      </c>
      <c r="I33" s="417">
        <v>0</v>
      </c>
      <c r="J33" s="418">
        <v>0</v>
      </c>
      <c r="K33" s="421">
        <v>6</v>
      </c>
    </row>
    <row r="34" spans="1:11" ht="14.4" customHeight="1" thickBot="1" x14ac:dyDescent="0.35">
      <c r="A34" s="439" t="s">
        <v>314</v>
      </c>
      <c r="B34" s="417">
        <v>16.998251381759999</v>
      </c>
      <c r="C34" s="417">
        <v>19.326000000000001</v>
      </c>
      <c r="D34" s="418">
        <v>2.3277486182390001</v>
      </c>
      <c r="E34" s="419">
        <v>1.1369404749909999</v>
      </c>
      <c r="F34" s="417">
        <v>0</v>
      </c>
      <c r="G34" s="418">
        <v>0</v>
      </c>
      <c r="H34" s="420">
        <v>0</v>
      </c>
      <c r="I34" s="417">
        <v>0</v>
      </c>
      <c r="J34" s="418">
        <v>0</v>
      </c>
      <c r="K34" s="428" t="s">
        <v>284</v>
      </c>
    </row>
    <row r="35" spans="1:11" ht="14.4" customHeight="1" thickBot="1" x14ac:dyDescent="0.35">
      <c r="A35" s="439" t="s">
        <v>315</v>
      </c>
      <c r="B35" s="417">
        <v>77.173259215534998</v>
      </c>
      <c r="C35" s="417">
        <v>40.756230000000002</v>
      </c>
      <c r="D35" s="418">
        <v>-36.417029215535003</v>
      </c>
      <c r="E35" s="419">
        <v>0.52811337002299996</v>
      </c>
      <c r="F35" s="417">
        <v>40.840812057539999</v>
      </c>
      <c r="G35" s="418">
        <v>20.42040602877</v>
      </c>
      <c r="H35" s="420">
        <v>3.5331999999999999</v>
      </c>
      <c r="I35" s="417">
        <v>14.07949</v>
      </c>
      <c r="J35" s="418">
        <v>-6.3409160287699997</v>
      </c>
      <c r="K35" s="421">
        <v>0.344740696638</v>
      </c>
    </row>
    <row r="36" spans="1:11" ht="14.4" customHeight="1" thickBot="1" x14ac:dyDescent="0.35">
      <c r="A36" s="439" t="s">
        <v>316</v>
      </c>
      <c r="B36" s="417">
        <v>0.104943219813</v>
      </c>
      <c r="C36" s="417">
        <v>0</v>
      </c>
      <c r="D36" s="418">
        <v>-0.104943219813</v>
      </c>
      <c r="E36" s="419">
        <v>0</v>
      </c>
      <c r="F36" s="417">
        <v>0</v>
      </c>
      <c r="G36" s="418">
        <v>0</v>
      </c>
      <c r="H36" s="420">
        <v>0</v>
      </c>
      <c r="I36" s="417">
        <v>0</v>
      </c>
      <c r="J36" s="418">
        <v>0</v>
      </c>
      <c r="K36" s="421">
        <v>6</v>
      </c>
    </row>
    <row r="37" spans="1:11" ht="14.4" customHeight="1" thickBot="1" x14ac:dyDescent="0.35">
      <c r="A37" s="439" t="s">
        <v>317</v>
      </c>
      <c r="B37" s="417">
        <v>97.991680265964007</v>
      </c>
      <c r="C37" s="417">
        <v>201.74458999999999</v>
      </c>
      <c r="D37" s="418">
        <v>103.752909734035</v>
      </c>
      <c r="E37" s="419">
        <v>2.0587930470460001</v>
      </c>
      <c r="F37" s="417">
        <v>110.999996503769</v>
      </c>
      <c r="G37" s="418">
        <v>55.499998251884001</v>
      </c>
      <c r="H37" s="420">
        <v>7.1830100000000003</v>
      </c>
      <c r="I37" s="417">
        <v>57.112209999999997</v>
      </c>
      <c r="J37" s="418">
        <v>1.612211748115</v>
      </c>
      <c r="K37" s="421">
        <v>0.51452443061999997</v>
      </c>
    </row>
    <row r="38" spans="1:11" ht="14.4" customHeight="1" thickBot="1" x14ac:dyDescent="0.35">
      <c r="A38" s="439" t="s">
        <v>318</v>
      </c>
      <c r="B38" s="417">
        <v>0</v>
      </c>
      <c r="C38" s="417">
        <v>0</v>
      </c>
      <c r="D38" s="418">
        <v>0</v>
      </c>
      <c r="E38" s="419">
        <v>1</v>
      </c>
      <c r="F38" s="417">
        <v>0</v>
      </c>
      <c r="G38" s="418">
        <v>0</v>
      </c>
      <c r="H38" s="420">
        <v>0</v>
      </c>
      <c r="I38" s="417">
        <v>0.10299999999999999</v>
      </c>
      <c r="J38" s="418">
        <v>0.10299999999999999</v>
      </c>
      <c r="K38" s="428" t="s">
        <v>319</v>
      </c>
    </row>
    <row r="39" spans="1:11" ht="14.4" customHeight="1" thickBot="1" x14ac:dyDescent="0.35">
      <c r="A39" s="438" t="s">
        <v>320</v>
      </c>
      <c r="B39" s="422">
        <v>18.281094411110001</v>
      </c>
      <c r="C39" s="422">
        <v>525.17990999999995</v>
      </c>
      <c r="D39" s="423">
        <v>506.89881558888902</v>
      </c>
      <c r="E39" s="429">
        <v>28.728034448572998</v>
      </c>
      <c r="F39" s="422">
        <v>4.214471121461</v>
      </c>
      <c r="G39" s="423">
        <v>2.10723556073</v>
      </c>
      <c r="H39" s="425">
        <v>0.73619999999999997</v>
      </c>
      <c r="I39" s="422">
        <v>198.44559000000001</v>
      </c>
      <c r="J39" s="423">
        <v>196.33835443926901</v>
      </c>
      <c r="K39" s="430">
        <v>47.086712491504002</v>
      </c>
    </row>
    <row r="40" spans="1:11" ht="14.4" customHeight="1" thickBot="1" x14ac:dyDescent="0.35">
      <c r="A40" s="439" t="s">
        <v>321</v>
      </c>
      <c r="B40" s="417">
        <v>2.3589210788699999</v>
      </c>
      <c r="C40" s="417">
        <v>0.14499999999999999</v>
      </c>
      <c r="D40" s="418">
        <v>-2.2139210788699999</v>
      </c>
      <c r="E40" s="419">
        <v>6.1468779645999998E-2</v>
      </c>
      <c r="F40" s="417">
        <v>0</v>
      </c>
      <c r="G40" s="418">
        <v>0</v>
      </c>
      <c r="H40" s="420">
        <v>0.22500000000000001</v>
      </c>
      <c r="I40" s="417">
        <v>0.22500000000000001</v>
      </c>
      <c r="J40" s="418">
        <v>0.22500000000000001</v>
      </c>
      <c r="K40" s="428" t="s">
        <v>284</v>
      </c>
    </row>
    <row r="41" spans="1:11" ht="14.4" customHeight="1" thickBot="1" x14ac:dyDescent="0.35">
      <c r="A41" s="439" t="s">
        <v>322</v>
      </c>
      <c r="B41" s="417">
        <v>0</v>
      </c>
      <c r="C41" s="417">
        <v>512.26445999999999</v>
      </c>
      <c r="D41" s="418">
        <v>512.26445999999999</v>
      </c>
      <c r="E41" s="427" t="s">
        <v>284</v>
      </c>
      <c r="F41" s="417">
        <v>0</v>
      </c>
      <c r="G41" s="418">
        <v>0</v>
      </c>
      <c r="H41" s="420">
        <v>0</v>
      </c>
      <c r="I41" s="417">
        <v>192.09934000000001</v>
      </c>
      <c r="J41" s="418">
        <v>192.09934000000001</v>
      </c>
      <c r="K41" s="428" t="s">
        <v>284</v>
      </c>
    </row>
    <row r="42" spans="1:11" ht="14.4" customHeight="1" thickBot="1" x14ac:dyDescent="0.35">
      <c r="A42" s="439" t="s">
        <v>323</v>
      </c>
      <c r="B42" s="417">
        <v>10.579279120954</v>
      </c>
      <c r="C42" s="417">
        <v>5.0819999999999999</v>
      </c>
      <c r="D42" s="418">
        <v>-5.4972791209540004</v>
      </c>
      <c r="E42" s="419">
        <v>0.48037299535200001</v>
      </c>
      <c r="F42" s="417">
        <v>0</v>
      </c>
      <c r="G42" s="418">
        <v>0</v>
      </c>
      <c r="H42" s="420">
        <v>0</v>
      </c>
      <c r="I42" s="417">
        <v>0.34</v>
      </c>
      <c r="J42" s="418">
        <v>0.34</v>
      </c>
      <c r="K42" s="428" t="s">
        <v>319</v>
      </c>
    </row>
    <row r="43" spans="1:11" ht="14.4" customHeight="1" thickBot="1" x14ac:dyDescent="0.35">
      <c r="A43" s="439" t="s">
        <v>324</v>
      </c>
      <c r="B43" s="417">
        <v>0.34196172121000001</v>
      </c>
      <c r="C43" s="417">
        <v>3.05952</v>
      </c>
      <c r="D43" s="418">
        <v>2.7175582787889998</v>
      </c>
      <c r="E43" s="419">
        <v>8.9469663129720001</v>
      </c>
      <c r="F43" s="417">
        <v>0.21447124745099999</v>
      </c>
      <c r="G43" s="418">
        <v>0.10723562372500001</v>
      </c>
      <c r="H43" s="420">
        <v>0</v>
      </c>
      <c r="I43" s="417">
        <v>0.38700000000000001</v>
      </c>
      <c r="J43" s="418">
        <v>0.27976437627400003</v>
      </c>
      <c r="K43" s="421">
        <v>1.8044376791679999</v>
      </c>
    </row>
    <row r="44" spans="1:11" ht="14.4" customHeight="1" thickBot="1" x14ac:dyDescent="0.35">
      <c r="A44" s="439" t="s">
        <v>325</v>
      </c>
      <c r="B44" s="417">
        <v>5.0009324900739998</v>
      </c>
      <c r="C44" s="417">
        <v>4.6289300000000004</v>
      </c>
      <c r="D44" s="418">
        <v>-0.37200249007399999</v>
      </c>
      <c r="E44" s="419">
        <v>0.92561337494200002</v>
      </c>
      <c r="F44" s="417">
        <v>3.9999998740090001</v>
      </c>
      <c r="G44" s="418">
        <v>1.999999937004</v>
      </c>
      <c r="H44" s="420">
        <v>0.51119999999999999</v>
      </c>
      <c r="I44" s="417">
        <v>5.3942500000000004</v>
      </c>
      <c r="J44" s="418">
        <v>3.3942500629949999</v>
      </c>
      <c r="K44" s="421">
        <v>1.3485625424759999</v>
      </c>
    </row>
    <row r="45" spans="1:11" ht="14.4" customHeight="1" thickBot="1" x14ac:dyDescent="0.35">
      <c r="A45" s="438" t="s">
        <v>326</v>
      </c>
      <c r="B45" s="422">
        <v>129.08926005445099</v>
      </c>
      <c r="C45" s="422">
        <v>113.44216</v>
      </c>
      <c r="D45" s="423">
        <v>-15.64710005445</v>
      </c>
      <c r="E45" s="429">
        <v>0.87878852161700005</v>
      </c>
      <c r="F45" s="422">
        <v>149.99999527536301</v>
      </c>
      <c r="G45" s="423">
        <v>74.999997637681005</v>
      </c>
      <c r="H45" s="425">
        <v>10.294739999999999</v>
      </c>
      <c r="I45" s="422">
        <v>71.743309999999994</v>
      </c>
      <c r="J45" s="423">
        <v>-3.2566876376809999</v>
      </c>
      <c r="K45" s="430">
        <v>0.47828874839800001</v>
      </c>
    </row>
    <row r="46" spans="1:11" ht="14.4" customHeight="1" thickBot="1" x14ac:dyDescent="0.35">
      <c r="A46" s="439" t="s">
        <v>327</v>
      </c>
      <c r="B46" s="417">
        <v>33.082578573311999</v>
      </c>
      <c r="C46" s="417">
        <v>29.311119999999999</v>
      </c>
      <c r="D46" s="418">
        <v>-3.7714585733120001</v>
      </c>
      <c r="E46" s="419">
        <v>0.88599865137599998</v>
      </c>
      <c r="F46" s="417">
        <v>36.999998834589</v>
      </c>
      <c r="G46" s="418">
        <v>18.499999417293999</v>
      </c>
      <c r="H46" s="420">
        <v>2.2094399999999998</v>
      </c>
      <c r="I46" s="417">
        <v>11.5715</v>
      </c>
      <c r="J46" s="418">
        <v>-6.9284994172939998</v>
      </c>
      <c r="K46" s="421">
        <v>0.312743253093</v>
      </c>
    </row>
    <row r="47" spans="1:11" ht="14.4" customHeight="1" thickBot="1" x14ac:dyDescent="0.35">
      <c r="A47" s="439" t="s">
        <v>328</v>
      </c>
      <c r="B47" s="417">
        <v>0</v>
      </c>
      <c r="C47" s="417">
        <v>0</v>
      </c>
      <c r="D47" s="418">
        <v>0</v>
      </c>
      <c r="E47" s="419">
        <v>1</v>
      </c>
      <c r="F47" s="417">
        <v>0.99999996850200001</v>
      </c>
      <c r="G47" s="418">
        <v>0.49999998425100001</v>
      </c>
      <c r="H47" s="420">
        <v>0</v>
      </c>
      <c r="I47" s="417">
        <v>0</v>
      </c>
      <c r="J47" s="418">
        <v>-0.49999998425100001</v>
      </c>
      <c r="K47" s="421">
        <v>0</v>
      </c>
    </row>
    <row r="48" spans="1:11" ht="14.4" customHeight="1" thickBot="1" x14ac:dyDescent="0.35">
      <c r="A48" s="439" t="s">
        <v>329</v>
      </c>
      <c r="B48" s="417">
        <v>0</v>
      </c>
      <c r="C48" s="417">
        <v>0</v>
      </c>
      <c r="D48" s="418">
        <v>0</v>
      </c>
      <c r="E48" s="427" t="s">
        <v>284</v>
      </c>
      <c r="F48" s="417">
        <v>0</v>
      </c>
      <c r="G48" s="418">
        <v>0</v>
      </c>
      <c r="H48" s="420">
        <v>0</v>
      </c>
      <c r="I48" s="417">
        <v>0.42592000000000002</v>
      </c>
      <c r="J48" s="418">
        <v>0.42592000000000002</v>
      </c>
      <c r="K48" s="428" t="s">
        <v>319</v>
      </c>
    </row>
    <row r="49" spans="1:11" ht="14.4" customHeight="1" thickBot="1" x14ac:dyDescent="0.35">
      <c r="A49" s="439" t="s">
        <v>330</v>
      </c>
      <c r="B49" s="417">
        <v>85.008176494870995</v>
      </c>
      <c r="C49" s="417">
        <v>73.19117</v>
      </c>
      <c r="D49" s="418">
        <v>-11.817006494871</v>
      </c>
      <c r="E49" s="419">
        <v>0.86098976613599998</v>
      </c>
      <c r="F49" s="417">
        <v>99.999996850241999</v>
      </c>
      <c r="G49" s="418">
        <v>49.999998425120999</v>
      </c>
      <c r="H49" s="420">
        <v>7.50692</v>
      </c>
      <c r="I49" s="417">
        <v>55.388689999999997</v>
      </c>
      <c r="J49" s="418">
        <v>5.388691574878</v>
      </c>
      <c r="K49" s="421">
        <v>0.55388691744600005</v>
      </c>
    </row>
    <row r="50" spans="1:11" ht="14.4" customHeight="1" thickBot="1" x14ac:dyDescent="0.35">
      <c r="A50" s="439" t="s">
        <v>331</v>
      </c>
      <c r="B50" s="417">
        <v>10.998504986265999</v>
      </c>
      <c r="C50" s="417">
        <v>10.939870000000001</v>
      </c>
      <c r="D50" s="418">
        <v>-5.8634986266E-2</v>
      </c>
      <c r="E50" s="419">
        <v>0.99466882213999996</v>
      </c>
      <c r="F50" s="417">
        <v>11.999999622029</v>
      </c>
      <c r="G50" s="418">
        <v>5.9999998110139998</v>
      </c>
      <c r="H50" s="420">
        <v>0.57838000000000001</v>
      </c>
      <c r="I50" s="417">
        <v>4.3571999999999997</v>
      </c>
      <c r="J50" s="418">
        <v>-1.6427998110140001</v>
      </c>
      <c r="K50" s="421">
        <v>0.36310001143600001</v>
      </c>
    </row>
    <row r="51" spans="1:11" ht="14.4" customHeight="1" thickBot="1" x14ac:dyDescent="0.35">
      <c r="A51" s="438" t="s">
        <v>332</v>
      </c>
      <c r="B51" s="422">
        <v>0</v>
      </c>
      <c r="C51" s="422">
        <v>2.359</v>
      </c>
      <c r="D51" s="423">
        <v>2.359</v>
      </c>
      <c r="E51" s="424" t="s">
        <v>284</v>
      </c>
      <c r="F51" s="422">
        <v>0</v>
      </c>
      <c r="G51" s="423">
        <v>0</v>
      </c>
      <c r="H51" s="425">
        <v>0</v>
      </c>
      <c r="I51" s="422">
        <v>21.123999999999999</v>
      </c>
      <c r="J51" s="423">
        <v>21.123999999999999</v>
      </c>
      <c r="K51" s="426" t="s">
        <v>284</v>
      </c>
    </row>
    <row r="52" spans="1:11" ht="14.4" customHeight="1" thickBot="1" x14ac:dyDescent="0.35">
      <c r="A52" s="439" t="s">
        <v>333</v>
      </c>
      <c r="B52" s="417">
        <v>0</v>
      </c>
      <c r="C52" s="417">
        <v>2.359</v>
      </c>
      <c r="D52" s="418">
        <v>2.359</v>
      </c>
      <c r="E52" s="427" t="s">
        <v>284</v>
      </c>
      <c r="F52" s="417">
        <v>0</v>
      </c>
      <c r="G52" s="418">
        <v>0</v>
      </c>
      <c r="H52" s="420">
        <v>0</v>
      </c>
      <c r="I52" s="417">
        <v>21.123999999999999</v>
      </c>
      <c r="J52" s="418">
        <v>21.123999999999999</v>
      </c>
      <c r="K52" s="428" t="s">
        <v>284</v>
      </c>
    </row>
    <row r="53" spans="1:11" ht="14.4" customHeight="1" thickBot="1" x14ac:dyDescent="0.35">
      <c r="A53" s="437" t="s">
        <v>42</v>
      </c>
      <c r="B53" s="417">
        <v>1507.0553428726901</v>
      </c>
      <c r="C53" s="417">
        <v>1325.47</v>
      </c>
      <c r="D53" s="418">
        <v>-181.585342872692</v>
      </c>
      <c r="E53" s="419">
        <v>0.87950983769000002</v>
      </c>
      <c r="F53" s="417">
        <v>1385.8659329141001</v>
      </c>
      <c r="G53" s="418">
        <v>692.93296645705198</v>
      </c>
      <c r="H53" s="420">
        <v>95.460999999999999</v>
      </c>
      <c r="I53" s="417">
        <v>711.36300000000006</v>
      </c>
      <c r="J53" s="418">
        <v>18.430033542947999</v>
      </c>
      <c r="K53" s="421">
        <v>0.51329856886199998</v>
      </c>
    </row>
    <row r="54" spans="1:11" ht="14.4" customHeight="1" thickBot="1" x14ac:dyDescent="0.35">
      <c r="A54" s="438" t="s">
        <v>334</v>
      </c>
      <c r="B54" s="422">
        <v>1507.0553428726901</v>
      </c>
      <c r="C54" s="422">
        <v>1325.47</v>
      </c>
      <c r="D54" s="423">
        <v>-181.585342872692</v>
      </c>
      <c r="E54" s="429">
        <v>0.87950983769000002</v>
      </c>
      <c r="F54" s="422">
        <v>1385.8659329141001</v>
      </c>
      <c r="G54" s="423">
        <v>692.93296645705198</v>
      </c>
      <c r="H54" s="425">
        <v>95.460999999999999</v>
      </c>
      <c r="I54" s="422">
        <v>711.36300000000006</v>
      </c>
      <c r="J54" s="423">
        <v>18.430033542947999</v>
      </c>
      <c r="K54" s="430">
        <v>0.51329856886199998</v>
      </c>
    </row>
    <row r="55" spans="1:11" ht="14.4" customHeight="1" thickBot="1" x14ac:dyDescent="0.35">
      <c r="A55" s="439" t="s">
        <v>335</v>
      </c>
      <c r="B55" s="417">
        <v>764.78213950404597</v>
      </c>
      <c r="C55" s="417">
        <v>642.64400000000001</v>
      </c>
      <c r="D55" s="418">
        <v>-122.13813950404599</v>
      </c>
      <c r="E55" s="419">
        <v>0.84029682023700003</v>
      </c>
      <c r="F55" s="417">
        <v>660.08408632263399</v>
      </c>
      <c r="G55" s="418">
        <v>330.042043161317</v>
      </c>
      <c r="H55" s="420">
        <v>55.093000000000004</v>
      </c>
      <c r="I55" s="417">
        <v>322.02</v>
      </c>
      <c r="J55" s="418">
        <v>-8.0220431613160006</v>
      </c>
      <c r="K55" s="421">
        <v>0.48784693749199998</v>
      </c>
    </row>
    <row r="56" spans="1:11" ht="14.4" customHeight="1" thickBot="1" x14ac:dyDescent="0.35">
      <c r="A56" s="439" t="s">
        <v>336</v>
      </c>
      <c r="B56" s="417">
        <v>350.01325431992001</v>
      </c>
      <c r="C56" s="417">
        <v>320.30399999999997</v>
      </c>
      <c r="D56" s="418">
        <v>-29.709254319919999</v>
      </c>
      <c r="E56" s="419">
        <v>0.91511963060400003</v>
      </c>
      <c r="F56" s="417">
        <v>349.999988975848</v>
      </c>
      <c r="G56" s="418">
        <v>174.999994487924</v>
      </c>
      <c r="H56" s="420">
        <v>27.24</v>
      </c>
      <c r="I56" s="417">
        <v>165.023</v>
      </c>
      <c r="J56" s="418">
        <v>-9.9769944879239993</v>
      </c>
      <c r="K56" s="421">
        <v>0.47149430056500002</v>
      </c>
    </row>
    <row r="57" spans="1:11" ht="14.4" customHeight="1" thickBot="1" x14ac:dyDescent="0.35">
      <c r="A57" s="439" t="s">
        <v>337</v>
      </c>
      <c r="B57" s="417">
        <v>385.83415808927901</v>
      </c>
      <c r="C57" s="417">
        <v>357.93299999999999</v>
      </c>
      <c r="D57" s="418">
        <v>-27.901158089277999</v>
      </c>
      <c r="E57" s="419">
        <v>0.92768613793099997</v>
      </c>
      <c r="F57" s="417">
        <v>370.99998831440098</v>
      </c>
      <c r="G57" s="418">
        <v>185.49999415720001</v>
      </c>
      <c r="H57" s="420">
        <v>12.628</v>
      </c>
      <c r="I57" s="417">
        <v>222.74199999999999</v>
      </c>
      <c r="J57" s="418">
        <v>37.242005842799003</v>
      </c>
      <c r="K57" s="421">
        <v>0.60038276823600001</v>
      </c>
    </row>
    <row r="58" spans="1:11" ht="14.4" customHeight="1" thickBot="1" x14ac:dyDescent="0.35">
      <c r="A58" s="439" t="s">
        <v>338</v>
      </c>
      <c r="B58" s="417">
        <v>6.4257909594470002</v>
      </c>
      <c r="C58" s="417">
        <v>4.5890000000000004</v>
      </c>
      <c r="D58" s="418">
        <v>-1.836790959447</v>
      </c>
      <c r="E58" s="419">
        <v>0.71415332819800004</v>
      </c>
      <c r="F58" s="417">
        <v>4.7818693012200004</v>
      </c>
      <c r="G58" s="418">
        <v>2.3909346506100002</v>
      </c>
      <c r="H58" s="420">
        <v>0.5</v>
      </c>
      <c r="I58" s="417">
        <v>1.5780000000000001</v>
      </c>
      <c r="J58" s="418">
        <v>-0.81293465061000003</v>
      </c>
      <c r="K58" s="421">
        <v>0.329996472215</v>
      </c>
    </row>
    <row r="59" spans="1:11" ht="14.4" customHeight="1" thickBot="1" x14ac:dyDescent="0.35">
      <c r="A59" s="437" t="s">
        <v>43</v>
      </c>
      <c r="B59" s="417">
        <v>0</v>
      </c>
      <c r="C59" s="417">
        <v>7.5202400000000003</v>
      </c>
      <c r="D59" s="418">
        <v>7.5202400000000003</v>
      </c>
      <c r="E59" s="427" t="s">
        <v>319</v>
      </c>
      <c r="F59" s="417">
        <v>0</v>
      </c>
      <c r="G59" s="418">
        <v>0</v>
      </c>
      <c r="H59" s="420">
        <v>0</v>
      </c>
      <c r="I59" s="417">
        <v>1.5040500000000001</v>
      </c>
      <c r="J59" s="418">
        <v>1.5040500000000001</v>
      </c>
      <c r="K59" s="428" t="s">
        <v>284</v>
      </c>
    </row>
    <row r="60" spans="1:11" ht="14.4" customHeight="1" thickBot="1" x14ac:dyDescent="0.35">
      <c r="A60" s="438" t="s">
        <v>339</v>
      </c>
      <c r="B60" s="422">
        <v>0</v>
      </c>
      <c r="C60" s="422">
        <v>7.5202400000000003</v>
      </c>
      <c r="D60" s="423">
        <v>7.5202400000000003</v>
      </c>
      <c r="E60" s="424" t="s">
        <v>319</v>
      </c>
      <c r="F60" s="422">
        <v>0</v>
      </c>
      <c r="G60" s="423">
        <v>0</v>
      </c>
      <c r="H60" s="425">
        <v>0</v>
      </c>
      <c r="I60" s="422">
        <v>1.5040500000000001</v>
      </c>
      <c r="J60" s="423">
        <v>1.5040500000000001</v>
      </c>
      <c r="K60" s="426" t="s">
        <v>284</v>
      </c>
    </row>
    <row r="61" spans="1:11" ht="14.4" customHeight="1" thickBot="1" x14ac:dyDescent="0.35">
      <c r="A61" s="439" t="s">
        <v>340</v>
      </c>
      <c r="B61" s="417">
        <v>0</v>
      </c>
      <c r="C61" s="417">
        <v>7.5202400000000003</v>
      </c>
      <c r="D61" s="418">
        <v>7.5202400000000003</v>
      </c>
      <c r="E61" s="427" t="s">
        <v>319</v>
      </c>
      <c r="F61" s="417">
        <v>0</v>
      </c>
      <c r="G61" s="418">
        <v>0</v>
      </c>
      <c r="H61" s="420">
        <v>0</v>
      </c>
      <c r="I61" s="417">
        <v>1.5040500000000001</v>
      </c>
      <c r="J61" s="418">
        <v>1.5040500000000001</v>
      </c>
      <c r="K61" s="428" t="s">
        <v>284</v>
      </c>
    </row>
    <row r="62" spans="1:11" ht="14.4" customHeight="1" thickBot="1" x14ac:dyDescent="0.35">
      <c r="A62" s="440" t="s">
        <v>341</v>
      </c>
      <c r="B62" s="422">
        <v>-95399.999999998297</v>
      </c>
      <c r="C62" s="422">
        <v>-105122.04635999999</v>
      </c>
      <c r="D62" s="423">
        <v>-9722.0463600017702</v>
      </c>
      <c r="E62" s="429">
        <v>1.1019082427669999</v>
      </c>
      <c r="F62" s="422">
        <v>-105999.996661257</v>
      </c>
      <c r="G62" s="423">
        <v>-52999.998330628703</v>
      </c>
      <c r="H62" s="425">
        <v>-9171.2711899999995</v>
      </c>
      <c r="I62" s="422">
        <v>-51760.39991</v>
      </c>
      <c r="J62" s="423">
        <v>1239.5984206287201</v>
      </c>
      <c r="K62" s="430">
        <v>0.48830567490799998</v>
      </c>
    </row>
    <row r="63" spans="1:11" ht="14.4" customHeight="1" thickBot="1" x14ac:dyDescent="0.35">
      <c r="A63" s="438" t="s">
        <v>342</v>
      </c>
      <c r="B63" s="422">
        <v>-95399.999999998297</v>
      </c>
      <c r="C63" s="422">
        <v>-105122.04635999999</v>
      </c>
      <c r="D63" s="423">
        <v>-9722.0463600017702</v>
      </c>
      <c r="E63" s="429">
        <v>1.1019082427669999</v>
      </c>
      <c r="F63" s="422">
        <v>-105999.996661257</v>
      </c>
      <c r="G63" s="423">
        <v>-52999.998330628703</v>
      </c>
      <c r="H63" s="425">
        <v>-9171.2711899999995</v>
      </c>
      <c r="I63" s="422">
        <v>-51760.39991</v>
      </c>
      <c r="J63" s="423">
        <v>1239.5984206287201</v>
      </c>
      <c r="K63" s="430">
        <v>0.48830567490799998</v>
      </c>
    </row>
    <row r="64" spans="1:11" ht="14.4" customHeight="1" thickBot="1" x14ac:dyDescent="0.35">
      <c r="A64" s="439" t="s">
        <v>343</v>
      </c>
      <c r="B64" s="417">
        <v>-95399.999999998297</v>
      </c>
      <c r="C64" s="417">
        <v>-105122.04635999999</v>
      </c>
      <c r="D64" s="418">
        <v>-9722.0463600017702</v>
      </c>
      <c r="E64" s="419">
        <v>1.1019082427669999</v>
      </c>
      <c r="F64" s="417">
        <v>-105999.996661257</v>
      </c>
      <c r="G64" s="418">
        <v>-52999.998330628703</v>
      </c>
      <c r="H64" s="420">
        <v>-9171.2711899999995</v>
      </c>
      <c r="I64" s="417">
        <v>-51760.39991</v>
      </c>
      <c r="J64" s="418">
        <v>1239.5984206287201</v>
      </c>
      <c r="K64" s="421">
        <v>0.48830567490799998</v>
      </c>
    </row>
    <row r="65" spans="1:11" ht="14.4" customHeight="1" thickBot="1" x14ac:dyDescent="0.35">
      <c r="A65" s="441" t="s">
        <v>344</v>
      </c>
      <c r="B65" s="422">
        <v>2544.4377580566702</v>
      </c>
      <c r="C65" s="422">
        <v>2391.4498100000001</v>
      </c>
      <c r="D65" s="423">
        <v>-152.98794805666799</v>
      </c>
      <c r="E65" s="429">
        <v>0.93987357420200002</v>
      </c>
      <c r="F65" s="422">
        <v>2642.2614911115002</v>
      </c>
      <c r="G65" s="423">
        <v>1321.1307455557501</v>
      </c>
      <c r="H65" s="425">
        <v>335.63861000000003</v>
      </c>
      <c r="I65" s="422">
        <v>1503.21919</v>
      </c>
      <c r="J65" s="423">
        <v>182.088444444251</v>
      </c>
      <c r="K65" s="430">
        <v>0.56891386225600005</v>
      </c>
    </row>
    <row r="66" spans="1:11" ht="14.4" customHeight="1" thickBot="1" x14ac:dyDescent="0.35">
      <c r="A66" s="437" t="s">
        <v>45</v>
      </c>
      <c r="B66" s="417">
        <v>399.89706003019597</v>
      </c>
      <c r="C66" s="417">
        <v>449.89386000000002</v>
      </c>
      <c r="D66" s="418">
        <v>49.996799969803</v>
      </c>
      <c r="E66" s="419">
        <v>1.1250241748859999</v>
      </c>
      <c r="F66" s="417">
        <v>565.11742633555696</v>
      </c>
      <c r="G66" s="418">
        <v>282.55871316777899</v>
      </c>
      <c r="H66" s="420">
        <v>68.877120000000005</v>
      </c>
      <c r="I66" s="417">
        <v>256.92376999999999</v>
      </c>
      <c r="J66" s="418">
        <v>-25.634943167778001</v>
      </c>
      <c r="K66" s="421">
        <v>0.454637846979</v>
      </c>
    </row>
    <row r="67" spans="1:11" ht="14.4" customHeight="1" thickBot="1" x14ac:dyDescent="0.35">
      <c r="A67" s="442" t="s">
        <v>345</v>
      </c>
      <c r="B67" s="417">
        <v>399.89706003019597</v>
      </c>
      <c r="C67" s="417">
        <v>449.89386000000002</v>
      </c>
      <c r="D67" s="418">
        <v>49.996799969803</v>
      </c>
      <c r="E67" s="419">
        <v>1.1250241748859999</v>
      </c>
      <c r="F67" s="417">
        <v>565.11742633555696</v>
      </c>
      <c r="G67" s="418">
        <v>282.55871316777899</v>
      </c>
      <c r="H67" s="420">
        <v>68.877120000000005</v>
      </c>
      <c r="I67" s="417">
        <v>256.92376999999999</v>
      </c>
      <c r="J67" s="418">
        <v>-25.634943167778001</v>
      </c>
      <c r="K67" s="421">
        <v>0.454637846979</v>
      </c>
    </row>
    <row r="68" spans="1:11" ht="14.4" customHeight="1" thickBot="1" x14ac:dyDescent="0.35">
      <c r="A68" s="439" t="s">
        <v>346</v>
      </c>
      <c r="B68" s="417">
        <v>198.783227886872</v>
      </c>
      <c r="C68" s="417">
        <v>185.59444999999999</v>
      </c>
      <c r="D68" s="418">
        <v>-13.188777886871</v>
      </c>
      <c r="E68" s="419">
        <v>0.933652461391</v>
      </c>
      <c r="F68" s="417">
        <v>185.05028930091001</v>
      </c>
      <c r="G68" s="418">
        <v>92.525144650455005</v>
      </c>
      <c r="H68" s="420">
        <v>0</v>
      </c>
      <c r="I68" s="417">
        <v>88.1614</v>
      </c>
      <c r="J68" s="418">
        <v>-4.3637446504549997</v>
      </c>
      <c r="K68" s="421">
        <v>0.47641860130500002</v>
      </c>
    </row>
    <row r="69" spans="1:11" ht="14.4" customHeight="1" thickBot="1" x14ac:dyDescent="0.35">
      <c r="A69" s="439" t="s">
        <v>347</v>
      </c>
      <c r="B69" s="417">
        <v>0</v>
      </c>
      <c r="C69" s="417">
        <v>0.99199999999999999</v>
      </c>
      <c r="D69" s="418">
        <v>0.99199999999999999</v>
      </c>
      <c r="E69" s="427" t="s">
        <v>319</v>
      </c>
      <c r="F69" s="417">
        <v>1.2696191277569999</v>
      </c>
      <c r="G69" s="418">
        <v>0.63480956387800003</v>
      </c>
      <c r="H69" s="420">
        <v>0</v>
      </c>
      <c r="I69" s="417">
        <v>0</v>
      </c>
      <c r="J69" s="418">
        <v>-0.63480956387800003</v>
      </c>
      <c r="K69" s="421">
        <v>0</v>
      </c>
    </row>
    <row r="70" spans="1:11" ht="14.4" customHeight="1" thickBot="1" x14ac:dyDescent="0.35">
      <c r="A70" s="439" t="s">
        <v>348</v>
      </c>
      <c r="B70" s="417">
        <v>58.266082635075001</v>
      </c>
      <c r="C70" s="417">
        <v>121.70417999999999</v>
      </c>
      <c r="D70" s="418">
        <v>63.438097364923998</v>
      </c>
      <c r="E70" s="419">
        <v>2.0887654445930002</v>
      </c>
      <c r="F70" s="417">
        <v>95.820654050491001</v>
      </c>
      <c r="G70" s="418">
        <v>47.910327025245003</v>
      </c>
      <c r="H70" s="420">
        <v>14.60671</v>
      </c>
      <c r="I70" s="417">
        <v>76.327600000000004</v>
      </c>
      <c r="J70" s="418">
        <v>28.417272974753999</v>
      </c>
      <c r="K70" s="421">
        <v>0.79656730332600001</v>
      </c>
    </row>
    <row r="71" spans="1:11" ht="14.4" customHeight="1" thickBot="1" x14ac:dyDescent="0.35">
      <c r="A71" s="439" t="s">
        <v>349</v>
      </c>
      <c r="B71" s="417">
        <v>98.999832857960001</v>
      </c>
      <c r="C71" s="417">
        <v>78.713920000000002</v>
      </c>
      <c r="D71" s="418">
        <v>-20.28591285796</v>
      </c>
      <c r="E71" s="419">
        <v>0.79509144336500004</v>
      </c>
      <c r="F71" s="417">
        <v>219.999993070534</v>
      </c>
      <c r="G71" s="418">
        <v>109.999996535267</v>
      </c>
      <c r="H71" s="420">
        <v>54.270409999999998</v>
      </c>
      <c r="I71" s="417">
        <v>55.613329999999998</v>
      </c>
      <c r="J71" s="418">
        <v>-54.386666535266002</v>
      </c>
      <c r="K71" s="421">
        <v>0.25278787159799998</v>
      </c>
    </row>
    <row r="72" spans="1:11" ht="14.4" customHeight="1" thickBot="1" x14ac:dyDescent="0.35">
      <c r="A72" s="439" t="s">
        <v>350</v>
      </c>
      <c r="B72" s="417">
        <v>43.847916650287999</v>
      </c>
      <c r="C72" s="417">
        <v>62.889310000000002</v>
      </c>
      <c r="D72" s="418">
        <v>19.041393349711001</v>
      </c>
      <c r="E72" s="419">
        <v>1.4342599330670001</v>
      </c>
      <c r="F72" s="417">
        <v>62.976870785862999</v>
      </c>
      <c r="G72" s="418">
        <v>31.488435392930999</v>
      </c>
      <c r="H72" s="420">
        <v>0</v>
      </c>
      <c r="I72" s="417">
        <v>36.821440000000003</v>
      </c>
      <c r="J72" s="418">
        <v>5.3330046070680002</v>
      </c>
      <c r="K72" s="421">
        <v>0.58468195609700002</v>
      </c>
    </row>
    <row r="73" spans="1:11" ht="14.4" customHeight="1" thickBot="1" x14ac:dyDescent="0.35">
      <c r="A73" s="440" t="s">
        <v>46</v>
      </c>
      <c r="B73" s="422">
        <v>649.99999999998795</v>
      </c>
      <c r="C73" s="422">
        <v>679.97400000000096</v>
      </c>
      <c r="D73" s="423">
        <v>29.974000000012001</v>
      </c>
      <c r="E73" s="429">
        <v>1.046113846153</v>
      </c>
      <c r="F73" s="422">
        <v>709.99997763672002</v>
      </c>
      <c r="G73" s="423">
        <v>354.99998881836001</v>
      </c>
      <c r="H73" s="425">
        <v>74.421000000000006</v>
      </c>
      <c r="I73" s="422">
        <v>378.51</v>
      </c>
      <c r="J73" s="423">
        <v>23.510011181639001</v>
      </c>
      <c r="K73" s="430">
        <v>0.533112692848</v>
      </c>
    </row>
    <row r="74" spans="1:11" ht="14.4" customHeight="1" thickBot="1" x14ac:dyDescent="0.35">
      <c r="A74" s="438" t="s">
        <v>351</v>
      </c>
      <c r="B74" s="422">
        <v>0</v>
      </c>
      <c r="C74" s="422">
        <v>51.021999999999998</v>
      </c>
      <c r="D74" s="423">
        <v>51.021999999999998</v>
      </c>
      <c r="E74" s="424" t="s">
        <v>284</v>
      </c>
      <c r="F74" s="422">
        <v>0</v>
      </c>
      <c r="G74" s="423">
        <v>0</v>
      </c>
      <c r="H74" s="425">
        <v>6.7789999999999999</v>
      </c>
      <c r="I74" s="422">
        <v>30.289000000000001</v>
      </c>
      <c r="J74" s="423">
        <v>30.289000000000001</v>
      </c>
      <c r="K74" s="426" t="s">
        <v>284</v>
      </c>
    </row>
    <row r="75" spans="1:11" ht="14.4" customHeight="1" thickBot="1" x14ac:dyDescent="0.35">
      <c r="A75" s="439" t="s">
        <v>352</v>
      </c>
      <c r="B75" s="417">
        <v>0</v>
      </c>
      <c r="C75" s="417">
        <v>41.396999999999998</v>
      </c>
      <c r="D75" s="418">
        <v>41.396999999999998</v>
      </c>
      <c r="E75" s="427" t="s">
        <v>284</v>
      </c>
      <c r="F75" s="417">
        <v>0</v>
      </c>
      <c r="G75" s="418">
        <v>0</v>
      </c>
      <c r="H75" s="420">
        <v>6.7789999999999999</v>
      </c>
      <c r="I75" s="417">
        <v>28.364000000000001</v>
      </c>
      <c r="J75" s="418">
        <v>28.364000000000001</v>
      </c>
      <c r="K75" s="428" t="s">
        <v>284</v>
      </c>
    </row>
    <row r="76" spans="1:11" ht="14.4" customHeight="1" thickBot="1" x14ac:dyDescent="0.35">
      <c r="A76" s="439" t="s">
        <v>353</v>
      </c>
      <c r="B76" s="417">
        <v>0</v>
      </c>
      <c r="C76" s="417">
        <v>9.625</v>
      </c>
      <c r="D76" s="418">
        <v>9.625</v>
      </c>
      <c r="E76" s="427" t="s">
        <v>284</v>
      </c>
      <c r="F76" s="417">
        <v>0</v>
      </c>
      <c r="G76" s="418">
        <v>0</v>
      </c>
      <c r="H76" s="420">
        <v>0</v>
      </c>
      <c r="I76" s="417">
        <v>1.925</v>
      </c>
      <c r="J76" s="418">
        <v>1.925</v>
      </c>
      <c r="K76" s="428" t="s">
        <v>284</v>
      </c>
    </row>
    <row r="77" spans="1:11" ht="14.4" customHeight="1" thickBot="1" x14ac:dyDescent="0.35">
      <c r="A77" s="438" t="s">
        <v>354</v>
      </c>
      <c r="B77" s="422">
        <v>649.99999999998795</v>
      </c>
      <c r="C77" s="422">
        <v>628.4</v>
      </c>
      <c r="D77" s="423">
        <v>-21.599999999986998</v>
      </c>
      <c r="E77" s="429">
        <v>0.96676923076900001</v>
      </c>
      <c r="F77" s="422">
        <v>709.99997763672002</v>
      </c>
      <c r="G77" s="423">
        <v>354.99998881836001</v>
      </c>
      <c r="H77" s="425">
        <v>67.641999999999996</v>
      </c>
      <c r="I77" s="422">
        <v>348.221</v>
      </c>
      <c r="J77" s="423">
        <v>-6.7789888183600002</v>
      </c>
      <c r="K77" s="430">
        <v>0.49045212812400002</v>
      </c>
    </row>
    <row r="78" spans="1:11" ht="14.4" customHeight="1" thickBot="1" x14ac:dyDescent="0.35">
      <c r="A78" s="439" t="s">
        <v>355</v>
      </c>
      <c r="B78" s="417">
        <v>649.99999999998795</v>
      </c>
      <c r="C78" s="417">
        <v>628.4</v>
      </c>
      <c r="D78" s="418">
        <v>-21.599999999986998</v>
      </c>
      <c r="E78" s="419">
        <v>0.96676923076900001</v>
      </c>
      <c r="F78" s="417">
        <v>709.99997763672002</v>
      </c>
      <c r="G78" s="418">
        <v>354.99998881836001</v>
      </c>
      <c r="H78" s="420">
        <v>67.641999999999996</v>
      </c>
      <c r="I78" s="417">
        <v>348.221</v>
      </c>
      <c r="J78" s="418">
        <v>-6.7789888183600002</v>
      </c>
      <c r="K78" s="421">
        <v>0.49045212812400002</v>
      </c>
    </row>
    <row r="79" spans="1:11" ht="14.4" customHeight="1" thickBot="1" x14ac:dyDescent="0.35">
      <c r="A79" s="438" t="s">
        <v>356</v>
      </c>
      <c r="B79" s="422">
        <v>0</v>
      </c>
      <c r="C79" s="422">
        <v>0.55200000000000005</v>
      </c>
      <c r="D79" s="423">
        <v>0.55200000000000005</v>
      </c>
      <c r="E79" s="424" t="s">
        <v>319</v>
      </c>
      <c r="F79" s="422">
        <v>0</v>
      </c>
      <c r="G79" s="423">
        <v>0</v>
      </c>
      <c r="H79" s="425">
        <v>0</v>
      </c>
      <c r="I79" s="422">
        <v>0</v>
      </c>
      <c r="J79" s="423">
        <v>0</v>
      </c>
      <c r="K79" s="426" t="s">
        <v>284</v>
      </c>
    </row>
    <row r="80" spans="1:11" ht="14.4" customHeight="1" thickBot="1" x14ac:dyDescent="0.35">
      <c r="A80" s="439" t="s">
        <v>357</v>
      </c>
      <c r="B80" s="417">
        <v>0</v>
      </c>
      <c r="C80" s="417">
        <v>0.55200000000000005</v>
      </c>
      <c r="D80" s="418">
        <v>0.55200000000000005</v>
      </c>
      <c r="E80" s="427" t="s">
        <v>319</v>
      </c>
      <c r="F80" s="417">
        <v>0</v>
      </c>
      <c r="G80" s="418">
        <v>0</v>
      </c>
      <c r="H80" s="420">
        <v>0</v>
      </c>
      <c r="I80" s="417">
        <v>0</v>
      </c>
      <c r="J80" s="418">
        <v>0</v>
      </c>
      <c r="K80" s="428" t="s">
        <v>284</v>
      </c>
    </row>
    <row r="81" spans="1:11" ht="14.4" customHeight="1" thickBot="1" x14ac:dyDescent="0.35">
      <c r="A81" s="437" t="s">
        <v>47</v>
      </c>
      <c r="B81" s="417">
        <v>1494.54069802649</v>
      </c>
      <c r="C81" s="417">
        <v>1261.58195</v>
      </c>
      <c r="D81" s="418">
        <v>-232.95874802648601</v>
      </c>
      <c r="E81" s="419">
        <v>0.84412686229599998</v>
      </c>
      <c r="F81" s="417">
        <v>1367.1440871392199</v>
      </c>
      <c r="G81" s="418">
        <v>683.57204356961097</v>
      </c>
      <c r="H81" s="420">
        <v>192.34048999999999</v>
      </c>
      <c r="I81" s="417">
        <v>867.78542000000095</v>
      </c>
      <c r="J81" s="418">
        <v>184.21337643039001</v>
      </c>
      <c r="K81" s="421">
        <v>0.63474320531600004</v>
      </c>
    </row>
    <row r="82" spans="1:11" ht="14.4" customHeight="1" thickBot="1" x14ac:dyDescent="0.35">
      <c r="A82" s="438" t="s">
        <v>358</v>
      </c>
      <c r="B82" s="422">
        <v>1.945074184314</v>
      </c>
      <c r="C82" s="422">
        <v>1.8794</v>
      </c>
      <c r="D82" s="423">
        <v>-6.5674184314000003E-2</v>
      </c>
      <c r="E82" s="429">
        <v>0.96623564034499998</v>
      </c>
      <c r="F82" s="422">
        <v>1.8076135617869999</v>
      </c>
      <c r="G82" s="423">
        <v>0.90380678089300004</v>
      </c>
      <c r="H82" s="425">
        <v>-17.238700000000001</v>
      </c>
      <c r="I82" s="422">
        <v>0</v>
      </c>
      <c r="J82" s="423">
        <v>-0.90380678089300004</v>
      </c>
      <c r="K82" s="430">
        <v>0</v>
      </c>
    </row>
    <row r="83" spans="1:11" ht="14.4" customHeight="1" thickBot="1" x14ac:dyDescent="0.35">
      <c r="A83" s="439" t="s">
        <v>359</v>
      </c>
      <c r="B83" s="417">
        <v>1.945074184314</v>
      </c>
      <c r="C83" s="417">
        <v>1.8794</v>
      </c>
      <c r="D83" s="418">
        <v>-6.5674184314000003E-2</v>
      </c>
      <c r="E83" s="419">
        <v>0.96623564034499998</v>
      </c>
      <c r="F83" s="417">
        <v>1.8076135617869999</v>
      </c>
      <c r="G83" s="418">
        <v>0.90380678089300004</v>
      </c>
      <c r="H83" s="420">
        <v>-17.238700000000001</v>
      </c>
      <c r="I83" s="417">
        <v>0</v>
      </c>
      <c r="J83" s="418">
        <v>-0.90380678089300004</v>
      </c>
      <c r="K83" s="421">
        <v>0</v>
      </c>
    </row>
    <row r="84" spans="1:11" ht="14.4" customHeight="1" thickBot="1" x14ac:dyDescent="0.35">
      <c r="A84" s="438" t="s">
        <v>360</v>
      </c>
      <c r="B84" s="422">
        <v>159.175216607745</v>
      </c>
      <c r="C84" s="422">
        <v>191.07444000000001</v>
      </c>
      <c r="D84" s="423">
        <v>31.899223392254001</v>
      </c>
      <c r="E84" s="429">
        <v>1.200403203916</v>
      </c>
      <c r="F84" s="422">
        <v>207.08989844924301</v>
      </c>
      <c r="G84" s="423">
        <v>103.544949224622</v>
      </c>
      <c r="H84" s="425">
        <v>15.434469999999999</v>
      </c>
      <c r="I84" s="422">
        <v>93.249529999999993</v>
      </c>
      <c r="J84" s="423">
        <v>-10.295419224621</v>
      </c>
      <c r="K84" s="430">
        <v>0.45028526595500001</v>
      </c>
    </row>
    <row r="85" spans="1:11" ht="14.4" customHeight="1" thickBot="1" x14ac:dyDescent="0.35">
      <c r="A85" s="439" t="s">
        <v>361</v>
      </c>
      <c r="B85" s="417">
        <v>46.530221672930999</v>
      </c>
      <c r="C85" s="417">
        <v>55.070399999999999</v>
      </c>
      <c r="D85" s="418">
        <v>8.5401783270680003</v>
      </c>
      <c r="E85" s="419">
        <v>1.1835404608010001</v>
      </c>
      <c r="F85" s="417">
        <v>52.889898449242999</v>
      </c>
      <c r="G85" s="418">
        <v>26.444949224620999</v>
      </c>
      <c r="H85" s="420">
        <v>3.8809</v>
      </c>
      <c r="I85" s="417">
        <v>22.944199999999999</v>
      </c>
      <c r="J85" s="418">
        <v>-3.5007492246209999</v>
      </c>
      <c r="K85" s="421">
        <v>0.43381062684400001</v>
      </c>
    </row>
    <row r="86" spans="1:11" ht="14.4" customHeight="1" thickBot="1" x14ac:dyDescent="0.35">
      <c r="A86" s="439" t="s">
        <v>362</v>
      </c>
      <c r="B86" s="417">
        <v>112.64499493481399</v>
      </c>
      <c r="C86" s="417">
        <v>136.00404</v>
      </c>
      <c r="D86" s="418">
        <v>23.359045065185999</v>
      </c>
      <c r="E86" s="419">
        <v>1.20736869027</v>
      </c>
      <c r="F86" s="417">
        <v>154.19999999999999</v>
      </c>
      <c r="G86" s="418">
        <v>77.099999999999994</v>
      </c>
      <c r="H86" s="420">
        <v>11.553570000000001</v>
      </c>
      <c r="I86" s="417">
        <v>70.305329999999998</v>
      </c>
      <c r="J86" s="418">
        <v>-6.7946699999989999</v>
      </c>
      <c r="K86" s="421">
        <v>0.45593599221699999</v>
      </c>
    </row>
    <row r="87" spans="1:11" ht="14.4" customHeight="1" thickBot="1" x14ac:dyDescent="0.35">
      <c r="A87" s="438" t="s">
        <v>363</v>
      </c>
      <c r="B87" s="422">
        <v>9.6485751906269996</v>
      </c>
      <c r="C87" s="422">
        <v>9.7200000000000006</v>
      </c>
      <c r="D87" s="423">
        <v>7.1424809372000006E-2</v>
      </c>
      <c r="E87" s="429">
        <v>1.0074026276370001</v>
      </c>
      <c r="F87" s="422">
        <v>8.9999997165209997</v>
      </c>
      <c r="G87" s="423">
        <v>4.4999998582599998</v>
      </c>
      <c r="H87" s="425">
        <v>0</v>
      </c>
      <c r="I87" s="422">
        <v>4.8600000000000003</v>
      </c>
      <c r="J87" s="423">
        <v>0.36000014173900002</v>
      </c>
      <c r="K87" s="430">
        <v>0.54000001700800004</v>
      </c>
    </row>
    <row r="88" spans="1:11" ht="14.4" customHeight="1" thickBot="1" x14ac:dyDescent="0.35">
      <c r="A88" s="439" t="s">
        <v>364</v>
      </c>
      <c r="B88" s="417">
        <v>9.6485751906269996</v>
      </c>
      <c r="C88" s="417">
        <v>9.7200000000000006</v>
      </c>
      <c r="D88" s="418">
        <v>7.1424809372000006E-2</v>
      </c>
      <c r="E88" s="419">
        <v>1.0074026276370001</v>
      </c>
      <c r="F88" s="417">
        <v>8.9999997165209997</v>
      </c>
      <c r="G88" s="418">
        <v>4.4999998582599998</v>
      </c>
      <c r="H88" s="420">
        <v>0</v>
      </c>
      <c r="I88" s="417">
        <v>4.8600000000000003</v>
      </c>
      <c r="J88" s="418">
        <v>0.36000014173900002</v>
      </c>
      <c r="K88" s="421">
        <v>0.54000001700800004</v>
      </c>
    </row>
    <row r="89" spans="1:11" ht="14.4" customHeight="1" thickBot="1" x14ac:dyDescent="0.35">
      <c r="A89" s="438" t="s">
        <v>365</v>
      </c>
      <c r="B89" s="422">
        <v>240.51846424889899</v>
      </c>
      <c r="C89" s="422">
        <v>241.72055</v>
      </c>
      <c r="D89" s="423">
        <v>1.2020857511</v>
      </c>
      <c r="E89" s="429">
        <v>1.0049978938399999</v>
      </c>
      <c r="F89" s="422">
        <v>246.13249959848301</v>
      </c>
      <c r="G89" s="423">
        <v>123.066249799242</v>
      </c>
      <c r="H89" s="425">
        <v>25.204219999999999</v>
      </c>
      <c r="I89" s="422">
        <v>134.85753</v>
      </c>
      <c r="J89" s="423">
        <v>11.791280200758001</v>
      </c>
      <c r="K89" s="430">
        <v>0.54790623026200003</v>
      </c>
    </row>
    <row r="90" spans="1:11" ht="14.4" customHeight="1" thickBot="1" x14ac:dyDescent="0.35">
      <c r="A90" s="439" t="s">
        <v>366</v>
      </c>
      <c r="B90" s="417">
        <v>33.945698530954999</v>
      </c>
      <c r="C90" s="417">
        <v>21.212</v>
      </c>
      <c r="D90" s="418">
        <v>-12.733698530954999</v>
      </c>
      <c r="E90" s="419">
        <v>0.62488035061799996</v>
      </c>
      <c r="F90" s="417">
        <v>25.317777534013</v>
      </c>
      <c r="G90" s="418">
        <v>12.658888767005999</v>
      </c>
      <c r="H90" s="420">
        <v>5.4669800000000004</v>
      </c>
      <c r="I90" s="417">
        <v>15.867940000000001</v>
      </c>
      <c r="J90" s="418">
        <v>3.2090512329930001</v>
      </c>
      <c r="K90" s="421">
        <v>0.62675090570900005</v>
      </c>
    </row>
    <row r="91" spans="1:11" ht="14.4" customHeight="1" thickBot="1" x14ac:dyDescent="0.35">
      <c r="A91" s="439" t="s">
        <v>367</v>
      </c>
      <c r="B91" s="417">
        <v>0.41625940052400001</v>
      </c>
      <c r="C91" s="417">
        <v>0.72699999999999998</v>
      </c>
      <c r="D91" s="418">
        <v>0.31074059947499999</v>
      </c>
      <c r="E91" s="419">
        <v>1.746507103703</v>
      </c>
      <c r="F91" s="417">
        <v>0.74512271771899996</v>
      </c>
      <c r="G91" s="418">
        <v>0.37256135885899999</v>
      </c>
      <c r="H91" s="420">
        <v>0</v>
      </c>
      <c r="I91" s="417">
        <v>0.24199999999999999</v>
      </c>
      <c r="J91" s="418">
        <v>-0.130561358859</v>
      </c>
      <c r="K91" s="421">
        <v>0.32477871663899999</v>
      </c>
    </row>
    <row r="92" spans="1:11" ht="14.4" customHeight="1" thickBot="1" x14ac:dyDescent="0.35">
      <c r="A92" s="439" t="s">
        <v>368</v>
      </c>
      <c r="B92" s="417">
        <v>206.156506317419</v>
      </c>
      <c r="C92" s="417">
        <v>219.78155000000001</v>
      </c>
      <c r="D92" s="418">
        <v>13.625043682579999</v>
      </c>
      <c r="E92" s="419">
        <v>1.0660907769820001</v>
      </c>
      <c r="F92" s="417">
        <v>220.06959934675001</v>
      </c>
      <c r="G92" s="418">
        <v>110.03479967337501</v>
      </c>
      <c r="H92" s="420">
        <v>19.73724</v>
      </c>
      <c r="I92" s="417">
        <v>118.74759</v>
      </c>
      <c r="J92" s="418">
        <v>8.7127903266250009</v>
      </c>
      <c r="K92" s="421">
        <v>0.53959106733700002</v>
      </c>
    </row>
    <row r="93" spans="1:11" ht="14.4" customHeight="1" thickBot="1" x14ac:dyDescent="0.35">
      <c r="A93" s="438" t="s">
        <v>369</v>
      </c>
      <c r="B93" s="422">
        <v>753.25336779490601</v>
      </c>
      <c r="C93" s="422">
        <v>722.85357999999997</v>
      </c>
      <c r="D93" s="423">
        <v>-30.399787794904999</v>
      </c>
      <c r="E93" s="429">
        <v>0.95964201542899996</v>
      </c>
      <c r="F93" s="422">
        <v>663.11408337260502</v>
      </c>
      <c r="G93" s="423">
        <v>331.557041686302</v>
      </c>
      <c r="H93" s="425">
        <v>167.9495</v>
      </c>
      <c r="I93" s="422">
        <v>461.17885999999999</v>
      </c>
      <c r="J93" s="423">
        <v>129.62181831369799</v>
      </c>
      <c r="K93" s="430">
        <v>0.69547438602699996</v>
      </c>
    </row>
    <row r="94" spans="1:11" ht="14.4" customHeight="1" thickBot="1" x14ac:dyDescent="0.35">
      <c r="A94" s="439" t="s">
        <v>370</v>
      </c>
      <c r="B94" s="417">
        <v>0</v>
      </c>
      <c r="C94" s="417">
        <v>2.6357400000000002</v>
      </c>
      <c r="D94" s="418">
        <v>2.6357400000000002</v>
      </c>
      <c r="E94" s="427" t="s">
        <v>319</v>
      </c>
      <c r="F94" s="417">
        <v>14.247371690014999</v>
      </c>
      <c r="G94" s="418">
        <v>7.1236858450070004</v>
      </c>
      <c r="H94" s="420">
        <v>0</v>
      </c>
      <c r="I94" s="417">
        <v>31.213999999999999</v>
      </c>
      <c r="J94" s="418">
        <v>24.090314154992001</v>
      </c>
      <c r="K94" s="421">
        <v>2.1908602287579999</v>
      </c>
    </row>
    <row r="95" spans="1:11" ht="14.4" customHeight="1" thickBot="1" x14ac:dyDescent="0.35">
      <c r="A95" s="439" t="s">
        <v>371</v>
      </c>
      <c r="B95" s="417">
        <v>523.994106905335</v>
      </c>
      <c r="C95" s="417">
        <v>540.92547999999999</v>
      </c>
      <c r="D95" s="418">
        <v>16.931373094664998</v>
      </c>
      <c r="E95" s="419">
        <v>1.032312144109</v>
      </c>
      <c r="F95" s="417">
        <v>425.90837682371802</v>
      </c>
      <c r="G95" s="418">
        <v>212.95418841185901</v>
      </c>
      <c r="H95" s="420">
        <v>63.768500000000003</v>
      </c>
      <c r="I95" s="417">
        <v>280.28106000000002</v>
      </c>
      <c r="J95" s="418">
        <v>67.326871588141003</v>
      </c>
      <c r="K95" s="421">
        <v>0.65807829864699996</v>
      </c>
    </row>
    <row r="96" spans="1:11" ht="14.4" customHeight="1" thickBot="1" x14ac:dyDescent="0.35">
      <c r="A96" s="439" t="s">
        <v>372</v>
      </c>
      <c r="B96" s="417">
        <v>16.005830667849001</v>
      </c>
      <c r="C96" s="417">
        <v>12.371</v>
      </c>
      <c r="D96" s="418">
        <v>-3.6348306678490001</v>
      </c>
      <c r="E96" s="419">
        <v>0.77290584017200004</v>
      </c>
      <c r="F96" s="417">
        <v>11.999999622029</v>
      </c>
      <c r="G96" s="418">
        <v>5.9999998110139998</v>
      </c>
      <c r="H96" s="420">
        <v>0</v>
      </c>
      <c r="I96" s="417">
        <v>2.9340000000000002</v>
      </c>
      <c r="J96" s="418">
        <v>-3.0659998110140001</v>
      </c>
      <c r="K96" s="421">
        <v>0.244500007701</v>
      </c>
    </row>
    <row r="97" spans="1:11" ht="14.4" customHeight="1" thickBot="1" x14ac:dyDescent="0.35">
      <c r="A97" s="439" t="s">
        <v>373</v>
      </c>
      <c r="B97" s="417">
        <v>206.94248673776801</v>
      </c>
      <c r="C97" s="417">
        <v>161.57156000000001</v>
      </c>
      <c r="D97" s="418">
        <v>-45.370926737767</v>
      </c>
      <c r="E97" s="419">
        <v>0.780755863848</v>
      </c>
      <c r="F97" s="417">
        <v>204.077384383804</v>
      </c>
      <c r="G97" s="418">
        <v>102.038692191902</v>
      </c>
      <c r="H97" s="420">
        <v>104.181</v>
      </c>
      <c r="I97" s="417">
        <v>146.74979999999999</v>
      </c>
      <c r="J97" s="418">
        <v>44.711107808097999</v>
      </c>
      <c r="K97" s="421">
        <v>0.71908898892899997</v>
      </c>
    </row>
    <row r="98" spans="1:11" ht="14.4" customHeight="1" thickBot="1" x14ac:dyDescent="0.35">
      <c r="A98" s="439" t="s">
        <v>374</v>
      </c>
      <c r="B98" s="417">
        <v>6.3109434839530003</v>
      </c>
      <c r="C98" s="417">
        <v>5.3498000000000001</v>
      </c>
      <c r="D98" s="418">
        <v>-0.96114348395299998</v>
      </c>
      <c r="E98" s="419">
        <v>0.84770209297499999</v>
      </c>
      <c r="F98" s="417">
        <v>6.8809508530389998</v>
      </c>
      <c r="G98" s="418">
        <v>3.4404754265189998</v>
      </c>
      <c r="H98" s="420">
        <v>0</v>
      </c>
      <c r="I98" s="417">
        <v>0</v>
      </c>
      <c r="J98" s="418">
        <v>-3.4404754265189998</v>
      </c>
      <c r="K98" s="421">
        <v>0</v>
      </c>
    </row>
    <row r="99" spans="1:11" ht="14.4" customHeight="1" thickBot="1" x14ac:dyDescent="0.35">
      <c r="A99" s="438" t="s">
        <v>375</v>
      </c>
      <c r="B99" s="422">
        <v>329.99999999999397</v>
      </c>
      <c r="C99" s="422">
        <v>94.333979999999997</v>
      </c>
      <c r="D99" s="423">
        <v>-235.66601999999401</v>
      </c>
      <c r="E99" s="429">
        <v>0.28586054545400003</v>
      </c>
      <c r="F99" s="422">
        <v>239.999992440581</v>
      </c>
      <c r="G99" s="423">
        <v>119.999996220291</v>
      </c>
      <c r="H99" s="425">
        <v>0.99099999999999999</v>
      </c>
      <c r="I99" s="422">
        <v>88.158000000000001</v>
      </c>
      <c r="J99" s="423">
        <v>-31.84199622029</v>
      </c>
      <c r="K99" s="430">
        <v>0.36732501156899999</v>
      </c>
    </row>
    <row r="100" spans="1:11" ht="14.4" customHeight="1" thickBot="1" x14ac:dyDescent="0.35">
      <c r="A100" s="439" t="s">
        <v>376</v>
      </c>
      <c r="B100" s="417">
        <v>0</v>
      </c>
      <c r="C100" s="417">
        <v>0</v>
      </c>
      <c r="D100" s="418">
        <v>0</v>
      </c>
      <c r="E100" s="427" t="s">
        <v>284</v>
      </c>
      <c r="F100" s="417">
        <v>0</v>
      </c>
      <c r="G100" s="418">
        <v>0</v>
      </c>
      <c r="H100" s="420">
        <v>0</v>
      </c>
      <c r="I100" s="417">
        <v>1.3720000000000001</v>
      </c>
      <c r="J100" s="418">
        <v>1.3720000000000001</v>
      </c>
      <c r="K100" s="428" t="s">
        <v>319</v>
      </c>
    </row>
    <row r="101" spans="1:11" ht="14.4" customHeight="1" thickBot="1" x14ac:dyDescent="0.35">
      <c r="A101" s="439" t="s">
        <v>377</v>
      </c>
      <c r="B101" s="417">
        <v>99.999999999997996</v>
      </c>
      <c r="C101" s="417">
        <v>94.333979999999997</v>
      </c>
      <c r="D101" s="418">
        <v>-5.6660199999980003</v>
      </c>
      <c r="E101" s="419">
        <v>0.94333979999999995</v>
      </c>
      <c r="F101" s="417">
        <v>154.99999511787499</v>
      </c>
      <c r="G101" s="418">
        <v>77.499997558936997</v>
      </c>
      <c r="H101" s="420">
        <v>0.99099999999999999</v>
      </c>
      <c r="I101" s="417">
        <v>38.835000000000001</v>
      </c>
      <c r="J101" s="418">
        <v>-38.664997558937003</v>
      </c>
      <c r="K101" s="421">
        <v>0.25054839498800002</v>
      </c>
    </row>
    <row r="102" spans="1:11" ht="14.4" customHeight="1" thickBot="1" x14ac:dyDescent="0.35">
      <c r="A102" s="439" t="s">
        <v>378</v>
      </c>
      <c r="B102" s="417">
        <v>229.99999999999599</v>
      </c>
      <c r="C102" s="417">
        <v>0</v>
      </c>
      <c r="D102" s="418">
        <v>-229.99999999999599</v>
      </c>
      <c r="E102" s="419">
        <v>0</v>
      </c>
      <c r="F102" s="417">
        <v>84.999997322705994</v>
      </c>
      <c r="G102" s="418">
        <v>42.499998661352997</v>
      </c>
      <c r="H102" s="420">
        <v>0</v>
      </c>
      <c r="I102" s="417">
        <v>47.951000000000001</v>
      </c>
      <c r="J102" s="418">
        <v>5.451001338647</v>
      </c>
      <c r="K102" s="421">
        <v>0.56412942953300005</v>
      </c>
    </row>
    <row r="103" spans="1:11" ht="14.4" customHeight="1" thickBot="1" x14ac:dyDescent="0.35">
      <c r="A103" s="438" t="s">
        <v>379</v>
      </c>
      <c r="B103" s="422">
        <v>0</v>
      </c>
      <c r="C103" s="422">
        <v>0</v>
      </c>
      <c r="D103" s="423">
        <v>0</v>
      </c>
      <c r="E103" s="424" t="s">
        <v>284</v>
      </c>
      <c r="F103" s="422">
        <v>0</v>
      </c>
      <c r="G103" s="423">
        <v>0</v>
      </c>
      <c r="H103" s="425">
        <v>0</v>
      </c>
      <c r="I103" s="422">
        <v>85.481499999999997</v>
      </c>
      <c r="J103" s="423">
        <v>85.481499999999997</v>
      </c>
      <c r="K103" s="426" t="s">
        <v>319</v>
      </c>
    </row>
    <row r="104" spans="1:11" ht="14.4" customHeight="1" thickBot="1" x14ac:dyDescent="0.35">
      <c r="A104" s="439" t="s">
        <v>380</v>
      </c>
      <c r="B104" s="417">
        <v>0</v>
      </c>
      <c r="C104" s="417">
        <v>0</v>
      </c>
      <c r="D104" s="418">
        <v>0</v>
      </c>
      <c r="E104" s="419">
        <v>1</v>
      </c>
      <c r="F104" s="417">
        <v>0</v>
      </c>
      <c r="G104" s="418">
        <v>0</v>
      </c>
      <c r="H104" s="420">
        <v>0</v>
      </c>
      <c r="I104" s="417">
        <v>85.481499999999997</v>
      </c>
      <c r="J104" s="418">
        <v>85.481499999999997</v>
      </c>
      <c r="K104" s="428" t="s">
        <v>319</v>
      </c>
    </row>
    <row r="105" spans="1:11" ht="14.4" customHeight="1" thickBot="1" x14ac:dyDescent="0.35">
      <c r="A105" s="436" t="s">
        <v>48</v>
      </c>
      <c r="B105" s="417">
        <v>32372.1600595011</v>
      </c>
      <c r="C105" s="417">
        <v>33329.79694</v>
      </c>
      <c r="D105" s="418">
        <v>957.63688049892505</v>
      </c>
      <c r="E105" s="419">
        <v>1.0295821124919999</v>
      </c>
      <c r="F105" s="417">
        <v>32759.9989681394</v>
      </c>
      <c r="G105" s="418">
        <v>16379.9994840697</v>
      </c>
      <c r="H105" s="420">
        <v>2637.5717199999999</v>
      </c>
      <c r="I105" s="417">
        <v>15943.18384</v>
      </c>
      <c r="J105" s="418">
        <v>-436.81564406969102</v>
      </c>
      <c r="K105" s="421">
        <v>0.48666618871</v>
      </c>
    </row>
    <row r="106" spans="1:11" ht="14.4" customHeight="1" thickBot="1" x14ac:dyDescent="0.35">
      <c r="A106" s="440" t="s">
        <v>381</v>
      </c>
      <c r="B106" s="422">
        <v>23998.9999999996</v>
      </c>
      <c r="C106" s="422">
        <v>24780.991999999998</v>
      </c>
      <c r="D106" s="423">
        <v>781.99200000043504</v>
      </c>
      <c r="E106" s="429">
        <v>1.0325843576810001</v>
      </c>
      <c r="F106" s="422">
        <v>24289.9992349239</v>
      </c>
      <c r="G106" s="423">
        <v>12144.999617461899</v>
      </c>
      <c r="H106" s="425">
        <v>1956.116</v>
      </c>
      <c r="I106" s="422">
        <v>11828.813</v>
      </c>
      <c r="J106" s="423">
        <v>-316.18661746192998</v>
      </c>
      <c r="K106" s="430">
        <v>0.48698284778000001</v>
      </c>
    </row>
    <row r="107" spans="1:11" ht="14.4" customHeight="1" thickBot="1" x14ac:dyDescent="0.35">
      <c r="A107" s="438" t="s">
        <v>382</v>
      </c>
      <c r="B107" s="422">
        <v>23922.9999999996</v>
      </c>
      <c r="C107" s="422">
        <v>24625.456999999999</v>
      </c>
      <c r="D107" s="423">
        <v>702.45700000043496</v>
      </c>
      <c r="E107" s="429">
        <v>1.029363248756</v>
      </c>
      <c r="F107" s="422">
        <v>24199.999237758599</v>
      </c>
      <c r="G107" s="423">
        <v>12099.999618879299</v>
      </c>
      <c r="H107" s="425">
        <v>1941.905</v>
      </c>
      <c r="I107" s="422">
        <v>11724.120999999999</v>
      </c>
      <c r="J107" s="423">
        <v>-375.87861887931803</v>
      </c>
      <c r="K107" s="430">
        <v>0.48446782517600001</v>
      </c>
    </row>
    <row r="108" spans="1:11" ht="14.4" customHeight="1" thickBot="1" x14ac:dyDescent="0.35">
      <c r="A108" s="439" t="s">
        <v>383</v>
      </c>
      <c r="B108" s="417">
        <v>23922.9999999996</v>
      </c>
      <c r="C108" s="417">
        <v>24625.456999999999</v>
      </c>
      <c r="D108" s="418">
        <v>702.45700000043496</v>
      </c>
      <c r="E108" s="419">
        <v>1.029363248756</v>
      </c>
      <c r="F108" s="417">
        <v>24199.999237758599</v>
      </c>
      <c r="G108" s="418">
        <v>12099.999618879299</v>
      </c>
      <c r="H108" s="420">
        <v>1941.905</v>
      </c>
      <c r="I108" s="417">
        <v>11724.120999999999</v>
      </c>
      <c r="J108" s="418">
        <v>-375.87861887931803</v>
      </c>
      <c r="K108" s="421">
        <v>0.48446782517600001</v>
      </c>
    </row>
    <row r="109" spans="1:11" ht="14.4" customHeight="1" thickBot="1" x14ac:dyDescent="0.35">
      <c r="A109" s="438" t="s">
        <v>384</v>
      </c>
      <c r="B109" s="422">
        <v>0</v>
      </c>
      <c r="C109" s="422">
        <v>11.1</v>
      </c>
      <c r="D109" s="423">
        <v>11.1</v>
      </c>
      <c r="E109" s="424" t="s">
        <v>319</v>
      </c>
      <c r="F109" s="422">
        <v>14.999999527536</v>
      </c>
      <c r="G109" s="423">
        <v>7.4999997637679998</v>
      </c>
      <c r="H109" s="425">
        <v>5</v>
      </c>
      <c r="I109" s="422">
        <v>30</v>
      </c>
      <c r="J109" s="423">
        <v>22.500000236230999</v>
      </c>
      <c r="K109" s="430">
        <v>2.0000000629949999</v>
      </c>
    </row>
    <row r="110" spans="1:11" ht="14.4" customHeight="1" thickBot="1" x14ac:dyDescent="0.35">
      <c r="A110" s="439" t="s">
        <v>385</v>
      </c>
      <c r="B110" s="417">
        <v>0</v>
      </c>
      <c r="C110" s="417">
        <v>11.1</v>
      </c>
      <c r="D110" s="418">
        <v>11.1</v>
      </c>
      <c r="E110" s="427" t="s">
        <v>319</v>
      </c>
      <c r="F110" s="417">
        <v>14.999999527536</v>
      </c>
      <c r="G110" s="418">
        <v>7.4999997637679998</v>
      </c>
      <c r="H110" s="420">
        <v>5</v>
      </c>
      <c r="I110" s="417">
        <v>30</v>
      </c>
      <c r="J110" s="418">
        <v>22.500000236230999</v>
      </c>
      <c r="K110" s="421">
        <v>2.0000000629949999</v>
      </c>
    </row>
    <row r="111" spans="1:11" ht="14.4" customHeight="1" thickBot="1" x14ac:dyDescent="0.35">
      <c r="A111" s="438" t="s">
        <v>386</v>
      </c>
      <c r="B111" s="422">
        <v>0</v>
      </c>
      <c r="C111" s="422">
        <v>85.17</v>
      </c>
      <c r="D111" s="423">
        <v>85.17</v>
      </c>
      <c r="E111" s="424" t="s">
        <v>319</v>
      </c>
      <c r="F111" s="422">
        <v>0</v>
      </c>
      <c r="G111" s="423">
        <v>0</v>
      </c>
      <c r="H111" s="425">
        <v>0</v>
      </c>
      <c r="I111" s="422">
        <v>0</v>
      </c>
      <c r="J111" s="423">
        <v>0</v>
      </c>
      <c r="K111" s="426" t="s">
        <v>284</v>
      </c>
    </row>
    <row r="112" spans="1:11" ht="14.4" customHeight="1" thickBot="1" x14ac:dyDescent="0.35">
      <c r="A112" s="439" t="s">
        <v>387</v>
      </c>
      <c r="B112" s="417">
        <v>0</v>
      </c>
      <c r="C112" s="417">
        <v>85.17</v>
      </c>
      <c r="D112" s="418">
        <v>85.17</v>
      </c>
      <c r="E112" s="427" t="s">
        <v>319</v>
      </c>
      <c r="F112" s="417">
        <v>0</v>
      </c>
      <c r="G112" s="418">
        <v>0</v>
      </c>
      <c r="H112" s="420">
        <v>0</v>
      </c>
      <c r="I112" s="417">
        <v>0</v>
      </c>
      <c r="J112" s="418">
        <v>0</v>
      </c>
      <c r="K112" s="428" t="s">
        <v>284</v>
      </c>
    </row>
    <row r="113" spans="1:11" ht="14.4" customHeight="1" thickBot="1" x14ac:dyDescent="0.35">
      <c r="A113" s="438" t="s">
        <v>388</v>
      </c>
      <c r="B113" s="422">
        <v>75.999999999997996</v>
      </c>
      <c r="C113" s="422">
        <v>59.265000000000001</v>
      </c>
      <c r="D113" s="423">
        <v>-16.734999999997999</v>
      </c>
      <c r="E113" s="429">
        <v>0.77980263157800001</v>
      </c>
      <c r="F113" s="422">
        <v>74.999997637681005</v>
      </c>
      <c r="G113" s="423">
        <v>37.499998818839998</v>
      </c>
      <c r="H113" s="425">
        <v>9.2110000000000003</v>
      </c>
      <c r="I113" s="422">
        <v>74.691999999999993</v>
      </c>
      <c r="J113" s="423">
        <v>37.192001181159</v>
      </c>
      <c r="K113" s="430">
        <v>0.99589336470099998</v>
      </c>
    </row>
    <row r="114" spans="1:11" ht="14.4" customHeight="1" thickBot="1" x14ac:dyDescent="0.35">
      <c r="A114" s="439" t="s">
        <v>389</v>
      </c>
      <c r="B114" s="417">
        <v>75.999999999997996</v>
      </c>
      <c r="C114" s="417">
        <v>59.265000000000001</v>
      </c>
      <c r="D114" s="418">
        <v>-16.734999999997999</v>
      </c>
      <c r="E114" s="419">
        <v>0.77980263157800001</v>
      </c>
      <c r="F114" s="417">
        <v>74.999997637681005</v>
      </c>
      <c r="G114" s="418">
        <v>37.499998818839998</v>
      </c>
      <c r="H114" s="420">
        <v>9.2110000000000003</v>
      </c>
      <c r="I114" s="417">
        <v>74.691999999999993</v>
      </c>
      <c r="J114" s="418">
        <v>37.192001181159</v>
      </c>
      <c r="K114" s="421">
        <v>0.99589336470099998</v>
      </c>
    </row>
    <row r="115" spans="1:11" ht="14.4" customHeight="1" thickBot="1" x14ac:dyDescent="0.35">
      <c r="A115" s="437" t="s">
        <v>390</v>
      </c>
      <c r="B115" s="417">
        <v>8134.1600595015198</v>
      </c>
      <c r="C115" s="417">
        <v>8301.8489499999996</v>
      </c>
      <c r="D115" s="418">
        <v>167.688890498484</v>
      </c>
      <c r="E115" s="419">
        <v>1.0206153910510001</v>
      </c>
      <c r="F115" s="417">
        <v>8227.9997408379404</v>
      </c>
      <c r="G115" s="418">
        <v>4113.9998704189702</v>
      </c>
      <c r="H115" s="420">
        <v>661.94425000000001</v>
      </c>
      <c r="I115" s="417">
        <v>3996.38499</v>
      </c>
      <c r="J115" s="418">
        <v>-117.614880418968</v>
      </c>
      <c r="K115" s="421">
        <v>0.48570553182699999</v>
      </c>
    </row>
    <row r="116" spans="1:11" ht="14.4" customHeight="1" thickBot="1" x14ac:dyDescent="0.35">
      <c r="A116" s="438" t="s">
        <v>391</v>
      </c>
      <c r="B116" s="422">
        <v>2152.1600595016398</v>
      </c>
      <c r="C116" s="422">
        <v>2216.27817</v>
      </c>
      <c r="D116" s="423">
        <v>64.118110498361006</v>
      </c>
      <c r="E116" s="429">
        <v>1.0297924451360001</v>
      </c>
      <c r="F116" s="422">
        <v>2177.9999313982798</v>
      </c>
      <c r="G116" s="423">
        <v>1088.9999656991399</v>
      </c>
      <c r="H116" s="425">
        <v>175.21799999999999</v>
      </c>
      <c r="I116" s="422">
        <v>1057.85475</v>
      </c>
      <c r="J116" s="423">
        <v>-31.145215699137999</v>
      </c>
      <c r="K116" s="430">
        <v>0.48570008416799998</v>
      </c>
    </row>
    <row r="117" spans="1:11" ht="14.4" customHeight="1" thickBot="1" x14ac:dyDescent="0.35">
      <c r="A117" s="439" t="s">
        <v>392</v>
      </c>
      <c r="B117" s="417">
        <v>2152.1600595016398</v>
      </c>
      <c r="C117" s="417">
        <v>2216.27817</v>
      </c>
      <c r="D117" s="418">
        <v>64.118110498361006</v>
      </c>
      <c r="E117" s="419">
        <v>1.0297924451360001</v>
      </c>
      <c r="F117" s="417">
        <v>2177.9999313982798</v>
      </c>
      <c r="G117" s="418">
        <v>1088.9999656991399</v>
      </c>
      <c r="H117" s="420">
        <v>175.21799999999999</v>
      </c>
      <c r="I117" s="417">
        <v>1057.85475</v>
      </c>
      <c r="J117" s="418">
        <v>-31.145215699137999</v>
      </c>
      <c r="K117" s="421">
        <v>0.48570008416799998</v>
      </c>
    </row>
    <row r="118" spans="1:11" ht="14.4" customHeight="1" thickBot="1" x14ac:dyDescent="0.35">
      <c r="A118" s="438" t="s">
        <v>393</v>
      </c>
      <c r="B118" s="422">
        <v>5981.9999999998799</v>
      </c>
      <c r="C118" s="422">
        <v>6085.57078</v>
      </c>
      <c r="D118" s="423">
        <v>103.57078000012299</v>
      </c>
      <c r="E118" s="429">
        <v>1.0173137378799999</v>
      </c>
      <c r="F118" s="422">
        <v>6049.9998094396597</v>
      </c>
      <c r="G118" s="423">
        <v>3024.9999047198298</v>
      </c>
      <c r="H118" s="425">
        <v>486.72624999999999</v>
      </c>
      <c r="I118" s="422">
        <v>2938.53024</v>
      </c>
      <c r="J118" s="423">
        <v>-86.469664719828998</v>
      </c>
      <c r="K118" s="430">
        <v>0.48570749298400001</v>
      </c>
    </row>
    <row r="119" spans="1:11" ht="14.4" customHeight="1" thickBot="1" x14ac:dyDescent="0.35">
      <c r="A119" s="439" t="s">
        <v>394</v>
      </c>
      <c r="B119" s="417">
        <v>5981.9999999998799</v>
      </c>
      <c r="C119" s="417">
        <v>6085.57078</v>
      </c>
      <c r="D119" s="418">
        <v>103.57078000012299</v>
      </c>
      <c r="E119" s="419">
        <v>1.0173137378799999</v>
      </c>
      <c r="F119" s="417">
        <v>6049.9998094396597</v>
      </c>
      <c r="G119" s="418">
        <v>3024.9999047198298</v>
      </c>
      <c r="H119" s="420">
        <v>486.72624999999999</v>
      </c>
      <c r="I119" s="417">
        <v>2938.53024</v>
      </c>
      <c r="J119" s="418">
        <v>-86.469664719828998</v>
      </c>
      <c r="K119" s="421">
        <v>0.48570749298400001</v>
      </c>
    </row>
    <row r="120" spans="1:11" ht="14.4" customHeight="1" thickBot="1" x14ac:dyDescent="0.35">
      <c r="A120" s="437" t="s">
        <v>395</v>
      </c>
      <c r="B120" s="417">
        <v>238.999999999995</v>
      </c>
      <c r="C120" s="417">
        <v>246.95599000000001</v>
      </c>
      <c r="D120" s="418">
        <v>7.9559900000040003</v>
      </c>
      <c r="E120" s="419">
        <v>1.033288661087</v>
      </c>
      <c r="F120" s="417">
        <v>241.99999237758601</v>
      </c>
      <c r="G120" s="418">
        <v>120.99999618879301</v>
      </c>
      <c r="H120" s="420">
        <v>19.511469999999999</v>
      </c>
      <c r="I120" s="417">
        <v>117.98585</v>
      </c>
      <c r="J120" s="418">
        <v>-3.0141461887930001</v>
      </c>
      <c r="K120" s="421">
        <v>0.48754485006699999</v>
      </c>
    </row>
    <row r="121" spans="1:11" ht="14.4" customHeight="1" thickBot="1" x14ac:dyDescent="0.35">
      <c r="A121" s="438" t="s">
        <v>396</v>
      </c>
      <c r="B121" s="422">
        <v>238.999999999995</v>
      </c>
      <c r="C121" s="422">
        <v>246.95599000000001</v>
      </c>
      <c r="D121" s="423">
        <v>7.9559900000040003</v>
      </c>
      <c r="E121" s="429">
        <v>1.033288661087</v>
      </c>
      <c r="F121" s="422">
        <v>241.99999237758601</v>
      </c>
      <c r="G121" s="423">
        <v>120.99999618879301</v>
      </c>
      <c r="H121" s="425">
        <v>19.511469999999999</v>
      </c>
      <c r="I121" s="422">
        <v>117.98585</v>
      </c>
      <c r="J121" s="423">
        <v>-3.0141461887930001</v>
      </c>
      <c r="K121" s="430">
        <v>0.48754485006699999</v>
      </c>
    </row>
    <row r="122" spans="1:11" ht="14.4" customHeight="1" thickBot="1" x14ac:dyDescent="0.35">
      <c r="A122" s="439" t="s">
        <v>397</v>
      </c>
      <c r="B122" s="417">
        <v>238.999999999995</v>
      </c>
      <c r="C122" s="417">
        <v>246.95599000000001</v>
      </c>
      <c r="D122" s="418">
        <v>7.9559900000040003</v>
      </c>
      <c r="E122" s="419">
        <v>1.033288661087</v>
      </c>
      <c r="F122" s="417">
        <v>241.99999237758601</v>
      </c>
      <c r="G122" s="418">
        <v>120.99999618879301</v>
      </c>
      <c r="H122" s="420">
        <v>19.511469999999999</v>
      </c>
      <c r="I122" s="417">
        <v>117.98585</v>
      </c>
      <c r="J122" s="418">
        <v>-3.0141461887930001</v>
      </c>
      <c r="K122" s="421">
        <v>0.48754485006699999</v>
      </c>
    </row>
    <row r="123" spans="1:11" ht="14.4" customHeight="1" thickBot="1" x14ac:dyDescent="0.35">
      <c r="A123" s="436" t="s">
        <v>398</v>
      </c>
      <c r="B123" s="417">
        <v>47876.121171094099</v>
      </c>
      <c r="C123" s="417">
        <v>53232.288869999997</v>
      </c>
      <c r="D123" s="418">
        <v>5356.1676989059597</v>
      </c>
      <c r="E123" s="419">
        <v>1.1118755564959999</v>
      </c>
      <c r="F123" s="417">
        <v>50079.998422601602</v>
      </c>
      <c r="G123" s="418">
        <v>25039.999211300801</v>
      </c>
      <c r="H123" s="420">
        <v>1630.0056199999999</v>
      </c>
      <c r="I123" s="417">
        <v>20629.768960000001</v>
      </c>
      <c r="J123" s="418">
        <v>-4410.2302513007999</v>
      </c>
      <c r="K123" s="421">
        <v>0.41193629412499999</v>
      </c>
    </row>
    <row r="124" spans="1:11" ht="14.4" customHeight="1" thickBot="1" x14ac:dyDescent="0.35">
      <c r="A124" s="437" t="s">
        <v>399</v>
      </c>
      <c r="B124" s="417">
        <v>0</v>
      </c>
      <c r="C124" s="417">
        <v>1.837</v>
      </c>
      <c r="D124" s="418">
        <v>1.837</v>
      </c>
      <c r="E124" s="427" t="s">
        <v>284</v>
      </c>
      <c r="F124" s="417">
        <v>0</v>
      </c>
      <c r="G124" s="418">
        <v>0</v>
      </c>
      <c r="H124" s="420">
        <v>0</v>
      </c>
      <c r="I124" s="417">
        <v>0</v>
      </c>
      <c r="J124" s="418">
        <v>0</v>
      </c>
      <c r="K124" s="428" t="s">
        <v>284</v>
      </c>
    </row>
    <row r="125" spans="1:11" ht="14.4" customHeight="1" thickBot="1" x14ac:dyDescent="0.35">
      <c r="A125" s="438" t="s">
        <v>400</v>
      </c>
      <c r="B125" s="422">
        <v>0</v>
      </c>
      <c r="C125" s="422">
        <v>1.837</v>
      </c>
      <c r="D125" s="423">
        <v>1.837</v>
      </c>
      <c r="E125" s="424" t="s">
        <v>284</v>
      </c>
      <c r="F125" s="422">
        <v>0</v>
      </c>
      <c r="G125" s="423">
        <v>0</v>
      </c>
      <c r="H125" s="425">
        <v>0</v>
      </c>
      <c r="I125" s="422">
        <v>0</v>
      </c>
      <c r="J125" s="423">
        <v>0</v>
      </c>
      <c r="K125" s="426" t="s">
        <v>284</v>
      </c>
    </row>
    <row r="126" spans="1:11" ht="14.4" customHeight="1" thickBot="1" x14ac:dyDescent="0.35">
      <c r="A126" s="439" t="s">
        <v>401</v>
      </c>
      <c r="B126" s="417">
        <v>0</v>
      </c>
      <c r="C126" s="417">
        <v>1.837</v>
      </c>
      <c r="D126" s="418">
        <v>1.837</v>
      </c>
      <c r="E126" s="427" t="s">
        <v>284</v>
      </c>
      <c r="F126" s="417">
        <v>0</v>
      </c>
      <c r="G126" s="418">
        <v>0</v>
      </c>
      <c r="H126" s="420">
        <v>0</v>
      </c>
      <c r="I126" s="417">
        <v>0</v>
      </c>
      <c r="J126" s="418">
        <v>0</v>
      </c>
      <c r="K126" s="428" t="s">
        <v>284</v>
      </c>
    </row>
    <row r="127" spans="1:11" ht="14.4" customHeight="1" thickBot="1" x14ac:dyDescent="0.35">
      <c r="A127" s="437" t="s">
        <v>402</v>
      </c>
      <c r="B127" s="417">
        <v>47399.999999999098</v>
      </c>
      <c r="C127" s="417">
        <v>52650.450109999998</v>
      </c>
      <c r="D127" s="418">
        <v>5250.4501100008802</v>
      </c>
      <c r="E127" s="419">
        <v>1.1107689896620001</v>
      </c>
      <c r="F127" s="417">
        <v>49599.998437720402</v>
      </c>
      <c r="G127" s="418">
        <v>24799.999218860201</v>
      </c>
      <c r="H127" s="420">
        <v>1582.7546199999999</v>
      </c>
      <c r="I127" s="417">
        <v>20359.325710000001</v>
      </c>
      <c r="J127" s="418">
        <v>-4440.6735088602099</v>
      </c>
      <c r="K127" s="421">
        <v>0.41047028934000002</v>
      </c>
    </row>
    <row r="128" spans="1:11" ht="14.4" customHeight="1" thickBot="1" x14ac:dyDescent="0.35">
      <c r="A128" s="438" t="s">
        <v>403</v>
      </c>
      <c r="B128" s="422">
        <v>47399.999999999098</v>
      </c>
      <c r="C128" s="422">
        <v>52650.450109999998</v>
      </c>
      <c r="D128" s="423">
        <v>5250.4501100008802</v>
      </c>
      <c r="E128" s="429">
        <v>1.1107689896620001</v>
      </c>
      <c r="F128" s="422">
        <v>49599.998437720402</v>
      </c>
      <c r="G128" s="423">
        <v>24799.999218860201</v>
      </c>
      <c r="H128" s="425">
        <v>1582.7546199999999</v>
      </c>
      <c r="I128" s="422">
        <v>20359.325710000001</v>
      </c>
      <c r="J128" s="423">
        <v>-4440.6735088602099</v>
      </c>
      <c r="K128" s="430">
        <v>0.41047028934000002</v>
      </c>
    </row>
    <row r="129" spans="1:11" ht="14.4" customHeight="1" thickBot="1" x14ac:dyDescent="0.35">
      <c r="A129" s="439" t="s">
        <v>404</v>
      </c>
      <c r="B129" s="417">
        <v>12299.9999999998</v>
      </c>
      <c r="C129" s="417">
        <v>14433.825999999999</v>
      </c>
      <c r="D129" s="418">
        <v>2133.8260000002301</v>
      </c>
      <c r="E129" s="419">
        <v>1.1734817886169999</v>
      </c>
      <c r="F129" s="417">
        <v>14499.999543285199</v>
      </c>
      <c r="G129" s="418">
        <v>7249.9997716426096</v>
      </c>
      <c r="H129" s="420">
        <v>1114.5999999999999</v>
      </c>
      <c r="I129" s="417">
        <v>6913.9750000000004</v>
      </c>
      <c r="J129" s="418">
        <v>-336.02477164260398</v>
      </c>
      <c r="K129" s="421">
        <v>0.47682587708700003</v>
      </c>
    </row>
    <row r="130" spans="1:11" ht="14.4" customHeight="1" thickBot="1" x14ac:dyDescent="0.35">
      <c r="A130" s="439" t="s">
        <v>405</v>
      </c>
      <c r="B130" s="417">
        <v>34999.999999999403</v>
      </c>
      <c r="C130" s="417">
        <v>38192.022550000002</v>
      </c>
      <c r="D130" s="418">
        <v>3192.02255000065</v>
      </c>
      <c r="E130" s="419">
        <v>1.091200644285</v>
      </c>
      <c r="F130" s="417">
        <v>34999.998897584999</v>
      </c>
      <c r="G130" s="418">
        <v>17499.9994487925</v>
      </c>
      <c r="H130" s="420">
        <v>464.30462</v>
      </c>
      <c r="I130" s="417">
        <v>13338.12851</v>
      </c>
      <c r="J130" s="418">
        <v>-4161.8709387924901</v>
      </c>
      <c r="K130" s="421">
        <v>0.38108939800300001</v>
      </c>
    </row>
    <row r="131" spans="1:11" ht="14.4" customHeight="1" thickBot="1" x14ac:dyDescent="0.35">
      <c r="A131" s="439" t="s">
        <v>406</v>
      </c>
      <c r="B131" s="417">
        <v>99.999999999997996</v>
      </c>
      <c r="C131" s="417">
        <v>24.601559999999999</v>
      </c>
      <c r="D131" s="418">
        <v>-75.398439999998004</v>
      </c>
      <c r="E131" s="419">
        <v>0.2460156</v>
      </c>
      <c r="F131" s="417">
        <v>99.999996850241999</v>
      </c>
      <c r="G131" s="418">
        <v>49.999998425120999</v>
      </c>
      <c r="H131" s="420">
        <v>3.85</v>
      </c>
      <c r="I131" s="417">
        <v>107.2222</v>
      </c>
      <c r="J131" s="418">
        <v>57.222201574878</v>
      </c>
      <c r="K131" s="421">
        <v>1.0722220337720001</v>
      </c>
    </row>
    <row r="132" spans="1:11" ht="14.4" customHeight="1" thickBot="1" x14ac:dyDescent="0.35">
      <c r="A132" s="437" t="s">
        <v>407</v>
      </c>
      <c r="B132" s="417">
        <v>476.12117109493101</v>
      </c>
      <c r="C132" s="417">
        <v>580.00175999999999</v>
      </c>
      <c r="D132" s="418">
        <v>103.880588905069</v>
      </c>
      <c r="E132" s="419">
        <v>1.218180990914</v>
      </c>
      <c r="F132" s="417">
        <v>479.99998488116597</v>
      </c>
      <c r="G132" s="418">
        <v>239.99999244058299</v>
      </c>
      <c r="H132" s="420">
        <v>47.250999999999998</v>
      </c>
      <c r="I132" s="417">
        <v>270.44324999999998</v>
      </c>
      <c r="J132" s="418">
        <v>30.443257559416999</v>
      </c>
      <c r="K132" s="421">
        <v>0.56342345524600002</v>
      </c>
    </row>
    <row r="133" spans="1:11" ht="14.4" customHeight="1" thickBot="1" x14ac:dyDescent="0.35">
      <c r="A133" s="438" t="s">
        <v>408</v>
      </c>
      <c r="B133" s="422">
        <v>0</v>
      </c>
      <c r="C133" s="422">
        <v>39.442329999999998</v>
      </c>
      <c r="D133" s="423">
        <v>39.442329999999998</v>
      </c>
      <c r="E133" s="424" t="s">
        <v>284</v>
      </c>
      <c r="F133" s="422">
        <v>0</v>
      </c>
      <c r="G133" s="423">
        <v>0</v>
      </c>
      <c r="H133" s="425">
        <v>0.40100000000000002</v>
      </c>
      <c r="I133" s="422">
        <v>7.7432499999999997</v>
      </c>
      <c r="J133" s="423">
        <v>7.7432499999999997</v>
      </c>
      <c r="K133" s="426" t="s">
        <v>284</v>
      </c>
    </row>
    <row r="134" spans="1:11" ht="14.4" customHeight="1" thickBot="1" x14ac:dyDescent="0.35">
      <c r="A134" s="439" t="s">
        <v>409</v>
      </c>
      <c r="B134" s="417">
        <v>0</v>
      </c>
      <c r="C134" s="417">
        <v>2.30823</v>
      </c>
      <c r="D134" s="418">
        <v>2.30823</v>
      </c>
      <c r="E134" s="427" t="s">
        <v>284</v>
      </c>
      <c r="F134" s="417">
        <v>0</v>
      </c>
      <c r="G134" s="418">
        <v>0</v>
      </c>
      <c r="H134" s="420">
        <v>5.0999999999999997E-2</v>
      </c>
      <c r="I134" s="417">
        <v>1.8382499999999999</v>
      </c>
      <c r="J134" s="418">
        <v>1.8382499999999999</v>
      </c>
      <c r="K134" s="428" t="s">
        <v>284</v>
      </c>
    </row>
    <row r="135" spans="1:11" ht="14.4" customHeight="1" thickBot="1" x14ac:dyDescent="0.35">
      <c r="A135" s="439" t="s">
        <v>410</v>
      </c>
      <c r="B135" s="417">
        <v>0</v>
      </c>
      <c r="C135" s="417">
        <v>0</v>
      </c>
      <c r="D135" s="418">
        <v>0</v>
      </c>
      <c r="E135" s="427" t="s">
        <v>284</v>
      </c>
      <c r="F135" s="417">
        <v>0</v>
      </c>
      <c r="G135" s="418">
        <v>0</v>
      </c>
      <c r="H135" s="420">
        <v>0.35</v>
      </c>
      <c r="I135" s="417">
        <v>0.35</v>
      </c>
      <c r="J135" s="418">
        <v>0.35</v>
      </c>
      <c r="K135" s="428" t="s">
        <v>319</v>
      </c>
    </row>
    <row r="136" spans="1:11" ht="14.4" customHeight="1" thickBot="1" x14ac:dyDescent="0.35">
      <c r="A136" s="439" t="s">
        <v>411</v>
      </c>
      <c r="B136" s="417">
        <v>0</v>
      </c>
      <c r="C136" s="417">
        <v>36.834099999999999</v>
      </c>
      <c r="D136" s="418">
        <v>36.834099999999999</v>
      </c>
      <c r="E136" s="427" t="s">
        <v>284</v>
      </c>
      <c r="F136" s="417">
        <v>0</v>
      </c>
      <c r="G136" s="418">
        <v>0</v>
      </c>
      <c r="H136" s="420">
        <v>0</v>
      </c>
      <c r="I136" s="417">
        <v>5.1550000000000002</v>
      </c>
      <c r="J136" s="418">
        <v>5.1550000000000002</v>
      </c>
      <c r="K136" s="428" t="s">
        <v>284</v>
      </c>
    </row>
    <row r="137" spans="1:11" ht="14.4" customHeight="1" thickBot="1" x14ac:dyDescent="0.35">
      <c r="A137" s="439" t="s">
        <v>412</v>
      </c>
      <c r="B137" s="417">
        <v>0</v>
      </c>
      <c r="C137" s="417">
        <v>0.3</v>
      </c>
      <c r="D137" s="418">
        <v>0.3</v>
      </c>
      <c r="E137" s="427" t="s">
        <v>284</v>
      </c>
      <c r="F137" s="417">
        <v>0</v>
      </c>
      <c r="G137" s="418">
        <v>0</v>
      </c>
      <c r="H137" s="420">
        <v>0</v>
      </c>
      <c r="I137" s="417">
        <v>0.4</v>
      </c>
      <c r="J137" s="418">
        <v>0.4</v>
      </c>
      <c r="K137" s="428" t="s">
        <v>284</v>
      </c>
    </row>
    <row r="138" spans="1:11" ht="14.4" customHeight="1" thickBot="1" x14ac:dyDescent="0.35">
      <c r="A138" s="438" t="s">
        <v>413</v>
      </c>
      <c r="B138" s="422">
        <v>476.12117109493101</v>
      </c>
      <c r="C138" s="422">
        <v>518.4</v>
      </c>
      <c r="D138" s="423">
        <v>42.278828905068998</v>
      </c>
      <c r="E138" s="429">
        <v>1.088798464491</v>
      </c>
      <c r="F138" s="422">
        <v>479.99998488116597</v>
      </c>
      <c r="G138" s="423">
        <v>239.99999244058299</v>
      </c>
      <c r="H138" s="425">
        <v>46.35</v>
      </c>
      <c r="I138" s="422">
        <v>242.1</v>
      </c>
      <c r="J138" s="423">
        <v>2.100007559417</v>
      </c>
      <c r="K138" s="430">
        <v>0.50437501588599998</v>
      </c>
    </row>
    <row r="139" spans="1:11" ht="14.4" customHeight="1" thickBot="1" x14ac:dyDescent="0.35">
      <c r="A139" s="439" t="s">
        <v>414</v>
      </c>
      <c r="B139" s="417">
        <v>476.12117109493101</v>
      </c>
      <c r="C139" s="417">
        <v>518.4</v>
      </c>
      <c r="D139" s="418">
        <v>42.278828905068998</v>
      </c>
      <c r="E139" s="419">
        <v>1.088798464491</v>
      </c>
      <c r="F139" s="417">
        <v>479.99998488116597</v>
      </c>
      <c r="G139" s="418">
        <v>239.99999244058299</v>
      </c>
      <c r="H139" s="420">
        <v>46.35</v>
      </c>
      <c r="I139" s="417">
        <v>242.1</v>
      </c>
      <c r="J139" s="418">
        <v>2.100007559417</v>
      </c>
      <c r="K139" s="421">
        <v>0.50437501588599998</v>
      </c>
    </row>
    <row r="140" spans="1:11" ht="14.4" customHeight="1" thickBot="1" x14ac:dyDescent="0.35">
      <c r="A140" s="438" t="s">
        <v>415</v>
      </c>
      <c r="B140" s="422">
        <v>0</v>
      </c>
      <c r="C140" s="422">
        <v>0.65942999999999996</v>
      </c>
      <c r="D140" s="423">
        <v>0.65942999999999996</v>
      </c>
      <c r="E140" s="424" t="s">
        <v>319</v>
      </c>
      <c r="F140" s="422">
        <v>0</v>
      </c>
      <c r="G140" s="423">
        <v>0</v>
      </c>
      <c r="H140" s="425">
        <v>0</v>
      </c>
      <c r="I140" s="422">
        <v>0</v>
      </c>
      <c r="J140" s="423">
        <v>0</v>
      </c>
      <c r="K140" s="426" t="s">
        <v>284</v>
      </c>
    </row>
    <row r="141" spans="1:11" ht="14.4" customHeight="1" thickBot="1" x14ac:dyDescent="0.35">
      <c r="A141" s="439" t="s">
        <v>416</v>
      </c>
      <c r="B141" s="417">
        <v>0</v>
      </c>
      <c r="C141" s="417">
        <v>0.65942999999999996</v>
      </c>
      <c r="D141" s="418">
        <v>0.65942999999999996</v>
      </c>
      <c r="E141" s="427" t="s">
        <v>319</v>
      </c>
      <c r="F141" s="417">
        <v>0</v>
      </c>
      <c r="G141" s="418">
        <v>0</v>
      </c>
      <c r="H141" s="420">
        <v>0</v>
      </c>
      <c r="I141" s="417">
        <v>0</v>
      </c>
      <c r="J141" s="418">
        <v>0</v>
      </c>
      <c r="K141" s="428" t="s">
        <v>284</v>
      </c>
    </row>
    <row r="142" spans="1:11" ht="14.4" customHeight="1" thickBot="1" x14ac:dyDescent="0.35">
      <c r="A142" s="442" t="s">
        <v>417</v>
      </c>
      <c r="B142" s="417">
        <v>0</v>
      </c>
      <c r="C142" s="417">
        <v>0.7</v>
      </c>
      <c r="D142" s="418">
        <v>0.7</v>
      </c>
      <c r="E142" s="427" t="s">
        <v>319</v>
      </c>
      <c r="F142" s="417">
        <v>0</v>
      </c>
      <c r="G142" s="418">
        <v>0</v>
      </c>
      <c r="H142" s="420">
        <v>0</v>
      </c>
      <c r="I142" s="417">
        <v>0</v>
      </c>
      <c r="J142" s="418">
        <v>0</v>
      </c>
      <c r="K142" s="428" t="s">
        <v>284</v>
      </c>
    </row>
    <row r="143" spans="1:11" ht="14.4" customHeight="1" thickBot="1" x14ac:dyDescent="0.35">
      <c r="A143" s="439" t="s">
        <v>418</v>
      </c>
      <c r="B143" s="417">
        <v>0</v>
      </c>
      <c r="C143" s="417">
        <v>0.7</v>
      </c>
      <c r="D143" s="418">
        <v>0.7</v>
      </c>
      <c r="E143" s="427" t="s">
        <v>319</v>
      </c>
      <c r="F143" s="417">
        <v>0</v>
      </c>
      <c r="G143" s="418">
        <v>0</v>
      </c>
      <c r="H143" s="420">
        <v>0</v>
      </c>
      <c r="I143" s="417">
        <v>0</v>
      </c>
      <c r="J143" s="418">
        <v>0</v>
      </c>
      <c r="K143" s="428" t="s">
        <v>284</v>
      </c>
    </row>
    <row r="144" spans="1:11" ht="14.4" customHeight="1" thickBot="1" x14ac:dyDescent="0.35">
      <c r="A144" s="442" t="s">
        <v>419</v>
      </c>
      <c r="B144" s="417">
        <v>0</v>
      </c>
      <c r="C144" s="417">
        <v>4</v>
      </c>
      <c r="D144" s="418">
        <v>4</v>
      </c>
      <c r="E144" s="427" t="s">
        <v>284</v>
      </c>
      <c r="F144" s="417">
        <v>0</v>
      </c>
      <c r="G144" s="418">
        <v>0</v>
      </c>
      <c r="H144" s="420">
        <v>0.5</v>
      </c>
      <c r="I144" s="417">
        <v>11.9</v>
      </c>
      <c r="J144" s="418">
        <v>11.9</v>
      </c>
      <c r="K144" s="428" t="s">
        <v>319</v>
      </c>
    </row>
    <row r="145" spans="1:11" ht="14.4" customHeight="1" thickBot="1" x14ac:dyDescent="0.35">
      <c r="A145" s="439" t="s">
        <v>420</v>
      </c>
      <c r="B145" s="417">
        <v>0</v>
      </c>
      <c r="C145" s="417">
        <v>4</v>
      </c>
      <c r="D145" s="418">
        <v>4</v>
      </c>
      <c r="E145" s="427" t="s">
        <v>284</v>
      </c>
      <c r="F145" s="417">
        <v>0</v>
      </c>
      <c r="G145" s="418">
        <v>0</v>
      </c>
      <c r="H145" s="420">
        <v>0.5</v>
      </c>
      <c r="I145" s="417">
        <v>11.9</v>
      </c>
      <c r="J145" s="418">
        <v>11.9</v>
      </c>
      <c r="K145" s="428" t="s">
        <v>319</v>
      </c>
    </row>
    <row r="146" spans="1:11" ht="14.4" customHeight="1" thickBot="1" x14ac:dyDescent="0.35">
      <c r="A146" s="442" t="s">
        <v>421</v>
      </c>
      <c r="B146" s="417">
        <v>0</v>
      </c>
      <c r="C146" s="417">
        <v>16.8</v>
      </c>
      <c r="D146" s="418">
        <v>16.8</v>
      </c>
      <c r="E146" s="427" t="s">
        <v>284</v>
      </c>
      <c r="F146" s="417">
        <v>0</v>
      </c>
      <c r="G146" s="418">
        <v>0</v>
      </c>
      <c r="H146" s="420">
        <v>0</v>
      </c>
      <c r="I146" s="417">
        <v>8.6999999999999993</v>
      </c>
      <c r="J146" s="418">
        <v>8.6999999999999993</v>
      </c>
      <c r="K146" s="428" t="s">
        <v>284</v>
      </c>
    </row>
    <row r="147" spans="1:11" ht="14.4" customHeight="1" thickBot="1" x14ac:dyDescent="0.35">
      <c r="A147" s="439" t="s">
        <v>422</v>
      </c>
      <c r="B147" s="417">
        <v>0</v>
      </c>
      <c r="C147" s="417">
        <v>16.8</v>
      </c>
      <c r="D147" s="418">
        <v>16.8</v>
      </c>
      <c r="E147" s="427" t="s">
        <v>284</v>
      </c>
      <c r="F147" s="417">
        <v>0</v>
      </c>
      <c r="G147" s="418">
        <v>0</v>
      </c>
      <c r="H147" s="420">
        <v>0</v>
      </c>
      <c r="I147" s="417">
        <v>8.6999999999999993</v>
      </c>
      <c r="J147" s="418">
        <v>8.6999999999999993</v>
      </c>
      <c r="K147" s="428" t="s">
        <v>284</v>
      </c>
    </row>
    <row r="148" spans="1:11" ht="14.4" customHeight="1" thickBot="1" x14ac:dyDescent="0.35">
      <c r="A148" s="436" t="s">
        <v>423</v>
      </c>
      <c r="B148" s="417">
        <v>4575.9840702248403</v>
      </c>
      <c r="C148" s="417">
        <v>4793.1720800000003</v>
      </c>
      <c r="D148" s="418">
        <v>217.18800977516401</v>
      </c>
      <c r="E148" s="419">
        <v>1.047462579948</v>
      </c>
      <c r="F148" s="417">
        <v>3838.1238727789</v>
      </c>
      <c r="G148" s="418">
        <v>1919.06193638945</v>
      </c>
      <c r="H148" s="420">
        <v>494.27469000000002</v>
      </c>
      <c r="I148" s="417">
        <v>2020.77469</v>
      </c>
      <c r="J148" s="418">
        <v>101.712753610549</v>
      </c>
      <c r="K148" s="421">
        <v>0.52650064379899997</v>
      </c>
    </row>
    <row r="149" spans="1:11" ht="14.4" customHeight="1" thickBot="1" x14ac:dyDescent="0.35">
      <c r="A149" s="437" t="s">
        <v>424</v>
      </c>
      <c r="B149" s="417">
        <v>4565.9840702248403</v>
      </c>
      <c r="C149" s="417">
        <v>4624.8329999999996</v>
      </c>
      <c r="D149" s="418">
        <v>58.848929775163</v>
      </c>
      <c r="E149" s="419">
        <v>1.012888553457</v>
      </c>
      <c r="F149" s="417">
        <v>3647.9998727789002</v>
      </c>
      <c r="G149" s="418">
        <v>1823.9999363894501</v>
      </c>
      <c r="H149" s="420">
        <v>305.14999999999998</v>
      </c>
      <c r="I149" s="417">
        <v>1831.65</v>
      </c>
      <c r="J149" s="418">
        <v>7.6500636105490001</v>
      </c>
      <c r="K149" s="421">
        <v>0.502097056983</v>
      </c>
    </row>
    <row r="150" spans="1:11" ht="14.4" customHeight="1" thickBot="1" x14ac:dyDescent="0.35">
      <c r="A150" s="438" t="s">
        <v>425</v>
      </c>
      <c r="B150" s="422">
        <v>4565.9840702248403</v>
      </c>
      <c r="C150" s="422">
        <v>4624.8329999999996</v>
      </c>
      <c r="D150" s="423">
        <v>58.848929775163</v>
      </c>
      <c r="E150" s="429">
        <v>1.012888553457</v>
      </c>
      <c r="F150" s="422">
        <v>3647.9998727789002</v>
      </c>
      <c r="G150" s="423">
        <v>1823.9999363894501</v>
      </c>
      <c r="H150" s="425">
        <v>305.14999999999998</v>
      </c>
      <c r="I150" s="422">
        <v>1831.65</v>
      </c>
      <c r="J150" s="423">
        <v>7.6500636105490001</v>
      </c>
      <c r="K150" s="430">
        <v>0.502097056983</v>
      </c>
    </row>
    <row r="151" spans="1:11" ht="14.4" customHeight="1" thickBot="1" x14ac:dyDescent="0.35">
      <c r="A151" s="439" t="s">
        <v>426</v>
      </c>
      <c r="B151" s="417">
        <v>958.99999999998204</v>
      </c>
      <c r="C151" s="417">
        <v>959.27200000000005</v>
      </c>
      <c r="D151" s="418">
        <v>0.27200000001800001</v>
      </c>
      <c r="E151" s="419">
        <v>1.0002836287800001</v>
      </c>
      <c r="F151" s="417">
        <v>0</v>
      </c>
      <c r="G151" s="418">
        <v>0</v>
      </c>
      <c r="H151" s="420">
        <v>0</v>
      </c>
      <c r="I151" s="417">
        <v>0</v>
      </c>
      <c r="J151" s="418">
        <v>0</v>
      </c>
      <c r="K151" s="428" t="s">
        <v>284</v>
      </c>
    </row>
    <row r="152" spans="1:11" ht="14.4" customHeight="1" thickBot="1" x14ac:dyDescent="0.35">
      <c r="A152" s="439" t="s">
        <v>427</v>
      </c>
      <c r="B152" s="417">
        <v>550.97810889208597</v>
      </c>
      <c r="C152" s="417">
        <v>544.92999999999995</v>
      </c>
      <c r="D152" s="418">
        <v>-6.0481088920849997</v>
      </c>
      <c r="E152" s="419">
        <v>0.98902295972400001</v>
      </c>
      <c r="F152" s="417">
        <v>552.99998258182995</v>
      </c>
      <c r="G152" s="418">
        <v>276.49999129091498</v>
      </c>
      <c r="H152" s="420">
        <v>46.158999999999999</v>
      </c>
      <c r="I152" s="417">
        <v>276.95400000000001</v>
      </c>
      <c r="J152" s="418">
        <v>0.45400870908500002</v>
      </c>
      <c r="K152" s="421">
        <v>0.50082099226599996</v>
      </c>
    </row>
    <row r="153" spans="1:11" ht="14.4" customHeight="1" thickBot="1" x14ac:dyDescent="0.35">
      <c r="A153" s="439" t="s">
        <v>428</v>
      </c>
      <c r="B153" s="417">
        <v>2296.99999999996</v>
      </c>
      <c r="C153" s="417">
        <v>2349.5120000000002</v>
      </c>
      <c r="D153" s="418">
        <v>52.512000000043003</v>
      </c>
      <c r="E153" s="419">
        <v>1.0228611232039999</v>
      </c>
      <c r="F153" s="417">
        <v>2355.9999257916502</v>
      </c>
      <c r="G153" s="418">
        <v>1177.9999628958201</v>
      </c>
      <c r="H153" s="420">
        <v>197.82</v>
      </c>
      <c r="I153" s="417">
        <v>1182.46</v>
      </c>
      <c r="J153" s="418">
        <v>4.4600371041770002</v>
      </c>
      <c r="K153" s="421">
        <v>0.50189305485699998</v>
      </c>
    </row>
    <row r="154" spans="1:11" ht="14.4" customHeight="1" thickBot="1" x14ac:dyDescent="0.35">
      <c r="A154" s="439" t="s">
        <v>429</v>
      </c>
      <c r="B154" s="417">
        <v>714.00597365066403</v>
      </c>
      <c r="C154" s="417">
        <v>725.97299999999996</v>
      </c>
      <c r="D154" s="418">
        <v>11.967026349336001</v>
      </c>
      <c r="E154" s="419">
        <v>1.01676040088</v>
      </c>
      <c r="F154" s="417">
        <v>693.99997814066899</v>
      </c>
      <c r="G154" s="418">
        <v>346.99998907033398</v>
      </c>
      <c r="H154" s="420">
        <v>57.41</v>
      </c>
      <c r="I154" s="417">
        <v>349.66699999999997</v>
      </c>
      <c r="J154" s="418">
        <v>2.667010929665</v>
      </c>
      <c r="K154" s="421">
        <v>0.50384295535099999</v>
      </c>
    </row>
    <row r="155" spans="1:11" ht="14.4" customHeight="1" thickBot="1" x14ac:dyDescent="0.35">
      <c r="A155" s="439" t="s">
        <v>430</v>
      </c>
      <c r="B155" s="417">
        <v>0.99998768215</v>
      </c>
      <c r="C155" s="417">
        <v>0.91400000000000003</v>
      </c>
      <c r="D155" s="418">
        <v>-8.5987682149999994E-2</v>
      </c>
      <c r="E155" s="419">
        <v>0.91401125865300004</v>
      </c>
      <c r="F155" s="417">
        <v>0.99998765065200002</v>
      </c>
      <c r="G155" s="418">
        <v>0.49999382532600001</v>
      </c>
      <c r="H155" s="420">
        <v>7.5999999999999998E-2</v>
      </c>
      <c r="I155" s="417">
        <v>0.45600000000000002</v>
      </c>
      <c r="J155" s="418">
        <v>-4.3993825325999998E-2</v>
      </c>
      <c r="K155" s="421">
        <v>0.45600563137099998</v>
      </c>
    </row>
    <row r="156" spans="1:11" ht="14.4" customHeight="1" thickBot="1" x14ac:dyDescent="0.35">
      <c r="A156" s="439" t="s">
        <v>431</v>
      </c>
      <c r="B156" s="417">
        <v>43.999999999998998</v>
      </c>
      <c r="C156" s="417">
        <v>44.231999999999999</v>
      </c>
      <c r="D156" s="418">
        <v>0.23200000000000001</v>
      </c>
      <c r="E156" s="419">
        <v>1.0052727272719999</v>
      </c>
      <c r="F156" s="417">
        <v>43.999998614105003</v>
      </c>
      <c r="G156" s="418">
        <v>21.999999307052001</v>
      </c>
      <c r="H156" s="420">
        <v>3.6850000000000001</v>
      </c>
      <c r="I156" s="417">
        <v>22.113</v>
      </c>
      <c r="J156" s="418">
        <v>0.11300069294700001</v>
      </c>
      <c r="K156" s="421">
        <v>0.502568197647</v>
      </c>
    </row>
    <row r="157" spans="1:11" ht="14.4" customHeight="1" thickBot="1" x14ac:dyDescent="0.35">
      <c r="A157" s="437" t="s">
        <v>432</v>
      </c>
      <c r="B157" s="417">
        <v>10</v>
      </c>
      <c r="C157" s="417">
        <v>168.33908</v>
      </c>
      <c r="D157" s="418">
        <v>158.33908</v>
      </c>
      <c r="E157" s="419">
        <v>16.833908000000001</v>
      </c>
      <c r="F157" s="417">
        <v>190.124</v>
      </c>
      <c r="G157" s="418">
        <v>95.061999999999998</v>
      </c>
      <c r="H157" s="420">
        <v>189.12468999999999</v>
      </c>
      <c r="I157" s="417">
        <v>189.12468999999999</v>
      </c>
      <c r="J157" s="418">
        <v>94.062690000000003</v>
      </c>
      <c r="K157" s="421">
        <v>0.99474390397800005</v>
      </c>
    </row>
    <row r="158" spans="1:11" ht="14.4" customHeight="1" thickBot="1" x14ac:dyDescent="0.35">
      <c r="A158" s="438" t="s">
        <v>433</v>
      </c>
      <c r="B158" s="422">
        <v>10</v>
      </c>
      <c r="C158" s="422">
        <v>140.51903999999999</v>
      </c>
      <c r="D158" s="423">
        <v>130.51903999999999</v>
      </c>
      <c r="E158" s="429">
        <v>14.051904</v>
      </c>
      <c r="F158" s="422">
        <v>190.124</v>
      </c>
      <c r="G158" s="423">
        <v>95.061999999999998</v>
      </c>
      <c r="H158" s="425">
        <v>189.12468999999999</v>
      </c>
      <c r="I158" s="422">
        <v>189.12468999999999</v>
      </c>
      <c r="J158" s="423">
        <v>94.062690000000003</v>
      </c>
      <c r="K158" s="430">
        <v>0.99474390397800005</v>
      </c>
    </row>
    <row r="159" spans="1:11" ht="14.4" customHeight="1" thickBot="1" x14ac:dyDescent="0.35">
      <c r="A159" s="439" t="s">
        <v>434</v>
      </c>
      <c r="B159" s="417">
        <v>10</v>
      </c>
      <c r="C159" s="417">
        <v>140.51903999999999</v>
      </c>
      <c r="D159" s="418">
        <v>130.51903999999999</v>
      </c>
      <c r="E159" s="419">
        <v>14.051904</v>
      </c>
      <c r="F159" s="417">
        <v>190.124</v>
      </c>
      <c r="G159" s="418">
        <v>95.061999999999998</v>
      </c>
      <c r="H159" s="420">
        <v>189.12468999999999</v>
      </c>
      <c r="I159" s="417">
        <v>189.12468999999999</v>
      </c>
      <c r="J159" s="418">
        <v>94.062690000000003</v>
      </c>
      <c r="K159" s="421">
        <v>0.99474390397800005</v>
      </c>
    </row>
    <row r="160" spans="1:11" ht="14.4" customHeight="1" thickBot="1" x14ac:dyDescent="0.35">
      <c r="A160" s="438" t="s">
        <v>435</v>
      </c>
      <c r="B160" s="422">
        <v>0</v>
      </c>
      <c r="C160" s="422">
        <v>17.044339999999998</v>
      </c>
      <c r="D160" s="423">
        <v>17.044339999999998</v>
      </c>
      <c r="E160" s="424" t="s">
        <v>284</v>
      </c>
      <c r="F160" s="422">
        <v>0</v>
      </c>
      <c r="G160" s="423">
        <v>0</v>
      </c>
      <c r="H160" s="425">
        <v>0</v>
      </c>
      <c r="I160" s="422">
        <v>0</v>
      </c>
      <c r="J160" s="423">
        <v>0</v>
      </c>
      <c r="K160" s="426" t="s">
        <v>284</v>
      </c>
    </row>
    <row r="161" spans="1:11" ht="14.4" customHeight="1" thickBot="1" x14ac:dyDescent="0.35">
      <c r="A161" s="439" t="s">
        <v>436</v>
      </c>
      <c r="B161" s="417">
        <v>0</v>
      </c>
      <c r="C161" s="417">
        <v>17.044339999999998</v>
      </c>
      <c r="D161" s="418">
        <v>17.044339999999998</v>
      </c>
      <c r="E161" s="427" t="s">
        <v>284</v>
      </c>
      <c r="F161" s="417">
        <v>0</v>
      </c>
      <c r="G161" s="418">
        <v>0</v>
      </c>
      <c r="H161" s="420">
        <v>0</v>
      </c>
      <c r="I161" s="417">
        <v>0</v>
      </c>
      <c r="J161" s="418">
        <v>0</v>
      </c>
      <c r="K161" s="428" t="s">
        <v>284</v>
      </c>
    </row>
    <row r="162" spans="1:11" ht="14.4" customHeight="1" thickBot="1" x14ac:dyDescent="0.35">
      <c r="A162" s="438" t="s">
        <v>437</v>
      </c>
      <c r="B162" s="422">
        <v>0</v>
      </c>
      <c r="C162" s="422">
        <v>10.775700000000001</v>
      </c>
      <c r="D162" s="423">
        <v>10.775700000000001</v>
      </c>
      <c r="E162" s="424" t="s">
        <v>319</v>
      </c>
      <c r="F162" s="422">
        <v>0</v>
      </c>
      <c r="G162" s="423">
        <v>0</v>
      </c>
      <c r="H162" s="425">
        <v>0</v>
      </c>
      <c r="I162" s="422">
        <v>0</v>
      </c>
      <c r="J162" s="423">
        <v>0</v>
      </c>
      <c r="K162" s="426" t="s">
        <v>284</v>
      </c>
    </row>
    <row r="163" spans="1:11" ht="14.4" customHeight="1" thickBot="1" x14ac:dyDescent="0.35">
      <c r="A163" s="439" t="s">
        <v>438</v>
      </c>
      <c r="B163" s="417">
        <v>0</v>
      </c>
      <c r="C163" s="417">
        <v>10.775700000000001</v>
      </c>
      <c r="D163" s="418">
        <v>10.775700000000001</v>
      </c>
      <c r="E163" s="427" t="s">
        <v>319</v>
      </c>
      <c r="F163" s="417">
        <v>0</v>
      </c>
      <c r="G163" s="418">
        <v>0</v>
      </c>
      <c r="H163" s="420">
        <v>0</v>
      </c>
      <c r="I163" s="417">
        <v>0</v>
      </c>
      <c r="J163" s="418">
        <v>0</v>
      </c>
      <c r="K163" s="428" t="s">
        <v>284</v>
      </c>
    </row>
    <row r="164" spans="1:11" ht="14.4" customHeight="1" thickBot="1" x14ac:dyDescent="0.35">
      <c r="A164" s="435" t="s">
        <v>439</v>
      </c>
      <c r="B164" s="417">
        <v>81288.901101309501</v>
      </c>
      <c r="C164" s="417">
        <v>86615.545060000004</v>
      </c>
      <c r="D164" s="418">
        <v>5326.6439586905199</v>
      </c>
      <c r="E164" s="419">
        <v>1.065527321522</v>
      </c>
      <c r="F164" s="417">
        <v>82782.445597111393</v>
      </c>
      <c r="G164" s="418">
        <v>41391.222798555696</v>
      </c>
      <c r="H164" s="420">
        <v>4662.6248599999999</v>
      </c>
      <c r="I164" s="417">
        <v>38417.975160000002</v>
      </c>
      <c r="J164" s="418">
        <v>-2973.2476385557202</v>
      </c>
      <c r="K164" s="421">
        <v>0.46408359746900002</v>
      </c>
    </row>
    <row r="165" spans="1:11" ht="14.4" customHeight="1" thickBot="1" x14ac:dyDescent="0.35">
      <c r="A165" s="436" t="s">
        <v>440</v>
      </c>
      <c r="B165" s="417">
        <v>29297.845518110898</v>
      </c>
      <c r="C165" s="417">
        <v>28291.900130000002</v>
      </c>
      <c r="D165" s="418">
        <v>-1005.94538811088</v>
      </c>
      <c r="E165" s="419">
        <v>0.96566486817300001</v>
      </c>
      <c r="F165" s="417">
        <v>28429.8512248267</v>
      </c>
      <c r="G165" s="418">
        <v>14214.925612413301</v>
      </c>
      <c r="H165" s="420">
        <v>2958.1129099999998</v>
      </c>
      <c r="I165" s="417">
        <v>15387.41661</v>
      </c>
      <c r="J165" s="418">
        <v>1172.4909975866699</v>
      </c>
      <c r="K165" s="421">
        <v>0.54124154531400004</v>
      </c>
    </row>
    <row r="166" spans="1:11" ht="14.4" customHeight="1" thickBot="1" x14ac:dyDescent="0.35">
      <c r="A166" s="437" t="s">
        <v>441</v>
      </c>
      <c r="B166" s="417">
        <v>29297.845518110898</v>
      </c>
      <c r="C166" s="417">
        <v>28284.37988</v>
      </c>
      <c r="D166" s="418">
        <v>-1013.46563811088</v>
      </c>
      <c r="E166" s="419">
        <v>0.96540818547600005</v>
      </c>
      <c r="F166" s="417">
        <v>28429.8512248267</v>
      </c>
      <c r="G166" s="418">
        <v>14214.925612413301</v>
      </c>
      <c r="H166" s="420">
        <v>2958.1129099999998</v>
      </c>
      <c r="I166" s="417">
        <v>15385.912560000001</v>
      </c>
      <c r="J166" s="418">
        <v>1170.9869475866701</v>
      </c>
      <c r="K166" s="421">
        <v>0.541188641415</v>
      </c>
    </row>
    <row r="167" spans="1:11" ht="14.4" customHeight="1" thickBot="1" x14ac:dyDescent="0.35">
      <c r="A167" s="438" t="s">
        <v>442</v>
      </c>
      <c r="B167" s="422">
        <v>130.84553814617499</v>
      </c>
      <c r="C167" s="422">
        <v>186.39248000000001</v>
      </c>
      <c r="D167" s="423">
        <v>55.546941853824002</v>
      </c>
      <c r="E167" s="429">
        <v>1.4245230111839999</v>
      </c>
      <c r="F167" s="422">
        <v>167.90989657524599</v>
      </c>
      <c r="G167" s="423">
        <v>83.954948287622003</v>
      </c>
      <c r="H167" s="425">
        <v>14.78467</v>
      </c>
      <c r="I167" s="422">
        <v>54.018889999999999</v>
      </c>
      <c r="J167" s="423">
        <v>-29.936058287622</v>
      </c>
      <c r="K167" s="430">
        <v>0.32171355650700001</v>
      </c>
    </row>
    <row r="168" spans="1:11" ht="14.4" customHeight="1" thickBot="1" x14ac:dyDescent="0.35">
      <c r="A168" s="439" t="s">
        <v>443</v>
      </c>
      <c r="B168" s="417">
        <v>104.835023986358</v>
      </c>
      <c r="C168" s="417">
        <v>111.81229999999999</v>
      </c>
      <c r="D168" s="418">
        <v>6.9772760136420002</v>
      </c>
      <c r="E168" s="419">
        <v>1.0665548186880001</v>
      </c>
      <c r="F168" s="417">
        <v>109.09219658251899</v>
      </c>
      <c r="G168" s="418">
        <v>54.546098291259</v>
      </c>
      <c r="H168" s="420">
        <v>13.042</v>
      </c>
      <c r="I168" s="417">
        <v>32.481400000000001</v>
      </c>
      <c r="J168" s="418">
        <v>-22.064698291258999</v>
      </c>
      <c r="K168" s="421">
        <v>0.297742652705</v>
      </c>
    </row>
    <row r="169" spans="1:11" ht="14.4" customHeight="1" thickBot="1" x14ac:dyDescent="0.35">
      <c r="A169" s="439" t="s">
        <v>444</v>
      </c>
      <c r="B169" s="417">
        <v>7.4834112058639999</v>
      </c>
      <c r="C169" s="417">
        <v>31.86694</v>
      </c>
      <c r="D169" s="418">
        <v>24.383528794135</v>
      </c>
      <c r="E169" s="419">
        <v>4.25834410583</v>
      </c>
      <c r="F169" s="417">
        <v>20.945817971783999</v>
      </c>
      <c r="G169" s="418">
        <v>10.472908985891999</v>
      </c>
      <c r="H169" s="420">
        <v>0</v>
      </c>
      <c r="I169" s="417">
        <v>14.019819999999999</v>
      </c>
      <c r="J169" s="418">
        <v>3.5469110141070002</v>
      </c>
      <c r="K169" s="421">
        <v>0.66933743140900004</v>
      </c>
    </row>
    <row r="170" spans="1:11" ht="14.4" customHeight="1" thickBot="1" x14ac:dyDescent="0.35">
      <c r="A170" s="439" t="s">
        <v>445</v>
      </c>
      <c r="B170" s="417">
        <v>18.527102953951999</v>
      </c>
      <c r="C170" s="417">
        <v>42.713239999999999</v>
      </c>
      <c r="D170" s="418">
        <v>24.186137046047001</v>
      </c>
      <c r="E170" s="419">
        <v>2.3054462484579998</v>
      </c>
      <c r="F170" s="417">
        <v>37.871882020942003</v>
      </c>
      <c r="G170" s="418">
        <v>18.935941010471002</v>
      </c>
      <c r="H170" s="420">
        <v>1.7426699999999999</v>
      </c>
      <c r="I170" s="417">
        <v>7.5176699999999999</v>
      </c>
      <c r="J170" s="418">
        <v>-11.418271010471001</v>
      </c>
      <c r="K170" s="421">
        <v>0.19850267794500001</v>
      </c>
    </row>
    <row r="171" spans="1:11" ht="14.4" customHeight="1" thickBot="1" x14ac:dyDescent="0.35">
      <c r="A171" s="438" t="s">
        <v>446</v>
      </c>
      <c r="B171" s="422">
        <v>0</v>
      </c>
      <c r="C171" s="422">
        <v>31.495170000000002</v>
      </c>
      <c r="D171" s="423">
        <v>31.495170000000002</v>
      </c>
      <c r="E171" s="424" t="s">
        <v>284</v>
      </c>
      <c r="F171" s="422">
        <v>33.000000000008001</v>
      </c>
      <c r="G171" s="423">
        <v>16.500000000004</v>
      </c>
      <c r="H171" s="425">
        <v>1.60303</v>
      </c>
      <c r="I171" s="422">
        <v>21.785139999999998</v>
      </c>
      <c r="J171" s="423">
        <v>5.2851399999949997</v>
      </c>
      <c r="K171" s="430">
        <v>0.660155757575</v>
      </c>
    </row>
    <row r="172" spans="1:11" ht="14.4" customHeight="1" thickBot="1" x14ac:dyDescent="0.35">
      <c r="A172" s="439" t="s">
        <v>447</v>
      </c>
      <c r="B172" s="417">
        <v>0</v>
      </c>
      <c r="C172" s="417">
        <v>20.266369999999998</v>
      </c>
      <c r="D172" s="418">
        <v>20.266369999999998</v>
      </c>
      <c r="E172" s="427" t="s">
        <v>284</v>
      </c>
      <c r="F172" s="417">
        <v>24.000000000006001</v>
      </c>
      <c r="G172" s="418">
        <v>12.000000000003</v>
      </c>
      <c r="H172" s="420">
        <v>1.60303</v>
      </c>
      <c r="I172" s="417">
        <v>21.006340000000002</v>
      </c>
      <c r="J172" s="418">
        <v>9.0063399999959994</v>
      </c>
      <c r="K172" s="421">
        <v>0.87526416666600004</v>
      </c>
    </row>
    <row r="173" spans="1:11" ht="14.4" customHeight="1" thickBot="1" x14ac:dyDescent="0.35">
      <c r="A173" s="439" t="s">
        <v>448</v>
      </c>
      <c r="B173" s="417">
        <v>0</v>
      </c>
      <c r="C173" s="417">
        <v>11.2288</v>
      </c>
      <c r="D173" s="418">
        <v>11.2288</v>
      </c>
      <c r="E173" s="427" t="s">
        <v>284</v>
      </c>
      <c r="F173" s="417">
        <v>9.0000000000020002</v>
      </c>
      <c r="G173" s="418">
        <v>4.5000000000010001</v>
      </c>
      <c r="H173" s="420">
        <v>0</v>
      </c>
      <c r="I173" s="417">
        <v>0.77879999999899996</v>
      </c>
      <c r="J173" s="418">
        <v>-3.7212000000010002</v>
      </c>
      <c r="K173" s="421">
        <v>8.6533333333000007E-2</v>
      </c>
    </row>
    <row r="174" spans="1:11" ht="14.4" customHeight="1" thickBot="1" x14ac:dyDescent="0.35">
      <c r="A174" s="438" t="s">
        <v>449</v>
      </c>
      <c r="B174" s="422">
        <v>2.9999799647069998</v>
      </c>
      <c r="C174" s="422">
        <v>21.43648</v>
      </c>
      <c r="D174" s="423">
        <v>18.436500035291999</v>
      </c>
      <c r="E174" s="429">
        <v>7.1455410543340001</v>
      </c>
      <c r="F174" s="422">
        <v>52.941328244030998</v>
      </c>
      <c r="G174" s="423">
        <v>26.470664122014998</v>
      </c>
      <c r="H174" s="425">
        <v>-1.6480000000000002E-2</v>
      </c>
      <c r="I174" s="422">
        <v>32.134520000000002</v>
      </c>
      <c r="J174" s="423">
        <v>5.663855877984</v>
      </c>
      <c r="K174" s="430">
        <v>0.60698363765700003</v>
      </c>
    </row>
    <row r="175" spans="1:11" ht="14.4" customHeight="1" thickBot="1" x14ac:dyDescent="0.35">
      <c r="A175" s="439" t="s">
        <v>450</v>
      </c>
      <c r="B175" s="417">
        <v>2.9999799647069998</v>
      </c>
      <c r="C175" s="417">
        <v>0.94289999999999996</v>
      </c>
      <c r="D175" s="418">
        <v>-2.0570799647069999</v>
      </c>
      <c r="E175" s="419">
        <v>0.31430209904400003</v>
      </c>
      <c r="F175" s="417">
        <v>0.94132824401699999</v>
      </c>
      <c r="G175" s="418">
        <v>0.47066412200800001</v>
      </c>
      <c r="H175" s="420">
        <v>-1.6480000000000002E-2</v>
      </c>
      <c r="I175" s="417">
        <v>2.0205199999999999</v>
      </c>
      <c r="J175" s="418">
        <v>1.5498558779910001</v>
      </c>
      <c r="K175" s="421">
        <v>2.1464563640160002</v>
      </c>
    </row>
    <row r="176" spans="1:11" ht="14.4" customHeight="1" thickBot="1" x14ac:dyDescent="0.35">
      <c r="A176" s="439" t="s">
        <v>451</v>
      </c>
      <c r="B176" s="417">
        <v>0</v>
      </c>
      <c r="C176" s="417">
        <v>20.493580000000001</v>
      </c>
      <c r="D176" s="418">
        <v>20.493580000000001</v>
      </c>
      <c r="E176" s="427" t="s">
        <v>284</v>
      </c>
      <c r="F176" s="417">
        <v>52.000000000013003</v>
      </c>
      <c r="G176" s="418">
        <v>26.000000000006001</v>
      </c>
      <c r="H176" s="420">
        <v>0</v>
      </c>
      <c r="I176" s="417">
        <v>30.114000000000001</v>
      </c>
      <c r="J176" s="418">
        <v>4.1139999999930001</v>
      </c>
      <c r="K176" s="421">
        <v>0.57911538461500001</v>
      </c>
    </row>
    <row r="177" spans="1:11" ht="14.4" customHeight="1" thickBot="1" x14ac:dyDescent="0.35">
      <c r="A177" s="438" t="s">
        <v>452</v>
      </c>
      <c r="B177" s="422">
        <v>0</v>
      </c>
      <c r="C177" s="422">
        <v>0</v>
      </c>
      <c r="D177" s="423">
        <v>0</v>
      </c>
      <c r="E177" s="424" t="s">
        <v>284</v>
      </c>
      <c r="F177" s="422">
        <v>0</v>
      </c>
      <c r="G177" s="423">
        <v>0</v>
      </c>
      <c r="H177" s="425">
        <v>0</v>
      </c>
      <c r="I177" s="422">
        <v>-4.2368600000000001</v>
      </c>
      <c r="J177" s="423">
        <v>-4.2368600000000001</v>
      </c>
      <c r="K177" s="426" t="s">
        <v>319</v>
      </c>
    </row>
    <row r="178" spans="1:11" ht="14.4" customHeight="1" thickBot="1" x14ac:dyDescent="0.35">
      <c r="A178" s="439" t="s">
        <v>453</v>
      </c>
      <c r="B178" s="417">
        <v>0</v>
      </c>
      <c r="C178" s="417">
        <v>0</v>
      </c>
      <c r="D178" s="418">
        <v>0</v>
      </c>
      <c r="E178" s="427" t="s">
        <v>284</v>
      </c>
      <c r="F178" s="417">
        <v>0</v>
      </c>
      <c r="G178" s="418">
        <v>0</v>
      </c>
      <c r="H178" s="420">
        <v>0</v>
      </c>
      <c r="I178" s="417">
        <v>-4.2368600000000001</v>
      </c>
      <c r="J178" s="418">
        <v>-4.2368600000000001</v>
      </c>
      <c r="K178" s="428" t="s">
        <v>319</v>
      </c>
    </row>
    <row r="179" spans="1:11" ht="14.4" customHeight="1" thickBot="1" x14ac:dyDescent="0.35">
      <c r="A179" s="438" t="s">
        <v>454</v>
      </c>
      <c r="B179" s="422">
        <v>0</v>
      </c>
      <c r="C179" s="422">
        <v>0</v>
      </c>
      <c r="D179" s="423">
        <v>0</v>
      </c>
      <c r="E179" s="429">
        <v>1</v>
      </c>
      <c r="F179" s="422">
        <v>0</v>
      </c>
      <c r="G179" s="423">
        <v>0</v>
      </c>
      <c r="H179" s="425">
        <v>0</v>
      </c>
      <c r="I179" s="422">
        <v>6.5699999999999995E-2</v>
      </c>
      <c r="J179" s="423">
        <v>6.5699999999999995E-2</v>
      </c>
      <c r="K179" s="426" t="s">
        <v>319</v>
      </c>
    </row>
    <row r="180" spans="1:11" ht="14.4" customHeight="1" thickBot="1" x14ac:dyDescent="0.35">
      <c r="A180" s="439" t="s">
        <v>455</v>
      </c>
      <c r="B180" s="417">
        <v>0</v>
      </c>
      <c r="C180" s="417">
        <v>0</v>
      </c>
      <c r="D180" s="418">
        <v>0</v>
      </c>
      <c r="E180" s="419">
        <v>1</v>
      </c>
      <c r="F180" s="417">
        <v>0</v>
      </c>
      <c r="G180" s="418">
        <v>0</v>
      </c>
      <c r="H180" s="420">
        <v>0</v>
      </c>
      <c r="I180" s="417">
        <v>6.5699999999999995E-2</v>
      </c>
      <c r="J180" s="418">
        <v>6.5699999999999995E-2</v>
      </c>
      <c r="K180" s="428" t="s">
        <v>319</v>
      </c>
    </row>
    <row r="181" spans="1:11" ht="14.4" customHeight="1" thickBot="1" x14ac:dyDescent="0.35">
      <c r="A181" s="438" t="s">
        <v>456</v>
      </c>
      <c r="B181" s="422">
        <v>29164</v>
      </c>
      <c r="C181" s="422">
        <v>26428.49294</v>
      </c>
      <c r="D181" s="423">
        <v>-2735.5070599999999</v>
      </c>
      <c r="E181" s="429">
        <v>0.90620261075200004</v>
      </c>
      <c r="F181" s="422">
        <v>28176.0000000074</v>
      </c>
      <c r="G181" s="423">
        <v>14088.0000000037</v>
      </c>
      <c r="H181" s="425">
        <v>2093.7903999999999</v>
      </c>
      <c r="I181" s="422">
        <v>14193.21344</v>
      </c>
      <c r="J181" s="423">
        <v>105.213439996312</v>
      </c>
      <c r="K181" s="430">
        <v>0.50373415104999997</v>
      </c>
    </row>
    <row r="182" spans="1:11" ht="14.4" customHeight="1" thickBot="1" x14ac:dyDescent="0.35">
      <c r="A182" s="439" t="s">
        <v>457</v>
      </c>
      <c r="B182" s="417">
        <v>13678</v>
      </c>
      <c r="C182" s="417">
        <v>11756.393480000001</v>
      </c>
      <c r="D182" s="418">
        <v>-1921.60652</v>
      </c>
      <c r="E182" s="419">
        <v>0.85951114782799998</v>
      </c>
      <c r="F182" s="417">
        <v>13255.0000000035</v>
      </c>
      <c r="G182" s="418">
        <v>6627.5000000017299</v>
      </c>
      <c r="H182" s="420">
        <v>957.48829000000001</v>
      </c>
      <c r="I182" s="417">
        <v>6389.2918499999996</v>
      </c>
      <c r="J182" s="418">
        <v>-238.208150001734</v>
      </c>
      <c r="K182" s="421">
        <v>0.48202880799600001</v>
      </c>
    </row>
    <row r="183" spans="1:11" ht="14.4" customHeight="1" thickBot="1" x14ac:dyDescent="0.35">
      <c r="A183" s="439" t="s">
        <v>458</v>
      </c>
      <c r="B183" s="417">
        <v>15486</v>
      </c>
      <c r="C183" s="417">
        <v>14672.099459999999</v>
      </c>
      <c r="D183" s="418">
        <v>-813.90053999999895</v>
      </c>
      <c r="E183" s="419">
        <v>0.94744281673700004</v>
      </c>
      <c r="F183" s="417">
        <v>14921.0000000039</v>
      </c>
      <c r="G183" s="418">
        <v>7460.50000000195</v>
      </c>
      <c r="H183" s="420">
        <v>1136.3021100000001</v>
      </c>
      <c r="I183" s="417">
        <v>7803.9215899999999</v>
      </c>
      <c r="J183" s="418">
        <v>343.42158999805002</v>
      </c>
      <c r="K183" s="421">
        <v>0.52301599021400003</v>
      </c>
    </row>
    <row r="184" spans="1:11" ht="14.4" customHeight="1" thickBot="1" x14ac:dyDescent="0.35">
      <c r="A184" s="438" t="s">
        <v>459</v>
      </c>
      <c r="B184" s="422">
        <v>0</v>
      </c>
      <c r="C184" s="422">
        <v>1616.5628099999999</v>
      </c>
      <c r="D184" s="423">
        <v>1616.5628099999999</v>
      </c>
      <c r="E184" s="424" t="s">
        <v>284</v>
      </c>
      <c r="F184" s="422">
        <v>0</v>
      </c>
      <c r="G184" s="423">
        <v>0</v>
      </c>
      <c r="H184" s="425">
        <v>847.95128999999997</v>
      </c>
      <c r="I184" s="422">
        <v>1088.93173</v>
      </c>
      <c r="J184" s="423">
        <v>1088.93173</v>
      </c>
      <c r="K184" s="426" t="s">
        <v>284</v>
      </c>
    </row>
    <row r="185" spans="1:11" ht="14.4" customHeight="1" thickBot="1" x14ac:dyDescent="0.35">
      <c r="A185" s="439" t="s">
        <v>460</v>
      </c>
      <c r="B185" s="417">
        <v>0</v>
      </c>
      <c r="C185" s="417">
        <v>92.804209999999998</v>
      </c>
      <c r="D185" s="418">
        <v>92.804209999999998</v>
      </c>
      <c r="E185" s="427" t="s">
        <v>284</v>
      </c>
      <c r="F185" s="417">
        <v>0</v>
      </c>
      <c r="G185" s="418">
        <v>0</v>
      </c>
      <c r="H185" s="420">
        <v>293.03733999999997</v>
      </c>
      <c r="I185" s="417">
        <v>293.03733999999997</v>
      </c>
      <c r="J185" s="418">
        <v>293.03733999999997</v>
      </c>
      <c r="K185" s="428" t="s">
        <v>284</v>
      </c>
    </row>
    <row r="186" spans="1:11" ht="14.4" customHeight="1" thickBot="1" x14ac:dyDescent="0.35">
      <c r="A186" s="439" t="s">
        <v>461</v>
      </c>
      <c r="B186" s="417">
        <v>0</v>
      </c>
      <c r="C186" s="417">
        <v>1523.7585999999999</v>
      </c>
      <c r="D186" s="418">
        <v>1523.7585999999999</v>
      </c>
      <c r="E186" s="427" t="s">
        <v>284</v>
      </c>
      <c r="F186" s="417">
        <v>0</v>
      </c>
      <c r="G186" s="418">
        <v>0</v>
      </c>
      <c r="H186" s="420">
        <v>554.91395</v>
      </c>
      <c r="I186" s="417">
        <v>795.89439000000004</v>
      </c>
      <c r="J186" s="418">
        <v>795.89439000000004</v>
      </c>
      <c r="K186" s="428" t="s">
        <v>284</v>
      </c>
    </row>
    <row r="187" spans="1:11" ht="14.4" customHeight="1" thickBot="1" x14ac:dyDescent="0.35">
      <c r="A187" s="437" t="s">
        <v>462</v>
      </c>
      <c r="B187" s="417">
        <v>0</v>
      </c>
      <c r="C187" s="417">
        <v>7.5202499999999999</v>
      </c>
      <c r="D187" s="418">
        <v>7.5202499999999999</v>
      </c>
      <c r="E187" s="427" t="s">
        <v>319</v>
      </c>
      <c r="F187" s="417">
        <v>0</v>
      </c>
      <c r="G187" s="418">
        <v>0</v>
      </c>
      <c r="H187" s="420">
        <v>0</v>
      </c>
      <c r="I187" s="417">
        <v>1.5040500000000001</v>
      </c>
      <c r="J187" s="418">
        <v>1.5040500000000001</v>
      </c>
      <c r="K187" s="428" t="s">
        <v>284</v>
      </c>
    </row>
    <row r="188" spans="1:11" ht="14.4" customHeight="1" thickBot="1" x14ac:dyDescent="0.35">
      <c r="A188" s="438" t="s">
        <v>463</v>
      </c>
      <c r="B188" s="422">
        <v>0</v>
      </c>
      <c r="C188" s="422">
        <v>7.5202499999999999</v>
      </c>
      <c r="D188" s="423">
        <v>7.5202499999999999</v>
      </c>
      <c r="E188" s="424" t="s">
        <v>319</v>
      </c>
      <c r="F188" s="422">
        <v>0</v>
      </c>
      <c r="G188" s="423">
        <v>0</v>
      </c>
      <c r="H188" s="425">
        <v>0</v>
      </c>
      <c r="I188" s="422">
        <v>1.5040500000000001</v>
      </c>
      <c r="J188" s="423">
        <v>1.5040500000000001</v>
      </c>
      <c r="K188" s="426" t="s">
        <v>284</v>
      </c>
    </row>
    <row r="189" spans="1:11" ht="14.4" customHeight="1" thickBot="1" x14ac:dyDescent="0.35">
      <c r="A189" s="439" t="s">
        <v>464</v>
      </c>
      <c r="B189" s="417">
        <v>0</v>
      </c>
      <c r="C189" s="417">
        <v>7.5202499999999999</v>
      </c>
      <c r="D189" s="418">
        <v>7.5202499999999999</v>
      </c>
      <c r="E189" s="427" t="s">
        <v>319</v>
      </c>
      <c r="F189" s="417">
        <v>0</v>
      </c>
      <c r="G189" s="418">
        <v>0</v>
      </c>
      <c r="H189" s="420">
        <v>0</v>
      </c>
      <c r="I189" s="417">
        <v>1.5040500000000001</v>
      </c>
      <c r="J189" s="418">
        <v>1.5040500000000001</v>
      </c>
      <c r="K189" s="428" t="s">
        <v>284</v>
      </c>
    </row>
    <row r="190" spans="1:11" ht="14.4" customHeight="1" thickBot="1" x14ac:dyDescent="0.35">
      <c r="A190" s="436" t="s">
        <v>465</v>
      </c>
      <c r="B190" s="417">
        <v>51889.055583198598</v>
      </c>
      <c r="C190" s="417">
        <v>58086.06493</v>
      </c>
      <c r="D190" s="418">
        <v>6197.0093468013902</v>
      </c>
      <c r="E190" s="419">
        <v>1.1194280619899999</v>
      </c>
      <c r="F190" s="417">
        <v>54212.594372284701</v>
      </c>
      <c r="G190" s="418">
        <v>27106.297186142401</v>
      </c>
      <c r="H190" s="420">
        <v>1704.5119500000001</v>
      </c>
      <c r="I190" s="417">
        <v>23030.558550000002</v>
      </c>
      <c r="J190" s="418">
        <v>-4075.7386361423601</v>
      </c>
      <c r="K190" s="421">
        <v>0.42481933979800002</v>
      </c>
    </row>
    <row r="191" spans="1:11" ht="14.4" customHeight="1" thickBot="1" x14ac:dyDescent="0.35">
      <c r="A191" s="437" t="s">
        <v>466</v>
      </c>
      <c r="B191" s="417">
        <v>51520</v>
      </c>
      <c r="C191" s="417">
        <v>57677.995510000001</v>
      </c>
      <c r="D191" s="418">
        <v>6157.9955099999997</v>
      </c>
      <c r="E191" s="419">
        <v>1.1195263103640001</v>
      </c>
      <c r="F191" s="417">
        <v>53825.000000014399</v>
      </c>
      <c r="G191" s="418">
        <v>26912.5000000072</v>
      </c>
      <c r="H191" s="420">
        <v>1670.9518499999999</v>
      </c>
      <c r="I191" s="417">
        <v>22691.3413</v>
      </c>
      <c r="J191" s="418">
        <v>-4221.1587000072104</v>
      </c>
      <c r="K191" s="421">
        <v>0.42157624338100003</v>
      </c>
    </row>
    <row r="192" spans="1:11" ht="14.4" customHeight="1" thickBot="1" x14ac:dyDescent="0.35">
      <c r="A192" s="438" t="s">
        <v>467</v>
      </c>
      <c r="B192" s="422">
        <v>51520</v>
      </c>
      <c r="C192" s="422">
        <v>57677.995510000001</v>
      </c>
      <c r="D192" s="423">
        <v>6157.9955099999997</v>
      </c>
      <c r="E192" s="429">
        <v>1.1195263103640001</v>
      </c>
      <c r="F192" s="422">
        <v>53825.000000014399</v>
      </c>
      <c r="G192" s="423">
        <v>26912.5000000072</v>
      </c>
      <c r="H192" s="425">
        <v>1670.9518499999999</v>
      </c>
      <c r="I192" s="422">
        <v>22691.3413</v>
      </c>
      <c r="J192" s="423">
        <v>-4221.1587000072104</v>
      </c>
      <c r="K192" s="430">
        <v>0.42157624338100003</v>
      </c>
    </row>
    <row r="193" spans="1:11" ht="14.4" customHeight="1" thickBot="1" x14ac:dyDescent="0.35">
      <c r="A193" s="439" t="s">
        <v>468</v>
      </c>
      <c r="B193" s="417">
        <v>12920</v>
      </c>
      <c r="C193" s="417">
        <v>15251.351000000001</v>
      </c>
      <c r="D193" s="418">
        <v>2331.3510000000001</v>
      </c>
      <c r="E193" s="419">
        <v>1.1804451238389999</v>
      </c>
      <c r="F193" s="417">
        <v>15225.0000000041</v>
      </c>
      <c r="G193" s="418">
        <v>7612.50000000204</v>
      </c>
      <c r="H193" s="420">
        <v>1185.309</v>
      </c>
      <c r="I193" s="417">
        <v>7337.4830000000002</v>
      </c>
      <c r="J193" s="418">
        <v>-275.01700000204301</v>
      </c>
      <c r="K193" s="421">
        <v>0.48193648604200001</v>
      </c>
    </row>
    <row r="194" spans="1:11" ht="14.4" customHeight="1" thickBot="1" x14ac:dyDescent="0.35">
      <c r="A194" s="439" t="s">
        <v>469</v>
      </c>
      <c r="B194" s="417">
        <v>38500</v>
      </c>
      <c r="C194" s="417">
        <v>42402.042950000003</v>
      </c>
      <c r="D194" s="418">
        <v>3902.04295</v>
      </c>
      <c r="E194" s="419">
        <v>1.101351764935</v>
      </c>
      <c r="F194" s="417">
        <v>38500.000000010303</v>
      </c>
      <c r="G194" s="418">
        <v>19250.000000005199</v>
      </c>
      <c r="H194" s="420">
        <v>481.79284999999999</v>
      </c>
      <c r="I194" s="417">
        <v>15246.6361</v>
      </c>
      <c r="J194" s="418">
        <v>-4003.3639000051598</v>
      </c>
      <c r="K194" s="421">
        <v>0.396016522077</v>
      </c>
    </row>
    <row r="195" spans="1:11" ht="14.4" customHeight="1" thickBot="1" x14ac:dyDescent="0.35">
      <c r="A195" s="439" t="s">
        <v>470</v>
      </c>
      <c r="B195" s="417">
        <v>100</v>
      </c>
      <c r="C195" s="417">
        <v>24.601559999999999</v>
      </c>
      <c r="D195" s="418">
        <v>-75.398439999999994</v>
      </c>
      <c r="E195" s="419">
        <v>0.2460156</v>
      </c>
      <c r="F195" s="417">
        <v>100.000000000027</v>
      </c>
      <c r="G195" s="418">
        <v>50.000000000013003</v>
      </c>
      <c r="H195" s="420">
        <v>3.85</v>
      </c>
      <c r="I195" s="417">
        <v>107.2222</v>
      </c>
      <c r="J195" s="418">
        <v>57.222199999986003</v>
      </c>
      <c r="K195" s="421">
        <v>1.0722219999989999</v>
      </c>
    </row>
    <row r="196" spans="1:11" ht="14.4" customHeight="1" thickBot="1" x14ac:dyDescent="0.35">
      <c r="A196" s="437" t="s">
        <v>471</v>
      </c>
      <c r="B196" s="417">
        <v>0</v>
      </c>
      <c r="C196" s="417">
        <v>0</v>
      </c>
      <c r="D196" s="418">
        <v>0</v>
      </c>
      <c r="E196" s="427" t="s">
        <v>284</v>
      </c>
      <c r="F196" s="417">
        <v>0</v>
      </c>
      <c r="G196" s="418">
        <v>0</v>
      </c>
      <c r="H196" s="420">
        <v>0</v>
      </c>
      <c r="I196" s="417">
        <v>85.481499999999997</v>
      </c>
      <c r="J196" s="418">
        <v>85.481499999999997</v>
      </c>
      <c r="K196" s="428" t="s">
        <v>319</v>
      </c>
    </row>
    <row r="197" spans="1:11" ht="14.4" customHeight="1" thickBot="1" x14ac:dyDescent="0.35">
      <c r="A197" s="438" t="s">
        <v>472</v>
      </c>
      <c r="B197" s="422">
        <v>0</v>
      </c>
      <c r="C197" s="422">
        <v>0</v>
      </c>
      <c r="D197" s="423">
        <v>0</v>
      </c>
      <c r="E197" s="429">
        <v>1</v>
      </c>
      <c r="F197" s="422">
        <v>0</v>
      </c>
      <c r="G197" s="423">
        <v>0</v>
      </c>
      <c r="H197" s="425">
        <v>0</v>
      </c>
      <c r="I197" s="422">
        <v>85.481499999999997</v>
      </c>
      <c r="J197" s="423">
        <v>85.481499999999997</v>
      </c>
      <c r="K197" s="426" t="s">
        <v>319</v>
      </c>
    </row>
    <row r="198" spans="1:11" ht="14.4" customHeight="1" thickBot="1" x14ac:dyDescent="0.35">
      <c r="A198" s="439" t="s">
        <v>473</v>
      </c>
      <c r="B198" s="417">
        <v>0</v>
      </c>
      <c r="C198" s="417">
        <v>0</v>
      </c>
      <c r="D198" s="418">
        <v>0</v>
      </c>
      <c r="E198" s="419">
        <v>1</v>
      </c>
      <c r="F198" s="417">
        <v>0</v>
      </c>
      <c r="G198" s="418">
        <v>0</v>
      </c>
      <c r="H198" s="420">
        <v>0</v>
      </c>
      <c r="I198" s="417">
        <v>85.481499999999997</v>
      </c>
      <c r="J198" s="418">
        <v>85.481499999999997</v>
      </c>
      <c r="K198" s="428" t="s">
        <v>319</v>
      </c>
    </row>
    <row r="199" spans="1:11" ht="14.4" customHeight="1" thickBot="1" x14ac:dyDescent="0.35">
      <c r="A199" s="440" t="s">
        <v>474</v>
      </c>
      <c r="B199" s="422">
        <v>369.05558319859102</v>
      </c>
      <c r="C199" s="422">
        <v>408.06941999999998</v>
      </c>
      <c r="D199" s="423">
        <v>39.013836801407997</v>
      </c>
      <c r="E199" s="429">
        <v>1.105712631314</v>
      </c>
      <c r="F199" s="422">
        <v>387.59437227027797</v>
      </c>
      <c r="G199" s="423">
        <v>193.79718613513899</v>
      </c>
      <c r="H199" s="425">
        <v>33.560099999999998</v>
      </c>
      <c r="I199" s="422">
        <v>253.73575</v>
      </c>
      <c r="J199" s="423">
        <v>59.938563864861003</v>
      </c>
      <c r="K199" s="430">
        <v>0.65464250296899995</v>
      </c>
    </row>
    <row r="200" spans="1:11" ht="14.4" customHeight="1" thickBot="1" x14ac:dyDescent="0.35">
      <c r="A200" s="438" t="s">
        <v>475</v>
      </c>
      <c r="B200" s="422">
        <v>0</v>
      </c>
      <c r="C200" s="422">
        <v>-7.3999999999999999E-4</v>
      </c>
      <c r="D200" s="423">
        <v>-7.3999999999999999E-4</v>
      </c>
      <c r="E200" s="424" t="s">
        <v>284</v>
      </c>
      <c r="F200" s="422">
        <v>0</v>
      </c>
      <c r="G200" s="423">
        <v>0</v>
      </c>
      <c r="H200" s="425">
        <v>2.0000000000000002E-5</v>
      </c>
      <c r="I200" s="422">
        <v>8.7000000000000001E-4</v>
      </c>
      <c r="J200" s="423">
        <v>8.7000000000000001E-4</v>
      </c>
      <c r="K200" s="426" t="s">
        <v>284</v>
      </c>
    </row>
    <row r="201" spans="1:11" ht="14.4" customHeight="1" thickBot="1" x14ac:dyDescent="0.35">
      <c r="A201" s="439" t="s">
        <v>476</v>
      </c>
      <c r="B201" s="417">
        <v>0</v>
      </c>
      <c r="C201" s="417">
        <v>-7.3999999999999999E-4</v>
      </c>
      <c r="D201" s="418">
        <v>-7.3999999999999999E-4</v>
      </c>
      <c r="E201" s="427" t="s">
        <v>284</v>
      </c>
      <c r="F201" s="417">
        <v>0</v>
      </c>
      <c r="G201" s="418">
        <v>0</v>
      </c>
      <c r="H201" s="420">
        <v>2.0000000000000002E-5</v>
      </c>
      <c r="I201" s="417">
        <v>8.7000000000000001E-4</v>
      </c>
      <c r="J201" s="418">
        <v>8.7000000000000001E-4</v>
      </c>
      <c r="K201" s="428" t="s">
        <v>284</v>
      </c>
    </row>
    <row r="202" spans="1:11" ht="14.4" customHeight="1" thickBot="1" x14ac:dyDescent="0.35">
      <c r="A202" s="438" t="s">
        <v>477</v>
      </c>
      <c r="B202" s="422">
        <v>369.05558319859102</v>
      </c>
      <c r="C202" s="422">
        <v>405.71116000000001</v>
      </c>
      <c r="D202" s="423">
        <v>36.655576801408003</v>
      </c>
      <c r="E202" s="429">
        <v>1.0993226453410001</v>
      </c>
      <c r="F202" s="422">
        <v>387.59437227027797</v>
      </c>
      <c r="G202" s="423">
        <v>193.79718613513899</v>
      </c>
      <c r="H202" s="425">
        <v>33.560079999999999</v>
      </c>
      <c r="I202" s="422">
        <v>232.61088000000001</v>
      </c>
      <c r="J202" s="423">
        <v>38.813693864861001</v>
      </c>
      <c r="K202" s="430">
        <v>0.60013998303799998</v>
      </c>
    </row>
    <row r="203" spans="1:11" ht="14.4" customHeight="1" thickBot="1" x14ac:dyDescent="0.35">
      <c r="A203" s="439" t="s">
        <v>478</v>
      </c>
      <c r="B203" s="417">
        <v>300</v>
      </c>
      <c r="C203" s="417">
        <v>304.25200000000001</v>
      </c>
      <c r="D203" s="418">
        <v>4.2519999999989997</v>
      </c>
      <c r="E203" s="419">
        <v>1.0141733333330001</v>
      </c>
      <c r="F203" s="417">
        <v>330.00000000008703</v>
      </c>
      <c r="G203" s="418">
        <v>165.000000000043</v>
      </c>
      <c r="H203" s="420">
        <v>25.167999999999999</v>
      </c>
      <c r="I203" s="417">
        <v>189.63200000000001</v>
      </c>
      <c r="J203" s="418">
        <v>24.631999999956001</v>
      </c>
      <c r="K203" s="421">
        <v>0.57464242424199996</v>
      </c>
    </row>
    <row r="204" spans="1:11" ht="14.4" customHeight="1" thickBot="1" x14ac:dyDescent="0.35">
      <c r="A204" s="439" t="s">
        <v>479</v>
      </c>
      <c r="B204" s="417">
        <v>0</v>
      </c>
      <c r="C204" s="417">
        <v>19.131</v>
      </c>
      <c r="D204" s="418">
        <v>19.131</v>
      </c>
      <c r="E204" s="427" t="s">
        <v>284</v>
      </c>
      <c r="F204" s="417">
        <v>0</v>
      </c>
      <c r="G204" s="418">
        <v>0</v>
      </c>
      <c r="H204" s="420">
        <v>9.2999999999999999E-2</v>
      </c>
      <c r="I204" s="417">
        <v>0.45700000000000002</v>
      </c>
      <c r="J204" s="418">
        <v>0.45700000000000002</v>
      </c>
      <c r="K204" s="428" t="s">
        <v>284</v>
      </c>
    </row>
    <row r="205" spans="1:11" ht="14.4" customHeight="1" thickBot="1" x14ac:dyDescent="0.35">
      <c r="A205" s="439" t="s">
        <v>480</v>
      </c>
      <c r="B205" s="417">
        <v>48.066136663268999</v>
      </c>
      <c r="C205" s="417">
        <v>61.353000000000002</v>
      </c>
      <c r="D205" s="418">
        <v>13.286863336730001</v>
      </c>
      <c r="E205" s="419">
        <v>1.276428776246</v>
      </c>
      <c r="F205" s="417">
        <v>39.594372270191002</v>
      </c>
      <c r="G205" s="418">
        <v>19.797186135095</v>
      </c>
      <c r="H205" s="420">
        <v>3.39</v>
      </c>
      <c r="I205" s="417">
        <v>33.15</v>
      </c>
      <c r="J205" s="418">
        <v>13.352813864904</v>
      </c>
      <c r="K205" s="421">
        <v>0.83724019599999999</v>
      </c>
    </row>
    <row r="206" spans="1:11" ht="14.4" customHeight="1" thickBot="1" x14ac:dyDescent="0.35">
      <c r="A206" s="439" t="s">
        <v>481</v>
      </c>
      <c r="B206" s="417">
        <v>20.989446535321001</v>
      </c>
      <c r="C206" s="417">
        <v>20.975159999999999</v>
      </c>
      <c r="D206" s="418">
        <v>-1.4286535321E-2</v>
      </c>
      <c r="E206" s="419">
        <v>0.99931934673400002</v>
      </c>
      <c r="F206" s="417">
        <v>18</v>
      </c>
      <c r="G206" s="418">
        <v>9</v>
      </c>
      <c r="H206" s="420">
        <v>4.9090800000000003</v>
      </c>
      <c r="I206" s="417">
        <v>9.3718800000000009</v>
      </c>
      <c r="J206" s="418">
        <v>0.37187999999999999</v>
      </c>
      <c r="K206" s="421">
        <v>0.52066000000000001</v>
      </c>
    </row>
    <row r="207" spans="1:11" ht="14.4" customHeight="1" thickBot="1" x14ac:dyDescent="0.35">
      <c r="A207" s="438" t="s">
        <v>482</v>
      </c>
      <c r="B207" s="422">
        <v>0</v>
      </c>
      <c r="C207" s="422">
        <v>2.359</v>
      </c>
      <c r="D207" s="423">
        <v>2.359</v>
      </c>
      <c r="E207" s="424" t="s">
        <v>284</v>
      </c>
      <c r="F207" s="422">
        <v>0</v>
      </c>
      <c r="G207" s="423">
        <v>0</v>
      </c>
      <c r="H207" s="425">
        <v>0</v>
      </c>
      <c r="I207" s="422">
        <v>21.123999999999999</v>
      </c>
      <c r="J207" s="423">
        <v>21.123999999999999</v>
      </c>
      <c r="K207" s="426" t="s">
        <v>284</v>
      </c>
    </row>
    <row r="208" spans="1:11" ht="14.4" customHeight="1" thickBot="1" x14ac:dyDescent="0.35">
      <c r="A208" s="439" t="s">
        <v>483</v>
      </c>
      <c r="B208" s="417">
        <v>0</v>
      </c>
      <c r="C208" s="417">
        <v>2.359</v>
      </c>
      <c r="D208" s="418">
        <v>2.359</v>
      </c>
      <c r="E208" s="427" t="s">
        <v>284</v>
      </c>
      <c r="F208" s="417">
        <v>0</v>
      </c>
      <c r="G208" s="418">
        <v>0</v>
      </c>
      <c r="H208" s="420">
        <v>0</v>
      </c>
      <c r="I208" s="417">
        <v>21.123999999999999</v>
      </c>
      <c r="J208" s="418">
        <v>21.123999999999999</v>
      </c>
      <c r="K208" s="428" t="s">
        <v>284</v>
      </c>
    </row>
    <row r="209" spans="1:11" ht="14.4" customHeight="1" thickBot="1" x14ac:dyDescent="0.35">
      <c r="A209" s="436" t="s">
        <v>484</v>
      </c>
      <c r="B209" s="417">
        <v>102</v>
      </c>
      <c r="C209" s="417">
        <v>237.58</v>
      </c>
      <c r="D209" s="418">
        <v>135.58000000000001</v>
      </c>
      <c r="E209" s="419">
        <v>2.3292156862739999</v>
      </c>
      <c r="F209" s="417">
        <v>140.00000000003701</v>
      </c>
      <c r="G209" s="418">
        <v>70.000000000018005</v>
      </c>
      <c r="H209" s="420">
        <v>0</v>
      </c>
      <c r="I209" s="417">
        <v>0</v>
      </c>
      <c r="J209" s="418">
        <v>-70.000000000018005</v>
      </c>
      <c r="K209" s="421">
        <v>0</v>
      </c>
    </row>
    <row r="210" spans="1:11" ht="14.4" customHeight="1" thickBot="1" x14ac:dyDescent="0.35">
      <c r="A210" s="440" t="s">
        <v>485</v>
      </c>
      <c r="B210" s="422">
        <v>102</v>
      </c>
      <c r="C210" s="422">
        <v>237.58</v>
      </c>
      <c r="D210" s="423">
        <v>135.58000000000001</v>
      </c>
      <c r="E210" s="429">
        <v>2.3292156862739999</v>
      </c>
      <c r="F210" s="422">
        <v>140.00000000003701</v>
      </c>
      <c r="G210" s="423">
        <v>70.000000000018005</v>
      </c>
      <c r="H210" s="425">
        <v>0</v>
      </c>
      <c r="I210" s="422">
        <v>0</v>
      </c>
      <c r="J210" s="423">
        <v>-70.000000000018005</v>
      </c>
      <c r="K210" s="430">
        <v>0</v>
      </c>
    </row>
    <row r="211" spans="1:11" ht="14.4" customHeight="1" thickBot="1" x14ac:dyDescent="0.35">
      <c r="A211" s="438" t="s">
        <v>486</v>
      </c>
      <c r="B211" s="422">
        <v>102</v>
      </c>
      <c r="C211" s="422">
        <v>237.58</v>
      </c>
      <c r="D211" s="423">
        <v>135.58000000000001</v>
      </c>
      <c r="E211" s="429">
        <v>2.3292156862739999</v>
      </c>
      <c r="F211" s="422">
        <v>140.00000000003701</v>
      </c>
      <c r="G211" s="423">
        <v>70.000000000018005</v>
      </c>
      <c r="H211" s="425">
        <v>0</v>
      </c>
      <c r="I211" s="422">
        <v>0</v>
      </c>
      <c r="J211" s="423">
        <v>-70.000000000018005</v>
      </c>
      <c r="K211" s="430">
        <v>0</v>
      </c>
    </row>
    <row r="212" spans="1:11" ht="14.4" customHeight="1" thickBot="1" x14ac:dyDescent="0.35">
      <c r="A212" s="439" t="s">
        <v>487</v>
      </c>
      <c r="B212" s="417">
        <v>0</v>
      </c>
      <c r="C212" s="417">
        <v>135</v>
      </c>
      <c r="D212" s="418">
        <v>135</v>
      </c>
      <c r="E212" s="427" t="s">
        <v>284</v>
      </c>
      <c r="F212" s="417">
        <v>140.00000000003701</v>
      </c>
      <c r="G212" s="418">
        <v>70.000000000018005</v>
      </c>
      <c r="H212" s="420">
        <v>0</v>
      </c>
      <c r="I212" s="417">
        <v>0</v>
      </c>
      <c r="J212" s="418">
        <v>-70.000000000018005</v>
      </c>
      <c r="K212" s="421">
        <v>0</v>
      </c>
    </row>
    <row r="213" spans="1:11" ht="14.4" customHeight="1" thickBot="1" x14ac:dyDescent="0.35">
      <c r="A213" s="439" t="s">
        <v>488</v>
      </c>
      <c r="B213" s="417">
        <v>102</v>
      </c>
      <c r="C213" s="417">
        <v>102.58</v>
      </c>
      <c r="D213" s="418">
        <v>0.57999999999899998</v>
      </c>
      <c r="E213" s="419">
        <v>1.0056862745090001</v>
      </c>
      <c r="F213" s="417">
        <v>0</v>
      </c>
      <c r="G213" s="418">
        <v>0</v>
      </c>
      <c r="H213" s="420">
        <v>0</v>
      </c>
      <c r="I213" s="417">
        <v>0</v>
      </c>
      <c r="J213" s="418">
        <v>0</v>
      </c>
      <c r="K213" s="428" t="s">
        <v>284</v>
      </c>
    </row>
    <row r="214" spans="1:11" ht="14.4" customHeight="1" thickBot="1" x14ac:dyDescent="0.35">
      <c r="A214" s="435" t="s">
        <v>489</v>
      </c>
      <c r="B214" s="417">
        <v>4951.0340232492199</v>
      </c>
      <c r="C214" s="417">
        <v>5369.8261700000003</v>
      </c>
      <c r="D214" s="418">
        <v>418.79214675077901</v>
      </c>
      <c r="E214" s="419">
        <v>1.08458680445</v>
      </c>
      <c r="F214" s="417">
        <v>5394.68227407207</v>
      </c>
      <c r="G214" s="418">
        <v>2697.34113703604</v>
      </c>
      <c r="H214" s="420">
        <v>549.04381999999998</v>
      </c>
      <c r="I214" s="417">
        <v>2733.8009200000101</v>
      </c>
      <c r="J214" s="418">
        <v>36.459782963968003</v>
      </c>
      <c r="K214" s="421">
        <v>0.50675846715499995</v>
      </c>
    </row>
    <row r="215" spans="1:11" ht="14.4" customHeight="1" thickBot="1" x14ac:dyDescent="0.35">
      <c r="A215" s="441" t="s">
        <v>490</v>
      </c>
      <c r="B215" s="422">
        <v>4951.0340232492199</v>
      </c>
      <c r="C215" s="422">
        <v>5369.8261700000003</v>
      </c>
      <c r="D215" s="423">
        <v>418.79214675077901</v>
      </c>
      <c r="E215" s="429">
        <v>1.08458680445</v>
      </c>
      <c r="F215" s="422">
        <v>5394.68227407207</v>
      </c>
      <c r="G215" s="423">
        <v>2697.34113703604</v>
      </c>
      <c r="H215" s="425">
        <v>549.04381999999998</v>
      </c>
      <c r="I215" s="422">
        <v>2733.8009200000101</v>
      </c>
      <c r="J215" s="423">
        <v>36.459782963968003</v>
      </c>
      <c r="K215" s="430">
        <v>0.50675846715499995</v>
      </c>
    </row>
    <row r="216" spans="1:11" ht="14.4" customHeight="1" thickBot="1" x14ac:dyDescent="0.35">
      <c r="A216" s="440" t="s">
        <v>54</v>
      </c>
      <c r="B216" s="422">
        <v>4951.0340232492199</v>
      </c>
      <c r="C216" s="422">
        <v>5369.8261700000003</v>
      </c>
      <c r="D216" s="423">
        <v>418.79214675077901</v>
      </c>
      <c r="E216" s="429">
        <v>1.08458680445</v>
      </c>
      <c r="F216" s="422">
        <v>5394.68227407207</v>
      </c>
      <c r="G216" s="423">
        <v>2697.34113703604</v>
      </c>
      <c r="H216" s="425">
        <v>549.04381999999998</v>
      </c>
      <c r="I216" s="422">
        <v>2733.8009200000101</v>
      </c>
      <c r="J216" s="423">
        <v>36.459782963968003</v>
      </c>
      <c r="K216" s="430">
        <v>0.50675846715499995</v>
      </c>
    </row>
    <row r="217" spans="1:11" ht="14.4" customHeight="1" thickBot="1" x14ac:dyDescent="0.35">
      <c r="A217" s="438" t="s">
        <v>491</v>
      </c>
      <c r="B217" s="422">
        <v>42</v>
      </c>
      <c r="C217" s="422">
        <v>53.911000000000001</v>
      </c>
      <c r="D217" s="423">
        <v>11.911</v>
      </c>
      <c r="E217" s="429">
        <v>1.283595238095</v>
      </c>
      <c r="F217" s="422">
        <v>58.356994981267</v>
      </c>
      <c r="G217" s="423">
        <v>29.178497490632999</v>
      </c>
      <c r="H217" s="425">
        <v>4.9630000000000001</v>
      </c>
      <c r="I217" s="422">
        <v>29.778749999999999</v>
      </c>
      <c r="J217" s="423">
        <v>0.60025250936600005</v>
      </c>
      <c r="K217" s="430">
        <v>0.51028587077700005</v>
      </c>
    </row>
    <row r="218" spans="1:11" ht="14.4" customHeight="1" thickBot="1" x14ac:dyDescent="0.35">
      <c r="A218" s="439" t="s">
        <v>492</v>
      </c>
      <c r="B218" s="417">
        <v>42</v>
      </c>
      <c r="C218" s="417">
        <v>53.911000000000001</v>
      </c>
      <c r="D218" s="418">
        <v>11.911</v>
      </c>
      <c r="E218" s="419">
        <v>1.283595238095</v>
      </c>
      <c r="F218" s="417">
        <v>58.356994981267</v>
      </c>
      <c r="G218" s="418">
        <v>29.178497490632999</v>
      </c>
      <c r="H218" s="420">
        <v>4.9630000000000001</v>
      </c>
      <c r="I218" s="417">
        <v>29.778749999999999</v>
      </c>
      <c r="J218" s="418">
        <v>0.60025250936600005</v>
      </c>
      <c r="K218" s="421">
        <v>0.51028587077700005</v>
      </c>
    </row>
    <row r="219" spans="1:11" ht="14.4" customHeight="1" thickBot="1" x14ac:dyDescent="0.35">
      <c r="A219" s="438" t="s">
        <v>493</v>
      </c>
      <c r="B219" s="422">
        <v>240.03402324922001</v>
      </c>
      <c r="C219" s="422">
        <v>354.28640000000001</v>
      </c>
      <c r="D219" s="423">
        <v>114.25237675078</v>
      </c>
      <c r="E219" s="429">
        <v>1.4759840926050001</v>
      </c>
      <c r="F219" s="422">
        <v>424.38287574380098</v>
      </c>
      <c r="G219" s="423">
        <v>212.191437871901</v>
      </c>
      <c r="H219" s="425">
        <v>44.090499999998997</v>
      </c>
      <c r="I219" s="422">
        <v>250.18465</v>
      </c>
      <c r="J219" s="423">
        <v>37.993212128099003</v>
      </c>
      <c r="K219" s="430">
        <v>0.58952578979799997</v>
      </c>
    </row>
    <row r="220" spans="1:11" ht="14.4" customHeight="1" thickBot="1" x14ac:dyDescent="0.35">
      <c r="A220" s="439" t="s">
        <v>494</v>
      </c>
      <c r="B220" s="417">
        <v>240.03402324922001</v>
      </c>
      <c r="C220" s="417">
        <v>354.28640000000001</v>
      </c>
      <c r="D220" s="418">
        <v>114.25237675078</v>
      </c>
      <c r="E220" s="419">
        <v>1.4759840926050001</v>
      </c>
      <c r="F220" s="417">
        <v>0</v>
      </c>
      <c r="G220" s="418">
        <v>0</v>
      </c>
      <c r="H220" s="420">
        <v>-206.09415000000001</v>
      </c>
      <c r="I220" s="417">
        <v>5.6843418860808005E-13</v>
      </c>
      <c r="J220" s="418">
        <v>5.6843418860808005E-13</v>
      </c>
      <c r="K220" s="428" t="s">
        <v>284</v>
      </c>
    </row>
    <row r="221" spans="1:11" ht="14.4" customHeight="1" thickBot="1" x14ac:dyDescent="0.35">
      <c r="A221" s="439" t="s">
        <v>495</v>
      </c>
      <c r="B221" s="417">
        <v>0</v>
      </c>
      <c r="C221" s="417">
        <v>0</v>
      </c>
      <c r="D221" s="418">
        <v>0</v>
      </c>
      <c r="E221" s="419">
        <v>1</v>
      </c>
      <c r="F221" s="417">
        <v>1.2942322681209999</v>
      </c>
      <c r="G221" s="418">
        <v>0.64711613406000001</v>
      </c>
      <c r="H221" s="420">
        <v>0.37</v>
      </c>
      <c r="I221" s="417">
        <v>0.37</v>
      </c>
      <c r="J221" s="418">
        <v>-0.27711613406000002</v>
      </c>
      <c r="K221" s="421">
        <v>0.28588376994800002</v>
      </c>
    </row>
    <row r="222" spans="1:11" ht="14.4" customHeight="1" thickBot="1" x14ac:dyDescent="0.35">
      <c r="A222" s="439" t="s">
        <v>496</v>
      </c>
      <c r="B222" s="417">
        <v>0</v>
      </c>
      <c r="C222" s="417">
        <v>0</v>
      </c>
      <c r="D222" s="418">
        <v>0</v>
      </c>
      <c r="E222" s="419">
        <v>1</v>
      </c>
      <c r="F222" s="417">
        <v>29.236520488856002</v>
      </c>
      <c r="G222" s="418">
        <v>14.618260244428001</v>
      </c>
      <c r="H222" s="420">
        <v>6.2294</v>
      </c>
      <c r="I222" s="417">
        <v>6.2294</v>
      </c>
      <c r="J222" s="418">
        <v>-8.3888602444280007</v>
      </c>
      <c r="K222" s="421">
        <v>0.21306913052000001</v>
      </c>
    </row>
    <row r="223" spans="1:11" ht="14.4" customHeight="1" thickBot="1" x14ac:dyDescent="0.35">
      <c r="A223" s="439" t="s">
        <v>497</v>
      </c>
      <c r="B223" s="417">
        <v>0</v>
      </c>
      <c r="C223" s="417">
        <v>0</v>
      </c>
      <c r="D223" s="418">
        <v>0</v>
      </c>
      <c r="E223" s="419">
        <v>1</v>
      </c>
      <c r="F223" s="417">
        <v>393.85212298682302</v>
      </c>
      <c r="G223" s="418">
        <v>196.926061493411</v>
      </c>
      <c r="H223" s="420">
        <v>243.58525</v>
      </c>
      <c r="I223" s="417">
        <v>243.58525</v>
      </c>
      <c r="J223" s="418">
        <v>46.659188506588002</v>
      </c>
      <c r="K223" s="421">
        <v>0.61846880030100004</v>
      </c>
    </row>
    <row r="224" spans="1:11" ht="14.4" customHeight="1" thickBot="1" x14ac:dyDescent="0.35">
      <c r="A224" s="438" t="s">
        <v>498</v>
      </c>
      <c r="B224" s="422">
        <v>217</v>
      </c>
      <c r="C224" s="422">
        <v>140.80176</v>
      </c>
      <c r="D224" s="423">
        <v>-76.198239999999998</v>
      </c>
      <c r="E224" s="429">
        <v>0.64885603686600002</v>
      </c>
      <c r="F224" s="422">
        <v>138.72079401207</v>
      </c>
      <c r="G224" s="423">
        <v>69.360397006035001</v>
      </c>
      <c r="H224" s="425">
        <v>15.6272</v>
      </c>
      <c r="I224" s="422">
        <v>76.810059999999993</v>
      </c>
      <c r="J224" s="423">
        <v>7.4496629939650001</v>
      </c>
      <c r="K224" s="430">
        <v>0.55370256886799996</v>
      </c>
    </row>
    <row r="225" spans="1:11" ht="14.4" customHeight="1" thickBot="1" x14ac:dyDescent="0.35">
      <c r="A225" s="439" t="s">
        <v>499</v>
      </c>
      <c r="B225" s="417">
        <v>217</v>
      </c>
      <c r="C225" s="417">
        <v>140.80176</v>
      </c>
      <c r="D225" s="418">
        <v>-76.198239999999998</v>
      </c>
      <c r="E225" s="419">
        <v>0.64885603686600002</v>
      </c>
      <c r="F225" s="417">
        <v>138.72079401207</v>
      </c>
      <c r="G225" s="418">
        <v>69.360397006035001</v>
      </c>
      <c r="H225" s="420">
        <v>15.6272</v>
      </c>
      <c r="I225" s="417">
        <v>76.810059999999993</v>
      </c>
      <c r="J225" s="418">
        <v>7.4496629939650001</v>
      </c>
      <c r="K225" s="421">
        <v>0.55370256886799996</v>
      </c>
    </row>
    <row r="226" spans="1:11" ht="14.4" customHeight="1" thickBot="1" x14ac:dyDescent="0.35">
      <c r="A226" s="438" t="s">
        <v>500</v>
      </c>
      <c r="B226" s="422">
        <v>0</v>
      </c>
      <c r="C226" s="422">
        <v>1.96</v>
      </c>
      <c r="D226" s="423">
        <v>1.96</v>
      </c>
      <c r="E226" s="424" t="s">
        <v>319</v>
      </c>
      <c r="F226" s="422">
        <v>0</v>
      </c>
      <c r="G226" s="423">
        <v>0</v>
      </c>
      <c r="H226" s="425">
        <v>0</v>
      </c>
      <c r="I226" s="422">
        <v>0.78</v>
      </c>
      <c r="J226" s="423">
        <v>0.78</v>
      </c>
      <c r="K226" s="426" t="s">
        <v>284</v>
      </c>
    </row>
    <row r="227" spans="1:11" ht="14.4" customHeight="1" thickBot="1" x14ac:dyDescent="0.35">
      <c r="A227" s="439" t="s">
        <v>501</v>
      </c>
      <c r="B227" s="417">
        <v>0</v>
      </c>
      <c r="C227" s="417">
        <v>1.96</v>
      </c>
      <c r="D227" s="418">
        <v>1.96</v>
      </c>
      <c r="E227" s="427" t="s">
        <v>319</v>
      </c>
      <c r="F227" s="417">
        <v>0</v>
      </c>
      <c r="G227" s="418">
        <v>0</v>
      </c>
      <c r="H227" s="420">
        <v>0</v>
      </c>
      <c r="I227" s="417">
        <v>0.78</v>
      </c>
      <c r="J227" s="418">
        <v>0.78</v>
      </c>
      <c r="K227" s="428" t="s">
        <v>284</v>
      </c>
    </row>
    <row r="228" spans="1:11" ht="14.4" customHeight="1" thickBot="1" x14ac:dyDescent="0.35">
      <c r="A228" s="438" t="s">
        <v>502</v>
      </c>
      <c r="B228" s="422">
        <v>881</v>
      </c>
      <c r="C228" s="422">
        <v>773.17161999999996</v>
      </c>
      <c r="D228" s="423">
        <v>-107.82838</v>
      </c>
      <c r="E228" s="429">
        <v>0.87760683314400001</v>
      </c>
      <c r="F228" s="422">
        <v>1564</v>
      </c>
      <c r="G228" s="423">
        <v>782</v>
      </c>
      <c r="H228" s="425">
        <v>210.6422</v>
      </c>
      <c r="I228" s="422">
        <v>670.32932000000096</v>
      </c>
      <c r="J228" s="423">
        <v>-111.670679999999</v>
      </c>
      <c r="K228" s="430">
        <v>0.42859930946199998</v>
      </c>
    </row>
    <row r="229" spans="1:11" ht="14.4" customHeight="1" thickBot="1" x14ac:dyDescent="0.35">
      <c r="A229" s="439" t="s">
        <v>503</v>
      </c>
      <c r="B229" s="417">
        <v>881</v>
      </c>
      <c r="C229" s="417">
        <v>773.17161999999996</v>
      </c>
      <c r="D229" s="418">
        <v>-107.82838</v>
      </c>
      <c r="E229" s="419">
        <v>0.87760683314400001</v>
      </c>
      <c r="F229" s="417">
        <v>1564</v>
      </c>
      <c r="G229" s="418">
        <v>782</v>
      </c>
      <c r="H229" s="420">
        <v>210.6422</v>
      </c>
      <c r="I229" s="417">
        <v>670.32932000000096</v>
      </c>
      <c r="J229" s="418">
        <v>-111.670679999999</v>
      </c>
      <c r="K229" s="421">
        <v>0.42859930946199998</v>
      </c>
    </row>
    <row r="230" spans="1:11" ht="14.4" customHeight="1" thickBot="1" x14ac:dyDescent="0.35">
      <c r="A230" s="438" t="s">
        <v>504</v>
      </c>
      <c r="B230" s="422">
        <v>0</v>
      </c>
      <c r="C230" s="422">
        <v>336.74560000000002</v>
      </c>
      <c r="D230" s="423">
        <v>336.74560000000002</v>
      </c>
      <c r="E230" s="424" t="s">
        <v>319</v>
      </c>
      <c r="F230" s="422">
        <v>0</v>
      </c>
      <c r="G230" s="423">
        <v>0</v>
      </c>
      <c r="H230" s="425">
        <v>12.14</v>
      </c>
      <c r="I230" s="422">
        <v>39.277000000000001</v>
      </c>
      <c r="J230" s="423">
        <v>39.277000000000001</v>
      </c>
      <c r="K230" s="426" t="s">
        <v>284</v>
      </c>
    </row>
    <row r="231" spans="1:11" ht="14.4" customHeight="1" thickBot="1" x14ac:dyDescent="0.35">
      <c r="A231" s="439" t="s">
        <v>505</v>
      </c>
      <c r="B231" s="417">
        <v>0</v>
      </c>
      <c r="C231" s="417">
        <v>336.74560000000002</v>
      </c>
      <c r="D231" s="418">
        <v>336.74560000000002</v>
      </c>
      <c r="E231" s="427" t="s">
        <v>319</v>
      </c>
      <c r="F231" s="417">
        <v>0</v>
      </c>
      <c r="G231" s="418">
        <v>0</v>
      </c>
      <c r="H231" s="420">
        <v>12.14</v>
      </c>
      <c r="I231" s="417">
        <v>39.277000000000001</v>
      </c>
      <c r="J231" s="418">
        <v>39.277000000000001</v>
      </c>
      <c r="K231" s="428" t="s">
        <v>284</v>
      </c>
    </row>
    <row r="232" spans="1:11" ht="14.4" customHeight="1" thickBot="1" x14ac:dyDescent="0.35">
      <c r="A232" s="438" t="s">
        <v>506</v>
      </c>
      <c r="B232" s="422">
        <v>3571</v>
      </c>
      <c r="C232" s="422">
        <v>3708.9497900000001</v>
      </c>
      <c r="D232" s="423">
        <v>137.94979000000001</v>
      </c>
      <c r="E232" s="429">
        <v>1.0386305768690001</v>
      </c>
      <c r="F232" s="422">
        <v>3209.2216093349398</v>
      </c>
      <c r="G232" s="423">
        <v>1604.6108046674699</v>
      </c>
      <c r="H232" s="425">
        <v>261.58091999999999</v>
      </c>
      <c r="I232" s="422">
        <v>1666.64114</v>
      </c>
      <c r="J232" s="423">
        <v>62.030335332535998</v>
      </c>
      <c r="K232" s="430">
        <v>0.51932877902600005</v>
      </c>
    </row>
    <row r="233" spans="1:11" ht="14.4" customHeight="1" thickBot="1" x14ac:dyDescent="0.35">
      <c r="A233" s="439" t="s">
        <v>507</v>
      </c>
      <c r="B233" s="417">
        <v>3571</v>
      </c>
      <c r="C233" s="417">
        <v>3708.9497900000001</v>
      </c>
      <c r="D233" s="418">
        <v>137.94979000000001</v>
      </c>
      <c r="E233" s="419">
        <v>1.0386305768690001</v>
      </c>
      <c r="F233" s="417">
        <v>3209.2216093349398</v>
      </c>
      <c r="G233" s="418">
        <v>1604.6108046674699</v>
      </c>
      <c r="H233" s="420">
        <v>261.58091999999999</v>
      </c>
      <c r="I233" s="417">
        <v>1666.64114</v>
      </c>
      <c r="J233" s="418">
        <v>62.030335332535998</v>
      </c>
      <c r="K233" s="421">
        <v>0.51932877902600005</v>
      </c>
    </row>
    <row r="234" spans="1:11" ht="14.4" customHeight="1" thickBot="1" x14ac:dyDescent="0.35">
      <c r="A234" s="443" t="s">
        <v>508</v>
      </c>
      <c r="B234" s="422">
        <v>0</v>
      </c>
      <c r="C234" s="422">
        <v>522.49166000000002</v>
      </c>
      <c r="D234" s="423">
        <v>522.49166000000002</v>
      </c>
      <c r="E234" s="424" t="s">
        <v>319</v>
      </c>
      <c r="F234" s="422">
        <v>0</v>
      </c>
      <c r="G234" s="423">
        <v>0</v>
      </c>
      <c r="H234" s="425">
        <v>35.279780000000002</v>
      </c>
      <c r="I234" s="422">
        <v>383.85358000000002</v>
      </c>
      <c r="J234" s="423">
        <v>383.85358000000002</v>
      </c>
      <c r="K234" s="426" t="s">
        <v>284</v>
      </c>
    </row>
    <row r="235" spans="1:11" ht="14.4" customHeight="1" thickBot="1" x14ac:dyDescent="0.35">
      <c r="A235" s="441" t="s">
        <v>509</v>
      </c>
      <c r="B235" s="422">
        <v>0</v>
      </c>
      <c r="C235" s="422">
        <v>522.49166000000002</v>
      </c>
      <c r="D235" s="423">
        <v>522.49166000000002</v>
      </c>
      <c r="E235" s="424" t="s">
        <v>319</v>
      </c>
      <c r="F235" s="422">
        <v>0</v>
      </c>
      <c r="G235" s="423">
        <v>0</v>
      </c>
      <c r="H235" s="425">
        <v>35.279780000000002</v>
      </c>
      <c r="I235" s="422">
        <v>383.85358000000002</v>
      </c>
      <c r="J235" s="423">
        <v>383.85358000000002</v>
      </c>
      <c r="K235" s="426" t="s">
        <v>284</v>
      </c>
    </row>
    <row r="236" spans="1:11" ht="14.4" customHeight="1" thickBot="1" x14ac:dyDescent="0.35">
      <c r="A236" s="440" t="s">
        <v>510</v>
      </c>
      <c r="B236" s="422">
        <v>0</v>
      </c>
      <c r="C236" s="422">
        <v>522.49166000000002</v>
      </c>
      <c r="D236" s="423">
        <v>522.49166000000002</v>
      </c>
      <c r="E236" s="424" t="s">
        <v>319</v>
      </c>
      <c r="F236" s="422">
        <v>0</v>
      </c>
      <c r="G236" s="423">
        <v>0</v>
      </c>
      <c r="H236" s="425">
        <v>35.279780000000002</v>
      </c>
      <c r="I236" s="422">
        <v>383.85358000000002</v>
      </c>
      <c r="J236" s="423">
        <v>383.85358000000002</v>
      </c>
      <c r="K236" s="426" t="s">
        <v>284</v>
      </c>
    </row>
    <row r="237" spans="1:11" ht="14.4" customHeight="1" thickBot="1" x14ac:dyDescent="0.35">
      <c r="A237" s="438" t="s">
        <v>511</v>
      </c>
      <c r="B237" s="422">
        <v>0</v>
      </c>
      <c r="C237" s="422">
        <v>522.49166000000002</v>
      </c>
      <c r="D237" s="423">
        <v>522.49166000000002</v>
      </c>
      <c r="E237" s="424" t="s">
        <v>319</v>
      </c>
      <c r="F237" s="422">
        <v>0</v>
      </c>
      <c r="G237" s="423">
        <v>0</v>
      </c>
      <c r="H237" s="425">
        <v>35.279780000000002</v>
      </c>
      <c r="I237" s="422">
        <v>383.85358000000002</v>
      </c>
      <c r="J237" s="423">
        <v>383.85358000000002</v>
      </c>
      <c r="K237" s="426" t="s">
        <v>284</v>
      </c>
    </row>
    <row r="238" spans="1:11" ht="14.4" customHeight="1" thickBot="1" x14ac:dyDescent="0.35">
      <c r="A238" s="439" t="s">
        <v>512</v>
      </c>
      <c r="B238" s="417">
        <v>0</v>
      </c>
      <c r="C238" s="417">
        <v>3.339</v>
      </c>
      <c r="D238" s="418">
        <v>3.339</v>
      </c>
      <c r="E238" s="427" t="s">
        <v>319</v>
      </c>
      <c r="F238" s="417">
        <v>0</v>
      </c>
      <c r="G238" s="418">
        <v>0</v>
      </c>
      <c r="H238" s="420">
        <v>0</v>
      </c>
      <c r="I238" s="417">
        <v>0</v>
      </c>
      <c r="J238" s="418">
        <v>0</v>
      </c>
      <c r="K238" s="428" t="s">
        <v>284</v>
      </c>
    </row>
    <row r="239" spans="1:11" ht="14.4" customHeight="1" thickBot="1" x14ac:dyDescent="0.35">
      <c r="A239" s="439" t="s">
        <v>513</v>
      </c>
      <c r="B239" s="417">
        <v>0</v>
      </c>
      <c r="C239" s="417">
        <v>517.98825999999997</v>
      </c>
      <c r="D239" s="418">
        <v>517.98825999999997</v>
      </c>
      <c r="E239" s="427" t="s">
        <v>319</v>
      </c>
      <c r="F239" s="417">
        <v>0</v>
      </c>
      <c r="G239" s="418">
        <v>0</v>
      </c>
      <c r="H239" s="420">
        <v>35.279780000000002</v>
      </c>
      <c r="I239" s="417">
        <v>383.85358000000002</v>
      </c>
      <c r="J239" s="418">
        <v>383.85358000000002</v>
      </c>
      <c r="K239" s="428" t="s">
        <v>284</v>
      </c>
    </row>
    <row r="240" spans="1:11" ht="14.4" customHeight="1" thickBot="1" x14ac:dyDescent="0.35">
      <c r="A240" s="439" t="s">
        <v>514</v>
      </c>
      <c r="B240" s="417">
        <v>0</v>
      </c>
      <c r="C240" s="417">
        <v>1.1644000000000001</v>
      </c>
      <c r="D240" s="418">
        <v>1.1644000000000001</v>
      </c>
      <c r="E240" s="427" t="s">
        <v>319</v>
      </c>
      <c r="F240" s="417">
        <v>0</v>
      </c>
      <c r="G240" s="418">
        <v>0</v>
      </c>
      <c r="H240" s="420">
        <v>0</v>
      </c>
      <c r="I240" s="417">
        <v>0</v>
      </c>
      <c r="J240" s="418">
        <v>0</v>
      </c>
      <c r="K240" s="428" t="s">
        <v>284</v>
      </c>
    </row>
    <row r="241" spans="1:11" ht="14.4" customHeight="1" thickBot="1" x14ac:dyDescent="0.35">
      <c r="A241" s="444"/>
      <c r="B241" s="417">
        <v>37969.1456164146</v>
      </c>
      <c r="C241" s="417">
        <v>45317.053599999999</v>
      </c>
      <c r="D241" s="418">
        <v>7347.90798358541</v>
      </c>
      <c r="E241" s="419">
        <v>1.1935231321190001</v>
      </c>
      <c r="F241" s="417">
        <v>47448.495811469897</v>
      </c>
      <c r="G241" s="418">
        <v>23724.247905734999</v>
      </c>
      <c r="H241" s="420">
        <v>3209.5703199999998</v>
      </c>
      <c r="I241" s="417">
        <v>24276.33049</v>
      </c>
      <c r="J241" s="418">
        <v>552.08258426502698</v>
      </c>
      <c r="K241" s="421">
        <v>0.51163540750400005</v>
      </c>
    </row>
    <row r="242" spans="1:11" ht="14.4" customHeight="1" thickBot="1" x14ac:dyDescent="0.35">
      <c r="A242" s="445" t="s">
        <v>66</v>
      </c>
      <c r="B242" s="431">
        <v>37969.1456164146</v>
      </c>
      <c r="C242" s="431">
        <v>45317.053599999999</v>
      </c>
      <c r="D242" s="432">
        <v>7347.9079835854</v>
      </c>
      <c r="E242" s="433" t="s">
        <v>319</v>
      </c>
      <c r="F242" s="431">
        <v>47448.495811469897</v>
      </c>
      <c r="G242" s="432">
        <v>23724.247905734999</v>
      </c>
      <c r="H242" s="431">
        <v>3209.5703199999998</v>
      </c>
      <c r="I242" s="431">
        <v>24276.33049</v>
      </c>
      <c r="J242" s="432">
        <v>552.082584265018</v>
      </c>
      <c r="K242" s="434">
        <v>0.51163540750400005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138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283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2013</v>
      </c>
      <c r="D3" s="294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245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6" t="s">
        <v>515</v>
      </c>
      <c r="B5" s="447" t="s">
        <v>516</v>
      </c>
      <c r="C5" s="448" t="s">
        <v>517</v>
      </c>
      <c r="D5" s="448" t="s">
        <v>517</v>
      </c>
      <c r="E5" s="448"/>
      <c r="F5" s="448" t="s">
        <v>517</v>
      </c>
      <c r="G5" s="448" t="s">
        <v>517</v>
      </c>
      <c r="H5" s="448" t="s">
        <v>517</v>
      </c>
      <c r="I5" s="449" t="s">
        <v>517</v>
      </c>
      <c r="J5" s="450" t="s">
        <v>69</v>
      </c>
    </row>
    <row r="6" spans="1:10" ht="14.4" customHeight="1" x14ac:dyDescent="0.3">
      <c r="A6" s="446" t="s">
        <v>515</v>
      </c>
      <c r="B6" s="447" t="s">
        <v>292</v>
      </c>
      <c r="C6" s="448">
        <v>89.214519999999993</v>
      </c>
      <c r="D6" s="448">
        <v>81.566630000000004</v>
      </c>
      <c r="E6" s="448"/>
      <c r="F6" s="448">
        <v>44.094549999999998</v>
      </c>
      <c r="G6" s="448">
        <v>95.174126089401994</v>
      </c>
      <c r="H6" s="448">
        <v>-51.079576089401996</v>
      </c>
      <c r="I6" s="449">
        <v>0.46330396518250871</v>
      </c>
      <c r="J6" s="450" t="s">
        <v>1</v>
      </c>
    </row>
    <row r="7" spans="1:10" ht="14.4" customHeight="1" x14ac:dyDescent="0.3">
      <c r="A7" s="446" t="s">
        <v>515</v>
      </c>
      <c r="B7" s="447" t="s">
        <v>518</v>
      </c>
      <c r="C7" s="448">
        <v>0</v>
      </c>
      <c r="D7" s="448" t="s">
        <v>517</v>
      </c>
      <c r="E7" s="448"/>
      <c r="F7" s="448" t="s">
        <v>517</v>
      </c>
      <c r="G7" s="448" t="s">
        <v>517</v>
      </c>
      <c r="H7" s="448" t="s">
        <v>517</v>
      </c>
      <c r="I7" s="449" t="s">
        <v>517</v>
      </c>
      <c r="J7" s="450" t="s">
        <v>1</v>
      </c>
    </row>
    <row r="8" spans="1:10" ht="14.4" customHeight="1" x14ac:dyDescent="0.3">
      <c r="A8" s="446" t="s">
        <v>515</v>
      </c>
      <c r="B8" s="447" t="s">
        <v>519</v>
      </c>
      <c r="C8" s="448">
        <v>89.214519999999993</v>
      </c>
      <c r="D8" s="448">
        <v>81.566630000000004</v>
      </c>
      <c r="E8" s="448"/>
      <c r="F8" s="448">
        <v>44.094549999999998</v>
      </c>
      <c r="G8" s="448">
        <v>95.174126089401994</v>
      </c>
      <c r="H8" s="448">
        <v>-51.079576089401996</v>
      </c>
      <c r="I8" s="449">
        <v>0.46330396518250871</v>
      </c>
      <c r="J8" s="450" t="s">
        <v>520</v>
      </c>
    </row>
    <row r="10" spans="1:10" ht="14.4" customHeight="1" x14ac:dyDescent="0.3">
      <c r="A10" s="446" t="s">
        <v>515</v>
      </c>
      <c r="B10" s="447" t="s">
        <v>516</v>
      </c>
      <c r="C10" s="448" t="s">
        <v>517</v>
      </c>
      <c r="D10" s="448" t="s">
        <v>517</v>
      </c>
      <c r="E10" s="448"/>
      <c r="F10" s="448" t="s">
        <v>517</v>
      </c>
      <c r="G10" s="448" t="s">
        <v>517</v>
      </c>
      <c r="H10" s="448" t="s">
        <v>517</v>
      </c>
      <c r="I10" s="449" t="s">
        <v>517</v>
      </c>
      <c r="J10" s="450" t="s">
        <v>69</v>
      </c>
    </row>
    <row r="11" spans="1:10" ht="14.4" customHeight="1" x14ac:dyDescent="0.3">
      <c r="A11" s="446" t="s">
        <v>521</v>
      </c>
      <c r="B11" s="447" t="s">
        <v>522</v>
      </c>
      <c r="C11" s="448" t="s">
        <v>517</v>
      </c>
      <c r="D11" s="448" t="s">
        <v>517</v>
      </c>
      <c r="E11" s="448"/>
      <c r="F11" s="448" t="s">
        <v>517</v>
      </c>
      <c r="G11" s="448" t="s">
        <v>517</v>
      </c>
      <c r="H11" s="448" t="s">
        <v>517</v>
      </c>
      <c r="I11" s="449" t="s">
        <v>517</v>
      </c>
      <c r="J11" s="450" t="s">
        <v>0</v>
      </c>
    </row>
    <row r="12" spans="1:10" ht="14.4" customHeight="1" x14ac:dyDescent="0.3">
      <c r="A12" s="446" t="s">
        <v>521</v>
      </c>
      <c r="B12" s="447" t="s">
        <v>292</v>
      </c>
      <c r="C12" s="448">
        <v>0</v>
      </c>
      <c r="D12" s="448">
        <v>7.8619999999999995E-2</v>
      </c>
      <c r="E12" s="448"/>
      <c r="F12" s="448">
        <v>7.3912399999999998</v>
      </c>
      <c r="G12" s="448">
        <v>3.6326264300954998</v>
      </c>
      <c r="H12" s="448">
        <v>3.7586135699045</v>
      </c>
      <c r="I12" s="449">
        <v>2.0346821073494441</v>
      </c>
      <c r="J12" s="450" t="s">
        <v>1</v>
      </c>
    </row>
    <row r="13" spans="1:10" ht="14.4" customHeight="1" x14ac:dyDescent="0.3">
      <c r="A13" s="446" t="s">
        <v>521</v>
      </c>
      <c r="B13" s="447" t="s">
        <v>523</v>
      </c>
      <c r="C13" s="448">
        <v>0</v>
      </c>
      <c r="D13" s="448">
        <v>7.8619999999999995E-2</v>
      </c>
      <c r="E13" s="448"/>
      <c r="F13" s="448">
        <v>7.3912399999999998</v>
      </c>
      <c r="G13" s="448">
        <v>3.6326264300954998</v>
      </c>
      <c r="H13" s="448">
        <v>3.7586135699045</v>
      </c>
      <c r="I13" s="449">
        <v>2.0346821073494441</v>
      </c>
      <c r="J13" s="450" t="s">
        <v>524</v>
      </c>
    </row>
    <row r="14" spans="1:10" ht="14.4" customHeight="1" x14ac:dyDescent="0.3">
      <c r="A14" s="446" t="s">
        <v>517</v>
      </c>
      <c r="B14" s="447" t="s">
        <v>517</v>
      </c>
      <c r="C14" s="448" t="s">
        <v>517</v>
      </c>
      <c r="D14" s="448" t="s">
        <v>517</v>
      </c>
      <c r="E14" s="448"/>
      <c r="F14" s="448" t="s">
        <v>517</v>
      </c>
      <c r="G14" s="448" t="s">
        <v>517</v>
      </c>
      <c r="H14" s="448" t="s">
        <v>517</v>
      </c>
      <c r="I14" s="449" t="s">
        <v>517</v>
      </c>
      <c r="J14" s="450" t="s">
        <v>525</v>
      </c>
    </row>
    <row r="15" spans="1:10" ht="14.4" customHeight="1" x14ac:dyDescent="0.3">
      <c r="A15" s="446" t="s">
        <v>526</v>
      </c>
      <c r="B15" s="447" t="s">
        <v>527</v>
      </c>
      <c r="C15" s="448" t="s">
        <v>517</v>
      </c>
      <c r="D15" s="448" t="s">
        <v>517</v>
      </c>
      <c r="E15" s="448"/>
      <c r="F15" s="448" t="s">
        <v>517</v>
      </c>
      <c r="G15" s="448" t="s">
        <v>517</v>
      </c>
      <c r="H15" s="448" t="s">
        <v>517</v>
      </c>
      <c r="I15" s="449" t="s">
        <v>517</v>
      </c>
      <c r="J15" s="450" t="s">
        <v>0</v>
      </c>
    </row>
    <row r="16" spans="1:10" ht="14.4" customHeight="1" x14ac:dyDescent="0.3">
      <c r="A16" s="446" t="s">
        <v>526</v>
      </c>
      <c r="B16" s="447" t="s">
        <v>292</v>
      </c>
      <c r="C16" s="448">
        <v>89.214519999999993</v>
      </c>
      <c r="D16" s="448">
        <v>81.488010000000003</v>
      </c>
      <c r="E16" s="448"/>
      <c r="F16" s="448">
        <v>36.703310000000002</v>
      </c>
      <c r="G16" s="448">
        <v>91.541499659306496</v>
      </c>
      <c r="H16" s="448">
        <v>-54.838189659306494</v>
      </c>
      <c r="I16" s="449">
        <v>0.40094722215170298</v>
      </c>
      <c r="J16" s="450" t="s">
        <v>1</v>
      </c>
    </row>
    <row r="17" spans="1:10" ht="14.4" customHeight="1" x14ac:dyDescent="0.3">
      <c r="A17" s="446" t="s">
        <v>526</v>
      </c>
      <c r="B17" s="447" t="s">
        <v>518</v>
      </c>
      <c r="C17" s="448">
        <v>0</v>
      </c>
      <c r="D17" s="448" t="s">
        <v>517</v>
      </c>
      <c r="E17" s="448"/>
      <c r="F17" s="448" t="s">
        <v>517</v>
      </c>
      <c r="G17" s="448" t="s">
        <v>517</v>
      </c>
      <c r="H17" s="448" t="s">
        <v>517</v>
      </c>
      <c r="I17" s="449" t="s">
        <v>517</v>
      </c>
      <c r="J17" s="450" t="s">
        <v>1</v>
      </c>
    </row>
    <row r="18" spans="1:10" ht="14.4" customHeight="1" x14ac:dyDescent="0.3">
      <c r="A18" s="446" t="s">
        <v>526</v>
      </c>
      <c r="B18" s="447" t="s">
        <v>528</v>
      </c>
      <c r="C18" s="448">
        <v>89.214519999999993</v>
      </c>
      <c r="D18" s="448">
        <v>81.488010000000003</v>
      </c>
      <c r="E18" s="448"/>
      <c r="F18" s="448">
        <v>36.703310000000002</v>
      </c>
      <c r="G18" s="448">
        <v>91.541499659306496</v>
      </c>
      <c r="H18" s="448">
        <v>-54.838189659306494</v>
      </c>
      <c r="I18" s="449">
        <v>0.40094722215170298</v>
      </c>
      <c r="J18" s="450" t="s">
        <v>524</v>
      </c>
    </row>
    <row r="19" spans="1:10" ht="14.4" customHeight="1" x14ac:dyDescent="0.3">
      <c r="A19" s="446" t="s">
        <v>517</v>
      </c>
      <c r="B19" s="447" t="s">
        <v>517</v>
      </c>
      <c r="C19" s="448" t="s">
        <v>517</v>
      </c>
      <c r="D19" s="448" t="s">
        <v>517</v>
      </c>
      <c r="E19" s="448"/>
      <c r="F19" s="448" t="s">
        <v>517</v>
      </c>
      <c r="G19" s="448" t="s">
        <v>517</v>
      </c>
      <c r="H19" s="448" t="s">
        <v>517</v>
      </c>
      <c r="I19" s="449" t="s">
        <v>517</v>
      </c>
      <c r="J19" s="450" t="s">
        <v>525</v>
      </c>
    </row>
    <row r="20" spans="1:10" ht="14.4" customHeight="1" x14ac:dyDescent="0.3">
      <c r="A20" s="446" t="s">
        <v>515</v>
      </c>
      <c r="B20" s="447" t="s">
        <v>519</v>
      </c>
      <c r="C20" s="448">
        <v>89.214519999999993</v>
      </c>
      <c r="D20" s="448">
        <v>81.566630000000004</v>
      </c>
      <c r="E20" s="448"/>
      <c r="F20" s="448">
        <v>44.094549999999998</v>
      </c>
      <c r="G20" s="448">
        <v>95.174126089401994</v>
      </c>
      <c r="H20" s="448">
        <v>-51.079576089401996</v>
      </c>
      <c r="I20" s="449">
        <v>0.46330396518250871</v>
      </c>
      <c r="J20" s="450" t="s">
        <v>520</v>
      </c>
    </row>
  </sheetData>
  <mergeCells count="3">
    <mergeCell ref="F3:I3"/>
    <mergeCell ref="C4:D4"/>
    <mergeCell ref="A1:I1"/>
  </mergeCells>
  <conditionalFormatting sqref="F9 F21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0">
    <cfRule type="expression" dxfId="45" priority="5">
      <formula>$H10&gt;0</formula>
    </cfRule>
  </conditionalFormatting>
  <conditionalFormatting sqref="A10:A20">
    <cfRule type="expression" dxfId="44" priority="2">
      <formula>AND($J10&lt;&gt;"mezeraKL",$J10&lt;&gt;"")</formula>
    </cfRule>
  </conditionalFormatting>
  <conditionalFormatting sqref="I10:I20">
    <cfRule type="expression" dxfId="43" priority="6">
      <formula>$I10&gt;1</formula>
    </cfRule>
  </conditionalFormatting>
  <conditionalFormatting sqref="B10:B20">
    <cfRule type="expression" dxfId="42" priority="1">
      <formula>OR($J10="NS",$J10="SumaNS",$J10="Účet")</formula>
    </cfRule>
  </conditionalFormatting>
  <conditionalFormatting sqref="A10:D20 F10:I20">
    <cfRule type="expression" dxfId="41" priority="8">
      <formula>AND($J10&lt;&gt;"",$J10&lt;&gt;"mezeraKL")</formula>
    </cfRule>
  </conditionalFormatting>
  <conditionalFormatting sqref="B10:D20 F10:I20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61" t="s">
        <v>165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5" t="s">
        <v>283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107.03564208071364</v>
      </c>
      <c r="M3" s="98">
        <f>SUBTOTAL(9,M5:M1048576)</f>
        <v>327</v>
      </c>
      <c r="N3" s="99">
        <f>SUBTOTAL(9,N5:N1048576)</f>
        <v>35000.65496039336</v>
      </c>
    </row>
    <row r="4" spans="1:14" s="209" customFormat="1" ht="14.4" customHeight="1" thickBot="1" x14ac:dyDescent="0.35">
      <c r="A4" s="451" t="s">
        <v>4</v>
      </c>
      <c r="B4" s="452" t="s">
        <v>5</v>
      </c>
      <c r="C4" s="452" t="s">
        <v>0</v>
      </c>
      <c r="D4" s="452" t="s">
        <v>6</v>
      </c>
      <c r="E4" s="452" t="s">
        <v>7</v>
      </c>
      <c r="F4" s="452" t="s">
        <v>1</v>
      </c>
      <c r="G4" s="452" t="s">
        <v>8</v>
      </c>
      <c r="H4" s="452" t="s">
        <v>9</v>
      </c>
      <c r="I4" s="452" t="s">
        <v>10</v>
      </c>
      <c r="J4" s="453" t="s">
        <v>11</v>
      </c>
      <c r="K4" s="453" t="s">
        <v>12</v>
      </c>
      <c r="L4" s="454" t="s">
        <v>143</v>
      </c>
      <c r="M4" s="454" t="s">
        <v>13</v>
      </c>
      <c r="N4" s="455" t="s">
        <v>160</v>
      </c>
    </row>
    <row r="5" spans="1:14" ht="14.4" customHeight="1" x14ac:dyDescent="0.3">
      <c r="A5" s="458" t="s">
        <v>515</v>
      </c>
      <c r="B5" s="459" t="s">
        <v>594</v>
      </c>
      <c r="C5" s="460" t="s">
        <v>526</v>
      </c>
      <c r="D5" s="461" t="s">
        <v>595</v>
      </c>
      <c r="E5" s="460" t="s">
        <v>529</v>
      </c>
      <c r="F5" s="461" t="s">
        <v>596</v>
      </c>
      <c r="G5" s="460" t="s">
        <v>530</v>
      </c>
      <c r="H5" s="460" t="s">
        <v>531</v>
      </c>
      <c r="I5" s="460" t="s">
        <v>532</v>
      </c>
      <c r="J5" s="460" t="s">
        <v>533</v>
      </c>
      <c r="K5" s="460" t="s">
        <v>534</v>
      </c>
      <c r="L5" s="462">
        <v>66.274999792239086</v>
      </c>
      <c r="M5" s="462">
        <v>30</v>
      </c>
      <c r="N5" s="463">
        <v>1988.2499937671728</v>
      </c>
    </row>
    <row r="6" spans="1:14" ht="14.4" customHeight="1" x14ac:dyDescent="0.3">
      <c r="A6" s="464" t="s">
        <v>515</v>
      </c>
      <c r="B6" s="465" t="s">
        <v>594</v>
      </c>
      <c r="C6" s="466" t="s">
        <v>526</v>
      </c>
      <c r="D6" s="467" t="s">
        <v>595</v>
      </c>
      <c r="E6" s="466" t="s">
        <v>529</v>
      </c>
      <c r="F6" s="467" t="s">
        <v>596</v>
      </c>
      <c r="G6" s="466" t="s">
        <v>530</v>
      </c>
      <c r="H6" s="466" t="s">
        <v>535</v>
      </c>
      <c r="I6" s="466" t="s">
        <v>536</v>
      </c>
      <c r="J6" s="466" t="s">
        <v>537</v>
      </c>
      <c r="K6" s="466" t="s">
        <v>538</v>
      </c>
      <c r="L6" s="468">
        <v>144.56904574044935</v>
      </c>
      <c r="M6" s="468">
        <v>1</v>
      </c>
      <c r="N6" s="469">
        <v>144.56904574044935</v>
      </c>
    </row>
    <row r="7" spans="1:14" ht="14.4" customHeight="1" x14ac:dyDescent="0.3">
      <c r="A7" s="464" t="s">
        <v>515</v>
      </c>
      <c r="B7" s="465" t="s">
        <v>594</v>
      </c>
      <c r="C7" s="466" t="s">
        <v>526</v>
      </c>
      <c r="D7" s="467" t="s">
        <v>595</v>
      </c>
      <c r="E7" s="466" t="s">
        <v>529</v>
      </c>
      <c r="F7" s="467" t="s">
        <v>596</v>
      </c>
      <c r="G7" s="466" t="s">
        <v>530</v>
      </c>
      <c r="H7" s="466" t="s">
        <v>539</v>
      </c>
      <c r="I7" s="466" t="s">
        <v>540</v>
      </c>
      <c r="J7" s="466" t="s">
        <v>541</v>
      </c>
      <c r="K7" s="466" t="s">
        <v>542</v>
      </c>
      <c r="L7" s="468">
        <v>132.19915884950092</v>
      </c>
      <c r="M7" s="468">
        <v>40</v>
      </c>
      <c r="N7" s="469">
        <v>5287.9663539800367</v>
      </c>
    </row>
    <row r="8" spans="1:14" ht="14.4" customHeight="1" x14ac:dyDescent="0.3">
      <c r="A8" s="464" t="s">
        <v>515</v>
      </c>
      <c r="B8" s="465" t="s">
        <v>594</v>
      </c>
      <c r="C8" s="466" t="s">
        <v>526</v>
      </c>
      <c r="D8" s="467" t="s">
        <v>595</v>
      </c>
      <c r="E8" s="466" t="s">
        <v>529</v>
      </c>
      <c r="F8" s="467" t="s">
        <v>596</v>
      </c>
      <c r="G8" s="466" t="s">
        <v>530</v>
      </c>
      <c r="H8" s="466" t="s">
        <v>543</v>
      </c>
      <c r="I8" s="466" t="s">
        <v>544</v>
      </c>
      <c r="J8" s="466" t="s">
        <v>545</v>
      </c>
      <c r="K8" s="466" t="s">
        <v>546</v>
      </c>
      <c r="L8" s="468">
        <v>35.929847786871051</v>
      </c>
      <c r="M8" s="468">
        <v>14</v>
      </c>
      <c r="N8" s="469">
        <v>503.01786901619471</v>
      </c>
    </row>
    <row r="9" spans="1:14" ht="14.4" customHeight="1" x14ac:dyDescent="0.3">
      <c r="A9" s="464" t="s">
        <v>515</v>
      </c>
      <c r="B9" s="465" t="s">
        <v>594</v>
      </c>
      <c r="C9" s="466" t="s">
        <v>526</v>
      </c>
      <c r="D9" s="467" t="s">
        <v>595</v>
      </c>
      <c r="E9" s="466" t="s">
        <v>529</v>
      </c>
      <c r="F9" s="467" t="s">
        <v>596</v>
      </c>
      <c r="G9" s="466" t="s">
        <v>530</v>
      </c>
      <c r="H9" s="466" t="s">
        <v>547</v>
      </c>
      <c r="I9" s="466" t="s">
        <v>548</v>
      </c>
      <c r="J9" s="466" t="s">
        <v>549</v>
      </c>
      <c r="K9" s="466" t="s">
        <v>550</v>
      </c>
      <c r="L9" s="468">
        <v>107.49000199602946</v>
      </c>
      <c r="M9" s="468">
        <v>1</v>
      </c>
      <c r="N9" s="469">
        <v>107.49000199602946</v>
      </c>
    </row>
    <row r="10" spans="1:14" ht="14.4" customHeight="1" x14ac:dyDescent="0.3">
      <c r="A10" s="464" t="s">
        <v>515</v>
      </c>
      <c r="B10" s="465" t="s">
        <v>594</v>
      </c>
      <c r="C10" s="466" t="s">
        <v>526</v>
      </c>
      <c r="D10" s="467" t="s">
        <v>595</v>
      </c>
      <c r="E10" s="466" t="s">
        <v>529</v>
      </c>
      <c r="F10" s="467" t="s">
        <v>596</v>
      </c>
      <c r="G10" s="466" t="s">
        <v>530</v>
      </c>
      <c r="H10" s="466" t="s">
        <v>551</v>
      </c>
      <c r="I10" s="466" t="s">
        <v>169</v>
      </c>
      <c r="J10" s="466" t="s">
        <v>552</v>
      </c>
      <c r="K10" s="466"/>
      <c r="L10" s="468">
        <v>95.975492907291709</v>
      </c>
      <c r="M10" s="468">
        <v>1</v>
      </c>
      <c r="N10" s="469">
        <v>95.975492907291709</v>
      </c>
    </row>
    <row r="11" spans="1:14" ht="14.4" customHeight="1" x14ac:dyDescent="0.3">
      <c r="A11" s="464" t="s">
        <v>515</v>
      </c>
      <c r="B11" s="465" t="s">
        <v>594</v>
      </c>
      <c r="C11" s="466" t="s">
        <v>526</v>
      </c>
      <c r="D11" s="467" t="s">
        <v>595</v>
      </c>
      <c r="E11" s="466" t="s">
        <v>529</v>
      </c>
      <c r="F11" s="467" t="s">
        <v>596</v>
      </c>
      <c r="G11" s="466" t="s">
        <v>530</v>
      </c>
      <c r="H11" s="466" t="s">
        <v>553</v>
      </c>
      <c r="I11" s="466" t="s">
        <v>554</v>
      </c>
      <c r="J11" s="466" t="s">
        <v>555</v>
      </c>
      <c r="K11" s="466" t="s">
        <v>556</v>
      </c>
      <c r="L11" s="468">
        <v>312.83999999999997</v>
      </c>
      <c r="M11" s="468">
        <v>23</v>
      </c>
      <c r="N11" s="469">
        <v>7195.32</v>
      </c>
    </row>
    <row r="12" spans="1:14" ht="14.4" customHeight="1" x14ac:dyDescent="0.3">
      <c r="A12" s="464" t="s">
        <v>515</v>
      </c>
      <c r="B12" s="465" t="s">
        <v>594</v>
      </c>
      <c r="C12" s="466" t="s">
        <v>526</v>
      </c>
      <c r="D12" s="467" t="s">
        <v>595</v>
      </c>
      <c r="E12" s="466" t="s">
        <v>529</v>
      </c>
      <c r="F12" s="467" t="s">
        <v>596</v>
      </c>
      <c r="G12" s="466" t="s">
        <v>530</v>
      </c>
      <c r="H12" s="466" t="s">
        <v>557</v>
      </c>
      <c r="I12" s="466" t="s">
        <v>558</v>
      </c>
      <c r="J12" s="466" t="s">
        <v>555</v>
      </c>
      <c r="K12" s="466" t="s">
        <v>559</v>
      </c>
      <c r="L12" s="468">
        <v>235.62</v>
      </c>
      <c r="M12" s="468">
        <v>24</v>
      </c>
      <c r="N12" s="469">
        <v>5654.88</v>
      </c>
    </row>
    <row r="13" spans="1:14" ht="14.4" customHeight="1" x14ac:dyDescent="0.3">
      <c r="A13" s="464" t="s">
        <v>515</v>
      </c>
      <c r="B13" s="465" t="s">
        <v>594</v>
      </c>
      <c r="C13" s="466" t="s">
        <v>526</v>
      </c>
      <c r="D13" s="467" t="s">
        <v>595</v>
      </c>
      <c r="E13" s="466" t="s">
        <v>529</v>
      </c>
      <c r="F13" s="467" t="s">
        <v>596</v>
      </c>
      <c r="G13" s="466" t="s">
        <v>530</v>
      </c>
      <c r="H13" s="466" t="s">
        <v>560</v>
      </c>
      <c r="I13" s="466" t="s">
        <v>561</v>
      </c>
      <c r="J13" s="466" t="s">
        <v>562</v>
      </c>
      <c r="K13" s="466" t="s">
        <v>563</v>
      </c>
      <c r="L13" s="468">
        <v>86.609998919432172</v>
      </c>
      <c r="M13" s="468">
        <v>2</v>
      </c>
      <c r="N13" s="469">
        <v>173.21999783886434</v>
      </c>
    </row>
    <row r="14" spans="1:14" ht="14.4" customHeight="1" x14ac:dyDescent="0.3">
      <c r="A14" s="464" t="s">
        <v>515</v>
      </c>
      <c r="B14" s="465" t="s">
        <v>594</v>
      </c>
      <c r="C14" s="466" t="s">
        <v>526</v>
      </c>
      <c r="D14" s="467" t="s">
        <v>595</v>
      </c>
      <c r="E14" s="466" t="s">
        <v>529</v>
      </c>
      <c r="F14" s="467" t="s">
        <v>596</v>
      </c>
      <c r="G14" s="466" t="s">
        <v>530</v>
      </c>
      <c r="H14" s="466" t="s">
        <v>564</v>
      </c>
      <c r="I14" s="466" t="s">
        <v>169</v>
      </c>
      <c r="J14" s="466" t="s">
        <v>565</v>
      </c>
      <c r="K14" s="466"/>
      <c r="L14" s="468">
        <v>31.871571951500002</v>
      </c>
      <c r="M14" s="468">
        <v>48</v>
      </c>
      <c r="N14" s="469">
        <v>1529.8354536720001</v>
      </c>
    </row>
    <row r="15" spans="1:14" ht="14.4" customHeight="1" x14ac:dyDescent="0.3">
      <c r="A15" s="464" t="s">
        <v>515</v>
      </c>
      <c r="B15" s="465" t="s">
        <v>594</v>
      </c>
      <c r="C15" s="466" t="s">
        <v>526</v>
      </c>
      <c r="D15" s="467" t="s">
        <v>595</v>
      </c>
      <c r="E15" s="466" t="s">
        <v>529</v>
      </c>
      <c r="F15" s="467" t="s">
        <v>596</v>
      </c>
      <c r="G15" s="466" t="s">
        <v>530</v>
      </c>
      <c r="H15" s="466" t="s">
        <v>566</v>
      </c>
      <c r="I15" s="466" t="s">
        <v>567</v>
      </c>
      <c r="J15" s="466" t="s">
        <v>568</v>
      </c>
      <c r="K15" s="466"/>
      <c r="L15" s="468">
        <v>105.53546442265885</v>
      </c>
      <c r="M15" s="468">
        <v>70</v>
      </c>
      <c r="N15" s="469">
        <v>7387.4825095861197</v>
      </c>
    </row>
    <row r="16" spans="1:14" ht="14.4" customHeight="1" x14ac:dyDescent="0.3">
      <c r="A16" s="464" t="s">
        <v>515</v>
      </c>
      <c r="B16" s="465" t="s">
        <v>594</v>
      </c>
      <c r="C16" s="466" t="s">
        <v>526</v>
      </c>
      <c r="D16" s="467" t="s">
        <v>595</v>
      </c>
      <c r="E16" s="466" t="s">
        <v>529</v>
      </c>
      <c r="F16" s="467" t="s">
        <v>596</v>
      </c>
      <c r="G16" s="466" t="s">
        <v>530</v>
      </c>
      <c r="H16" s="466" t="s">
        <v>569</v>
      </c>
      <c r="I16" s="466" t="s">
        <v>169</v>
      </c>
      <c r="J16" s="466" t="s">
        <v>570</v>
      </c>
      <c r="K16" s="466"/>
      <c r="L16" s="468">
        <v>24.853599999999997</v>
      </c>
      <c r="M16" s="468">
        <v>2</v>
      </c>
      <c r="N16" s="469">
        <v>49.707199999999993</v>
      </c>
    </row>
    <row r="17" spans="1:14" ht="14.4" customHeight="1" x14ac:dyDescent="0.3">
      <c r="A17" s="464" t="s">
        <v>515</v>
      </c>
      <c r="B17" s="465" t="s">
        <v>594</v>
      </c>
      <c r="C17" s="466" t="s">
        <v>526</v>
      </c>
      <c r="D17" s="467" t="s">
        <v>595</v>
      </c>
      <c r="E17" s="466" t="s">
        <v>529</v>
      </c>
      <c r="F17" s="467" t="s">
        <v>596</v>
      </c>
      <c r="G17" s="466" t="s">
        <v>530</v>
      </c>
      <c r="H17" s="466" t="s">
        <v>571</v>
      </c>
      <c r="I17" s="466" t="s">
        <v>572</v>
      </c>
      <c r="J17" s="466" t="s">
        <v>573</v>
      </c>
      <c r="K17" s="466"/>
      <c r="L17" s="468">
        <v>58.18</v>
      </c>
      <c r="M17" s="468">
        <v>1</v>
      </c>
      <c r="N17" s="469">
        <v>58.18</v>
      </c>
    </row>
    <row r="18" spans="1:14" ht="14.4" customHeight="1" x14ac:dyDescent="0.3">
      <c r="A18" s="464" t="s">
        <v>515</v>
      </c>
      <c r="B18" s="465" t="s">
        <v>594</v>
      </c>
      <c r="C18" s="466" t="s">
        <v>526</v>
      </c>
      <c r="D18" s="467" t="s">
        <v>595</v>
      </c>
      <c r="E18" s="466" t="s">
        <v>529</v>
      </c>
      <c r="F18" s="467" t="s">
        <v>596</v>
      </c>
      <c r="G18" s="466" t="s">
        <v>530</v>
      </c>
      <c r="H18" s="466" t="s">
        <v>574</v>
      </c>
      <c r="I18" s="466" t="s">
        <v>575</v>
      </c>
      <c r="J18" s="466" t="s">
        <v>576</v>
      </c>
      <c r="K18" s="466" t="s">
        <v>577</v>
      </c>
      <c r="L18" s="468">
        <v>62.041522864109631</v>
      </c>
      <c r="M18" s="468">
        <v>10</v>
      </c>
      <c r="N18" s="469">
        <v>620.41522864109629</v>
      </c>
    </row>
    <row r="19" spans="1:14" ht="14.4" customHeight="1" x14ac:dyDescent="0.3">
      <c r="A19" s="464" t="s">
        <v>515</v>
      </c>
      <c r="B19" s="465" t="s">
        <v>594</v>
      </c>
      <c r="C19" s="466" t="s">
        <v>526</v>
      </c>
      <c r="D19" s="467" t="s">
        <v>595</v>
      </c>
      <c r="E19" s="466" t="s">
        <v>529</v>
      </c>
      <c r="F19" s="467" t="s">
        <v>596</v>
      </c>
      <c r="G19" s="466" t="s">
        <v>530</v>
      </c>
      <c r="H19" s="466" t="s">
        <v>578</v>
      </c>
      <c r="I19" s="466" t="s">
        <v>169</v>
      </c>
      <c r="J19" s="466" t="s">
        <v>579</v>
      </c>
      <c r="K19" s="466" t="s">
        <v>580</v>
      </c>
      <c r="L19" s="468">
        <v>30.260000000000005</v>
      </c>
      <c r="M19" s="468">
        <v>36</v>
      </c>
      <c r="N19" s="469">
        <v>1089.3600000000001</v>
      </c>
    </row>
    <row r="20" spans="1:14" ht="14.4" customHeight="1" x14ac:dyDescent="0.3">
      <c r="A20" s="464" t="s">
        <v>515</v>
      </c>
      <c r="B20" s="465" t="s">
        <v>594</v>
      </c>
      <c r="C20" s="466" t="s">
        <v>526</v>
      </c>
      <c r="D20" s="467" t="s">
        <v>595</v>
      </c>
      <c r="E20" s="466" t="s">
        <v>529</v>
      </c>
      <c r="F20" s="467" t="s">
        <v>596</v>
      </c>
      <c r="G20" s="466" t="s">
        <v>530</v>
      </c>
      <c r="H20" s="466" t="s">
        <v>581</v>
      </c>
      <c r="I20" s="466" t="s">
        <v>581</v>
      </c>
      <c r="J20" s="466" t="s">
        <v>582</v>
      </c>
      <c r="K20" s="466" t="s">
        <v>583</v>
      </c>
      <c r="L20" s="468">
        <v>96.100000000000023</v>
      </c>
      <c r="M20" s="468">
        <v>2</v>
      </c>
      <c r="N20" s="469">
        <v>192.20000000000005</v>
      </c>
    </row>
    <row r="21" spans="1:14" ht="14.4" customHeight="1" x14ac:dyDescent="0.3">
      <c r="A21" s="464" t="s">
        <v>515</v>
      </c>
      <c r="B21" s="465" t="s">
        <v>594</v>
      </c>
      <c r="C21" s="466" t="s">
        <v>526</v>
      </c>
      <c r="D21" s="467" t="s">
        <v>595</v>
      </c>
      <c r="E21" s="466" t="s">
        <v>529</v>
      </c>
      <c r="F21" s="467" t="s">
        <v>596</v>
      </c>
      <c r="G21" s="466" t="s">
        <v>530</v>
      </c>
      <c r="H21" s="466" t="s">
        <v>584</v>
      </c>
      <c r="I21" s="466" t="s">
        <v>584</v>
      </c>
      <c r="J21" s="466" t="s">
        <v>585</v>
      </c>
      <c r="K21" s="466" t="s">
        <v>577</v>
      </c>
      <c r="L21" s="468">
        <v>63.709716130580432</v>
      </c>
      <c r="M21" s="468">
        <v>10</v>
      </c>
      <c r="N21" s="469">
        <v>637.09716130580432</v>
      </c>
    </row>
    <row r="22" spans="1:14" ht="14.4" customHeight="1" x14ac:dyDescent="0.3">
      <c r="A22" s="464" t="s">
        <v>515</v>
      </c>
      <c r="B22" s="465" t="s">
        <v>594</v>
      </c>
      <c r="C22" s="466" t="s">
        <v>526</v>
      </c>
      <c r="D22" s="467" t="s">
        <v>595</v>
      </c>
      <c r="E22" s="466" t="s">
        <v>529</v>
      </c>
      <c r="F22" s="467" t="s">
        <v>596</v>
      </c>
      <c r="G22" s="466" t="s">
        <v>530</v>
      </c>
      <c r="H22" s="466" t="s">
        <v>586</v>
      </c>
      <c r="I22" s="466" t="s">
        <v>169</v>
      </c>
      <c r="J22" s="466" t="s">
        <v>587</v>
      </c>
      <c r="K22" s="466" t="s">
        <v>588</v>
      </c>
      <c r="L22" s="468">
        <v>206.98886519422936</v>
      </c>
      <c r="M22" s="468">
        <v>10</v>
      </c>
      <c r="N22" s="469">
        <v>2069.8886519422936</v>
      </c>
    </row>
    <row r="23" spans="1:14" ht="14.4" customHeight="1" thickBot="1" x14ac:dyDescent="0.35">
      <c r="A23" s="470" t="s">
        <v>515</v>
      </c>
      <c r="B23" s="471" t="s">
        <v>594</v>
      </c>
      <c r="C23" s="472" t="s">
        <v>526</v>
      </c>
      <c r="D23" s="473" t="s">
        <v>595</v>
      </c>
      <c r="E23" s="472" t="s">
        <v>529</v>
      </c>
      <c r="F23" s="473" t="s">
        <v>596</v>
      </c>
      <c r="G23" s="472" t="s">
        <v>589</v>
      </c>
      <c r="H23" s="472" t="s">
        <v>590</v>
      </c>
      <c r="I23" s="472" t="s">
        <v>591</v>
      </c>
      <c r="J23" s="472" t="s">
        <v>592</v>
      </c>
      <c r="K23" s="472" t="s">
        <v>593</v>
      </c>
      <c r="L23" s="474">
        <v>107.89999999999996</v>
      </c>
      <c r="M23" s="474">
        <v>2</v>
      </c>
      <c r="N23" s="475">
        <v>215.79999999999993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16384" width="8.88671875" style="130"/>
  </cols>
  <sheetData>
    <row r="1" spans="1:6" ht="37.200000000000003" customHeight="1" thickBot="1" x14ac:dyDescent="0.4">
      <c r="A1" s="362" t="s">
        <v>166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283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476" t="s">
        <v>144</v>
      </c>
      <c r="B4" s="477" t="s">
        <v>14</v>
      </c>
      <c r="C4" s="478" t="s">
        <v>2</v>
      </c>
      <c r="D4" s="477" t="s">
        <v>14</v>
      </c>
      <c r="E4" s="478" t="s">
        <v>2</v>
      </c>
      <c r="F4" s="479" t="s">
        <v>14</v>
      </c>
    </row>
    <row r="5" spans="1:6" ht="14.4" customHeight="1" thickBot="1" x14ac:dyDescent="0.35">
      <c r="A5" s="490" t="s">
        <v>597</v>
      </c>
      <c r="B5" s="456"/>
      <c r="C5" s="480">
        <v>0</v>
      </c>
      <c r="D5" s="456">
        <v>215.79999999999993</v>
      </c>
      <c r="E5" s="480">
        <v>1</v>
      </c>
      <c r="F5" s="457">
        <v>215.79999999999993</v>
      </c>
    </row>
    <row r="6" spans="1:6" ht="14.4" customHeight="1" thickBot="1" x14ac:dyDescent="0.35">
      <c r="A6" s="486" t="s">
        <v>3</v>
      </c>
      <c r="B6" s="487"/>
      <c r="C6" s="488">
        <v>0</v>
      </c>
      <c r="D6" s="487">
        <v>215.79999999999993</v>
      </c>
      <c r="E6" s="488">
        <v>1</v>
      </c>
      <c r="F6" s="489">
        <v>215.79999999999993</v>
      </c>
    </row>
    <row r="7" spans="1:6" ht="14.4" customHeight="1" thickBot="1" x14ac:dyDescent="0.35"/>
    <row r="8" spans="1:6" ht="14.4" customHeight="1" thickBot="1" x14ac:dyDescent="0.35">
      <c r="A8" s="490" t="s">
        <v>598</v>
      </c>
      <c r="B8" s="456"/>
      <c r="C8" s="480">
        <v>0</v>
      </c>
      <c r="D8" s="456">
        <v>215.79999999999993</v>
      </c>
      <c r="E8" s="480">
        <v>1</v>
      </c>
      <c r="F8" s="457">
        <v>215.79999999999993</v>
      </c>
    </row>
    <row r="9" spans="1:6" ht="14.4" customHeight="1" thickBot="1" x14ac:dyDescent="0.35">
      <c r="A9" s="486" t="s">
        <v>3</v>
      </c>
      <c r="B9" s="487"/>
      <c r="C9" s="488">
        <v>0</v>
      </c>
      <c r="D9" s="487">
        <v>215.79999999999993</v>
      </c>
      <c r="E9" s="488">
        <v>1</v>
      </c>
      <c r="F9" s="489">
        <v>215.79999999999993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2015-07-23T09:48:29Z</dcterms:modified>
</cp:coreProperties>
</file>