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P26" i="419" l="1"/>
  <c r="P25" i="419"/>
  <c r="G26" i="419"/>
  <c r="P28" i="419" l="1"/>
  <c r="P27" i="419"/>
  <c r="G25" i="419"/>
  <c r="C25" i="419"/>
  <c r="P20" i="419"/>
  <c r="O20" i="419"/>
  <c r="N20" i="419"/>
  <c r="P19" i="419"/>
  <c r="O19" i="419"/>
  <c r="N19" i="419"/>
  <c r="P17" i="419"/>
  <c r="O17" i="419"/>
  <c r="N17" i="419"/>
  <c r="P16" i="419"/>
  <c r="O16" i="419"/>
  <c r="N16" i="419"/>
  <c r="P14" i="419"/>
  <c r="O14" i="419"/>
  <c r="N14" i="419"/>
  <c r="P13" i="419"/>
  <c r="O13" i="419"/>
  <c r="N13" i="419"/>
  <c r="P12" i="419"/>
  <c r="O12" i="419"/>
  <c r="N12" i="419"/>
  <c r="P11" i="419"/>
  <c r="O11" i="419"/>
  <c r="N11" i="419"/>
  <c r="AW3" i="418"/>
  <c r="AV3" i="418"/>
  <c r="AU3" i="418"/>
  <c r="AT3" i="418"/>
  <c r="AS3" i="418"/>
  <c r="AR3" i="418"/>
  <c r="AQ3" i="418"/>
  <c r="AP3" i="418"/>
  <c r="O18" i="419" l="1"/>
  <c r="N18" i="419"/>
  <c r="P18" i="419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N21" i="419" l="1"/>
  <c r="M21" i="419"/>
  <c r="L21" i="419"/>
  <c r="K21" i="419"/>
  <c r="K22" i="419" s="1"/>
  <c r="J21" i="419"/>
  <c r="J22" i="419" s="1"/>
  <c r="I21" i="419"/>
  <c r="H21" i="419"/>
  <c r="G21" i="419"/>
  <c r="M20" i="419"/>
  <c r="L20" i="419"/>
  <c r="K20" i="419"/>
  <c r="J20" i="419"/>
  <c r="I20" i="419"/>
  <c r="H20" i="419"/>
  <c r="G20" i="419"/>
  <c r="M19" i="419"/>
  <c r="L19" i="419"/>
  <c r="K19" i="419"/>
  <c r="J19" i="419"/>
  <c r="I19" i="419"/>
  <c r="H19" i="419"/>
  <c r="G19" i="419"/>
  <c r="M17" i="419"/>
  <c r="L17" i="419"/>
  <c r="K17" i="419"/>
  <c r="J17" i="419"/>
  <c r="I17" i="419"/>
  <c r="H17" i="419"/>
  <c r="G17" i="419"/>
  <c r="M16" i="419"/>
  <c r="L16" i="419"/>
  <c r="K16" i="419"/>
  <c r="J16" i="419"/>
  <c r="I16" i="419"/>
  <c r="H16" i="419"/>
  <c r="G16" i="419"/>
  <c r="M14" i="419"/>
  <c r="L14" i="419"/>
  <c r="K14" i="419"/>
  <c r="J14" i="419"/>
  <c r="I14" i="419"/>
  <c r="H14" i="419"/>
  <c r="G14" i="419"/>
  <c r="M13" i="419"/>
  <c r="L13" i="419"/>
  <c r="K13" i="419"/>
  <c r="J13" i="419"/>
  <c r="I13" i="419"/>
  <c r="H13" i="419"/>
  <c r="G13" i="419"/>
  <c r="M12" i="419"/>
  <c r="L12" i="419"/>
  <c r="K12" i="419"/>
  <c r="J12" i="419"/>
  <c r="I12" i="419"/>
  <c r="H12" i="419"/>
  <c r="G12" i="419"/>
  <c r="M11" i="419"/>
  <c r="L11" i="419"/>
  <c r="K11" i="419"/>
  <c r="J11" i="419"/>
  <c r="I11" i="419"/>
  <c r="H11" i="419"/>
  <c r="G11" i="419"/>
  <c r="G18" i="419" l="1"/>
  <c r="M18" i="419"/>
  <c r="G23" i="419"/>
  <c r="M23" i="419"/>
  <c r="I18" i="419"/>
  <c r="J23" i="419"/>
  <c r="J18" i="419"/>
  <c r="K18" i="419"/>
  <c r="H23" i="419"/>
  <c r="L23" i="419"/>
  <c r="M22" i="419"/>
  <c r="I23" i="419"/>
  <c r="N23" i="419"/>
  <c r="K23" i="419"/>
  <c r="H18" i="419"/>
  <c r="L18" i="419"/>
  <c r="G22" i="419"/>
  <c r="H22" i="419"/>
  <c r="L22" i="419"/>
  <c r="I22" i="419"/>
  <c r="N22" i="419"/>
  <c r="M3" i="418"/>
  <c r="F21" i="419" l="1"/>
  <c r="F22" i="419" s="1"/>
  <c r="E21" i="419"/>
  <c r="D21" i="419"/>
  <c r="D22" i="419" s="1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E18" i="419" l="1"/>
  <c r="E23" i="419"/>
  <c r="D18" i="419"/>
  <c r="C18" i="419"/>
  <c r="F18" i="419"/>
  <c r="C23" i="419"/>
  <c r="F23" i="419"/>
  <c r="E22" i="419"/>
  <c r="D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O6" i="419" l="1"/>
  <c r="P6" i="419"/>
  <c r="N6" i="419"/>
  <c r="J6" i="419"/>
  <c r="I6" i="419"/>
  <c r="L6" i="419"/>
  <c r="H6" i="419"/>
  <c r="M6" i="419"/>
  <c r="G6" i="419"/>
  <c r="K6" i="419"/>
  <c r="E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L3" i="387"/>
  <c r="J3" i="387"/>
  <c r="I3" i="387"/>
  <c r="G3" i="387"/>
  <c r="H3" i="387" s="1"/>
  <c r="F3" i="387"/>
  <c r="N3" i="220"/>
  <c r="L3" i="220" s="1"/>
  <c r="C22" i="414"/>
  <c r="D22" i="414"/>
  <c r="H3" i="390" l="1"/>
  <c r="K3" i="38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<sst xmlns="http://schemas.openxmlformats.org/spreadsheetml/2006/main" count="5395" uniqueCount="1191">
  <si>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</si>
  <si>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</si>
  <si>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</si>
  <si>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</si>
  <si>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</si>
  <si>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</si>
  <si>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</si>
  <si>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</si>
  <si>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</si>
  <si>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</si>
  <si>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</si>
  <si>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</si>
  <si>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</si>
  <si>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</si>
  <si>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</si>
  <si>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</si>
  <si>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</si>
  <si>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</si>
  <si>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</si>
  <si>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</si>
  <si>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</si>
  <si>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</si>
  <si>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</si>
  <si>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</si>
  <si>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</si>
  <si>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</si>
  <si>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</si>
  <si>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</si>
  <si>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</si>
  <si>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</si>
  <si>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</si>
  <si>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</si>
  <si>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</si>
  <si>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</si>
  <si>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</si>
  <si>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</si>
  <si>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</si>
  <si>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</si>
  <si>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</si>
  <si>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</si>
  <si>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</si>
  <si>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</si>
  <si>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</si>
  <si>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</si>
  <si>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</si>
  <si>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</si>
  <si>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</si>
  <si>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</si>
  <si>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</si>
  <si>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</si>
  <si>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</si>
  <si>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</si>
  <si>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</si>
  <si>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</si>
  <si>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</si>
  <si>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</si>
  <si>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</si>
  <si>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</si>
  <si>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</si>
  <si>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</si>
  <si>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</si>
  <si>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</si>
  <si>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</si>
  <si>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</si>
  <si>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</si>
  <si>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</si>
  <si>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</si>
  <si>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</si>
  <si>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</si>
  <si>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</si>
  <si>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</si>
  <si>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</si>
  <si>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</si>
  <si>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</si>
  <si>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</si>
  <si>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</si>
  <si>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</si>
  <si>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</si>
  <si>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</si>
  <si>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</si>
  <si>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</si>
  <si>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</si>
  <si>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</si>
  <si>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</si>
  <si>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</si>
  <si>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</si>
  <si>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</si>
  <si>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</si>
  <si>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</si>
  <si>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</si>
  <si>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</si>
  <si>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</si>
  <si>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</si>
  <si>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</si>
  <si>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</si>
  <si>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</si>
  <si>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</si>
  <si>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</si>
  <si>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</si>
  <si>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</si>
  <si>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</si>
  <si>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</si>
  <si>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</si>
  <si>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</si>
  <si>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</si>
  <si>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</si>
  <si>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</si>
  <si>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</si>
  <si>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</si>
  <si>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</si>
  <si>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</si>
  <si>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</si>
  <si>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</si>
  <si>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</si>
  <si>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</si>
  <si>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</si>
  <si>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</si>
  <si>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</si>
  <si>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</si>
  <si>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</si>
  <si>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</si>
  <si>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</si>
  <si>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</si>
  <si>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</si>
  <si>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</si>
  <si>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</si>
  <si>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</si>
  <si>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</si>
  <si>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</si>
  <si>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</si>
  <si>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</si>
  <si>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</si>
  <si>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</si>
  <si>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</si>
  <si>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</si>
  <si>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</si>
  <si>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</si>
  <si>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</si>
  <si>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</si>
  <si>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</si>
  <si>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</si>
  <si>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</si>
  <si>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</si>
  <si>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</si>
  <si>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</si>
  <si>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</si>
  <si>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</si>
  <si>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</si>
  <si>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</si>
  <si>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</si>
  <si>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</si>
  <si>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</si>
  <si>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</si>
  <si>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</si>
  <si>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</si>
  <si>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</si>
  <si>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</si>
  <si>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</si>
  <si>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</si>
  <si>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</si>
  <si>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</si>
  <si>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</si>
  <si>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</si>
  <si>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</si>
  <si>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</si>
  <si>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</si>
  <si>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</si>
  <si>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</si>
  <si>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</si>
  <si>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</si>
  <si>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</si>
  <si>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</si>
  <si>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</si>
  <si>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</si>
  <si>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</si>
  <si>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</si>
  <si>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</si>
  <si>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</si>
  <si>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</si>
  <si>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</si>
  <si>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</si>
  <si>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</si>
  <si>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</si>
  <si>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</si>
  <si>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</si>
  <si>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</si>
  <si>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</si>
  <si>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</si>
  <si>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</si>
  <si>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</si>
  <si>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</si>
  <si>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</si>
  <si>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</si>
  <si>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</si>
  <si>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</si>
  <si>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</si>
  <si>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</si>
  <si>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</si>
  <si>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</si>
  <si>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</si>
  <si>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</si>
  <si>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</si>
  <si>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</si>
  <si>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</si>
  <si>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</si>
  <si>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</si>
  <si>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</si>
  <si>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</si>
  <si>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</si>
  <si>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</si>
  <si>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</si>
  <si>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zdravotničtí asistenti</t>
  </si>
  <si>
    <t>ošetřovatelé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</si>
  <si>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</si>
  <si>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</si>
  <si>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</si>
  <si>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</si>
  <si>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</si>
  <si>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</si>
  <si>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</si>
  <si>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</si>
  <si>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</si>
  <si>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</si>
  <si>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</si>
  <si>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</si>
  <si>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</si>
  <si>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</si>
  <si>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</si>
  <si>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</si>
  <si>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</si>
  <si>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</si>
  <si>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</si>
  <si>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</si>
  <si>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</si>
  <si>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</si>
  <si>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</si>
  <si>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</si>
  <si>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</si>
  <si>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</si>
  <si>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</si>
  <si>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</si>
  <si>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</si>
  <si>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</si>
  <si>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</si>
  <si>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</si>
  <si>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</si>
  <si>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</si>
  <si>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</si>
  <si>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</si>
  <si>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</si>
  <si>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</si>
  <si>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</si>
  <si>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</si>
  <si>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</si>
  <si>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</si>
  <si>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</si>
  <si>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</si>
  <si>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</si>
  <si>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</si>
  <si>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</si>
  <si>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</si>
  <si>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</si>
  <si>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</si>
  <si>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</si>
  <si>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</si>
  <si>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</si>
  <si>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</si>
  <si>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</si>
  <si>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</si>
  <si>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</si>
  <si>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</si>
  <si>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--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</si>
  <si>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</si>
  <si>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</si>
  <si>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</si>
  <si>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</si>
  <si>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</si>
  <si>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</si>
  <si>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</si>
  <si>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</si>
  <si>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</si>
  <si>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</si>
  <si>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</si>
  <si>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</si>
  <si>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</si>
  <si>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</si>
  <si>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</si>
  <si>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</si>
  <si>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</si>
  <si>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</si>
  <si>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</si>
  <si>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</si>
  <si>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</si>
  <si>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</si>
  <si>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</si>
  <si>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</si>
  <si>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</si>
  <si>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</si>
  <si>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</si>
  <si>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</si>
  <si>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</si>
  <si>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</si>
  <si>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</si>
  <si>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</si>
  <si>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</si>
  <si>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</si>
  <si>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</si>
  <si>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</si>
  <si>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</si>
  <si>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</si>
  <si>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</si>
  <si>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</si>
  <si>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</si>
  <si>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</si>
  <si>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</si>
  <si>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</si>
  <si>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</si>
  <si>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</si>
  <si>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</si>
  <si>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</si>
  <si>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</si>
  <si>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</si>
  <si>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</si>
  <si>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</si>
  <si>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</si>
  <si>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</si>
  <si>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</si>
  <si>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</si>
  <si>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</si>
  <si>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</si>
  <si>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</si>
  <si>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</si>
  <si>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</si>
  <si>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</si>
  <si>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</si>
  <si>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</si>
  <si>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</si>
  <si>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</si>
  <si>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</si>
  <si>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</si>
  <si>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</si>
  <si>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</si>
  <si>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</si>
  <si>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</si>
  <si>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</si>
  <si>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</si>
  <si>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</si>
  <si>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</si>
  <si>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</si>
  <si>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</si>
  <si>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</si>
  <si>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</si>
  <si>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</si>
  <si>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</si>
  <si>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</si>
  <si>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</si>
  <si>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</si>
  <si>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</si>
  <si>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</si>
  <si>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</si>
  <si>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</si>
  <si>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</si>
  <si>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</si>
  <si>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</si>
  <si>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</si>
  <si>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</si>
  <si>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</si>
  <si>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</si>
  <si>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</si>
  <si>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</si>
  <si>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</si>
  <si>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</si>
  <si>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</si>
  <si>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</si>
  <si>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</si>
  <si>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</si>
  <si>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</si>
  <si>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</si>
  <si>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</si>
  <si>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</si>
  <si>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</si>
  <si>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</si>
  <si>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</si>
  <si>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</si>
  <si>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</si>
  <si>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</si>
  <si>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</si>
  <si>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</si>
  <si>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</si>
  <si>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</si>
  <si>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</si>
  <si>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</si>
  <si>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</si>
  <si>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</si>
  <si>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</si>
  <si>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</si>
  <si>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</si>
  <si>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</si>
  <si>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</si>
  <si>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</si>
  <si>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</si>
  <si>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</si>
  <si>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</si>
  <si>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</si>
  <si>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</si>
  <si>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</si>
  <si>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</si>
  <si>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</si>
  <si>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</si>
  <si>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</si>
  <si>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</si>
  <si>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</si>
  <si>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</si>
  <si>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</si>
  <si>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</si>
  <si>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</si>
  <si>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</si>
  <si>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</si>
  <si>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</si>
  <si>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</si>
  <si>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</si>
  <si>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</si>
  <si>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</si>
  <si>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</si>
  <si>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</si>
  <si>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</si>
  <si>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</si>
  <si>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</si>
  <si>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</si>
  <si>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</si>
  <si>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</si>
  <si>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</si>
  <si>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</si>
  <si>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</si>
  <si>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</si>
  <si>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</si>
  <si>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</si>
  <si>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</si>
  <si>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</si>
  <si>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</si>
  <si>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</si>
  <si>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</si>
  <si>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</si>
  <si>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</si>
  <si>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</si>
  <si>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</si>
  <si>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</si>
  <si>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</si>
  <si>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</si>
  <si>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</si>
  <si>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</si>
  <si>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</si>
  <si>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</si>
  <si>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</si>
  <si>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</si>
  <si>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</si>
  <si>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</si>
  <si>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</si>
  <si>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</si>
  <si>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</si>
  <si>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</si>
  <si>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</si>
  <si>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</si>
  <si>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</si>
  <si>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</si>
  <si>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</si>
  <si>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</si>
  <si>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</si>
  <si>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</si>
  <si>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64908006     bonifikace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</si>
  <si>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</si>
  <si>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</si>
  <si>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</si>
  <si>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</si>
  <si>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</si>
  <si>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</si>
  <si>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</si>
  <si>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</si>
  <si>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</si>
  <si>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</si>
  <si>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</si>
  <si>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</si>
  <si>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</si>
  <si>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</si>
  <si>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</si>
  <si>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</si>
  <si>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</si>
  <si>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</si>
  <si>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</si>
  <si>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</si>
  <si>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</si>
  <si>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</si>
  <si>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</si>
  <si>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</si>
  <si>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</si>
  <si>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</si>
  <si>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</si>
  <si>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</si>
  <si>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</si>
  <si>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</si>
  <si>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</si>
  <si>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</si>
  <si>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</si>
  <si>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</si>
  <si>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</si>
  <si>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</si>
  <si>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</si>
  <si>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</si>
  <si>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</si>
  <si>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</si>
  <si>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</si>
  <si>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</si>
  <si>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</si>
  <si>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</si>
  <si>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</si>
  <si>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</si>
  <si>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</si>
  <si>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</si>
  <si>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</si>
  <si>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</si>
  <si>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</si>
  <si>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</si>
  <si>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50113001</t>
  </si>
  <si>
    <t>O</t>
  </si>
  <si>
    <t>103575</t>
  </si>
  <si>
    <t>3575</t>
  </si>
  <si>
    <t>HEPAROID LECIVA</t>
  </si>
  <si>
    <t>UNG 1X30GM</t>
  </si>
  <si>
    <t>846629</t>
  </si>
  <si>
    <t>100013</t>
  </si>
  <si>
    <t>IBALGIN 400 TBL 24</t>
  </si>
  <si>
    <t xml:space="preserve">POR TBL FLM 24X400MG </t>
  </si>
  <si>
    <t>100407</t>
  </si>
  <si>
    <t>407</t>
  </si>
  <si>
    <t>CALCIUM BIOTIKA</t>
  </si>
  <si>
    <t>INJ 10X10ML/1GM</t>
  </si>
  <si>
    <t>198864</t>
  </si>
  <si>
    <t>98864</t>
  </si>
  <si>
    <t>FYZIOLOGICKÝ ROZTOK VIAFLO</t>
  </si>
  <si>
    <t>INF SOL 50X100ML</t>
  </si>
  <si>
    <t>930589</t>
  </si>
  <si>
    <t>0</t>
  </si>
  <si>
    <t>KL ETHANOLUM BENZ.DENAT. 900 ml / 720g/</t>
  </si>
  <si>
    <t>UN 1170</t>
  </si>
  <si>
    <t>930759</t>
  </si>
  <si>
    <t>MS BENZINUM  900 ml  FA , KU</t>
  </si>
  <si>
    <t>DPH 21%</t>
  </si>
  <si>
    <t>930043</t>
  </si>
  <si>
    <t>DZ TRIXO LIND 100 ml</t>
  </si>
  <si>
    <t>840813</t>
  </si>
  <si>
    <t>135844</t>
  </si>
  <si>
    <t>VOLUVEN 10% 500 ML</t>
  </si>
  <si>
    <t>INF. 10X500 ML</t>
  </si>
  <si>
    <t>842161</t>
  </si>
  <si>
    <t>31950</t>
  </si>
  <si>
    <t>Carbocit tbl.20</t>
  </si>
  <si>
    <t>930224</t>
  </si>
  <si>
    <t>KL BENZINUM 900ml/ 600g</t>
  </si>
  <si>
    <t>UN 3295</t>
  </si>
  <si>
    <t>184279</t>
  </si>
  <si>
    <t>CALCIUM-SANDOZ FORTE 500 MG</t>
  </si>
  <si>
    <t>POR TBL EFF 20X500MG</t>
  </si>
  <si>
    <t>501582</t>
  </si>
  <si>
    <t>IR NATRII CITRAS DIH. 46,7 % 40 ml</t>
  </si>
  <si>
    <t>P</t>
  </si>
  <si>
    <t>109709</t>
  </si>
  <si>
    <t>9709</t>
  </si>
  <si>
    <t>SOLU-MEDROL</t>
  </si>
  <si>
    <t>INJ SIC 1X40MG+1ML</t>
  </si>
  <si>
    <t>Transfůzní oddělení</t>
  </si>
  <si>
    <t>TO, výroba</t>
  </si>
  <si>
    <t>Lékárna - léčiva</t>
  </si>
  <si>
    <t>3590 - TO, výroba</t>
  </si>
  <si>
    <t>H02AB04 - Methylprednisolon</t>
  </si>
  <si>
    <t>H02AB04</t>
  </si>
  <si>
    <t>SOLU-MEDROL 40 MG/ML</t>
  </si>
  <si>
    <t>IMS+IVN INJ PSO LQF 40MG+1ML</t>
  </si>
  <si>
    <t>Přehled plnění pozitivního listu - spotřeba léčivých přípravků - orientační přehled</t>
  </si>
  <si>
    <t>35 - Transfuzní oddělení</t>
  </si>
  <si>
    <t>3590 - výroba</t>
  </si>
  <si>
    <t>HVLP</t>
  </si>
  <si>
    <t>89301356</t>
  </si>
  <si>
    <t>Ambulance - hematologická poradna Celkem</t>
  </si>
  <si>
    <t>Transfůzní oddělení Celkem</t>
  </si>
  <si>
    <t xml:space="preserve"> </t>
  </si>
  <si>
    <t>* Legenda</t>
  </si>
  <si>
    <t>DIAPZT = Pomůcky pro diabetiky, jejichž název začíná slovem "Pumpa"</t>
  </si>
  <si>
    <t>Entrová Alice</t>
  </si>
  <si>
    <t>Sulovská Ivana</t>
  </si>
  <si>
    <t>Smital Jan</t>
  </si>
  <si>
    <t>Burgetová Anna</t>
  </si>
  <si>
    <t>Stejskalová Monika</t>
  </si>
  <si>
    <t>Klotrimazol</t>
  </si>
  <si>
    <t>86397</t>
  </si>
  <si>
    <t>CLOTRIMAZOL AL 1%</t>
  </si>
  <si>
    <t>DRM CRM 1X50GM 1%</t>
  </si>
  <si>
    <t>Levothyroxin, sodná sůl</t>
  </si>
  <si>
    <t>69189</t>
  </si>
  <si>
    <t>EUTHYROX 50 MIKROGRAMŮ</t>
  </si>
  <si>
    <t>POR TBL NOB 100X50RG</t>
  </si>
  <si>
    <t>Rosuvastatin</t>
  </si>
  <si>
    <t>148074</t>
  </si>
  <si>
    <t>ROSUCARD 20 MG POTAHOVANÉ TABLETY</t>
  </si>
  <si>
    <t>POR TBL FLM 90X20MG</t>
  </si>
  <si>
    <t>Triamcinolon</t>
  </si>
  <si>
    <t>162501</t>
  </si>
  <si>
    <t>TRIAMCINOLON TEVA</t>
  </si>
  <si>
    <t>DRM EML 1X15GM</t>
  </si>
  <si>
    <t>Triamcinolon a antiseptika</t>
  </si>
  <si>
    <t>4178</t>
  </si>
  <si>
    <t>TRIAMCINOLON E LÉČIVA</t>
  </si>
  <si>
    <t>DRM UNG 20GM</t>
  </si>
  <si>
    <t>Analgetika a anestetika, kombinace</t>
  </si>
  <si>
    <t>107143</t>
  </si>
  <si>
    <t>OTIPAX</t>
  </si>
  <si>
    <t>AUR GTT SOL 16GM</t>
  </si>
  <si>
    <t>Atorvastatin</t>
  </si>
  <si>
    <t>93018</t>
  </si>
  <si>
    <t>SORTIS 20 MG</t>
  </si>
  <si>
    <t>POR TBL FLM 100X20MG</t>
  </si>
  <si>
    <t>Diosmin, kombinace</t>
  </si>
  <si>
    <t>132632</t>
  </si>
  <si>
    <t>DETRALEX</t>
  </si>
  <si>
    <t>POR TBL FLM 60X500MG</t>
  </si>
  <si>
    <t>Nimesulid</t>
  </si>
  <si>
    <t>12893</t>
  </si>
  <si>
    <t>AULIN</t>
  </si>
  <si>
    <t>POR TBL NOB 60X100MG</t>
  </si>
  <si>
    <t>Tolperison</t>
  </si>
  <si>
    <t>57525</t>
  </si>
  <si>
    <t>MYDOCALM 150 MG</t>
  </si>
  <si>
    <t>POR TBL FLM 30X150MG</t>
  </si>
  <si>
    <t>Fentermin</t>
  </si>
  <si>
    <t>97374</t>
  </si>
  <si>
    <t>ADIPEX RETARD</t>
  </si>
  <si>
    <t>POR CPS RML 100X15MG</t>
  </si>
  <si>
    <t>97375</t>
  </si>
  <si>
    <t>POR CPS RML 30X15MG</t>
  </si>
  <si>
    <t>12892</t>
  </si>
  <si>
    <t>POR TBL NOB 30X100MG</t>
  </si>
  <si>
    <t>Omeprazol</t>
  </si>
  <si>
    <t>25365</t>
  </si>
  <si>
    <t>HELICID 20 ZENTIVA</t>
  </si>
  <si>
    <t>POR CPS ETD 28X20MG</t>
  </si>
  <si>
    <t>215606</t>
  </si>
  <si>
    <t>POR CPS ETD 90X20MG</t>
  </si>
  <si>
    <t>Amorolfin</t>
  </si>
  <si>
    <t>45304</t>
  </si>
  <si>
    <t>LOCERYL 5% LÉČIVÝ LAK NA NEHTY</t>
  </si>
  <si>
    <t>DRM LAC UGC 1X2.5ML I</t>
  </si>
  <si>
    <t>Cinchokain</t>
  </si>
  <si>
    <t>19378</t>
  </si>
  <si>
    <t>FAKTU</t>
  </si>
  <si>
    <t>RCT SUP 20</t>
  </si>
  <si>
    <t>93124</t>
  </si>
  <si>
    <t>RCT UNG 20GM</t>
  </si>
  <si>
    <t>14075</t>
  </si>
  <si>
    <t>Hořčík (různé sole v kombinaci)</t>
  </si>
  <si>
    <t>66555</t>
  </si>
  <si>
    <t>MAGNOSOLV</t>
  </si>
  <si>
    <t>POR GRA SOL SCC 30X365MG</t>
  </si>
  <si>
    <t>Cholekalciferol</t>
  </si>
  <si>
    <t>12023</t>
  </si>
  <si>
    <t>VIGANTOL</t>
  </si>
  <si>
    <t>POR GTT SOL 1X10ML</t>
  </si>
  <si>
    <t>Sulfamethoxazol a trimethoprim</t>
  </si>
  <si>
    <t>6264</t>
  </si>
  <si>
    <t>SUMETROLIM</t>
  </si>
  <si>
    <t>POR TBL NOB 20X480MG</t>
  </si>
  <si>
    <t>Zolpidem</t>
  </si>
  <si>
    <t>146899</t>
  </si>
  <si>
    <t>ZOLPIDEM MYLAN 10 MG</t>
  </si>
  <si>
    <t>POR TBL FLM 50X10MG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</si>
  <si>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</si>
  <si>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</si>
  <si>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</si>
  <si>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M01AX17 - Nimesulid</t>
  </si>
  <si>
    <t>H03AA01 - Levothyroxin, sodná sůl</t>
  </si>
  <si>
    <t>C10AA05 - Atorvastatin</t>
  </si>
  <si>
    <t>C10AA07 - Rosuvastatin</t>
  </si>
  <si>
    <t>C10AA07</t>
  </si>
  <si>
    <t>H03AA01</t>
  </si>
  <si>
    <t>M01AX17</t>
  </si>
  <si>
    <t>C10AA05</t>
  </si>
  <si>
    <t>Přehled plnění PL - Preskripce léčivých přípravků - orientační přehled</t>
  </si>
  <si>
    <t>3503</t>
  </si>
  <si>
    <t>TO - krizová připravenost</t>
  </si>
  <si>
    <t>TO - krizová připravenost Celkem</t>
  </si>
  <si>
    <t>ZA446</t>
  </si>
  <si>
    <t>Vata buničitá přířezy 20 x 30 cm 1230200129</t>
  </si>
  <si>
    <t>ZL790</t>
  </si>
  <si>
    <t>Obvaz sterilní hotový č. 3 A4101144</t>
  </si>
  <si>
    <t>ZA855</t>
  </si>
  <si>
    <t>Pipeta pasteurova P 223 6,5 ml 204523</t>
  </si>
  <si>
    <t>ZE091</t>
  </si>
  <si>
    <t>Zátka k plast. zkumavkám FLME21341</t>
  </si>
  <si>
    <t>ZF091</t>
  </si>
  <si>
    <t>Zátka k plast. zkumavkám FLME21301</t>
  </si>
  <si>
    <t>ZB845</t>
  </si>
  <si>
    <t>Zkumavka 5,0 ml PP 12 x 86 mm bal. á 4000 ks 1032</t>
  </si>
  <si>
    <t>ZC716</t>
  </si>
  <si>
    <t>Špička žlutá pipetovací dlouhá manžeta 1123</t>
  </si>
  <si>
    <t>ZB628</t>
  </si>
  <si>
    <t>Špička pipetovací bílá nester. 10-200ul 1121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</si>
  <si>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</si>
  <si>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</si>
  <si>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</si>
  <si>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</si>
  <si>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</si>
  <si>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</si>
  <si>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</si>
  <si>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</si>
  <si>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</si>
  <si>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</si>
  <si>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</si>
  <si>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</si>
  <si>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DB638</t>
  </si>
  <si>
    <t>DIAGN.ERYTROCYTY A2 10ML</t>
  </si>
  <si>
    <t>DB490</t>
  </si>
  <si>
    <t>SERASCAN DIANA I+II+III+IV</t>
  </si>
  <si>
    <t>DB492</t>
  </si>
  <si>
    <t>IDENTISERA DIANA</t>
  </si>
  <si>
    <t>DB639</t>
  </si>
  <si>
    <t>DIAGN.ERYTROCYTY B 10ML</t>
  </si>
  <si>
    <t>DB493</t>
  </si>
  <si>
    <t>IDENTISERA DIANA P</t>
  </si>
  <si>
    <t>DB965</t>
  </si>
  <si>
    <t>DG PAPAIN</t>
  </si>
  <si>
    <t>DB395</t>
  </si>
  <si>
    <t>PANOSCREEN I.II.III. Cw 3x10 ml</t>
  </si>
  <si>
    <t>DB491</t>
  </si>
  <si>
    <t>SERASCAN DIANA I+II+III+IV-P</t>
  </si>
  <si>
    <t>DC791</t>
  </si>
  <si>
    <t>CheckcellWeak 10 ml</t>
  </si>
  <si>
    <t>DC700</t>
  </si>
  <si>
    <t>DIAGN.ANTI-KELL MON. 5 ML</t>
  </si>
  <si>
    <t>DB542</t>
  </si>
  <si>
    <t>WEAK D CELLS</t>
  </si>
  <si>
    <t>DD779</t>
  </si>
  <si>
    <t>MAKROPANEL 16 16*3 ML</t>
  </si>
  <si>
    <t>DC945</t>
  </si>
  <si>
    <t>DIAGNOSTIKUM ANTI-A MONOKL.</t>
  </si>
  <si>
    <t>DC946</t>
  </si>
  <si>
    <t>DIAGNOSTIKUM ANTI-B MONOKL.</t>
  </si>
  <si>
    <t>DC967</t>
  </si>
  <si>
    <t>DG Gel Sol (2x100ml)</t>
  </si>
  <si>
    <t>DE085</t>
  </si>
  <si>
    <t>ID-Card DiaClon Anti-N</t>
  </si>
  <si>
    <t>DB163</t>
  </si>
  <si>
    <t>DG Gel NEUTRAL ( 2 x 25 cards )</t>
  </si>
  <si>
    <t>805061</t>
  </si>
  <si>
    <t>-Isopropanol 5%, transf. 1000 ml</t>
  </si>
  <si>
    <t>DF628</t>
  </si>
  <si>
    <t>DG Gel Newborn</t>
  </si>
  <si>
    <t>DA619</t>
  </si>
  <si>
    <t>DG Gel Coombs ( 2 x 25 cards )</t>
  </si>
  <si>
    <t>DG074</t>
  </si>
  <si>
    <t>DG Gel Rh Kell</t>
  </si>
  <si>
    <t>DE314</t>
  </si>
  <si>
    <t>DIAGN.ANTI-k MON. 2 ML</t>
  </si>
  <si>
    <t>DB538</t>
  </si>
  <si>
    <t>DIAGN.ANTI-A MON. 10X10ML</t>
  </si>
  <si>
    <t>DB853</t>
  </si>
  <si>
    <t>GAMMA QUIN</t>
  </si>
  <si>
    <t>DD794</t>
  </si>
  <si>
    <t>PeliLISS poten.reag. 10 ml</t>
  </si>
  <si>
    <t>DF561</t>
  </si>
  <si>
    <t>DIAGN. Anti-Wra pol. 3ml</t>
  </si>
  <si>
    <t>DB537</t>
  </si>
  <si>
    <t>DIAGN.ANTI-LEA MON. 2ML</t>
  </si>
  <si>
    <t>DD561</t>
  </si>
  <si>
    <t>DIAGN.ANTI-LEB MON. 2ML</t>
  </si>
  <si>
    <t>DC804</t>
  </si>
  <si>
    <t>Diagn.anti-AB mon.10x10ml</t>
  </si>
  <si>
    <t>DH312</t>
  </si>
  <si>
    <t>ID-DiaCell A1B</t>
  </si>
  <si>
    <t>DB623</t>
  </si>
  <si>
    <t>DC-SCREENING I 1X12</t>
  </si>
  <si>
    <t>DG379</t>
  </si>
  <si>
    <t>Doprava 21%</t>
  </si>
  <si>
    <t>ZA314</t>
  </si>
  <si>
    <t>Obinadlo idealast-haft 8 cm x   4 m 9311113</t>
  </si>
  <si>
    <t>ZA318</t>
  </si>
  <si>
    <t>Náplast transpore 1,25 cm x 9,14 m 1527-0</t>
  </si>
  <si>
    <t>ZA330</t>
  </si>
  <si>
    <t>Obinadlo fixa crep   8 cm x 4 m 1323100103</t>
  </si>
  <si>
    <t>ZA419</t>
  </si>
  <si>
    <t>Náplast octacare cotton tape- betaplast 10 cm x 5 m (510W) 10510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</si>
  <si>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</si>
  <si>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</si>
  <si>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</si>
  <si>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</si>
  <si>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ZB084</t>
  </si>
  <si>
    <t>Náplast transpore 2,50 cm x 9,14 m 1527-1</t>
  </si>
  <si>
    <t>ZB404</t>
  </si>
  <si>
    <t>Náplast cosmos 8 cm x 1 m 5403353</t>
  </si>
  <si>
    <t>ZF352</t>
  </si>
  <si>
    <t>Náplast transpore bílá 2,50 cm x 9,14 m bal. á 12 ks 1534-1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</si>
  <si>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</si>
  <si>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</si>
  <si>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</si>
  <si>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</si>
  <si>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</si>
  <si>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</si>
  <si>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</si>
  <si>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</si>
  <si>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</si>
  <si>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</si>
  <si>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</si>
  <si>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</si>
  <si>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</si>
  <si>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</si>
  <si>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ZB771</t>
  </si>
  <si>
    <t>Držák jehly základní 450201</t>
  </si>
  <si>
    <t>ZC742</t>
  </si>
  <si>
    <t>Septum ARC 4D1803</t>
  </si>
  <si>
    <t>ZC906</t>
  </si>
  <si>
    <t>Škrtidlo se sponou pro dospělé 25 x 500 mm KVS25500</t>
  </si>
  <si>
    <t>ZD130</t>
  </si>
  <si>
    <t>Hadička haidelberg 30 cm 2200 1030E</t>
  </si>
  <si>
    <t>ZF192</t>
  </si>
  <si>
    <t>Nádoba na kontaminovaný odpad 4 l 15-0004</t>
  </si>
  <si>
    <t>ZI179</t>
  </si>
  <si>
    <t>Zkumavka s mediem+ flovakovaný tampon eSwab růžový 490CE.A</t>
  </si>
  <si>
    <t>ZB967</t>
  </si>
  <si>
    <t>Zkumavka 3 ml PP 13 x 75 mm 1058</t>
  </si>
  <si>
    <t>ZF599</t>
  </si>
  <si>
    <t>Replacement Caps 4D1901</t>
  </si>
  <si>
    <t>ZB640</t>
  </si>
  <si>
    <t>Zkumavka Kep ARC reaction vessels 8 x 500 á 4000 ks 7C1503</t>
  </si>
  <si>
    <t>ZB500</t>
  </si>
  <si>
    <t>Zkumavka vacutainer BD 3 ml Est 75 x 13 H bal . á 100 ks čirá 362725</t>
  </si>
  <si>
    <t>ZA715</t>
  </si>
  <si>
    <t>Set infuzní intrafix primeline classic 150 cm 4062957</t>
  </si>
  <si>
    <t>ZA881</t>
  </si>
  <si>
    <t>Vak odběrový WBT434CCL</t>
  </si>
  <si>
    <t>ZB140</t>
  </si>
  <si>
    <t>Roztok ACDA 750 ml bal. á 12 ks 40801</t>
  </si>
  <si>
    <t>ZB202</t>
  </si>
  <si>
    <t>Roztok antiko. na citr. 4% 250 ml 0420C-00</t>
  </si>
  <si>
    <t>ZD085</t>
  </si>
  <si>
    <t>Jehla needle syslock 16G sterilní 862-1613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</si>
  <si>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</si>
  <si>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</si>
  <si>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</si>
  <si>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</si>
  <si>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</si>
  <si>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</si>
  <si>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ZE383</t>
  </si>
  <si>
    <t>Vak sběrný 1000 ml pro plazmu SC692-00</t>
  </si>
  <si>
    <t>ZB136</t>
  </si>
  <si>
    <t>Souprava pro separ. erytrocytů  942</t>
  </si>
  <si>
    <t>ZB137</t>
  </si>
  <si>
    <t>Roztok antikoag. CPD50, 150 ml bal. á 40 ks 0415C-00</t>
  </si>
  <si>
    <t>ZB254</t>
  </si>
  <si>
    <t>Souprava pro separ. plazmy W/NACL ADAP 00627-00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</si>
  <si>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</si>
  <si>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</si>
  <si>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</si>
  <si>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</si>
  <si>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</si>
  <si>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</si>
  <si>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ZF767</t>
  </si>
  <si>
    <t>Souprava na sběr deleukotizovaných trombocytů bal. á 8 ks 997CF-E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</si>
  <si>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</si>
  <si>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</si>
  <si>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</si>
  <si>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</si>
  <si>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</si>
  <si>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>Set trima accel na PA plazma 80700</t>
  </si>
  <si>
    <t>ZF083</t>
  </si>
  <si>
    <t>Souprava na léčení erytrocytaferézy 00944-00</t>
  </si>
  <si>
    <t>ZL460</t>
  </si>
  <si>
    <t>Roztok antiko. na citr. 4% 250 ml 400945</t>
  </si>
  <si>
    <t>ZH139</t>
  </si>
  <si>
    <t>Vak transfer 400 ml 720434</t>
  </si>
  <si>
    <t>ZN427</t>
  </si>
  <si>
    <t>Set na plazmu 620 Plasma Collection Donor Harness bal. á 100 ks 400941</t>
  </si>
  <si>
    <t>ZN428</t>
  </si>
  <si>
    <t>Zvon aferetický 625B Blow Molded Centrifuge Bowl bal. á 30 ks 400942</t>
  </si>
  <si>
    <t>ZN429</t>
  </si>
  <si>
    <t>Vak sběrný na plazmu SC 692 Plasma Collection Bag  bal. á 48 ks 401317</t>
  </si>
  <si>
    <t>ZN746</t>
  </si>
  <si>
    <t>Set na odběr mononukleárních buněk Spectra Optia bal. á 6 ks 10300</t>
  </si>
  <si>
    <t>ZN744</t>
  </si>
  <si>
    <t>Set na odběr trombocytů Spetra Optia bal. á 6 ks 10400</t>
  </si>
  <si>
    <t>ZB768</t>
  </si>
  <si>
    <t>Jehla vakuová 216/38 mm zelená 450076</t>
  </si>
  <si>
    <t>DC859</t>
  </si>
  <si>
    <t>COLUMBIA AGAR</t>
  </si>
  <si>
    <t>DD596</t>
  </si>
  <si>
    <t>Sabouraud agar s CMP</t>
  </si>
  <si>
    <t>DC842</t>
  </si>
  <si>
    <t>ARC HIV COMBO RGT</t>
  </si>
  <si>
    <t>DC689</t>
  </si>
  <si>
    <t>ARC TRIGGER SOL 4PAC</t>
  </si>
  <si>
    <t>DA066</t>
  </si>
  <si>
    <t>ARC HBSAG QUALITATIVE  II CTL</t>
  </si>
  <si>
    <t>DA064</t>
  </si>
  <si>
    <t>ARC HBSAG QUALITATIVE II Reagent 2000t</t>
  </si>
  <si>
    <t>DF844</t>
  </si>
  <si>
    <t>Trypton  sójový agar</t>
  </si>
  <si>
    <t>DD409</t>
  </si>
  <si>
    <t>TRYPTON-SOJOVÝ BUJON</t>
  </si>
  <si>
    <t>DC533</t>
  </si>
  <si>
    <t>ACCURUN 1 Series 2700 6x3,5 ml</t>
  </si>
  <si>
    <t>DF118</t>
  </si>
  <si>
    <t>ARC ANTIHBCII</t>
  </si>
  <si>
    <t>DC396</t>
  </si>
  <si>
    <t>ARC PRE-TRIG SOL</t>
  </si>
  <si>
    <t>DE730</t>
  </si>
  <si>
    <t>Thioglykolátový bujon(10ML)</t>
  </si>
  <si>
    <t>DB247</t>
  </si>
  <si>
    <t>ARC Syphlis TP Reagent Kit</t>
  </si>
  <si>
    <t>DC871</t>
  </si>
  <si>
    <t>ARC ANTI HCV CALIBRA</t>
  </si>
  <si>
    <t>DE849</t>
  </si>
  <si>
    <t>ARC CONC WASH BUFFFER(4x1LTR)</t>
  </si>
  <si>
    <t>DE785</t>
  </si>
  <si>
    <t>MP C, c, E, e, K, ctl/C, c, E, e, K, ctl</t>
  </si>
  <si>
    <t>DC235</t>
  </si>
  <si>
    <t>DILUENT 2 1X500</t>
  </si>
  <si>
    <t>DD102</t>
  </si>
  <si>
    <t>ID-Diluent 1</t>
  </si>
  <si>
    <t>DC856</t>
  </si>
  <si>
    <t>ARC Probe Conditioning Solution</t>
  </si>
  <si>
    <t>DB700</t>
  </si>
  <si>
    <t>CELLPACK 20 l</t>
  </si>
  <si>
    <t>DB957</t>
  </si>
  <si>
    <t>CELLCLEAN 50 ml</t>
  </si>
  <si>
    <t>DF040</t>
  </si>
  <si>
    <t>ID-Card DiaClon Anti-Jka</t>
  </si>
  <si>
    <t>DB619</t>
  </si>
  <si>
    <t>ID-Panel, 11x 4ml</t>
  </si>
  <si>
    <t>DC098</t>
  </si>
  <si>
    <t>ID-PAPAIN 1X10 ML</t>
  </si>
  <si>
    <t>DE087</t>
  </si>
  <si>
    <t>ID-Card DiaClon Anti-Lea</t>
  </si>
  <si>
    <t>DC694</t>
  </si>
  <si>
    <t>ARC HIV COMBO CONTROL</t>
  </si>
  <si>
    <t>DB530</t>
  </si>
  <si>
    <t>STROMATOLYSER-WH 3x500 ml</t>
  </si>
  <si>
    <t>DB016</t>
  </si>
  <si>
    <t>ID-interní kontrola kvality</t>
  </si>
  <si>
    <t>DD067</t>
  </si>
  <si>
    <t>ID-Card Reverse Grouping with Screening</t>
  </si>
  <si>
    <t>DB621</t>
  </si>
  <si>
    <t>ID-DiaCell I-II-III</t>
  </si>
  <si>
    <t>DB620</t>
  </si>
  <si>
    <t>ID-Panel P , 11x4ml</t>
  </si>
  <si>
    <t>DB514</t>
  </si>
  <si>
    <t>ROZTOK HAYEM   orig.</t>
  </si>
  <si>
    <t>DB625</t>
  </si>
  <si>
    <t>ID-DIACELL I+II+IIIP,3X10ML</t>
  </si>
  <si>
    <t>DE734</t>
  </si>
  <si>
    <t>ID-DIACELL Pool 3X10 ml</t>
  </si>
  <si>
    <t>DE736</t>
  </si>
  <si>
    <t>DiaCell MP ABO A1-B</t>
  </si>
  <si>
    <t>DD058</t>
  </si>
  <si>
    <t>ARC ANTI HCV CONTROL</t>
  </si>
  <si>
    <t>DF116</t>
  </si>
  <si>
    <t>ARC ANTIHBCII CAL</t>
  </si>
  <si>
    <t>DC395</t>
  </si>
  <si>
    <t>Negativní kontr.mon.10 ml</t>
  </si>
  <si>
    <t>DG692</t>
  </si>
  <si>
    <t>Architect HCV Ag Reagent Kit</t>
  </si>
  <si>
    <t>DG596</t>
  </si>
  <si>
    <t>Promývací roztok B ředěný</t>
  </si>
  <si>
    <t>DF650</t>
  </si>
  <si>
    <t>GD Clostridium sporogenes</t>
  </si>
  <si>
    <t>DA607</t>
  </si>
  <si>
    <t>Anti-Jka (polyclonal human IgG) Coombs 5 ml</t>
  </si>
  <si>
    <t>DA614</t>
  </si>
  <si>
    <t>Anti-Lua (polyclonal human IgG) Coombs 5 ml</t>
  </si>
  <si>
    <t>DA605</t>
  </si>
  <si>
    <t>Anti-Fya (polyclonal human IgG) Coombs 5 ml</t>
  </si>
  <si>
    <t>DG851</t>
  </si>
  <si>
    <t>ARC ANTI HCV RGT 2000TEST</t>
  </si>
  <si>
    <t>DB546</t>
  </si>
  <si>
    <t>DIAGN.ANTI-D IGM+IGG 10MLx10</t>
  </si>
  <si>
    <t>DF651</t>
  </si>
  <si>
    <t>GD Pseudomonas aeruginosa</t>
  </si>
  <si>
    <t>DA603</t>
  </si>
  <si>
    <t>Anti-Cw (monoclonal human IgM) Clone MS-110, 5ml</t>
  </si>
  <si>
    <t>DB479</t>
  </si>
  <si>
    <t>AHG</t>
  </si>
  <si>
    <t>DG818</t>
  </si>
  <si>
    <t>ID-Diluent 2 (2x100 ml)</t>
  </si>
  <si>
    <t>DE784</t>
  </si>
  <si>
    <t>MP A, B, DVI+,ctl/A, B, DVI+,ctl</t>
  </si>
  <si>
    <t>DG595</t>
  </si>
  <si>
    <t>Promývací roztok A ředěný</t>
  </si>
  <si>
    <t>DE783</t>
  </si>
  <si>
    <t>MP A, B, AB, D, D, ctl/A,B, 1x12</t>
  </si>
  <si>
    <t>DD182</t>
  </si>
  <si>
    <t>ID-Card ID LISS/Coombs, 112x12</t>
  </si>
  <si>
    <t>DE084</t>
  </si>
  <si>
    <t>ID-Card DiaClon Anti-M</t>
  </si>
  <si>
    <t>DB622</t>
  </si>
  <si>
    <t>ID-Card DC-Screening II, 1x12</t>
  </si>
  <si>
    <t>DE868</t>
  </si>
  <si>
    <t>EIGHTCHECK-3WP (N) 12x1,5 ml</t>
  </si>
  <si>
    <t>DG693</t>
  </si>
  <si>
    <t>Architect HCV Ag Calibrators</t>
  </si>
  <si>
    <t>DE086</t>
  </si>
  <si>
    <t>ID-Card DiaClon Anti-P1</t>
  </si>
  <si>
    <t>DF041</t>
  </si>
  <si>
    <t>ID-Card DiaClon Anti-Jkb</t>
  </si>
  <si>
    <t>DF117</t>
  </si>
  <si>
    <t>ARC ANTIHBCII CTL</t>
  </si>
  <si>
    <t>DE088</t>
  </si>
  <si>
    <t>ID-Card DiaClon Anti-Leb</t>
  </si>
  <si>
    <t>DF030</t>
  </si>
  <si>
    <t>Test serum, ID-anti S</t>
  </si>
  <si>
    <t>DE090</t>
  </si>
  <si>
    <t>ID-Card Anti-Cw</t>
  </si>
  <si>
    <t>801325</t>
  </si>
  <si>
    <t>-KYS.SULFOSALICYLOVA 20%,LEK 200 G</t>
  </si>
  <si>
    <t>DH313</t>
  </si>
  <si>
    <t>ID-karta DiaClon ABO/D dlouhý profil 112x12</t>
  </si>
  <si>
    <t>DF652</t>
  </si>
  <si>
    <t>GD Staphylococcus aureus</t>
  </si>
  <si>
    <t>DF648</t>
  </si>
  <si>
    <t>GD Bacillus subtilis</t>
  </si>
  <si>
    <t>DF649</t>
  </si>
  <si>
    <t>GD Candida albicans</t>
  </si>
  <si>
    <t>DE848</t>
  </si>
  <si>
    <t>ACCURUN ATA SER.5000 12x3,5ml</t>
  </si>
  <si>
    <t>DF033</t>
  </si>
  <si>
    <t>Test serum ID-anti Fya</t>
  </si>
  <si>
    <t>DF034</t>
  </si>
  <si>
    <t>Test serum ID-anti Fyb</t>
  </si>
  <si>
    <t>TO,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</si>
  <si>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</si>
  <si>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</si>
  <si>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</si>
  <si>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</si>
  <si>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</si>
  <si>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</si>
  <si>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</si>
  <si>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</si>
  <si>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</si>
  <si>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</si>
  <si>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</si>
  <si>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</si>
  <si>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</si>
  <si>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</si>
  <si>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</si>
  <si>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</si>
  <si>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</si>
  <si>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</si>
  <si>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>Zdravotní výkony vykázané na pracovišti v rámci ambulantní péče *</t>
  </si>
  <si>
    <t>3521</t>
  </si>
  <si>
    <t>Ambulantní péče znamená, že pacient v den poskytnutí zdravotní péče není hospitalizován ve FNOL</t>
  </si>
  <si>
    <t>beze jména</t>
  </si>
  <si>
    <t>Holusková Iva</t>
  </si>
  <si>
    <t>Matějková Monika</t>
  </si>
  <si>
    <t>Zdravotní výkony vykázané na pracovišti v rámci ambulantní péče dle lékařů *</t>
  </si>
  <si>
    <t>202</t>
  </si>
  <si>
    <t>V</t>
  </si>
  <si>
    <t>09511</t>
  </si>
  <si>
    <t>MINIMÁLNÍ KONTAKT LÉKAŘE S PACIENTEM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</si>
  <si>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</si>
  <si>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</si>
  <si>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</si>
  <si>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</si>
  <si>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</si>
  <si>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</si>
  <si>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</si>
  <si>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</si>
  <si>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22023</t>
  </si>
  <si>
    <t>KONTROLNÍ VYŠETŘENÍ HEMATOLOGEM</t>
  </si>
  <si>
    <t>222</t>
  </si>
  <si>
    <t>2</t>
  </si>
  <si>
    <t>0507951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</si>
  <si>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</si>
  <si>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</si>
  <si>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</si>
  <si>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</si>
  <si>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</si>
  <si>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</si>
  <si>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</si>
  <si>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</si>
  <si>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</si>
  <si>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</si>
  <si>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</si>
  <si>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</si>
  <si>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</si>
  <si>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</si>
  <si>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</si>
  <si>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</si>
  <si>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</si>
  <si>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</si>
  <si>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</si>
  <si>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</si>
  <si>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</si>
  <si>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</si>
  <si>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</si>
  <si>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</si>
  <si>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</si>
  <si>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</si>
  <si>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</si>
  <si>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</si>
  <si>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</si>
  <si>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</si>
  <si>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</si>
  <si>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</si>
  <si>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</si>
  <si>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</si>
  <si>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</si>
  <si>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</si>
  <si>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</si>
  <si>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</si>
  <si>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</si>
  <si>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</si>
  <si>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</si>
  <si>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</si>
  <si>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</si>
  <si>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</si>
  <si>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</si>
  <si>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</si>
  <si>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</si>
  <si>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</si>
  <si>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</si>
  <si>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</si>
  <si>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</si>
  <si>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</si>
  <si>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</si>
  <si>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</si>
  <si>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</si>
  <si>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</si>
  <si>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</si>
  <si>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</si>
  <si>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</si>
  <si>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>NEUTRALIZAČNÍ TEST ERYTROCYTÁRNÍCH ABO PROTILÁTEK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</si>
  <si>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</si>
  <si>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</si>
  <si>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</si>
  <si>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</si>
  <si>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</si>
  <si>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</si>
  <si>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</si>
  <si>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</si>
  <si>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</si>
  <si>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</si>
  <si>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</si>
  <si>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</si>
  <si>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</si>
  <si>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</si>
  <si>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</si>
  <si>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</si>
  <si>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</si>
  <si>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</si>
  <si>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</si>
  <si>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</si>
  <si>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</si>
  <si>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</si>
  <si>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</si>
  <si>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</si>
  <si>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</si>
  <si>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</si>
  <si>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</si>
  <si>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</si>
  <si>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</si>
  <si>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22351</t>
  </si>
  <si>
    <t>OPIS KREVNÍ SKUPINY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</si>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</sst>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1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4" fillId="8" borderId="75" xfId="0" applyNumberFormat="1" applyFont="1" applyFill="1" applyBorder="1"/>
    <xf numFmtId="3" fontId="54" fillId="8" borderId="74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6" fillId="2" borderId="81" xfId="0" applyNumberFormat="1" applyFont="1" applyFill="1" applyBorder="1" applyAlignment="1">
      <alignment horizontal="center" vertical="center" wrapText="1"/>
    </xf>
    <xf numFmtId="0" fontId="56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6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33" fillId="0" borderId="90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33" fillId="0" borderId="83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9" fontId="33" fillId="0" borderId="90" xfId="0" applyNumberFormat="1" applyFont="1" applyBorder="1"/>
    <xf numFmtId="0" fontId="41" fillId="0" borderId="102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173" fontId="40" fillId="4" borderId="148" xfId="0" applyNumberFormat="1" applyFont="1" applyFill="1" applyBorder="1" applyAlignment="1">
      <alignment horizontal="center"/>
    </xf>
    <xf numFmtId="0" fontId="0" fillId="0" borderId="148" xfId="0" applyBorder="1" applyAlignment="1"/>
    <xf numFmtId="0" fontId="0" fillId="0" borderId="148" xfId="0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57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57" xfId="0" applyNumberFormat="1" applyFont="1" applyFill="1" applyBorder="1" applyAlignment="1"/>
    <xf numFmtId="173" fontId="33" fillId="0" borderId="154" xfId="0" applyNumberFormat="1" applyFont="1" applyBorder="1"/>
    <xf numFmtId="173" fontId="33" fillId="0" borderId="57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9" xfId="0" applyNumberFormat="1" applyFont="1" applyFill="1" applyBorder="1"/>
    <xf numFmtId="0" fontId="40" fillId="0" borderId="138" xfId="0" applyFont="1" applyFill="1" applyBorder="1"/>
    <xf numFmtId="169" fontId="33" fillId="0" borderId="25" xfId="0" applyNumberFormat="1" applyFont="1" applyFill="1" applyBorder="1"/>
    <xf numFmtId="169" fontId="33" fillId="0" borderId="136" xfId="0" applyNumberFormat="1" applyFont="1" applyFill="1" applyBorder="1"/>
    <xf numFmtId="169" fontId="33" fillId="0" borderId="137" xfId="0" applyNumberFormat="1" applyFont="1" applyFill="1" applyBorder="1"/>
    <xf numFmtId="169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-13.367408512762879</c:v>
                </c:pt>
                <c:pt idx="1">
                  <c:v>2.9125767057623166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3836624"/>
        <c:axId val="-11138371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0.42648401844478984</c:v>
                </c:pt>
                <c:pt idx="1">
                  <c:v>0.42648401844478984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38322288"/>
        <c:axId val="-1238322832"/>
      </c:scatterChart>
      <c:catAx>
        <c:axId val="-111383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11383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38371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113836624"/>
        <c:crosses val="autoZero"/>
        <c:crossBetween val="between"/>
      </c:valAx>
      <c:valAx>
        <c:axId val="-12383222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238322832"/>
        <c:crosses val="max"/>
        <c:crossBetween val="midCat"/>
      </c:valAx>
      <c:valAx>
        <c:axId val="-12383228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2383222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8" t="s">
        <v>108</v>
      </c>
      <c r="B1" s="328"/>
    </row>
    <row r="2" spans="1:3" ht="14.4" customHeight="1" thickBot="1" x14ac:dyDescent="0.35">
      <c r="A2" s="234" t="s">
        <v>260</v>
      </c>
      <c r="B2" s="46"/>
    </row>
    <row r="3" spans="1:3" ht="14.4" customHeight="1" thickBot="1" x14ac:dyDescent="0.35">
      <c r="A3" s="324" t="s">
        <v>141</v>
      </c>
      <c r="B3" s="325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262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6" t="s">
        <v>109</v>
      </c>
      <c r="B10" s="325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164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5" t="s">
        <v>165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577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10" t="s">
        <v>215</v>
      </c>
      <c r="C15" s="47" t="s">
        <v>225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674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5" t="s">
        <v>675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684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1047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7" t="s">
        <v>110</v>
      </c>
      <c r="B25" s="325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1051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1057</v>
      </c>
      <c r="C27" s="47" t="s">
        <v>228</v>
      </c>
    </row>
    <row r="28" spans="1:3" ht="14.4" customHeight="1" x14ac:dyDescent="0.3">
      <c r="A28" s="147" t="str">
        <f t="shared" si="4"/>
        <v>ZV Vykáz.-A Detail</v>
      </c>
      <c r="B28" s="90" t="s">
        <v>1135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1190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6" t="s">
        <v>577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28"/>
      <c r="M1" s="328"/>
    </row>
    <row r="2" spans="1:13" ht="14.4" customHeight="1" thickBot="1" x14ac:dyDescent="0.35">
      <c r="A2" s="234" t="s">
        <v>260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</v>
      </c>
      <c r="J3" s="43">
        <f>SUBTOTAL(9,J6:J1048576)</f>
        <v>138.99999999999997</v>
      </c>
      <c r="K3" s="44">
        <f>IF(M3=0,0,J3/M3)</f>
        <v>1</v>
      </c>
      <c r="L3" s="43">
        <f>SUBTOTAL(9,L6:L1048576)</f>
        <v>4</v>
      </c>
      <c r="M3" s="45">
        <f>SUBTOTAL(9,M6:M1048576)</f>
        <v>138.99999999999997</v>
      </c>
    </row>
    <row r="4" spans="1:13" ht="14.4" customHeight="1" thickBot="1" x14ac:dyDescent="0.35">
      <c r="A4" s="41"/>
      <c r="B4" s="41"/>
      <c r="C4" s="41"/>
      <c r="D4" s="41"/>
      <c r="E4" s="42"/>
      <c r="F4" s="370" t="s">
        <v>130</v>
      </c>
      <c r="G4" s="371"/>
      <c r="H4" s="372"/>
      <c r="I4" s="373" t="s">
        <v>129</v>
      </c>
      <c r="J4" s="371"/>
      <c r="K4" s="372"/>
      <c r="L4" s="374" t="s">
        <v>3</v>
      </c>
      <c r="M4" s="375"/>
    </row>
    <row r="5" spans="1:13" ht="14.4" customHeight="1" thickBot="1" x14ac:dyDescent="0.35">
      <c r="A5" s="480" t="s">
        <v>131</v>
      </c>
      <c r="B5" s="496" t="s">
        <v>132</v>
      </c>
      <c r="C5" s="496" t="s">
        <v>71</v>
      </c>
      <c r="D5" s="496" t="s">
        <v>133</v>
      </c>
      <c r="E5" s="496" t="s">
        <v>134</v>
      </c>
      <c r="F5" s="497" t="s">
        <v>28</v>
      </c>
      <c r="G5" s="497" t="s">
        <v>14</v>
      </c>
      <c r="H5" s="482" t="s">
        <v>135</v>
      </c>
      <c r="I5" s="481" t="s">
        <v>28</v>
      </c>
      <c r="J5" s="497" t="s">
        <v>14</v>
      </c>
      <c r="K5" s="482" t="s">
        <v>135</v>
      </c>
      <c r="L5" s="481" t="s">
        <v>28</v>
      </c>
      <c r="M5" s="498" t="s">
        <v>14</v>
      </c>
    </row>
    <row r="6" spans="1:13" ht="14.4" customHeight="1" thickBot="1" x14ac:dyDescent="0.35">
      <c r="A6" s="487" t="s">
        <v>519</v>
      </c>
      <c r="B6" s="500" t="s">
        <v>574</v>
      </c>
      <c r="C6" s="500" t="s">
        <v>566</v>
      </c>
      <c r="D6" s="500" t="s">
        <v>575</v>
      </c>
      <c r="E6" s="500" t="s">
        <v>576</v>
      </c>
      <c r="F6" s="488"/>
      <c r="G6" s="488"/>
      <c r="H6" s="304">
        <v>0</v>
      </c>
      <c r="I6" s="488">
        <v>4</v>
      </c>
      <c r="J6" s="488">
        <v>138.99999999999997</v>
      </c>
      <c r="K6" s="304">
        <v>1</v>
      </c>
      <c r="L6" s="488">
        <v>4</v>
      </c>
      <c r="M6" s="489">
        <v>138.99999999999997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4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6" t="s">
        <v>215</v>
      </c>
      <c r="B1" s="366"/>
      <c r="C1" s="366"/>
      <c r="D1" s="366"/>
      <c r="E1" s="366"/>
      <c r="F1" s="329"/>
      <c r="G1" s="329"/>
      <c r="H1" s="329"/>
      <c r="I1" s="329"/>
      <c r="J1" s="359"/>
      <c r="K1" s="359"/>
      <c r="L1" s="359"/>
      <c r="M1" s="359"/>
      <c r="N1" s="359"/>
      <c r="O1" s="359"/>
      <c r="P1" s="359"/>
      <c r="Q1" s="359"/>
    </row>
    <row r="2" spans="1:17" ht="14.4" customHeight="1" thickBot="1" x14ac:dyDescent="0.35">
      <c r="A2" s="234" t="s">
        <v>260</v>
      </c>
      <c r="B2" s="214"/>
      <c r="C2" s="214"/>
      <c r="D2" s="214"/>
      <c r="E2" s="214"/>
    </row>
    <row r="3" spans="1:17" ht="14.4" customHeight="1" thickBot="1" x14ac:dyDescent="0.35">
      <c r="A3" s="303" t="s">
        <v>3</v>
      </c>
      <c r="B3" s="307">
        <f>SUM(B6:B1048576)</f>
        <v>72</v>
      </c>
      <c r="C3" s="308">
        <f>SUM(C6:C1048576)</f>
        <v>1</v>
      </c>
      <c r="D3" s="308">
        <f>SUM(D6:D1048576)</f>
        <v>0</v>
      </c>
      <c r="E3" s="309">
        <f>SUM(E6:E1048576)</f>
        <v>0</v>
      </c>
      <c r="F3" s="306">
        <f>IF(SUM($B3:$E3)=0,"",B3/SUM($B3:$E3))</f>
        <v>0.98630136986301364</v>
      </c>
      <c r="G3" s="304">
        <f t="shared" ref="G3:I3" si="0">IF(SUM($B3:$E3)=0,"",C3/SUM($B3:$E3))</f>
        <v>1.3698630136986301E-2</v>
      </c>
      <c r="H3" s="304">
        <f t="shared" si="0"/>
        <v>0</v>
      </c>
      <c r="I3" s="305">
        <f t="shared" si="0"/>
        <v>0</v>
      </c>
      <c r="J3" s="308">
        <f>SUM(J6:J1048576)</f>
        <v>20</v>
      </c>
      <c r="K3" s="308">
        <f>SUM(K6:K1048576)</f>
        <v>1</v>
      </c>
      <c r="L3" s="308">
        <f>SUM(L6:L1048576)</f>
        <v>0</v>
      </c>
      <c r="M3" s="309">
        <f>SUM(M6:M1048576)</f>
        <v>0</v>
      </c>
      <c r="N3" s="306">
        <f>IF(SUM($J3:$M3)=0,"",J3/SUM($J3:$M3))</f>
        <v>0.95238095238095233</v>
      </c>
      <c r="O3" s="304">
        <f t="shared" ref="O3:Q3" si="1">IF(SUM($J3:$M3)=0,"",K3/SUM($J3:$M3))</f>
        <v>4.7619047619047616E-2</v>
      </c>
      <c r="P3" s="304">
        <f t="shared" si="1"/>
        <v>0</v>
      </c>
      <c r="Q3" s="305">
        <f t="shared" si="1"/>
        <v>0</v>
      </c>
    </row>
    <row r="4" spans="1:17" ht="14.4" customHeight="1" thickBot="1" x14ac:dyDescent="0.35">
      <c r="A4" s="302"/>
      <c r="B4" s="379" t="s">
        <v>217</v>
      </c>
      <c r="C4" s="380"/>
      <c r="D4" s="380"/>
      <c r="E4" s="381"/>
      <c r="F4" s="376" t="s">
        <v>222</v>
      </c>
      <c r="G4" s="377"/>
      <c r="H4" s="377"/>
      <c r="I4" s="378"/>
      <c r="J4" s="379" t="s">
        <v>223</v>
      </c>
      <c r="K4" s="380"/>
      <c r="L4" s="380"/>
      <c r="M4" s="381"/>
      <c r="N4" s="376" t="s">
        <v>224</v>
      </c>
      <c r="O4" s="377"/>
      <c r="P4" s="377"/>
      <c r="Q4" s="378"/>
    </row>
    <row r="5" spans="1:17" ht="14.4" customHeight="1" thickBot="1" x14ac:dyDescent="0.35">
      <c r="A5" s="501" t="s">
        <v>216</v>
      </c>
      <c r="B5" s="502" t="s">
        <v>218</v>
      </c>
      <c r="C5" s="502" t="s">
        <v>219</v>
      </c>
      <c r="D5" s="502" t="s">
        <v>220</v>
      </c>
      <c r="E5" s="503" t="s">
        <v>221</v>
      </c>
      <c r="F5" s="504" t="s">
        <v>218</v>
      </c>
      <c r="G5" s="505" t="s">
        <v>219</v>
      </c>
      <c r="H5" s="505" t="s">
        <v>220</v>
      </c>
      <c r="I5" s="506" t="s">
        <v>221</v>
      </c>
      <c r="J5" s="502" t="s">
        <v>218</v>
      </c>
      <c r="K5" s="502" t="s">
        <v>219</v>
      </c>
      <c r="L5" s="502" t="s">
        <v>220</v>
      </c>
      <c r="M5" s="503" t="s">
        <v>221</v>
      </c>
      <c r="N5" s="504" t="s">
        <v>218</v>
      </c>
      <c r="O5" s="505" t="s">
        <v>219</v>
      </c>
      <c r="P5" s="505" t="s">
        <v>220</v>
      </c>
      <c r="Q5" s="506" t="s">
        <v>221</v>
      </c>
    </row>
    <row r="6" spans="1:17" ht="14.4" customHeight="1" x14ac:dyDescent="0.3">
      <c r="A6" s="509" t="s">
        <v>578</v>
      </c>
      <c r="B6" s="513"/>
      <c r="C6" s="466"/>
      <c r="D6" s="466"/>
      <c r="E6" s="467"/>
      <c r="F6" s="511"/>
      <c r="G6" s="485"/>
      <c r="H6" s="485"/>
      <c r="I6" s="515"/>
      <c r="J6" s="513"/>
      <c r="K6" s="466"/>
      <c r="L6" s="466"/>
      <c r="M6" s="467"/>
      <c r="N6" s="511"/>
      <c r="O6" s="485"/>
      <c r="P6" s="485"/>
      <c r="Q6" s="507"/>
    </row>
    <row r="7" spans="1:17" ht="14.4" customHeight="1" thickBot="1" x14ac:dyDescent="0.35">
      <c r="A7" s="510" t="s">
        <v>579</v>
      </c>
      <c r="B7" s="514">
        <v>72</v>
      </c>
      <c r="C7" s="478">
        <v>1</v>
      </c>
      <c r="D7" s="478"/>
      <c r="E7" s="479"/>
      <c r="F7" s="512">
        <v>0.98630136986301364</v>
      </c>
      <c r="G7" s="486">
        <v>1.3698630136986301E-2</v>
      </c>
      <c r="H7" s="486">
        <v>0</v>
      </c>
      <c r="I7" s="516">
        <v>0</v>
      </c>
      <c r="J7" s="514">
        <v>20</v>
      </c>
      <c r="K7" s="478">
        <v>1</v>
      </c>
      <c r="L7" s="478"/>
      <c r="M7" s="479"/>
      <c r="N7" s="512">
        <v>0.95238095238095233</v>
      </c>
      <c r="O7" s="486">
        <v>4.7619047619047616E-2</v>
      </c>
      <c r="P7" s="486">
        <v>0</v>
      </c>
      <c r="Q7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6" t="s">
        <v>139</v>
      </c>
      <c r="B1" s="366"/>
      <c r="C1" s="366"/>
      <c r="D1" s="366"/>
      <c r="E1" s="366"/>
      <c r="F1" s="366"/>
      <c r="G1" s="366"/>
      <c r="H1" s="366"/>
      <c r="I1" s="329"/>
      <c r="J1" s="329"/>
      <c r="K1" s="329"/>
      <c r="L1" s="329"/>
    </row>
    <row r="2" spans="1:14" ht="14.4" customHeight="1" thickBot="1" x14ac:dyDescent="0.35">
      <c r="A2" s="234" t="s">
        <v>260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3" t="s">
        <v>15</v>
      </c>
      <c r="D3" s="382"/>
      <c r="E3" s="382" t="s">
        <v>16</v>
      </c>
      <c r="F3" s="382"/>
      <c r="G3" s="382"/>
      <c r="H3" s="382"/>
      <c r="I3" s="382" t="s">
        <v>149</v>
      </c>
      <c r="J3" s="382"/>
      <c r="K3" s="382"/>
      <c r="L3" s="384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50">
        <v>35</v>
      </c>
      <c r="B5" s="451" t="s">
        <v>569</v>
      </c>
      <c r="C5" s="454">
        <v>3008.5000000000005</v>
      </c>
      <c r="D5" s="454">
        <v>19</v>
      </c>
      <c r="E5" s="454">
        <v>2950.7400000000002</v>
      </c>
      <c r="F5" s="517">
        <v>0.98080106365298314</v>
      </c>
      <c r="G5" s="454">
        <v>17</v>
      </c>
      <c r="H5" s="517">
        <v>0.89473684210526316</v>
      </c>
      <c r="I5" s="454">
        <v>57.76</v>
      </c>
      <c r="J5" s="517">
        <v>1.9198936347016783E-2</v>
      </c>
      <c r="K5" s="454">
        <v>2</v>
      </c>
      <c r="L5" s="517">
        <v>0.10526315789473684</v>
      </c>
      <c r="M5" s="454" t="s">
        <v>69</v>
      </c>
      <c r="N5" s="151"/>
    </row>
    <row r="6" spans="1:14" ht="14.4" customHeight="1" x14ac:dyDescent="0.3">
      <c r="A6" s="450">
        <v>35</v>
      </c>
      <c r="B6" s="451" t="s">
        <v>580</v>
      </c>
      <c r="C6" s="454">
        <v>3008.5000000000005</v>
      </c>
      <c r="D6" s="454">
        <v>19</v>
      </c>
      <c r="E6" s="454">
        <v>2950.7400000000002</v>
      </c>
      <c r="F6" s="517">
        <v>0.98080106365298314</v>
      </c>
      <c r="G6" s="454">
        <v>17</v>
      </c>
      <c r="H6" s="517">
        <v>0.89473684210526316</v>
      </c>
      <c r="I6" s="454">
        <v>57.76</v>
      </c>
      <c r="J6" s="517">
        <v>1.9198936347016783E-2</v>
      </c>
      <c r="K6" s="454">
        <v>2</v>
      </c>
      <c r="L6" s="517">
        <v>0.10526315789473684</v>
      </c>
      <c r="M6" s="454" t="s">
        <v>1</v>
      </c>
      <c r="N6" s="151"/>
    </row>
    <row r="7" spans="1:14" ht="14.4" customHeight="1" x14ac:dyDescent="0.3">
      <c r="A7" s="450" t="s">
        <v>509</v>
      </c>
      <c r="B7" s="451" t="s">
        <v>3</v>
      </c>
      <c r="C7" s="454">
        <v>3008.5000000000005</v>
      </c>
      <c r="D7" s="454">
        <v>19</v>
      </c>
      <c r="E7" s="454">
        <v>2950.7400000000002</v>
      </c>
      <c r="F7" s="517">
        <v>0.98080106365298314</v>
      </c>
      <c r="G7" s="454">
        <v>17</v>
      </c>
      <c r="H7" s="517">
        <v>0.89473684210526316</v>
      </c>
      <c r="I7" s="454">
        <v>57.76</v>
      </c>
      <c r="J7" s="517">
        <v>1.9198936347016783E-2</v>
      </c>
      <c r="K7" s="454">
        <v>2</v>
      </c>
      <c r="L7" s="517">
        <v>0.10526315789473684</v>
      </c>
      <c r="M7" s="454" t="s">
        <v>513</v>
      </c>
      <c r="N7" s="151"/>
    </row>
    <row r="9" spans="1:14" ht="14.4" customHeight="1" x14ac:dyDescent="0.3">
      <c r="A9" s="450">
        <v>35</v>
      </c>
      <c r="B9" s="451" t="s">
        <v>569</v>
      </c>
      <c r="C9" s="454" t="s">
        <v>511</v>
      </c>
      <c r="D9" s="454" t="s">
        <v>511</v>
      </c>
      <c r="E9" s="454" t="s">
        <v>511</v>
      </c>
      <c r="F9" s="517" t="s">
        <v>511</v>
      </c>
      <c r="G9" s="454" t="s">
        <v>511</v>
      </c>
      <c r="H9" s="517" t="s">
        <v>511</v>
      </c>
      <c r="I9" s="454" t="s">
        <v>511</v>
      </c>
      <c r="J9" s="517" t="s">
        <v>511</v>
      </c>
      <c r="K9" s="454" t="s">
        <v>511</v>
      </c>
      <c r="L9" s="517" t="s">
        <v>511</v>
      </c>
      <c r="M9" s="454" t="s">
        <v>69</v>
      </c>
      <c r="N9" s="151"/>
    </row>
    <row r="10" spans="1:14" ht="14.4" customHeight="1" x14ac:dyDescent="0.3">
      <c r="A10" s="450" t="s">
        <v>581</v>
      </c>
      <c r="B10" s="451" t="s">
        <v>580</v>
      </c>
      <c r="C10" s="454">
        <v>3008.5000000000005</v>
      </c>
      <c r="D10" s="454">
        <v>19</v>
      </c>
      <c r="E10" s="454">
        <v>2950.7400000000002</v>
      </c>
      <c r="F10" s="517">
        <v>0.98080106365298314</v>
      </c>
      <c r="G10" s="454">
        <v>17</v>
      </c>
      <c r="H10" s="517">
        <v>0.89473684210526316</v>
      </c>
      <c r="I10" s="454">
        <v>57.76</v>
      </c>
      <c r="J10" s="517">
        <v>1.9198936347016783E-2</v>
      </c>
      <c r="K10" s="454">
        <v>2</v>
      </c>
      <c r="L10" s="517">
        <v>0.10526315789473684</v>
      </c>
      <c r="M10" s="454" t="s">
        <v>1</v>
      </c>
      <c r="N10" s="151"/>
    </row>
    <row r="11" spans="1:14" ht="14.4" customHeight="1" x14ac:dyDescent="0.3">
      <c r="A11" s="450" t="s">
        <v>581</v>
      </c>
      <c r="B11" s="451" t="s">
        <v>582</v>
      </c>
      <c r="C11" s="454">
        <v>3008.5000000000005</v>
      </c>
      <c r="D11" s="454">
        <v>19</v>
      </c>
      <c r="E11" s="454">
        <v>2950.7400000000002</v>
      </c>
      <c r="F11" s="517">
        <v>0.98080106365298314</v>
      </c>
      <c r="G11" s="454">
        <v>17</v>
      </c>
      <c r="H11" s="517">
        <v>0.89473684210526316</v>
      </c>
      <c r="I11" s="454">
        <v>57.76</v>
      </c>
      <c r="J11" s="517">
        <v>1.9198936347016783E-2</v>
      </c>
      <c r="K11" s="454">
        <v>2</v>
      </c>
      <c r="L11" s="517">
        <v>0.10526315789473684</v>
      </c>
      <c r="M11" s="454" t="s">
        <v>517</v>
      </c>
      <c r="N11" s="151"/>
    </row>
    <row r="12" spans="1:14" ht="14.4" customHeight="1" x14ac:dyDescent="0.3">
      <c r="A12" s="450" t="s">
        <v>511</v>
      </c>
      <c r="B12" s="451" t="s">
        <v>511</v>
      </c>
      <c r="C12" s="454" t="s">
        <v>511</v>
      </c>
      <c r="D12" s="454" t="s">
        <v>511</v>
      </c>
      <c r="E12" s="454" t="s">
        <v>511</v>
      </c>
      <c r="F12" s="517" t="s">
        <v>511</v>
      </c>
      <c r="G12" s="454" t="s">
        <v>511</v>
      </c>
      <c r="H12" s="517" t="s">
        <v>511</v>
      </c>
      <c r="I12" s="454" t="s">
        <v>511</v>
      </c>
      <c r="J12" s="517" t="s">
        <v>511</v>
      </c>
      <c r="K12" s="454" t="s">
        <v>511</v>
      </c>
      <c r="L12" s="517" t="s">
        <v>511</v>
      </c>
      <c r="M12" s="454" t="s">
        <v>518</v>
      </c>
      <c r="N12" s="151"/>
    </row>
    <row r="13" spans="1:14" ht="14.4" customHeight="1" x14ac:dyDescent="0.3">
      <c r="A13" s="450" t="s">
        <v>509</v>
      </c>
      <c r="B13" s="451" t="s">
        <v>583</v>
      </c>
      <c r="C13" s="454">
        <v>3008.5000000000005</v>
      </c>
      <c r="D13" s="454">
        <v>19</v>
      </c>
      <c r="E13" s="454">
        <v>2950.7400000000002</v>
      </c>
      <c r="F13" s="517">
        <v>0.98080106365298314</v>
      </c>
      <c r="G13" s="454">
        <v>17</v>
      </c>
      <c r="H13" s="517">
        <v>0.89473684210526316</v>
      </c>
      <c r="I13" s="454">
        <v>57.76</v>
      </c>
      <c r="J13" s="517">
        <v>1.9198936347016783E-2</v>
      </c>
      <c r="K13" s="454">
        <v>2</v>
      </c>
      <c r="L13" s="517">
        <v>0.10526315789473684</v>
      </c>
      <c r="M13" s="454" t="s">
        <v>513</v>
      </c>
      <c r="N13" s="151"/>
    </row>
    <row r="14" spans="1:14" ht="14.4" customHeight="1" x14ac:dyDescent="0.3">
      <c r="A14" s="518" t="s">
        <v>584</v>
      </c>
    </row>
    <row r="15" spans="1:14" ht="14.4" customHeight="1" x14ac:dyDescent="0.3">
      <c r="A15" s="519" t="s">
        <v>585</v>
      </c>
    </row>
    <row r="16" spans="1:14" ht="14.4" customHeight="1" x14ac:dyDescent="0.3">
      <c r="A16" s="518" t="s">
        <v>586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9" priority="15" stopIfTrue="1" operator="lessThan">
      <formula>0.6</formula>
    </cfRule>
  </conditionalFormatting>
  <conditionalFormatting sqref="B5:B7">
    <cfRule type="expression" dxfId="38" priority="10">
      <formula>AND(LEFT(M5,6)&lt;&gt;"mezera",M5&lt;&gt;"")</formula>
    </cfRule>
  </conditionalFormatting>
  <conditionalFormatting sqref="A5:A7">
    <cfRule type="expression" dxfId="37" priority="8">
      <formula>AND(M5&lt;&gt;"",M5&lt;&gt;"mezeraKL")</formula>
    </cfRule>
  </conditionalFormatting>
  <conditionalFormatting sqref="F5:F7">
    <cfRule type="cellIs" dxfId="36" priority="7" operator="lessThan">
      <formula>0.6</formula>
    </cfRule>
  </conditionalFormatting>
  <conditionalFormatting sqref="B5:L7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7">
    <cfRule type="expression" dxfId="33" priority="12">
      <formula>$M5&lt;&gt;""</formula>
    </cfRule>
  </conditionalFormatting>
  <conditionalFormatting sqref="B9:B13">
    <cfRule type="expression" dxfId="32" priority="4">
      <formula>AND(LEFT(M9,6)&lt;&gt;"mezera",M9&lt;&gt;"")</formula>
    </cfRule>
  </conditionalFormatting>
  <conditionalFormatting sqref="A9:A13">
    <cfRule type="expression" dxfId="31" priority="2">
      <formula>AND(M9&lt;&gt;"",M9&lt;&gt;"mezeraKL")</formula>
    </cfRule>
  </conditionalFormatting>
  <conditionalFormatting sqref="F9:F13">
    <cfRule type="cellIs" dxfId="30" priority="1" operator="lessThan">
      <formula>0.6</formula>
    </cfRule>
  </conditionalFormatting>
  <conditionalFormatting sqref="B9:L13">
    <cfRule type="expression" dxfId="29" priority="3">
      <formula>OR($M9="KL",$M9="SumaKL")</formula>
    </cfRule>
    <cfRule type="expression" dxfId="28" priority="5">
      <formula>$M9="SumaNS"</formula>
    </cfRule>
  </conditionalFormatting>
  <conditionalFormatting sqref="A9:L13">
    <cfRule type="expression" dxfId="27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6" t="s">
        <v>150</v>
      </c>
      <c r="B1" s="366"/>
      <c r="C1" s="366"/>
      <c r="D1" s="366"/>
      <c r="E1" s="366"/>
      <c r="F1" s="366"/>
      <c r="G1" s="366"/>
      <c r="H1" s="366"/>
      <c r="I1" s="366"/>
      <c r="J1" s="329"/>
      <c r="K1" s="329"/>
      <c r="L1" s="329"/>
      <c r="M1" s="329"/>
    </row>
    <row r="2" spans="1:13" ht="14.4" customHeight="1" thickBot="1" x14ac:dyDescent="0.35">
      <c r="A2" s="234" t="s">
        <v>260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3" t="s">
        <v>15</v>
      </c>
      <c r="C3" s="385"/>
      <c r="D3" s="382"/>
      <c r="E3" s="143"/>
      <c r="F3" s="382" t="s">
        <v>16</v>
      </c>
      <c r="G3" s="382"/>
      <c r="H3" s="382"/>
      <c r="I3" s="382"/>
      <c r="J3" s="382" t="s">
        <v>149</v>
      </c>
      <c r="K3" s="382"/>
      <c r="L3" s="382"/>
      <c r="M3" s="384"/>
    </row>
    <row r="4" spans="1:13" ht="14.4" customHeight="1" thickBot="1" x14ac:dyDescent="0.35">
      <c r="A4" s="501" t="s">
        <v>136</v>
      </c>
      <c r="B4" s="502" t="s">
        <v>19</v>
      </c>
      <c r="C4" s="523"/>
      <c r="D4" s="502" t="s">
        <v>20</v>
      </c>
      <c r="E4" s="523"/>
      <c r="F4" s="502" t="s">
        <v>19</v>
      </c>
      <c r="G4" s="505" t="s">
        <v>2</v>
      </c>
      <c r="H4" s="502" t="s">
        <v>20</v>
      </c>
      <c r="I4" s="505" t="s">
        <v>2</v>
      </c>
      <c r="J4" s="502" t="s">
        <v>19</v>
      </c>
      <c r="K4" s="505" t="s">
        <v>2</v>
      </c>
      <c r="L4" s="502" t="s">
        <v>20</v>
      </c>
      <c r="M4" s="506" t="s">
        <v>2</v>
      </c>
    </row>
    <row r="5" spans="1:13" ht="14.4" customHeight="1" x14ac:dyDescent="0.3">
      <c r="A5" s="520" t="s">
        <v>587</v>
      </c>
      <c r="B5" s="513">
        <v>679.58</v>
      </c>
      <c r="C5" s="463">
        <v>1</v>
      </c>
      <c r="D5" s="525">
        <v>4</v>
      </c>
      <c r="E5" s="499" t="s">
        <v>587</v>
      </c>
      <c r="F5" s="513">
        <v>679.58</v>
      </c>
      <c r="G5" s="485">
        <v>1</v>
      </c>
      <c r="H5" s="466">
        <v>4</v>
      </c>
      <c r="I5" s="507">
        <v>1</v>
      </c>
      <c r="J5" s="532"/>
      <c r="K5" s="485">
        <v>0</v>
      </c>
      <c r="L5" s="466"/>
      <c r="M5" s="507">
        <v>0</v>
      </c>
    </row>
    <row r="6" spans="1:13" ht="14.4" customHeight="1" x14ac:dyDescent="0.3">
      <c r="A6" s="521" t="s">
        <v>588</v>
      </c>
      <c r="B6" s="524">
        <v>786.66000000000008</v>
      </c>
      <c r="C6" s="469">
        <v>1</v>
      </c>
      <c r="D6" s="526">
        <v>4</v>
      </c>
      <c r="E6" s="530" t="s">
        <v>588</v>
      </c>
      <c r="F6" s="524">
        <v>728.90000000000009</v>
      </c>
      <c r="G6" s="528">
        <v>0.9265756489461775</v>
      </c>
      <c r="H6" s="472">
        <v>3</v>
      </c>
      <c r="I6" s="529">
        <v>0.75</v>
      </c>
      <c r="J6" s="533">
        <v>57.76</v>
      </c>
      <c r="K6" s="528">
        <v>7.3424351053822473E-2</v>
      </c>
      <c r="L6" s="472">
        <v>1</v>
      </c>
      <c r="M6" s="529">
        <v>0.25</v>
      </c>
    </row>
    <row r="7" spans="1:13" ht="14.4" customHeight="1" x14ac:dyDescent="0.3">
      <c r="A7" s="521" t="s">
        <v>589</v>
      </c>
      <c r="B7" s="524">
        <v>696.57999999999993</v>
      </c>
      <c r="C7" s="469">
        <v>1</v>
      </c>
      <c r="D7" s="526">
        <v>5</v>
      </c>
      <c r="E7" s="530" t="s">
        <v>589</v>
      </c>
      <c r="F7" s="524">
        <v>696.57999999999993</v>
      </c>
      <c r="G7" s="528">
        <v>1</v>
      </c>
      <c r="H7" s="472">
        <v>4</v>
      </c>
      <c r="I7" s="529">
        <v>0.8</v>
      </c>
      <c r="J7" s="533">
        <v>0</v>
      </c>
      <c r="K7" s="528">
        <v>0</v>
      </c>
      <c r="L7" s="472">
        <v>1</v>
      </c>
      <c r="M7" s="529">
        <v>0.2</v>
      </c>
    </row>
    <row r="8" spans="1:13" ht="14.4" customHeight="1" x14ac:dyDescent="0.3">
      <c r="A8" s="521" t="s">
        <v>590</v>
      </c>
      <c r="B8" s="524">
        <v>845.68000000000006</v>
      </c>
      <c r="C8" s="469">
        <v>1</v>
      </c>
      <c r="D8" s="526">
        <v>5</v>
      </c>
      <c r="E8" s="530" t="s">
        <v>590</v>
      </c>
      <c r="F8" s="524">
        <v>845.68000000000006</v>
      </c>
      <c r="G8" s="528">
        <v>1</v>
      </c>
      <c r="H8" s="472">
        <v>5</v>
      </c>
      <c r="I8" s="529">
        <v>1</v>
      </c>
      <c r="J8" s="533"/>
      <c r="K8" s="528">
        <v>0</v>
      </c>
      <c r="L8" s="472"/>
      <c r="M8" s="529">
        <v>0</v>
      </c>
    </row>
    <row r="9" spans="1:13" ht="14.4" customHeight="1" thickBot="1" x14ac:dyDescent="0.35">
      <c r="A9" s="522" t="s">
        <v>591</v>
      </c>
      <c r="B9" s="514">
        <v>0</v>
      </c>
      <c r="C9" s="475"/>
      <c r="D9" s="527">
        <v>1</v>
      </c>
      <c r="E9" s="531" t="s">
        <v>591</v>
      </c>
      <c r="F9" s="514">
        <v>0</v>
      </c>
      <c r="G9" s="486"/>
      <c r="H9" s="478">
        <v>1</v>
      </c>
      <c r="I9" s="508">
        <v>1</v>
      </c>
      <c r="J9" s="534"/>
      <c r="K9" s="486"/>
      <c r="L9" s="478"/>
      <c r="M9" s="508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7" t="s">
        <v>674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</row>
    <row r="2" spans="1:21" ht="14.4" customHeight="1" thickBot="1" x14ac:dyDescent="0.35">
      <c r="A2" s="234" t="s">
        <v>260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9"/>
      <c r="B3" s="390"/>
      <c r="C3" s="390"/>
      <c r="D3" s="390"/>
      <c r="E3" s="390"/>
      <c r="F3" s="390"/>
      <c r="G3" s="390"/>
      <c r="H3" s="390"/>
      <c r="I3" s="390"/>
      <c r="J3" s="390"/>
      <c r="K3" s="391" t="s">
        <v>128</v>
      </c>
      <c r="L3" s="392"/>
      <c r="M3" s="66">
        <f>SUBTOTAL(9,M7:M1048576)</f>
        <v>3008.5</v>
      </c>
      <c r="N3" s="66">
        <f>SUBTOTAL(9,N7:N1048576)</f>
        <v>28</v>
      </c>
      <c r="O3" s="66">
        <f>SUBTOTAL(9,O7:O1048576)</f>
        <v>19</v>
      </c>
      <c r="P3" s="66">
        <f>SUBTOTAL(9,P7:P1048576)</f>
        <v>2950.74</v>
      </c>
      <c r="Q3" s="67">
        <f>IF(M3=0,0,P3/M3)</f>
        <v>0.98080106365298314</v>
      </c>
      <c r="R3" s="66">
        <f>SUBTOTAL(9,R7:R1048576)</f>
        <v>26</v>
      </c>
      <c r="S3" s="67">
        <f>IF(N3=0,0,R3/N3)</f>
        <v>0.9285714285714286</v>
      </c>
      <c r="T3" s="66">
        <f>SUBTOTAL(9,T7:T1048576)</f>
        <v>17</v>
      </c>
      <c r="U3" s="68">
        <f>IF(O3=0,0,T3/O3)</f>
        <v>0.89473684210526316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3" t="s">
        <v>15</v>
      </c>
      <c r="N4" s="394"/>
      <c r="O4" s="394"/>
      <c r="P4" s="395" t="s">
        <v>21</v>
      </c>
      <c r="Q4" s="394"/>
      <c r="R4" s="394"/>
      <c r="S4" s="394"/>
      <c r="T4" s="394"/>
      <c r="U4" s="396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6" t="s">
        <v>22</v>
      </c>
      <c r="Q5" s="387"/>
      <c r="R5" s="386" t="s">
        <v>13</v>
      </c>
      <c r="S5" s="387"/>
      <c r="T5" s="386" t="s">
        <v>20</v>
      </c>
      <c r="U5" s="388"/>
    </row>
    <row r="6" spans="1:21" s="208" customFormat="1" ht="14.4" customHeight="1" thickBot="1" x14ac:dyDescent="0.35">
      <c r="A6" s="535" t="s">
        <v>23</v>
      </c>
      <c r="B6" s="536" t="s">
        <v>5</v>
      </c>
      <c r="C6" s="535" t="s">
        <v>24</v>
      </c>
      <c r="D6" s="536" t="s">
        <v>6</v>
      </c>
      <c r="E6" s="536" t="s">
        <v>152</v>
      </c>
      <c r="F6" s="536" t="s">
        <v>25</v>
      </c>
      <c r="G6" s="536" t="s">
        <v>26</v>
      </c>
      <c r="H6" s="536" t="s">
        <v>8</v>
      </c>
      <c r="I6" s="536" t="s">
        <v>10</v>
      </c>
      <c r="J6" s="536" t="s">
        <v>11</v>
      </c>
      <c r="K6" s="536" t="s">
        <v>12</v>
      </c>
      <c r="L6" s="536" t="s">
        <v>27</v>
      </c>
      <c r="M6" s="537" t="s">
        <v>14</v>
      </c>
      <c r="N6" s="538" t="s">
        <v>28</v>
      </c>
      <c r="O6" s="538" t="s">
        <v>28</v>
      </c>
      <c r="P6" s="538" t="s">
        <v>14</v>
      </c>
      <c r="Q6" s="538" t="s">
        <v>2</v>
      </c>
      <c r="R6" s="538" t="s">
        <v>28</v>
      </c>
      <c r="S6" s="538" t="s">
        <v>2</v>
      </c>
      <c r="T6" s="538" t="s">
        <v>28</v>
      </c>
      <c r="U6" s="539" t="s">
        <v>2</v>
      </c>
    </row>
    <row r="7" spans="1:21" ht="14.4" customHeight="1" x14ac:dyDescent="0.3">
      <c r="A7" s="540">
        <v>35</v>
      </c>
      <c r="B7" s="541" t="s">
        <v>569</v>
      </c>
      <c r="C7" s="541" t="s">
        <v>581</v>
      </c>
      <c r="D7" s="542" t="s">
        <v>673</v>
      </c>
      <c r="E7" s="543" t="s">
        <v>587</v>
      </c>
      <c r="F7" s="541" t="s">
        <v>580</v>
      </c>
      <c r="G7" s="541" t="s">
        <v>592</v>
      </c>
      <c r="H7" s="541" t="s">
        <v>511</v>
      </c>
      <c r="I7" s="541" t="s">
        <v>593</v>
      </c>
      <c r="J7" s="541" t="s">
        <v>594</v>
      </c>
      <c r="K7" s="541" t="s">
        <v>595</v>
      </c>
      <c r="L7" s="544">
        <v>0</v>
      </c>
      <c r="M7" s="544">
        <v>0</v>
      </c>
      <c r="N7" s="541">
        <v>1</v>
      </c>
      <c r="O7" s="545">
        <v>1</v>
      </c>
      <c r="P7" s="544">
        <v>0</v>
      </c>
      <c r="Q7" s="546"/>
      <c r="R7" s="541">
        <v>1</v>
      </c>
      <c r="S7" s="546">
        <v>1</v>
      </c>
      <c r="T7" s="545">
        <v>1</v>
      </c>
      <c r="U7" s="122">
        <v>1</v>
      </c>
    </row>
    <row r="8" spans="1:21" ht="14.4" customHeight="1" x14ac:dyDescent="0.3">
      <c r="A8" s="547">
        <v>35</v>
      </c>
      <c r="B8" s="548" t="s">
        <v>569</v>
      </c>
      <c r="C8" s="548" t="s">
        <v>581</v>
      </c>
      <c r="D8" s="549" t="s">
        <v>673</v>
      </c>
      <c r="E8" s="550" t="s">
        <v>587</v>
      </c>
      <c r="F8" s="548" t="s">
        <v>580</v>
      </c>
      <c r="G8" s="548" t="s">
        <v>596</v>
      </c>
      <c r="H8" s="548" t="s">
        <v>564</v>
      </c>
      <c r="I8" s="548" t="s">
        <v>597</v>
      </c>
      <c r="J8" s="548" t="s">
        <v>598</v>
      </c>
      <c r="K8" s="548" t="s">
        <v>599</v>
      </c>
      <c r="L8" s="551">
        <v>46.07</v>
      </c>
      <c r="M8" s="551">
        <v>46.07</v>
      </c>
      <c r="N8" s="548">
        <v>1</v>
      </c>
      <c r="O8" s="552">
        <v>0.5</v>
      </c>
      <c r="P8" s="551">
        <v>46.07</v>
      </c>
      <c r="Q8" s="553">
        <v>1</v>
      </c>
      <c r="R8" s="548">
        <v>1</v>
      </c>
      <c r="S8" s="553">
        <v>1</v>
      </c>
      <c r="T8" s="552">
        <v>0.5</v>
      </c>
      <c r="U8" s="554">
        <v>1</v>
      </c>
    </row>
    <row r="9" spans="1:21" ht="14.4" customHeight="1" x14ac:dyDescent="0.3">
      <c r="A9" s="547">
        <v>35</v>
      </c>
      <c r="B9" s="548" t="s">
        <v>569</v>
      </c>
      <c r="C9" s="548" t="s">
        <v>581</v>
      </c>
      <c r="D9" s="549" t="s">
        <v>673</v>
      </c>
      <c r="E9" s="550" t="s">
        <v>587</v>
      </c>
      <c r="F9" s="548" t="s">
        <v>580</v>
      </c>
      <c r="G9" s="548" t="s">
        <v>600</v>
      </c>
      <c r="H9" s="548" t="s">
        <v>564</v>
      </c>
      <c r="I9" s="548" t="s">
        <v>601</v>
      </c>
      <c r="J9" s="548" t="s">
        <v>602</v>
      </c>
      <c r="K9" s="548" t="s">
        <v>603</v>
      </c>
      <c r="L9" s="551">
        <v>543.36</v>
      </c>
      <c r="M9" s="551">
        <v>543.36</v>
      </c>
      <c r="N9" s="548">
        <v>1</v>
      </c>
      <c r="O9" s="552">
        <v>0.5</v>
      </c>
      <c r="P9" s="551">
        <v>543.36</v>
      </c>
      <c r="Q9" s="553">
        <v>1</v>
      </c>
      <c r="R9" s="548">
        <v>1</v>
      </c>
      <c r="S9" s="553">
        <v>1</v>
      </c>
      <c r="T9" s="552">
        <v>0.5</v>
      </c>
      <c r="U9" s="554">
        <v>1</v>
      </c>
    </row>
    <row r="10" spans="1:21" ht="14.4" customHeight="1" x14ac:dyDescent="0.3">
      <c r="A10" s="547">
        <v>35</v>
      </c>
      <c r="B10" s="548" t="s">
        <v>569</v>
      </c>
      <c r="C10" s="548" t="s">
        <v>581</v>
      </c>
      <c r="D10" s="549" t="s">
        <v>673</v>
      </c>
      <c r="E10" s="550" t="s">
        <v>587</v>
      </c>
      <c r="F10" s="548" t="s">
        <v>580</v>
      </c>
      <c r="G10" s="548" t="s">
        <v>604</v>
      </c>
      <c r="H10" s="548" t="s">
        <v>511</v>
      </c>
      <c r="I10" s="548" t="s">
        <v>605</v>
      </c>
      <c r="J10" s="548" t="s">
        <v>606</v>
      </c>
      <c r="K10" s="548" t="s">
        <v>607</v>
      </c>
      <c r="L10" s="551">
        <v>37.68</v>
      </c>
      <c r="M10" s="551">
        <v>37.68</v>
      </c>
      <c r="N10" s="548">
        <v>1</v>
      </c>
      <c r="O10" s="552">
        <v>1</v>
      </c>
      <c r="P10" s="551">
        <v>37.68</v>
      </c>
      <c r="Q10" s="553">
        <v>1</v>
      </c>
      <c r="R10" s="548">
        <v>1</v>
      </c>
      <c r="S10" s="553">
        <v>1</v>
      </c>
      <c r="T10" s="552">
        <v>1</v>
      </c>
      <c r="U10" s="554">
        <v>1</v>
      </c>
    </row>
    <row r="11" spans="1:21" ht="14.4" customHeight="1" x14ac:dyDescent="0.3">
      <c r="A11" s="547">
        <v>35</v>
      </c>
      <c r="B11" s="548" t="s">
        <v>569</v>
      </c>
      <c r="C11" s="548" t="s">
        <v>581</v>
      </c>
      <c r="D11" s="549" t="s">
        <v>673</v>
      </c>
      <c r="E11" s="550" t="s">
        <v>587</v>
      </c>
      <c r="F11" s="548" t="s">
        <v>580</v>
      </c>
      <c r="G11" s="548" t="s">
        <v>608</v>
      </c>
      <c r="H11" s="548" t="s">
        <v>511</v>
      </c>
      <c r="I11" s="548" t="s">
        <v>609</v>
      </c>
      <c r="J11" s="548" t="s">
        <v>610</v>
      </c>
      <c r="K11" s="548" t="s">
        <v>611</v>
      </c>
      <c r="L11" s="551">
        <v>52.47</v>
      </c>
      <c r="M11" s="551">
        <v>52.47</v>
      </c>
      <c r="N11" s="548">
        <v>1</v>
      </c>
      <c r="O11" s="552">
        <v>1</v>
      </c>
      <c r="P11" s="551">
        <v>52.47</v>
      </c>
      <c r="Q11" s="553">
        <v>1</v>
      </c>
      <c r="R11" s="548">
        <v>1</v>
      </c>
      <c r="S11" s="553">
        <v>1</v>
      </c>
      <c r="T11" s="552">
        <v>1</v>
      </c>
      <c r="U11" s="554">
        <v>1</v>
      </c>
    </row>
    <row r="12" spans="1:21" ht="14.4" customHeight="1" x14ac:dyDescent="0.3">
      <c r="A12" s="547">
        <v>35</v>
      </c>
      <c r="B12" s="548" t="s">
        <v>569</v>
      </c>
      <c r="C12" s="548" t="s">
        <v>581</v>
      </c>
      <c r="D12" s="549" t="s">
        <v>673</v>
      </c>
      <c r="E12" s="550" t="s">
        <v>588</v>
      </c>
      <c r="F12" s="548" t="s">
        <v>580</v>
      </c>
      <c r="G12" s="548" t="s">
        <v>612</v>
      </c>
      <c r="H12" s="548" t="s">
        <v>511</v>
      </c>
      <c r="I12" s="548" t="s">
        <v>613</v>
      </c>
      <c r="J12" s="548" t="s">
        <v>614</v>
      </c>
      <c r="K12" s="548" t="s">
        <v>615</v>
      </c>
      <c r="L12" s="551">
        <v>57.76</v>
      </c>
      <c r="M12" s="551">
        <v>57.76</v>
      </c>
      <c r="N12" s="548">
        <v>1</v>
      </c>
      <c r="O12" s="552">
        <v>1</v>
      </c>
      <c r="P12" s="551"/>
      <c r="Q12" s="553">
        <v>0</v>
      </c>
      <c r="R12" s="548"/>
      <c r="S12" s="553">
        <v>0</v>
      </c>
      <c r="T12" s="552"/>
      <c r="U12" s="554">
        <v>0</v>
      </c>
    </row>
    <row r="13" spans="1:21" ht="14.4" customHeight="1" x14ac:dyDescent="0.3">
      <c r="A13" s="547">
        <v>35</v>
      </c>
      <c r="B13" s="548" t="s">
        <v>569</v>
      </c>
      <c r="C13" s="548" t="s">
        <v>581</v>
      </c>
      <c r="D13" s="549" t="s">
        <v>673</v>
      </c>
      <c r="E13" s="550" t="s">
        <v>588</v>
      </c>
      <c r="F13" s="548" t="s">
        <v>580</v>
      </c>
      <c r="G13" s="548" t="s">
        <v>616</v>
      </c>
      <c r="H13" s="548" t="s">
        <v>564</v>
      </c>
      <c r="I13" s="548" t="s">
        <v>617</v>
      </c>
      <c r="J13" s="548" t="s">
        <v>618</v>
      </c>
      <c r="K13" s="548" t="s">
        <v>619</v>
      </c>
      <c r="L13" s="551">
        <v>392.42</v>
      </c>
      <c r="M13" s="551">
        <v>392.42</v>
      </c>
      <c r="N13" s="548">
        <v>1</v>
      </c>
      <c r="O13" s="552">
        <v>0.5</v>
      </c>
      <c r="P13" s="551">
        <v>392.42</v>
      </c>
      <c r="Q13" s="553">
        <v>1</v>
      </c>
      <c r="R13" s="548">
        <v>1</v>
      </c>
      <c r="S13" s="553">
        <v>1</v>
      </c>
      <c r="T13" s="552">
        <v>0.5</v>
      </c>
      <c r="U13" s="554">
        <v>1</v>
      </c>
    </row>
    <row r="14" spans="1:21" ht="14.4" customHeight="1" x14ac:dyDescent="0.3">
      <c r="A14" s="547">
        <v>35</v>
      </c>
      <c r="B14" s="548" t="s">
        <v>569</v>
      </c>
      <c r="C14" s="548" t="s">
        <v>581</v>
      </c>
      <c r="D14" s="549" t="s">
        <v>673</v>
      </c>
      <c r="E14" s="550" t="s">
        <v>588</v>
      </c>
      <c r="F14" s="548" t="s">
        <v>580</v>
      </c>
      <c r="G14" s="548" t="s">
        <v>620</v>
      </c>
      <c r="H14" s="548" t="s">
        <v>511</v>
      </c>
      <c r="I14" s="548" t="s">
        <v>621</v>
      </c>
      <c r="J14" s="548" t="s">
        <v>622</v>
      </c>
      <c r="K14" s="548" t="s">
        <v>623</v>
      </c>
      <c r="L14" s="551">
        <v>91.11</v>
      </c>
      <c r="M14" s="551">
        <v>182.22</v>
      </c>
      <c r="N14" s="548">
        <v>2</v>
      </c>
      <c r="O14" s="552">
        <v>1</v>
      </c>
      <c r="P14" s="551">
        <v>182.22</v>
      </c>
      <c r="Q14" s="553">
        <v>1</v>
      </c>
      <c r="R14" s="548">
        <v>2</v>
      </c>
      <c r="S14" s="553">
        <v>1</v>
      </c>
      <c r="T14" s="552">
        <v>1</v>
      </c>
      <c r="U14" s="554">
        <v>1</v>
      </c>
    </row>
    <row r="15" spans="1:21" ht="14.4" customHeight="1" x14ac:dyDescent="0.3">
      <c r="A15" s="547">
        <v>35</v>
      </c>
      <c r="B15" s="548" t="s">
        <v>569</v>
      </c>
      <c r="C15" s="548" t="s">
        <v>581</v>
      </c>
      <c r="D15" s="549" t="s">
        <v>673</v>
      </c>
      <c r="E15" s="550" t="s">
        <v>588</v>
      </c>
      <c r="F15" s="548" t="s">
        <v>580</v>
      </c>
      <c r="G15" s="548" t="s">
        <v>624</v>
      </c>
      <c r="H15" s="548" t="s">
        <v>564</v>
      </c>
      <c r="I15" s="548" t="s">
        <v>625</v>
      </c>
      <c r="J15" s="548" t="s">
        <v>626</v>
      </c>
      <c r="K15" s="548" t="s">
        <v>627</v>
      </c>
      <c r="L15" s="551">
        <v>0</v>
      </c>
      <c r="M15" s="551">
        <v>0</v>
      </c>
      <c r="N15" s="548">
        <v>1</v>
      </c>
      <c r="O15" s="552">
        <v>1</v>
      </c>
      <c r="P15" s="551">
        <v>0</v>
      </c>
      <c r="Q15" s="553"/>
      <c r="R15" s="548">
        <v>1</v>
      </c>
      <c r="S15" s="553">
        <v>1</v>
      </c>
      <c r="T15" s="552">
        <v>1</v>
      </c>
      <c r="U15" s="554">
        <v>1</v>
      </c>
    </row>
    <row r="16" spans="1:21" ht="14.4" customHeight="1" x14ac:dyDescent="0.3">
      <c r="A16" s="547">
        <v>35</v>
      </c>
      <c r="B16" s="548" t="s">
        <v>569</v>
      </c>
      <c r="C16" s="548" t="s">
        <v>581</v>
      </c>
      <c r="D16" s="549" t="s">
        <v>673</v>
      </c>
      <c r="E16" s="550" t="s">
        <v>588</v>
      </c>
      <c r="F16" s="548" t="s">
        <v>580</v>
      </c>
      <c r="G16" s="548" t="s">
        <v>628</v>
      </c>
      <c r="H16" s="548" t="s">
        <v>511</v>
      </c>
      <c r="I16" s="548" t="s">
        <v>629</v>
      </c>
      <c r="J16" s="548" t="s">
        <v>630</v>
      </c>
      <c r="K16" s="548" t="s">
        <v>631</v>
      </c>
      <c r="L16" s="551">
        <v>77.13</v>
      </c>
      <c r="M16" s="551">
        <v>154.26</v>
      </c>
      <c r="N16" s="548">
        <v>2</v>
      </c>
      <c r="O16" s="552">
        <v>0.5</v>
      </c>
      <c r="P16" s="551">
        <v>154.26</v>
      </c>
      <c r="Q16" s="553">
        <v>1</v>
      </c>
      <c r="R16" s="548">
        <v>2</v>
      </c>
      <c r="S16" s="553">
        <v>1</v>
      </c>
      <c r="T16" s="552">
        <v>0.5</v>
      </c>
      <c r="U16" s="554">
        <v>1</v>
      </c>
    </row>
    <row r="17" spans="1:21" ht="14.4" customHeight="1" x14ac:dyDescent="0.3">
      <c r="A17" s="547">
        <v>35</v>
      </c>
      <c r="B17" s="548" t="s">
        <v>569</v>
      </c>
      <c r="C17" s="548" t="s">
        <v>581</v>
      </c>
      <c r="D17" s="549" t="s">
        <v>673</v>
      </c>
      <c r="E17" s="550" t="s">
        <v>589</v>
      </c>
      <c r="F17" s="548" t="s">
        <v>580</v>
      </c>
      <c r="G17" s="548" t="s">
        <v>632</v>
      </c>
      <c r="H17" s="548" t="s">
        <v>511</v>
      </c>
      <c r="I17" s="548" t="s">
        <v>633</v>
      </c>
      <c r="J17" s="548" t="s">
        <v>634</v>
      </c>
      <c r="K17" s="548" t="s">
        <v>635</v>
      </c>
      <c r="L17" s="551">
        <v>0</v>
      </c>
      <c r="M17" s="551">
        <v>0</v>
      </c>
      <c r="N17" s="548">
        <v>1</v>
      </c>
      <c r="O17" s="552">
        <v>1</v>
      </c>
      <c r="P17" s="551">
        <v>0</v>
      </c>
      <c r="Q17" s="553"/>
      <c r="R17" s="548">
        <v>1</v>
      </c>
      <c r="S17" s="553">
        <v>1</v>
      </c>
      <c r="T17" s="552">
        <v>1</v>
      </c>
      <c r="U17" s="554">
        <v>1</v>
      </c>
    </row>
    <row r="18" spans="1:21" ht="14.4" customHeight="1" x14ac:dyDescent="0.3">
      <c r="A18" s="547">
        <v>35</v>
      </c>
      <c r="B18" s="548" t="s">
        <v>569</v>
      </c>
      <c r="C18" s="548" t="s">
        <v>581</v>
      </c>
      <c r="D18" s="549" t="s">
        <v>673</v>
      </c>
      <c r="E18" s="550" t="s">
        <v>589</v>
      </c>
      <c r="F18" s="548" t="s">
        <v>580</v>
      </c>
      <c r="G18" s="548" t="s">
        <v>632</v>
      </c>
      <c r="H18" s="548" t="s">
        <v>511</v>
      </c>
      <c r="I18" s="548" t="s">
        <v>636</v>
      </c>
      <c r="J18" s="548" t="s">
        <v>634</v>
      </c>
      <c r="K18" s="548" t="s">
        <v>637</v>
      </c>
      <c r="L18" s="551">
        <v>0</v>
      </c>
      <c r="M18" s="551">
        <v>0</v>
      </c>
      <c r="N18" s="548">
        <v>1</v>
      </c>
      <c r="O18" s="552">
        <v>1</v>
      </c>
      <c r="P18" s="551"/>
      <c r="Q18" s="553"/>
      <c r="R18" s="548"/>
      <c r="S18" s="553">
        <v>0</v>
      </c>
      <c r="T18" s="552"/>
      <c r="U18" s="554">
        <v>0</v>
      </c>
    </row>
    <row r="19" spans="1:21" ht="14.4" customHeight="1" x14ac:dyDescent="0.3">
      <c r="A19" s="547">
        <v>35</v>
      </c>
      <c r="B19" s="548" t="s">
        <v>569</v>
      </c>
      <c r="C19" s="548" t="s">
        <v>581</v>
      </c>
      <c r="D19" s="549" t="s">
        <v>673</v>
      </c>
      <c r="E19" s="550" t="s">
        <v>589</v>
      </c>
      <c r="F19" s="548" t="s">
        <v>580</v>
      </c>
      <c r="G19" s="548" t="s">
        <v>624</v>
      </c>
      <c r="H19" s="548" t="s">
        <v>564</v>
      </c>
      <c r="I19" s="548" t="s">
        <v>638</v>
      </c>
      <c r="J19" s="548" t="s">
        <v>626</v>
      </c>
      <c r="K19" s="548" t="s">
        <v>639</v>
      </c>
      <c r="L19" s="551">
        <v>36.54</v>
      </c>
      <c r="M19" s="551">
        <v>36.54</v>
      </c>
      <c r="N19" s="548">
        <v>1</v>
      </c>
      <c r="O19" s="552">
        <v>1</v>
      </c>
      <c r="P19" s="551">
        <v>36.54</v>
      </c>
      <c r="Q19" s="553">
        <v>1</v>
      </c>
      <c r="R19" s="548">
        <v>1</v>
      </c>
      <c r="S19" s="553">
        <v>1</v>
      </c>
      <c r="T19" s="552">
        <v>1</v>
      </c>
      <c r="U19" s="554">
        <v>1</v>
      </c>
    </row>
    <row r="20" spans="1:21" ht="14.4" customHeight="1" x14ac:dyDescent="0.3">
      <c r="A20" s="547">
        <v>35</v>
      </c>
      <c r="B20" s="548" t="s">
        <v>569</v>
      </c>
      <c r="C20" s="548" t="s">
        <v>581</v>
      </c>
      <c r="D20" s="549" t="s">
        <v>673</v>
      </c>
      <c r="E20" s="550" t="s">
        <v>589</v>
      </c>
      <c r="F20" s="548" t="s">
        <v>580</v>
      </c>
      <c r="G20" s="548" t="s">
        <v>640</v>
      </c>
      <c r="H20" s="548" t="s">
        <v>511</v>
      </c>
      <c r="I20" s="548" t="s">
        <v>641</v>
      </c>
      <c r="J20" s="548" t="s">
        <v>642</v>
      </c>
      <c r="K20" s="548" t="s">
        <v>643</v>
      </c>
      <c r="L20" s="551">
        <v>57.64</v>
      </c>
      <c r="M20" s="551">
        <v>57.64</v>
      </c>
      <c r="N20" s="548">
        <v>1</v>
      </c>
      <c r="O20" s="552">
        <v>1</v>
      </c>
      <c r="P20" s="551">
        <v>57.64</v>
      </c>
      <c r="Q20" s="553">
        <v>1</v>
      </c>
      <c r="R20" s="548">
        <v>1</v>
      </c>
      <c r="S20" s="553">
        <v>1</v>
      </c>
      <c r="T20" s="552">
        <v>1</v>
      </c>
      <c r="U20" s="554">
        <v>1</v>
      </c>
    </row>
    <row r="21" spans="1:21" ht="14.4" customHeight="1" x14ac:dyDescent="0.3">
      <c r="A21" s="547">
        <v>35</v>
      </c>
      <c r="B21" s="548" t="s">
        <v>569</v>
      </c>
      <c r="C21" s="548" t="s">
        <v>581</v>
      </c>
      <c r="D21" s="549" t="s">
        <v>673</v>
      </c>
      <c r="E21" s="550" t="s">
        <v>589</v>
      </c>
      <c r="F21" s="548" t="s">
        <v>580</v>
      </c>
      <c r="G21" s="548" t="s">
        <v>640</v>
      </c>
      <c r="H21" s="548" t="s">
        <v>511</v>
      </c>
      <c r="I21" s="548" t="s">
        <v>644</v>
      </c>
      <c r="J21" s="548" t="s">
        <v>642</v>
      </c>
      <c r="K21" s="548" t="s">
        <v>645</v>
      </c>
      <c r="L21" s="551">
        <v>301.2</v>
      </c>
      <c r="M21" s="551">
        <v>602.4</v>
      </c>
      <c r="N21" s="548">
        <v>2</v>
      </c>
      <c r="O21" s="552">
        <v>1</v>
      </c>
      <c r="P21" s="551">
        <v>602.4</v>
      </c>
      <c r="Q21" s="553">
        <v>1</v>
      </c>
      <c r="R21" s="548">
        <v>2</v>
      </c>
      <c r="S21" s="553">
        <v>1</v>
      </c>
      <c r="T21" s="552">
        <v>1</v>
      </c>
      <c r="U21" s="554">
        <v>1</v>
      </c>
    </row>
    <row r="22" spans="1:21" ht="14.4" customHeight="1" x14ac:dyDescent="0.3">
      <c r="A22" s="547">
        <v>35</v>
      </c>
      <c r="B22" s="548" t="s">
        <v>569</v>
      </c>
      <c r="C22" s="548" t="s">
        <v>581</v>
      </c>
      <c r="D22" s="549" t="s">
        <v>673</v>
      </c>
      <c r="E22" s="550" t="s">
        <v>590</v>
      </c>
      <c r="F22" s="548" t="s">
        <v>580</v>
      </c>
      <c r="G22" s="548" t="s">
        <v>646</v>
      </c>
      <c r="H22" s="548" t="s">
        <v>511</v>
      </c>
      <c r="I22" s="548" t="s">
        <v>647</v>
      </c>
      <c r="J22" s="548" t="s">
        <v>648</v>
      </c>
      <c r="K22" s="548" t="s">
        <v>649</v>
      </c>
      <c r="L22" s="551">
        <v>590.26</v>
      </c>
      <c r="M22" s="551">
        <v>590.26</v>
      </c>
      <c r="N22" s="548">
        <v>1</v>
      </c>
      <c r="O22" s="552">
        <v>0.5</v>
      </c>
      <c r="P22" s="551">
        <v>590.26</v>
      </c>
      <c r="Q22" s="553">
        <v>1</v>
      </c>
      <c r="R22" s="548">
        <v>1</v>
      </c>
      <c r="S22" s="553">
        <v>1</v>
      </c>
      <c r="T22" s="552">
        <v>0.5</v>
      </c>
      <c r="U22" s="554">
        <v>1</v>
      </c>
    </row>
    <row r="23" spans="1:21" ht="14.4" customHeight="1" x14ac:dyDescent="0.3">
      <c r="A23" s="547">
        <v>35</v>
      </c>
      <c r="B23" s="548" t="s">
        <v>569</v>
      </c>
      <c r="C23" s="548" t="s">
        <v>581</v>
      </c>
      <c r="D23" s="549" t="s">
        <v>673</v>
      </c>
      <c r="E23" s="550" t="s">
        <v>590</v>
      </c>
      <c r="F23" s="548" t="s">
        <v>580</v>
      </c>
      <c r="G23" s="548" t="s">
        <v>650</v>
      </c>
      <c r="H23" s="548" t="s">
        <v>511</v>
      </c>
      <c r="I23" s="548" t="s">
        <v>651</v>
      </c>
      <c r="J23" s="548" t="s">
        <v>652</v>
      </c>
      <c r="K23" s="548" t="s">
        <v>653</v>
      </c>
      <c r="L23" s="551">
        <v>0</v>
      </c>
      <c r="M23" s="551">
        <v>0</v>
      </c>
      <c r="N23" s="548">
        <v>3</v>
      </c>
      <c r="O23" s="552">
        <v>1</v>
      </c>
      <c r="P23" s="551">
        <v>0</v>
      </c>
      <c r="Q23" s="553"/>
      <c r="R23" s="548">
        <v>3</v>
      </c>
      <c r="S23" s="553">
        <v>1</v>
      </c>
      <c r="T23" s="552">
        <v>1</v>
      </c>
      <c r="U23" s="554">
        <v>1</v>
      </c>
    </row>
    <row r="24" spans="1:21" ht="14.4" customHeight="1" x14ac:dyDescent="0.3">
      <c r="A24" s="547">
        <v>35</v>
      </c>
      <c r="B24" s="548" t="s">
        <v>569</v>
      </c>
      <c r="C24" s="548" t="s">
        <v>581</v>
      </c>
      <c r="D24" s="549" t="s">
        <v>673</v>
      </c>
      <c r="E24" s="550" t="s">
        <v>590</v>
      </c>
      <c r="F24" s="548" t="s">
        <v>580</v>
      </c>
      <c r="G24" s="548" t="s">
        <v>650</v>
      </c>
      <c r="H24" s="548" t="s">
        <v>511</v>
      </c>
      <c r="I24" s="548" t="s">
        <v>654</v>
      </c>
      <c r="J24" s="548" t="s">
        <v>652</v>
      </c>
      <c r="K24" s="548" t="s">
        <v>655</v>
      </c>
      <c r="L24" s="551">
        <v>0</v>
      </c>
      <c r="M24" s="551">
        <v>0</v>
      </c>
      <c r="N24" s="548">
        <v>1</v>
      </c>
      <c r="O24" s="552">
        <v>1</v>
      </c>
      <c r="P24" s="551">
        <v>0</v>
      </c>
      <c r="Q24" s="553"/>
      <c r="R24" s="548">
        <v>1</v>
      </c>
      <c r="S24" s="553">
        <v>1</v>
      </c>
      <c r="T24" s="552">
        <v>1</v>
      </c>
      <c r="U24" s="554">
        <v>1</v>
      </c>
    </row>
    <row r="25" spans="1:21" ht="14.4" customHeight="1" x14ac:dyDescent="0.3">
      <c r="A25" s="547">
        <v>35</v>
      </c>
      <c r="B25" s="548" t="s">
        <v>569</v>
      </c>
      <c r="C25" s="548" t="s">
        <v>581</v>
      </c>
      <c r="D25" s="549" t="s">
        <v>673</v>
      </c>
      <c r="E25" s="550" t="s">
        <v>590</v>
      </c>
      <c r="F25" s="548" t="s">
        <v>580</v>
      </c>
      <c r="G25" s="548" t="s">
        <v>620</v>
      </c>
      <c r="H25" s="548" t="s">
        <v>511</v>
      </c>
      <c r="I25" s="548" t="s">
        <v>656</v>
      </c>
      <c r="J25" s="548" t="s">
        <v>622</v>
      </c>
      <c r="K25" s="548" t="s">
        <v>623</v>
      </c>
      <c r="L25" s="551">
        <v>91.11</v>
      </c>
      <c r="M25" s="551">
        <v>91.11</v>
      </c>
      <c r="N25" s="548">
        <v>1</v>
      </c>
      <c r="O25" s="552">
        <v>0.5</v>
      </c>
      <c r="P25" s="551">
        <v>91.11</v>
      </c>
      <c r="Q25" s="553">
        <v>1</v>
      </c>
      <c r="R25" s="548">
        <v>1</v>
      </c>
      <c r="S25" s="553">
        <v>1</v>
      </c>
      <c r="T25" s="552">
        <v>0.5</v>
      </c>
      <c r="U25" s="554">
        <v>1</v>
      </c>
    </row>
    <row r="26" spans="1:21" ht="14.4" customHeight="1" x14ac:dyDescent="0.3">
      <c r="A26" s="547">
        <v>35</v>
      </c>
      <c r="B26" s="548" t="s">
        <v>569</v>
      </c>
      <c r="C26" s="548" t="s">
        <v>581</v>
      </c>
      <c r="D26" s="549" t="s">
        <v>673</v>
      </c>
      <c r="E26" s="550" t="s">
        <v>590</v>
      </c>
      <c r="F26" s="548" t="s">
        <v>580</v>
      </c>
      <c r="G26" s="548" t="s">
        <v>657</v>
      </c>
      <c r="H26" s="548" t="s">
        <v>511</v>
      </c>
      <c r="I26" s="548" t="s">
        <v>658</v>
      </c>
      <c r="J26" s="548" t="s">
        <v>659</v>
      </c>
      <c r="K26" s="548" t="s">
        <v>660</v>
      </c>
      <c r="L26" s="551">
        <v>107.27</v>
      </c>
      <c r="M26" s="551">
        <v>107.27</v>
      </c>
      <c r="N26" s="548">
        <v>1</v>
      </c>
      <c r="O26" s="552">
        <v>0.5</v>
      </c>
      <c r="P26" s="551">
        <v>107.27</v>
      </c>
      <c r="Q26" s="553">
        <v>1</v>
      </c>
      <c r="R26" s="548">
        <v>1</v>
      </c>
      <c r="S26" s="553">
        <v>1</v>
      </c>
      <c r="T26" s="552">
        <v>0.5</v>
      </c>
      <c r="U26" s="554">
        <v>1</v>
      </c>
    </row>
    <row r="27" spans="1:21" ht="14.4" customHeight="1" x14ac:dyDescent="0.3">
      <c r="A27" s="547">
        <v>35</v>
      </c>
      <c r="B27" s="548" t="s">
        <v>569</v>
      </c>
      <c r="C27" s="548" t="s">
        <v>581</v>
      </c>
      <c r="D27" s="549" t="s">
        <v>673</v>
      </c>
      <c r="E27" s="550" t="s">
        <v>590</v>
      </c>
      <c r="F27" s="548" t="s">
        <v>580</v>
      </c>
      <c r="G27" s="548" t="s">
        <v>661</v>
      </c>
      <c r="H27" s="548" t="s">
        <v>511</v>
      </c>
      <c r="I27" s="548" t="s">
        <v>662</v>
      </c>
      <c r="J27" s="548" t="s">
        <v>663</v>
      </c>
      <c r="K27" s="548" t="s">
        <v>664</v>
      </c>
      <c r="L27" s="551">
        <v>34.6</v>
      </c>
      <c r="M27" s="551">
        <v>34.6</v>
      </c>
      <c r="N27" s="548">
        <v>1</v>
      </c>
      <c r="O27" s="552">
        <v>1</v>
      </c>
      <c r="P27" s="551">
        <v>34.6</v>
      </c>
      <c r="Q27" s="553">
        <v>1</v>
      </c>
      <c r="R27" s="548">
        <v>1</v>
      </c>
      <c r="S27" s="553">
        <v>1</v>
      </c>
      <c r="T27" s="552">
        <v>1</v>
      </c>
      <c r="U27" s="554">
        <v>1</v>
      </c>
    </row>
    <row r="28" spans="1:21" ht="14.4" customHeight="1" x14ac:dyDescent="0.3">
      <c r="A28" s="547">
        <v>35</v>
      </c>
      <c r="B28" s="548" t="s">
        <v>569</v>
      </c>
      <c r="C28" s="548" t="s">
        <v>581</v>
      </c>
      <c r="D28" s="549" t="s">
        <v>673</v>
      </c>
      <c r="E28" s="550" t="s">
        <v>590</v>
      </c>
      <c r="F28" s="548" t="s">
        <v>580</v>
      </c>
      <c r="G28" s="548" t="s">
        <v>665</v>
      </c>
      <c r="H28" s="548" t="s">
        <v>511</v>
      </c>
      <c r="I28" s="548" t="s">
        <v>666</v>
      </c>
      <c r="J28" s="548" t="s">
        <v>667</v>
      </c>
      <c r="K28" s="548" t="s">
        <v>668</v>
      </c>
      <c r="L28" s="551">
        <v>22.44</v>
      </c>
      <c r="M28" s="551">
        <v>22.44</v>
      </c>
      <c r="N28" s="548">
        <v>1</v>
      </c>
      <c r="O28" s="552">
        <v>0.5</v>
      </c>
      <c r="P28" s="551">
        <v>22.44</v>
      </c>
      <c r="Q28" s="553">
        <v>1</v>
      </c>
      <c r="R28" s="548">
        <v>1</v>
      </c>
      <c r="S28" s="553">
        <v>1</v>
      </c>
      <c r="T28" s="552">
        <v>0.5</v>
      </c>
      <c r="U28" s="554">
        <v>1</v>
      </c>
    </row>
    <row r="29" spans="1:21" ht="14.4" customHeight="1" thickBot="1" x14ac:dyDescent="0.35">
      <c r="A29" s="555">
        <v>35</v>
      </c>
      <c r="B29" s="556" t="s">
        <v>569</v>
      </c>
      <c r="C29" s="556" t="s">
        <v>581</v>
      </c>
      <c r="D29" s="557" t="s">
        <v>673</v>
      </c>
      <c r="E29" s="558" t="s">
        <v>591</v>
      </c>
      <c r="F29" s="556" t="s">
        <v>580</v>
      </c>
      <c r="G29" s="556" t="s">
        <v>669</v>
      </c>
      <c r="H29" s="556" t="s">
        <v>511</v>
      </c>
      <c r="I29" s="556" t="s">
        <v>670</v>
      </c>
      <c r="J29" s="556" t="s">
        <v>671</v>
      </c>
      <c r="K29" s="556" t="s">
        <v>672</v>
      </c>
      <c r="L29" s="559">
        <v>0</v>
      </c>
      <c r="M29" s="559">
        <v>0</v>
      </c>
      <c r="N29" s="556">
        <v>1</v>
      </c>
      <c r="O29" s="560">
        <v>1</v>
      </c>
      <c r="P29" s="559">
        <v>0</v>
      </c>
      <c r="Q29" s="561"/>
      <c r="R29" s="556">
        <v>1</v>
      </c>
      <c r="S29" s="561">
        <v>1</v>
      </c>
      <c r="T29" s="560">
        <v>1</v>
      </c>
      <c r="U29" s="562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5" t="s">
        <v>675</v>
      </c>
      <c r="B1" s="366"/>
      <c r="C1" s="366"/>
      <c r="D1" s="366"/>
      <c r="E1" s="366"/>
      <c r="F1" s="366"/>
    </row>
    <row r="2" spans="1:6" ht="14.4" customHeight="1" thickBot="1" x14ac:dyDescent="0.35">
      <c r="A2" s="234" t="s">
        <v>260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7" t="s">
        <v>130</v>
      </c>
      <c r="C3" s="368"/>
      <c r="D3" s="369" t="s">
        <v>129</v>
      </c>
      <c r="E3" s="368"/>
      <c r="F3" s="80" t="s">
        <v>3</v>
      </c>
    </row>
    <row r="4" spans="1:6" ht="14.4" customHeight="1" thickBot="1" x14ac:dyDescent="0.35">
      <c r="A4" s="563" t="s">
        <v>166</v>
      </c>
      <c r="B4" s="481" t="s">
        <v>14</v>
      </c>
      <c r="C4" s="482" t="s">
        <v>2</v>
      </c>
      <c r="D4" s="481" t="s">
        <v>14</v>
      </c>
      <c r="E4" s="482" t="s">
        <v>2</v>
      </c>
      <c r="F4" s="483" t="s">
        <v>14</v>
      </c>
    </row>
    <row r="5" spans="1:6" ht="14.4" customHeight="1" x14ac:dyDescent="0.3">
      <c r="A5" s="572" t="s">
        <v>587</v>
      </c>
      <c r="B5" s="116"/>
      <c r="C5" s="546">
        <v>0</v>
      </c>
      <c r="D5" s="116">
        <v>589.43000000000006</v>
      </c>
      <c r="E5" s="546">
        <v>1</v>
      </c>
      <c r="F5" s="564">
        <v>589.43000000000006</v>
      </c>
    </row>
    <row r="6" spans="1:6" ht="14.4" customHeight="1" x14ac:dyDescent="0.3">
      <c r="A6" s="573" t="s">
        <v>589</v>
      </c>
      <c r="B6" s="565"/>
      <c r="C6" s="553">
        <v>0</v>
      </c>
      <c r="D6" s="565">
        <v>36.54</v>
      </c>
      <c r="E6" s="553">
        <v>1</v>
      </c>
      <c r="F6" s="566">
        <v>36.54</v>
      </c>
    </row>
    <row r="7" spans="1:6" ht="14.4" customHeight="1" thickBot="1" x14ac:dyDescent="0.35">
      <c r="A7" s="574" t="s">
        <v>588</v>
      </c>
      <c r="B7" s="569"/>
      <c r="C7" s="570">
        <v>0</v>
      </c>
      <c r="D7" s="569">
        <v>392.42</v>
      </c>
      <c r="E7" s="570">
        <v>1</v>
      </c>
      <c r="F7" s="571">
        <v>392.42</v>
      </c>
    </row>
    <row r="8" spans="1:6" ht="14.4" customHeight="1" thickBot="1" x14ac:dyDescent="0.35">
      <c r="A8" s="490" t="s">
        <v>3</v>
      </c>
      <c r="B8" s="491"/>
      <c r="C8" s="492">
        <v>0</v>
      </c>
      <c r="D8" s="491">
        <v>1018.3900000000001</v>
      </c>
      <c r="E8" s="492">
        <v>1</v>
      </c>
      <c r="F8" s="493">
        <v>1018.3900000000001</v>
      </c>
    </row>
    <row r="9" spans="1:6" ht="14.4" customHeight="1" thickBot="1" x14ac:dyDescent="0.35"/>
    <row r="10" spans="1:6" ht="14.4" customHeight="1" x14ac:dyDescent="0.3">
      <c r="A10" s="572" t="s">
        <v>676</v>
      </c>
      <c r="B10" s="116"/>
      <c r="C10" s="546">
        <v>0</v>
      </c>
      <c r="D10" s="116">
        <v>36.54</v>
      </c>
      <c r="E10" s="546">
        <v>1</v>
      </c>
      <c r="F10" s="564">
        <v>36.54</v>
      </c>
    </row>
    <row r="11" spans="1:6" ht="14.4" customHeight="1" x14ac:dyDescent="0.3">
      <c r="A11" s="573" t="s">
        <v>677</v>
      </c>
      <c r="B11" s="565"/>
      <c r="C11" s="553">
        <v>0</v>
      </c>
      <c r="D11" s="565">
        <v>46.07</v>
      </c>
      <c r="E11" s="553">
        <v>1</v>
      </c>
      <c r="F11" s="566">
        <v>46.07</v>
      </c>
    </row>
    <row r="12" spans="1:6" ht="14.4" customHeight="1" x14ac:dyDescent="0.3">
      <c r="A12" s="573" t="s">
        <v>678</v>
      </c>
      <c r="B12" s="565"/>
      <c r="C12" s="553">
        <v>0</v>
      </c>
      <c r="D12" s="565">
        <v>392.42</v>
      </c>
      <c r="E12" s="553">
        <v>1</v>
      </c>
      <c r="F12" s="566">
        <v>392.42</v>
      </c>
    </row>
    <row r="13" spans="1:6" ht="14.4" customHeight="1" thickBot="1" x14ac:dyDescent="0.35">
      <c r="A13" s="574" t="s">
        <v>679</v>
      </c>
      <c r="B13" s="569"/>
      <c r="C13" s="570">
        <v>0</v>
      </c>
      <c r="D13" s="569">
        <v>543.36</v>
      </c>
      <c r="E13" s="570">
        <v>1</v>
      </c>
      <c r="F13" s="571">
        <v>543.36</v>
      </c>
    </row>
    <row r="14" spans="1:6" ht="14.4" customHeight="1" thickBot="1" x14ac:dyDescent="0.35">
      <c r="A14" s="490" t="s">
        <v>3</v>
      </c>
      <c r="B14" s="491"/>
      <c r="C14" s="492">
        <v>0</v>
      </c>
      <c r="D14" s="491">
        <v>1018.39</v>
      </c>
      <c r="E14" s="492">
        <v>1</v>
      </c>
      <c r="F14" s="493">
        <v>1018.39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{57460DA6-0870-4C7A-87AB-167C94665249}</x14:id>
        </ext>
      </extLst>
    </cfRule>
  </conditionalFormatting>
  <conditionalFormatting sqref="F10:F1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{AAE1E9D1-12D1-4E8E-BE02-21FAB6A99FE7}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7460DA6-0870-4C7A-87AB-167C9466524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AAE1E9D1-12D1-4E8E-BE02-21FAB6A99FE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6" t="s">
        <v>684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28"/>
      <c r="M1" s="328"/>
    </row>
    <row r="2" spans="1:13" ht="14.4" customHeight="1" thickBot="1" x14ac:dyDescent="0.35">
      <c r="A2" s="234" t="s">
        <v>260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</v>
      </c>
      <c r="J3" s="43">
        <f>SUBTOTAL(9,J6:J1048576)</f>
        <v>1018.3900000000001</v>
      </c>
      <c r="K3" s="44">
        <f>IF(M3=0,0,J3/M3)</f>
        <v>1</v>
      </c>
      <c r="L3" s="43">
        <f>SUBTOTAL(9,L6:L1048576)</f>
        <v>5</v>
      </c>
      <c r="M3" s="45">
        <f>SUBTOTAL(9,M6:M1048576)</f>
        <v>1018.3900000000001</v>
      </c>
    </row>
    <row r="4" spans="1:13" ht="14.4" customHeight="1" thickBot="1" x14ac:dyDescent="0.35">
      <c r="A4" s="41"/>
      <c r="B4" s="41"/>
      <c r="C4" s="41"/>
      <c r="D4" s="41"/>
      <c r="E4" s="42"/>
      <c r="F4" s="370" t="s">
        <v>130</v>
      </c>
      <c r="G4" s="371"/>
      <c r="H4" s="372"/>
      <c r="I4" s="373" t="s">
        <v>129</v>
      </c>
      <c r="J4" s="371"/>
      <c r="K4" s="372"/>
      <c r="L4" s="374" t="s">
        <v>3</v>
      </c>
      <c r="M4" s="375"/>
    </row>
    <row r="5" spans="1:13" ht="14.4" customHeight="1" thickBot="1" x14ac:dyDescent="0.35">
      <c r="A5" s="563" t="s">
        <v>136</v>
      </c>
      <c r="B5" s="575" t="s">
        <v>132</v>
      </c>
      <c r="C5" s="575" t="s">
        <v>71</v>
      </c>
      <c r="D5" s="575" t="s">
        <v>133</v>
      </c>
      <c r="E5" s="575" t="s">
        <v>134</v>
      </c>
      <c r="F5" s="497" t="s">
        <v>28</v>
      </c>
      <c r="G5" s="497" t="s">
        <v>14</v>
      </c>
      <c r="H5" s="482" t="s">
        <v>135</v>
      </c>
      <c r="I5" s="481" t="s">
        <v>28</v>
      </c>
      <c r="J5" s="497" t="s">
        <v>14</v>
      </c>
      <c r="K5" s="482" t="s">
        <v>135</v>
      </c>
      <c r="L5" s="481" t="s">
        <v>28</v>
      </c>
      <c r="M5" s="498" t="s">
        <v>14</v>
      </c>
    </row>
    <row r="6" spans="1:13" ht="14.4" customHeight="1" x14ac:dyDescent="0.3">
      <c r="A6" s="540" t="s">
        <v>587</v>
      </c>
      <c r="B6" s="541" t="s">
        <v>680</v>
      </c>
      <c r="C6" s="541" t="s">
        <v>601</v>
      </c>
      <c r="D6" s="541" t="s">
        <v>602</v>
      </c>
      <c r="E6" s="541" t="s">
        <v>603</v>
      </c>
      <c r="F6" s="116"/>
      <c r="G6" s="116"/>
      <c r="H6" s="546">
        <v>0</v>
      </c>
      <c r="I6" s="116">
        <v>1</v>
      </c>
      <c r="J6" s="116">
        <v>543.36</v>
      </c>
      <c r="K6" s="546">
        <v>1</v>
      </c>
      <c r="L6" s="116">
        <v>1</v>
      </c>
      <c r="M6" s="564">
        <v>543.36</v>
      </c>
    </row>
    <row r="7" spans="1:13" ht="14.4" customHeight="1" x14ac:dyDescent="0.3">
      <c r="A7" s="547" t="s">
        <v>587</v>
      </c>
      <c r="B7" s="548" t="s">
        <v>681</v>
      </c>
      <c r="C7" s="548" t="s">
        <v>597</v>
      </c>
      <c r="D7" s="548" t="s">
        <v>598</v>
      </c>
      <c r="E7" s="548" t="s">
        <v>599</v>
      </c>
      <c r="F7" s="565"/>
      <c r="G7" s="565"/>
      <c r="H7" s="553">
        <v>0</v>
      </c>
      <c r="I7" s="565">
        <v>1</v>
      </c>
      <c r="J7" s="565">
        <v>46.07</v>
      </c>
      <c r="K7" s="553">
        <v>1</v>
      </c>
      <c r="L7" s="565">
        <v>1</v>
      </c>
      <c r="M7" s="566">
        <v>46.07</v>
      </c>
    </row>
    <row r="8" spans="1:13" ht="14.4" customHeight="1" x14ac:dyDescent="0.3">
      <c r="A8" s="547" t="s">
        <v>589</v>
      </c>
      <c r="B8" s="548" t="s">
        <v>682</v>
      </c>
      <c r="C8" s="548" t="s">
        <v>638</v>
      </c>
      <c r="D8" s="548" t="s">
        <v>626</v>
      </c>
      <c r="E8" s="548" t="s">
        <v>639</v>
      </c>
      <c r="F8" s="565"/>
      <c r="G8" s="565"/>
      <c r="H8" s="553">
        <v>0</v>
      </c>
      <c r="I8" s="565">
        <v>1</v>
      </c>
      <c r="J8" s="565">
        <v>36.54</v>
      </c>
      <c r="K8" s="553">
        <v>1</v>
      </c>
      <c r="L8" s="565">
        <v>1</v>
      </c>
      <c r="M8" s="566">
        <v>36.54</v>
      </c>
    </row>
    <row r="9" spans="1:13" ht="14.4" customHeight="1" x14ac:dyDescent="0.3">
      <c r="A9" s="547" t="s">
        <v>588</v>
      </c>
      <c r="B9" s="548" t="s">
        <v>683</v>
      </c>
      <c r="C9" s="548" t="s">
        <v>617</v>
      </c>
      <c r="D9" s="548" t="s">
        <v>618</v>
      </c>
      <c r="E9" s="548" t="s">
        <v>619</v>
      </c>
      <c r="F9" s="565"/>
      <c r="G9" s="565"/>
      <c r="H9" s="553">
        <v>0</v>
      </c>
      <c r="I9" s="565">
        <v>1</v>
      </c>
      <c r="J9" s="565">
        <v>392.42</v>
      </c>
      <c r="K9" s="553">
        <v>1</v>
      </c>
      <c r="L9" s="565">
        <v>1</v>
      </c>
      <c r="M9" s="566">
        <v>392.42</v>
      </c>
    </row>
    <row r="10" spans="1:13" ht="14.4" customHeight="1" thickBot="1" x14ac:dyDescent="0.35">
      <c r="A10" s="555" t="s">
        <v>588</v>
      </c>
      <c r="B10" s="556" t="s">
        <v>682</v>
      </c>
      <c r="C10" s="556" t="s">
        <v>625</v>
      </c>
      <c r="D10" s="556" t="s">
        <v>626</v>
      </c>
      <c r="E10" s="556" t="s">
        <v>627</v>
      </c>
      <c r="F10" s="567"/>
      <c r="G10" s="567"/>
      <c r="H10" s="561"/>
      <c r="I10" s="567">
        <v>1</v>
      </c>
      <c r="J10" s="567">
        <v>0</v>
      </c>
      <c r="K10" s="561"/>
      <c r="L10" s="567">
        <v>1</v>
      </c>
      <c r="M10" s="568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7" t="s">
        <v>140</v>
      </c>
      <c r="B1" s="358"/>
      <c r="C1" s="358"/>
      <c r="D1" s="358"/>
      <c r="E1" s="358"/>
      <c r="F1" s="358"/>
      <c r="G1" s="329"/>
      <c r="H1" s="359"/>
      <c r="I1" s="359"/>
    </row>
    <row r="2" spans="1:10" ht="14.4" customHeight="1" thickBot="1" x14ac:dyDescent="0.35">
      <c r="A2" s="234" t="s">
        <v>260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4">
        <v>2014</v>
      </c>
      <c r="D3" s="295">
        <v>2015</v>
      </c>
      <c r="E3" s="7"/>
      <c r="F3" s="352">
        <v>2016</v>
      </c>
      <c r="G3" s="353"/>
      <c r="H3" s="353"/>
      <c r="I3" s="354"/>
    </row>
    <row r="4" spans="1:10" ht="14.4" customHeight="1" thickBot="1" x14ac:dyDescent="0.35">
      <c r="A4" s="299" t="s">
        <v>0</v>
      </c>
      <c r="B4" s="300" t="s">
        <v>214</v>
      </c>
      <c r="C4" s="355" t="s">
        <v>73</v>
      </c>
      <c r="D4" s="356"/>
      <c r="E4" s="301"/>
      <c r="F4" s="296" t="s">
        <v>73</v>
      </c>
      <c r="G4" s="297" t="s">
        <v>74</v>
      </c>
      <c r="H4" s="297" t="s">
        <v>68</v>
      </c>
      <c r="I4" s="298" t="s">
        <v>75</v>
      </c>
    </row>
    <row r="5" spans="1:10" ht="14.4" customHeight="1" x14ac:dyDescent="0.3">
      <c r="A5" s="450" t="s">
        <v>509</v>
      </c>
      <c r="B5" s="451" t="s">
        <v>510</v>
      </c>
      <c r="C5" s="452" t="s">
        <v>511</v>
      </c>
      <c r="D5" s="452" t="s">
        <v>511</v>
      </c>
      <c r="E5" s="452"/>
      <c r="F5" s="452" t="s">
        <v>511</v>
      </c>
      <c r="G5" s="452" t="s">
        <v>511</v>
      </c>
      <c r="H5" s="452" t="s">
        <v>511</v>
      </c>
      <c r="I5" s="453" t="s">
        <v>511</v>
      </c>
      <c r="J5" s="454" t="s">
        <v>69</v>
      </c>
    </row>
    <row r="6" spans="1:10" ht="14.4" customHeight="1" x14ac:dyDescent="0.3">
      <c r="A6" s="450" t="s">
        <v>509</v>
      </c>
      <c r="B6" s="451" t="s">
        <v>276</v>
      </c>
      <c r="C6" s="452">
        <v>2480.138910000011</v>
      </c>
      <c r="D6" s="452">
        <v>1871.6960000000008</v>
      </c>
      <c r="E6" s="452"/>
      <c r="F6" s="452">
        <v>2519.3893800000001</v>
      </c>
      <c r="G6" s="452">
        <v>2866.6674568795966</v>
      </c>
      <c r="H6" s="452">
        <v>-347.27807687959648</v>
      </c>
      <c r="I6" s="453">
        <v>0.87885651820333111</v>
      </c>
      <c r="J6" s="454" t="s">
        <v>1</v>
      </c>
    </row>
    <row r="7" spans="1:10" ht="14.4" customHeight="1" x14ac:dyDescent="0.3">
      <c r="A7" s="450" t="s">
        <v>509</v>
      </c>
      <c r="B7" s="451" t="s">
        <v>277</v>
      </c>
      <c r="C7" s="452">
        <v>43.608260000000001</v>
      </c>
      <c r="D7" s="452">
        <v>70.272500000000008</v>
      </c>
      <c r="E7" s="452"/>
      <c r="F7" s="452">
        <v>71.603800000000007</v>
      </c>
      <c r="G7" s="452">
        <v>76.666687800268164</v>
      </c>
      <c r="H7" s="452">
        <v>-5.0628878002681574</v>
      </c>
      <c r="I7" s="453">
        <v>0.93396235124363303</v>
      </c>
      <c r="J7" s="454" t="s">
        <v>1</v>
      </c>
    </row>
    <row r="8" spans="1:10" ht="14.4" customHeight="1" x14ac:dyDescent="0.3">
      <c r="A8" s="450" t="s">
        <v>509</v>
      </c>
      <c r="B8" s="451" t="s">
        <v>278</v>
      </c>
      <c r="C8" s="452">
        <v>41.467040000000004</v>
      </c>
      <c r="D8" s="452">
        <v>0.38381999999999999</v>
      </c>
      <c r="E8" s="452"/>
      <c r="F8" s="452">
        <v>32.070210000000003</v>
      </c>
      <c r="G8" s="452">
        <v>35.000009647948495</v>
      </c>
      <c r="H8" s="452">
        <v>-2.9297996479484922</v>
      </c>
      <c r="I8" s="453">
        <v>0.91629146170477638</v>
      </c>
      <c r="J8" s="454" t="s">
        <v>1</v>
      </c>
    </row>
    <row r="9" spans="1:10" ht="14.4" customHeight="1" x14ac:dyDescent="0.3">
      <c r="A9" s="450" t="s">
        <v>509</v>
      </c>
      <c r="B9" s="451" t="s">
        <v>279</v>
      </c>
      <c r="C9" s="452">
        <v>60.919939999999997</v>
      </c>
      <c r="D9" s="452">
        <v>44.489990000000006</v>
      </c>
      <c r="E9" s="452"/>
      <c r="F9" s="452">
        <v>66.128720000000001</v>
      </c>
      <c r="G9" s="452">
        <v>72.333353272426834</v>
      </c>
      <c r="H9" s="452">
        <v>-6.2046332724268325</v>
      </c>
      <c r="I9" s="453">
        <v>0.91422168347347987</v>
      </c>
      <c r="J9" s="454" t="s">
        <v>1</v>
      </c>
    </row>
    <row r="10" spans="1:10" ht="14.4" customHeight="1" x14ac:dyDescent="0.3">
      <c r="A10" s="450" t="s">
        <v>509</v>
      </c>
      <c r="B10" s="451" t="s">
        <v>280</v>
      </c>
      <c r="C10" s="452">
        <v>3612.3399300000101</v>
      </c>
      <c r="D10" s="452">
        <v>4004.1386000000102</v>
      </c>
      <c r="E10" s="452"/>
      <c r="F10" s="452">
        <v>3425.6338700000001</v>
      </c>
      <c r="G10" s="452">
        <v>3709.1676891194902</v>
      </c>
      <c r="H10" s="452">
        <v>-283.53381911949009</v>
      </c>
      <c r="I10" s="453">
        <v>0.92355864094491846</v>
      </c>
      <c r="J10" s="454" t="s">
        <v>1</v>
      </c>
    </row>
    <row r="11" spans="1:10" ht="14.4" customHeight="1" x14ac:dyDescent="0.3">
      <c r="A11" s="450" t="s">
        <v>509</v>
      </c>
      <c r="B11" s="451" t="s">
        <v>281</v>
      </c>
      <c r="C11" s="452">
        <v>3.1E-2</v>
      </c>
      <c r="D11" s="452">
        <v>0</v>
      </c>
      <c r="E11" s="452"/>
      <c r="F11" s="452">
        <v>8.6640000000000015</v>
      </c>
      <c r="G11" s="452">
        <v>8.0000022052451669</v>
      </c>
      <c r="H11" s="452">
        <v>0.66399779475483456</v>
      </c>
      <c r="I11" s="453">
        <v>1.0829997014650181</v>
      </c>
      <c r="J11" s="454" t="s">
        <v>1</v>
      </c>
    </row>
    <row r="12" spans="1:10" ht="14.4" customHeight="1" x14ac:dyDescent="0.3">
      <c r="A12" s="450" t="s">
        <v>509</v>
      </c>
      <c r="B12" s="451" t="s">
        <v>282</v>
      </c>
      <c r="C12" s="452">
        <v>13.336</v>
      </c>
      <c r="D12" s="452">
        <v>1.42</v>
      </c>
      <c r="E12" s="452"/>
      <c r="F12" s="452">
        <v>22.151999999999997</v>
      </c>
      <c r="G12" s="452">
        <v>21.666672639206165</v>
      </c>
      <c r="H12" s="452">
        <v>0.48532736079383199</v>
      </c>
      <c r="I12" s="453">
        <v>1.0223997181697213</v>
      </c>
      <c r="J12" s="454" t="s">
        <v>1</v>
      </c>
    </row>
    <row r="13" spans="1:10" ht="14.4" customHeight="1" x14ac:dyDescent="0.3">
      <c r="A13" s="450" t="s">
        <v>509</v>
      </c>
      <c r="B13" s="451" t="s">
        <v>512</v>
      </c>
      <c r="C13" s="452">
        <v>6251.8410800000211</v>
      </c>
      <c r="D13" s="452">
        <v>5992.4009100000112</v>
      </c>
      <c r="E13" s="452"/>
      <c r="F13" s="452">
        <v>6145.6419799999994</v>
      </c>
      <c r="G13" s="452">
        <v>6789.5018715641818</v>
      </c>
      <c r="H13" s="452">
        <v>-643.85989156418236</v>
      </c>
      <c r="I13" s="453">
        <v>0.90516831665356789</v>
      </c>
      <c r="J13" s="454" t="s">
        <v>513</v>
      </c>
    </row>
    <row r="15" spans="1:10" ht="14.4" customHeight="1" x14ac:dyDescent="0.3">
      <c r="A15" s="450" t="s">
        <v>509</v>
      </c>
      <c r="B15" s="451" t="s">
        <v>510</v>
      </c>
      <c r="C15" s="452" t="s">
        <v>511</v>
      </c>
      <c r="D15" s="452" t="s">
        <v>511</v>
      </c>
      <c r="E15" s="452"/>
      <c r="F15" s="452" t="s">
        <v>511</v>
      </c>
      <c r="G15" s="452" t="s">
        <v>511</v>
      </c>
      <c r="H15" s="452" t="s">
        <v>511</v>
      </c>
      <c r="I15" s="453" t="s">
        <v>511</v>
      </c>
      <c r="J15" s="454" t="s">
        <v>69</v>
      </c>
    </row>
    <row r="16" spans="1:10" ht="14.4" customHeight="1" x14ac:dyDescent="0.3">
      <c r="A16" s="450" t="s">
        <v>514</v>
      </c>
      <c r="B16" s="451" t="s">
        <v>515</v>
      </c>
      <c r="C16" s="452" t="s">
        <v>511</v>
      </c>
      <c r="D16" s="452" t="s">
        <v>511</v>
      </c>
      <c r="E16" s="452"/>
      <c r="F16" s="452" t="s">
        <v>511</v>
      </c>
      <c r="G16" s="452" t="s">
        <v>511</v>
      </c>
      <c r="H16" s="452" t="s">
        <v>511</v>
      </c>
      <c r="I16" s="453" t="s">
        <v>511</v>
      </c>
      <c r="J16" s="454" t="s">
        <v>0</v>
      </c>
    </row>
    <row r="17" spans="1:10" ht="14.4" customHeight="1" x14ac:dyDescent="0.3">
      <c r="A17" s="450" t="s">
        <v>514</v>
      </c>
      <c r="B17" s="451" t="s">
        <v>276</v>
      </c>
      <c r="C17" s="452">
        <v>171.18200000000098</v>
      </c>
      <c r="D17" s="452">
        <v>83.0672</v>
      </c>
      <c r="E17" s="452"/>
      <c r="F17" s="452">
        <v>203.96227999999999</v>
      </c>
      <c r="G17" s="452">
        <v>187.17247756426332</v>
      </c>
      <c r="H17" s="452">
        <v>16.789802435736675</v>
      </c>
      <c r="I17" s="453">
        <v>1.0897023037480076</v>
      </c>
      <c r="J17" s="454" t="s">
        <v>1</v>
      </c>
    </row>
    <row r="18" spans="1:10" ht="14.4" customHeight="1" x14ac:dyDescent="0.3">
      <c r="A18" s="450" t="s">
        <v>514</v>
      </c>
      <c r="B18" s="451" t="s">
        <v>277</v>
      </c>
      <c r="C18" s="452">
        <v>2.9517600000000002</v>
      </c>
      <c r="D18" s="452">
        <v>2.6755</v>
      </c>
      <c r="E18" s="452"/>
      <c r="F18" s="452">
        <v>4.0068000000000001</v>
      </c>
      <c r="G18" s="452">
        <v>3.5195252213518331</v>
      </c>
      <c r="H18" s="452">
        <v>0.48727477864816704</v>
      </c>
      <c r="I18" s="453">
        <v>1.1384490088867745</v>
      </c>
      <c r="J18" s="454" t="s">
        <v>1</v>
      </c>
    </row>
    <row r="19" spans="1:10" ht="14.4" customHeight="1" x14ac:dyDescent="0.3">
      <c r="A19" s="450" t="s">
        <v>514</v>
      </c>
      <c r="B19" s="451" t="s">
        <v>278</v>
      </c>
      <c r="C19" s="452">
        <v>0.49258999999999997</v>
      </c>
      <c r="D19" s="452">
        <v>0.19152</v>
      </c>
      <c r="E19" s="452"/>
      <c r="F19" s="452">
        <v>0.3589</v>
      </c>
      <c r="G19" s="452">
        <v>0.41261568913149999</v>
      </c>
      <c r="H19" s="452">
        <v>-5.3715689131499988E-2</v>
      </c>
      <c r="I19" s="453">
        <v>0.86981665858473722</v>
      </c>
      <c r="J19" s="454" t="s">
        <v>1</v>
      </c>
    </row>
    <row r="20" spans="1:10" ht="14.4" customHeight="1" x14ac:dyDescent="0.3">
      <c r="A20" s="450" t="s">
        <v>514</v>
      </c>
      <c r="B20" s="451" t="s">
        <v>279</v>
      </c>
      <c r="C20" s="452">
        <v>13.49934</v>
      </c>
      <c r="D20" s="452">
        <v>10.06231</v>
      </c>
      <c r="E20" s="452"/>
      <c r="F20" s="452">
        <v>6.3586999999999998</v>
      </c>
      <c r="G20" s="452">
        <v>11.6310359724735</v>
      </c>
      <c r="H20" s="452">
        <v>-5.2723359724734999</v>
      </c>
      <c r="I20" s="453">
        <v>0.54670108621869684</v>
      </c>
      <c r="J20" s="454" t="s">
        <v>1</v>
      </c>
    </row>
    <row r="21" spans="1:10" ht="14.4" customHeight="1" x14ac:dyDescent="0.3">
      <c r="A21" s="450" t="s">
        <v>514</v>
      </c>
      <c r="B21" s="451" t="s">
        <v>281</v>
      </c>
      <c r="C21" s="452">
        <v>0</v>
      </c>
      <c r="D21" s="452">
        <v>0</v>
      </c>
      <c r="E21" s="452"/>
      <c r="F21" s="452">
        <v>0</v>
      </c>
      <c r="G21" s="452">
        <v>9.041218443499999E-3</v>
      </c>
      <c r="H21" s="452">
        <v>-9.041218443499999E-3</v>
      </c>
      <c r="I21" s="453">
        <v>0</v>
      </c>
      <c r="J21" s="454" t="s">
        <v>1</v>
      </c>
    </row>
    <row r="22" spans="1:10" ht="14.4" customHeight="1" x14ac:dyDescent="0.3">
      <c r="A22" s="450" t="s">
        <v>514</v>
      </c>
      <c r="B22" s="451" t="s">
        <v>282</v>
      </c>
      <c r="C22" s="452">
        <v>1.786</v>
      </c>
      <c r="D22" s="452">
        <v>1.42</v>
      </c>
      <c r="E22" s="452"/>
      <c r="F22" s="452">
        <v>2.2719999999999998</v>
      </c>
      <c r="G22" s="452">
        <v>3.7972196493764998</v>
      </c>
      <c r="H22" s="452">
        <v>-1.5252196493765</v>
      </c>
      <c r="I22" s="453">
        <v>0.59833251952466338</v>
      </c>
      <c r="J22" s="454" t="s">
        <v>1</v>
      </c>
    </row>
    <row r="23" spans="1:10" ht="14.4" customHeight="1" x14ac:dyDescent="0.3">
      <c r="A23" s="450" t="s">
        <v>514</v>
      </c>
      <c r="B23" s="451" t="s">
        <v>516</v>
      </c>
      <c r="C23" s="452">
        <v>189.91169000000099</v>
      </c>
      <c r="D23" s="452">
        <v>97.416529999999995</v>
      </c>
      <c r="E23" s="452"/>
      <c r="F23" s="452">
        <v>216.95867999999999</v>
      </c>
      <c r="G23" s="452">
        <v>206.5419153150402</v>
      </c>
      <c r="H23" s="452">
        <v>10.416764684959787</v>
      </c>
      <c r="I23" s="453">
        <v>1.0504341439318552</v>
      </c>
      <c r="J23" s="454" t="s">
        <v>517</v>
      </c>
    </row>
    <row r="24" spans="1:10" ht="14.4" customHeight="1" x14ac:dyDescent="0.3">
      <c r="A24" s="450" t="s">
        <v>511</v>
      </c>
      <c r="B24" s="451" t="s">
        <v>511</v>
      </c>
      <c r="C24" s="452" t="s">
        <v>511</v>
      </c>
      <c r="D24" s="452" t="s">
        <v>511</v>
      </c>
      <c r="E24" s="452"/>
      <c r="F24" s="452" t="s">
        <v>511</v>
      </c>
      <c r="G24" s="452" t="s">
        <v>511</v>
      </c>
      <c r="H24" s="452" t="s">
        <v>511</v>
      </c>
      <c r="I24" s="453" t="s">
        <v>511</v>
      </c>
      <c r="J24" s="454" t="s">
        <v>518</v>
      </c>
    </row>
    <row r="25" spans="1:10" ht="14.4" customHeight="1" x14ac:dyDescent="0.3">
      <c r="A25" s="450" t="s">
        <v>519</v>
      </c>
      <c r="B25" s="451" t="s">
        <v>520</v>
      </c>
      <c r="C25" s="452" t="s">
        <v>511</v>
      </c>
      <c r="D25" s="452" t="s">
        <v>511</v>
      </c>
      <c r="E25" s="452"/>
      <c r="F25" s="452" t="s">
        <v>511</v>
      </c>
      <c r="G25" s="452" t="s">
        <v>511</v>
      </c>
      <c r="H25" s="452" t="s">
        <v>511</v>
      </c>
      <c r="I25" s="453" t="s">
        <v>511</v>
      </c>
      <c r="J25" s="454" t="s">
        <v>0</v>
      </c>
    </row>
    <row r="26" spans="1:10" ht="14.4" customHeight="1" x14ac:dyDescent="0.3">
      <c r="A26" s="450" t="s">
        <v>519</v>
      </c>
      <c r="B26" s="451" t="s">
        <v>276</v>
      </c>
      <c r="C26" s="452">
        <v>2308.9569100000099</v>
      </c>
      <c r="D26" s="452">
        <v>1788.6288000000009</v>
      </c>
      <c r="E26" s="452"/>
      <c r="F26" s="452">
        <v>2315.4270999999999</v>
      </c>
      <c r="G26" s="452">
        <v>2679.4949793153332</v>
      </c>
      <c r="H26" s="452">
        <v>-364.06787931533336</v>
      </c>
      <c r="I26" s="453">
        <v>0.86412817261245245</v>
      </c>
      <c r="J26" s="454" t="s">
        <v>1</v>
      </c>
    </row>
    <row r="27" spans="1:10" ht="14.4" customHeight="1" x14ac:dyDescent="0.3">
      <c r="A27" s="450" t="s">
        <v>519</v>
      </c>
      <c r="B27" s="451" t="s">
        <v>277</v>
      </c>
      <c r="C27" s="452">
        <v>40.656500000000001</v>
      </c>
      <c r="D27" s="452">
        <v>67.597000000000008</v>
      </c>
      <c r="E27" s="452"/>
      <c r="F27" s="452">
        <v>67.597000000000008</v>
      </c>
      <c r="G27" s="452">
        <v>73.147162578916337</v>
      </c>
      <c r="H27" s="452">
        <v>-5.5501625789163285</v>
      </c>
      <c r="I27" s="453">
        <v>0.92412333734847996</v>
      </c>
      <c r="J27" s="454" t="s">
        <v>1</v>
      </c>
    </row>
    <row r="28" spans="1:10" ht="14.4" customHeight="1" x14ac:dyDescent="0.3">
      <c r="A28" s="450" t="s">
        <v>519</v>
      </c>
      <c r="B28" s="451" t="s">
        <v>278</v>
      </c>
      <c r="C28" s="452">
        <v>40.974450000000004</v>
      </c>
      <c r="D28" s="452">
        <v>0.1923</v>
      </c>
      <c r="E28" s="452"/>
      <c r="F28" s="452">
        <v>31.711310000000001</v>
      </c>
      <c r="G28" s="452">
        <v>34.587393958816996</v>
      </c>
      <c r="H28" s="452">
        <v>-2.8760839588169951</v>
      </c>
      <c r="I28" s="453">
        <v>0.91684589008811912</v>
      </c>
      <c r="J28" s="454" t="s">
        <v>1</v>
      </c>
    </row>
    <row r="29" spans="1:10" ht="14.4" customHeight="1" x14ac:dyDescent="0.3">
      <c r="A29" s="450" t="s">
        <v>519</v>
      </c>
      <c r="B29" s="451" t="s">
        <v>279</v>
      </c>
      <c r="C29" s="452">
        <v>47.4206</v>
      </c>
      <c r="D29" s="452">
        <v>34.427680000000002</v>
      </c>
      <c r="E29" s="452"/>
      <c r="F29" s="452">
        <v>59.770020000000002</v>
      </c>
      <c r="G29" s="452">
        <v>60.702317299953336</v>
      </c>
      <c r="H29" s="452">
        <v>-0.93229729995333344</v>
      </c>
      <c r="I29" s="453">
        <v>0.98464148748479408</v>
      </c>
      <c r="J29" s="454" t="s">
        <v>1</v>
      </c>
    </row>
    <row r="30" spans="1:10" ht="14.4" customHeight="1" x14ac:dyDescent="0.3">
      <c r="A30" s="450" t="s">
        <v>519</v>
      </c>
      <c r="B30" s="451" t="s">
        <v>280</v>
      </c>
      <c r="C30" s="452">
        <v>3612.3399300000101</v>
      </c>
      <c r="D30" s="452">
        <v>4004.1386000000102</v>
      </c>
      <c r="E30" s="452"/>
      <c r="F30" s="452">
        <v>3425.6338700000001</v>
      </c>
      <c r="G30" s="452">
        <v>3670.2697426247501</v>
      </c>
      <c r="H30" s="452">
        <v>-244.63587262474994</v>
      </c>
      <c r="I30" s="453">
        <v>0.93334662306051608</v>
      </c>
      <c r="J30" s="454" t="s">
        <v>1</v>
      </c>
    </row>
    <row r="31" spans="1:10" ht="14.4" customHeight="1" x14ac:dyDescent="0.3">
      <c r="A31" s="450" t="s">
        <v>519</v>
      </c>
      <c r="B31" s="451" t="s">
        <v>281</v>
      </c>
      <c r="C31" s="452">
        <v>3.1E-2</v>
      </c>
      <c r="D31" s="452">
        <v>0</v>
      </c>
      <c r="E31" s="452"/>
      <c r="F31" s="452">
        <v>8.6640000000000015</v>
      </c>
      <c r="G31" s="452">
        <v>7.9909609868016664</v>
      </c>
      <c r="H31" s="452">
        <v>0.67303901319833503</v>
      </c>
      <c r="I31" s="453">
        <v>1.0842250405564444</v>
      </c>
      <c r="J31" s="454" t="s">
        <v>1</v>
      </c>
    </row>
    <row r="32" spans="1:10" ht="14.4" customHeight="1" x14ac:dyDescent="0.3">
      <c r="A32" s="450" t="s">
        <v>519</v>
      </c>
      <c r="B32" s="451" t="s">
        <v>282</v>
      </c>
      <c r="C32" s="452">
        <v>11.55</v>
      </c>
      <c r="D32" s="452">
        <v>0</v>
      </c>
      <c r="E32" s="452"/>
      <c r="F32" s="452">
        <v>19.88</v>
      </c>
      <c r="G32" s="452">
        <v>17.869452989829664</v>
      </c>
      <c r="H32" s="452">
        <v>2.0105470101703347</v>
      </c>
      <c r="I32" s="453">
        <v>1.11251306972377</v>
      </c>
      <c r="J32" s="454" t="s">
        <v>1</v>
      </c>
    </row>
    <row r="33" spans="1:10" ht="14.4" customHeight="1" x14ac:dyDescent="0.3">
      <c r="A33" s="450" t="s">
        <v>519</v>
      </c>
      <c r="B33" s="451" t="s">
        <v>521</v>
      </c>
      <c r="C33" s="452">
        <v>6061.9293900000202</v>
      </c>
      <c r="D33" s="452">
        <v>5894.9843800000108</v>
      </c>
      <c r="E33" s="452"/>
      <c r="F33" s="452">
        <v>5928.6833000000006</v>
      </c>
      <c r="G33" s="452">
        <v>6544.0620097544006</v>
      </c>
      <c r="H33" s="452">
        <v>-615.37870975440001</v>
      </c>
      <c r="I33" s="453">
        <v>0.90596380217101657</v>
      </c>
      <c r="J33" s="454" t="s">
        <v>517</v>
      </c>
    </row>
    <row r="34" spans="1:10" ht="14.4" customHeight="1" x14ac:dyDescent="0.3">
      <c r="A34" s="450" t="s">
        <v>511</v>
      </c>
      <c r="B34" s="451" t="s">
        <v>511</v>
      </c>
      <c r="C34" s="452" t="s">
        <v>511</v>
      </c>
      <c r="D34" s="452" t="s">
        <v>511</v>
      </c>
      <c r="E34" s="452"/>
      <c r="F34" s="452" t="s">
        <v>511</v>
      </c>
      <c r="G34" s="452" t="s">
        <v>511</v>
      </c>
      <c r="H34" s="452" t="s">
        <v>511</v>
      </c>
      <c r="I34" s="453" t="s">
        <v>511</v>
      </c>
      <c r="J34" s="454" t="s">
        <v>518</v>
      </c>
    </row>
    <row r="35" spans="1:10" ht="14.4" customHeight="1" x14ac:dyDescent="0.3">
      <c r="A35" s="450" t="s">
        <v>685</v>
      </c>
      <c r="B35" s="451" t="s">
        <v>686</v>
      </c>
      <c r="C35" s="452" t="s">
        <v>511</v>
      </c>
      <c r="D35" s="452" t="s">
        <v>511</v>
      </c>
      <c r="E35" s="452"/>
      <c r="F35" s="452" t="s">
        <v>511</v>
      </c>
      <c r="G35" s="452" t="s">
        <v>511</v>
      </c>
      <c r="H35" s="452" t="s">
        <v>511</v>
      </c>
      <c r="I35" s="453" t="s">
        <v>511</v>
      </c>
      <c r="J35" s="454" t="s">
        <v>0</v>
      </c>
    </row>
    <row r="36" spans="1:10" ht="14.4" customHeight="1" x14ac:dyDescent="0.3">
      <c r="A36" s="450" t="s">
        <v>685</v>
      </c>
      <c r="B36" s="451" t="s">
        <v>279</v>
      </c>
      <c r="C36" s="452" t="s">
        <v>511</v>
      </c>
      <c r="D36" s="452">
        <v>0</v>
      </c>
      <c r="E36" s="452"/>
      <c r="F36" s="452" t="s">
        <v>511</v>
      </c>
      <c r="G36" s="452" t="s">
        <v>511</v>
      </c>
      <c r="H36" s="452" t="s">
        <v>511</v>
      </c>
      <c r="I36" s="453" t="s">
        <v>511</v>
      </c>
      <c r="J36" s="454" t="s">
        <v>1</v>
      </c>
    </row>
    <row r="37" spans="1:10" ht="14.4" customHeight="1" x14ac:dyDescent="0.3">
      <c r="A37" s="450" t="s">
        <v>685</v>
      </c>
      <c r="B37" s="451" t="s">
        <v>280</v>
      </c>
      <c r="C37" s="452">
        <v>0</v>
      </c>
      <c r="D37" s="452">
        <v>0</v>
      </c>
      <c r="E37" s="452"/>
      <c r="F37" s="452">
        <v>0</v>
      </c>
      <c r="G37" s="452">
        <v>38.897946494740332</v>
      </c>
      <c r="H37" s="452">
        <v>-38.897946494740332</v>
      </c>
      <c r="I37" s="453">
        <v>0</v>
      </c>
      <c r="J37" s="454" t="s">
        <v>1</v>
      </c>
    </row>
    <row r="38" spans="1:10" ht="14.4" customHeight="1" x14ac:dyDescent="0.3">
      <c r="A38" s="450" t="s">
        <v>685</v>
      </c>
      <c r="B38" s="451" t="s">
        <v>687</v>
      </c>
      <c r="C38" s="452">
        <v>0</v>
      </c>
      <c r="D38" s="452">
        <v>0</v>
      </c>
      <c r="E38" s="452"/>
      <c r="F38" s="452">
        <v>0</v>
      </c>
      <c r="G38" s="452">
        <v>38.897946494740332</v>
      </c>
      <c r="H38" s="452">
        <v>-38.897946494740332</v>
      </c>
      <c r="I38" s="453">
        <v>0</v>
      </c>
      <c r="J38" s="454" t="s">
        <v>517</v>
      </c>
    </row>
    <row r="39" spans="1:10" ht="14.4" customHeight="1" x14ac:dyDescent="0.3">
      <c r="A39" s="450" t="s">
        <v>511</v>
      </c>
      <c r="B39" s="451" t="s">
        <v>511</v>
      </c>
      <c r="C39" s="452" t="s">
        <v>511</v>
      </c>
      <c r="D39" s="452" t="s">
        <v>511</v>
      </c>
      <c r="E39" s="452"/>
      <c r="F39" s="452" t="s">
        <v>511</v>
      </c>
      <c r="G39" s="452" t="s">
        <v>511</v>
      </c>
      <c r="H39" s="452" t="s">
        <v>511</v>
      </c>
      <c r="I39" s="453" t="s">
        <v>511</v>
      </c>
      <c r="J39" s="454" t="s">
        <v>518</v>
      </c>
    </row>
    <row r="40" spans="1:10" ht="14.4" customHeight="1" x14ac:dyDescent="0.3">
      <c r="A40" s="450" t="s">
        <v>509</v>
      </c>
      <c r="B40" s="451" t="s">
        <v>512</v>
      </c>
      <c r="C40" s="452">
        <v>6251.8410800000211</v>
      </c>
      <c r="D40" s="452">
        <v>5992.4009100000112</v>
      </c>
      <c r="E40" s="452"/>
      <c r="F40" s="452">
        <v>6145.6419800000003</v>
      </c>
      <c r="G40" s="452">
        <v>6789.5018715641818</v>
      </c>
      <c r="H40" s="452">
        <v>-643.85989156418145</v>
      </c>
      <c r="I40" s="453">
        <v>0.90516831665356812</v>
      </c>
      <c r="J40" s="454" t="s">
        <v>513</v>
      </c>
    </row>
  </sheetData>
  <mergeCells count="3">
    <mergeCell ref="A1:I1"/>
    <mergeCell ref="F3:I3"/>
    <mergeCell ref="C4:D4"/>
  </mergeCells>
  <conditionalFormatting sqref="F14 F41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40">
    <cfRule type="expression" dxfId="15" priority="5">
      <formula>$H15&gt;0</formula>
    </cfRule>
  </conditionalFormatting>
  <conditionalFormatting sqref="A15:A40">
    <cfRule type="expression" dxfId="14" priority="2">
      <formula>AND($J15&lt;&gt;"mezeraKL",$J15&lt;&gt;"")</formula>
    </cfRule>
  </conditionalFormatting>
  <conditionalFormatting sqref="I15:I40">
    <cfRule type="expression" dxfId="13" priority="6">
      <formula>$I15&gt;1</formula>
    </cfRule>
  </conditionalFormatting>
  <conditionalFormatting sqref="B15:B40">
    <cfRule type="expression" dxfId="12" priority="1">
      <formula>OR($J15="NS",$J15="SumaNS",$J15="Účet")</formula>
    </cfRule>
  </conditionalFormatting>
  <conditionalFormatting sqref="A15:D40 F15:I40">
    <cfRule type="expression" dxfId="11" priority="8">
      <formula>AND($J15&lt;&gt;"",$J15&lt;&gt;"mezeraKL")</formula>
    </cfRule>
  </conditionalFormatting>
  <conditionalFormatting sqref="B15:D40 F15:I40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0 F15:I40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8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4" t="s">
        <v>1047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ht="14.4" customHeight="1" thickBot="1" x14ac:dyDescent="0.35">
      <c r="A2" s="234" t="s">
        <v>260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0"/>
      <c r="D3" s="361"/>
      <c r="E3" s="361"/>
      <c r="F3" s="361"/>
      <c r="G3" s="361"/>
      <c r="H3" s="142" t="s">
        <v>128</v>
      </c>
      <c r="I3" s="98">
        <f>IF(J3&lt;&gt;0,K3/J3,0)</f>
        <v>35.627532392813592</v>
      </c>
      <c r="J3" s="98">
        <f>SUBTOTAL(9,J5:J1048576)</f>
        <v>172646</v>
      </c>
      <c r="K3" s="99">
        <f>SUBTOTAL(9,K5:K1048576)</f>
        <v>6150950.9574896954</v>
      </c>
    </row>
    <row r="4" spans="1:11" s="208" customFormat="1" ht="14.4" customHeight="1" thickBot="1" x14ac:dyDescent="0.35">
      <c r="A4" s="576" t="s">
        <v>4</v>
      </c>
      <c r="B4" s="577" t="s">
        <v>5</v>
      </c>
      <c r="C4" s="577" t="s">
        <v>0</v>
      </c>
      <c r="D4" s="577" t="s">
        <v>6</v>
      </c>
      <c r="E4" s="577" t="s">
        <v>7</v>
      </c>
      <c r="F4" s="577" t="s">
        <v>1</v>
      </c>
      <c r="G4" s="577" t="s">
        <v>71</v>
      </c>
      <c r="H4" s="457" t="s">
        <v>11</v>
      </c>
      <c r="I4" s="458" t="s">
        <v>143</v>
      </c>
      <c r="J4" s="458" t="s">
        <v>13</v>
      </c>
      <c r="K4" s="459" t="s">
        <v>160</v>
      </c>
    </row>
    <row r="5" spans="1:11" ht="14.4" customHeight="1" x14ac:dyDescent="0.3">
      <c r="A5" s="540" t="s">
        <v>509</v>
      </c>
      <c r="B5" s="541" t="s">
        <v>569</v>
      </c>
      <c r="C5" s="544" t="s">
        <v>514</v>
      </c>
      <c r="D5" s="578" t="s">
        <v>1032</v>
      </c>
      <c r="E5" s="544" t="s">
        <v>1033</v>
      </c>
      <c r="F5" s="578" t="s">
        <v>1034</v>
      </c>
      <c r="G5" s="544" t="s">
        <v>688</v>
      </c>
      <c r="H5" s="544" t="s">
        <v>689</v>
      </c>
      <c r="I5" s="116">
        <v>28.734999999999999</v>
      </c>
      <c r="J5" s="116">
        <v>12</v>
      </c>
      <c r="K5" s="564">
        <v>344.81</v>
      </c>
    </row>
    <row r="6" spans="1:11" ht="14.4" customHeight="1" x14ac:dyDescent="0.3">
      <c r="A6" s="547" t="s">
        <v>509</v>
      </c>
      <c r="B6" s="548" t="s">
        <v>569</v>
      </c>
      <c r="C6" s="551" t="s">
        <v>514</v>
      </c>
      <c r="D6" s="579" t="s">
        <v>1032</v>
      </c>
      <c r="E6" s="551" t="s">
        <v>1033</v>
      </c>
      <c r="F6" s="579" t="s">
        <v>1034</v>
      </c>
      <c r="G6" s="551" t="s">
        <v>690</v>
      </c>
      <c r="H6" s="551" t="s">
        <v>691</v>
      </c>
      <c r="I6" s="565">
        <v>14.09</v>
      </c>
      <c r="J6" s="565">
        <v>1</v>
      </c>
      <c r="K6" s="566">
        <v>14.09</v>
      </c>
    </row>
    <row r="7" spans="1:11" ht="14.4" customHeight="1" x14ac:dyDescent="0.3">
      <c r="A7" s="547" t="s">
        <v>509</v>
      </c>
      <c r="B7" s="548" t="s">
        <v>569</v>
      </c>
      <c r="C7" s="551" t="s">
        <v>514</v>
      </c>
      <c r="D7" s="579" t="s">
        <v>1032</v>
      </c>
      <c r="E7" s="551" t="s">
        <v>1035</v>
      </c>
      <c r="F7" s="579" t="s">
        <v>1036</v>
      </c>
      <c r="G7" s="551" t="s">
        <v>692</v>
      </c>
      <c r="H7" s="551" t="s">
        <v>693</v>
      </c>
      <c r="I7" s="565">
        <v>0.61</v>
      </c>
      <c r="J7" s="565">
        <v>4000</v>
      </c>
      <c r="K7" s="566">
        <v>2440</v>
      </c>
    </row>
    <row r="8" spans="1:11" ht="14.4" customHeight="1" x14ac:dyDescent="0.3">
      <c r="A8" s="547" t="s">
        <v>509</v>
      </c>
      <c r="B8" s="548" t="s">
        <v>569</v>
      </c>
      <c r="C8" s="551" t="s">
        <v>514</v>
      </c>
      <c r="D8" s="579" t="s">
        <v>1032</v>
      </c>
      <c r="E8" s="551" t="s">
        <v>1035</v>
      </c>
      <c r="F8" s="579" t="s">
        <v>1036</v>
      </c>
      <c r="G8" s="551" t="s">
        <v>694</v>
      </c>
      <c r="H8" s="551" t="s">
        <v>695</v>
      </c>
      <c r="I8" s="565">
        <v>0.30499999999999999</v>
      </c>
      <c r="J8" s="565">
        <v>3000</v>
      </c>
      <c r="K8" s="566">
        <v>915</v>
      </c>
    </row>
    <row r="9" spans="1:11" ht="14.4" customHeight="1" x14ac:dyDescent="0.3">
      <c r="A9" s="547" t="s">
        <v>509</v>
      </c>
      <c r="B9" s="548" t="s">
        <v>569</v>
      </c>
      <c r="C9" s="551" t="s">
        <v>514</v>
      </c>
      <c r="D9" s="579" t="s">
        <v>1032</v>
      </c>
      <c r="E9" s="551" t="s">
        <v>1035</v>
      </c>
      <c r="F9" s="579" t="s">
        <v>1036</v>
      </c>
      <c r="G9" s="551" t="s">
        <v>696</v>
      </c>
      <c r="H9" s="551" t="s">
        <v>697</v>
      </c>
      <c r="I9" s="565">
        <v>0.30499999999999999</v>
      </c>
      <c r="J9" s="565">
        <v>3000</v>
      </c>
      <c r="K9" s="566">
        <v>922.5</v>
      </c>
    </row>
    <row r="10" spans="1:11" ht="14.4" customHeight="1" x14ac:dyDescent="0.3">
      <c r="A10" s="547" t="s">
        <v>509</v>
      </c>
      <c r="B10" s="548" t="s">
        <v>569</v>
      </c>
      <c r="C10" s="551" t="s">
        <v>514</v>
      </c>
      <c r="D10" s="579" t="s">
        <v>1032</v>
      </c>
      <c r="E10" s="551" t="s">
        <v>1035</v>
      </c>
      <c r="F10" s="579" t="s">
        <v>1036</v>
      </c>
      <c r="G10" s="551" t="s">
        <v>698</v>
      </c>
      <c r="H10" s="551" t="s">
        <v>699</v>
      </c>
      <c r="I10" s="565">
        <v>0.52</v>
      </c>
      <c r="J10" s="565">
        <v>4000</v>
      </c>
      <c r="K10" s="566">
        <v>2081.1999999999998</v>
      </c>
    </row>
    <row r="11" spans="1:11" ht="14.4" customHeight="1" x14ac:dyDescent="0.3">
      <c r="A11" s="547" t="s">
        <v>509</v>
      </c>
      <c r="B11" s="548" t="s">
        <v>569</v>
      </c>
      <c r="C11" s="551" t="s">
        <v>514</v>
      </c>
      <c r="D11" s="579" t="s">
        <v>1032</v>
      </c>
      <c r="E11" s="551" t="s">
        <v>1037</v>
      </c>
      <c r="F11" s="579" t="s">
        <v>1038</v>
      </c>
      <c r="G11" s="551" t="s">
        <v>700</v>
      </c>
      <c r="H11" s="551" t="s">
        <v>701</v>
      </c>
      <c r="I11" s="565">
        <v>0.27</v>
      </c>
      <c r="J11" s="565">
        <v>10000</v>
      </c>
      <c r="K11" s="566">
        <v>2700</v>
      </c>
    </row>
    <row r="12" spans="1:11" ht="14.4" customHeight="1" x14ac:dyDescent="0.3">
      <c r="A12" s="547" t="s">
        <v>509</v>
      </c>
      <c r="B12" s="548" t="s">
        <v>569</v>
      </c>
      <c r="C12" s="551" t="s">
        <v>514</v>
      </c>
      <c r="D12" s="579" t="s">
        <v>1032</v>
      </c>
      <c r="E12" s="551" t="s">
        <v>1037</v>
      </c>
      <c r="F12" s="579" t="s">
        <v>1038</v>
      </c>
      <c r="G12" s="551" t="s">
        <v>702</v>
      </c>
      <c r="H12" s="551" t="s">
        <v>703</v>
      </c>
      <c r="I12" s="565">
        <v>0.33</v>
      </c>
      <c r="J12" s="565">
        <v>4000</v>
      </c>
      <c r="K12" s="566">
        <v>1306.8</v>
      </c>
    </row>
    <row r="13" spans="1:11" ht="14.4" customHeight="1" x14ac:dyDescent="0.3">
      <c r="A13" s="547" t="s">
        <v>509</v>
      </c>
      <c r="B13" s="548" t="s">
        <v>569</v>
      </c>
      <c r="C13" s="551" t="s">
        <v>514</v>
      </c>
      <c r="D13" s="579" t="s">
        <v>1032</v>
      </c>
      <c r="E13" s="551" t="s">
        <v>1039</v>
      </c>
      <c r="F13" s="579" t="s">
        <v>1040</v>
      </c>
      <c r="G13" s="551" t="s">
        <v>704</v>
      </c>
      <c r="H13" s="551" t="s">
        <v>705</v>
      </c>
      <c r="I13" s="565">
        <v>0.71</v>
      </c>
      <c r="J13" s="565">
        <v>2400</v>
      </c>
      <c r="K13" s="566">
        <v>1704</v>
      </c>
    </row>
    <row r="14" spans="1:11" ht="14.4" customHeight="1" x14ac:dyDescent="0.3">
      <c r="A14" s="547" t="s">
        <v>509</v>
      </c>
      <c r="B14" s="548" t="s">
        <v>569</v>
      </c>
      <c r="C14" s="551" t="s">
        <v>514</v>
      </c>
      <c r="D14" s="579" t="s">
        <v>1032</v>
      </c>
      <c r="E14" s="551" t="s">
        <v>1039</v>
      </c>
      <c r="F14" s="579" t="s">
        <v>1040</v>
      </c>
      <c r="G14" s="551" t="s">
        <v>706</v>
      </c>
      <c r="H14" s="551" t="s">
        <v>707</v>
      </c>
      <c r="I14" s="565">
        <v>0.71</v>
      </c>
      <c r="J14" s="565">
        <v>600</v>
      </c>
      <c r="K14" s="566">
        <v>426</v>
      </c>
    </row>
    <row r="15" spans="1:11" ht="14.4" customHeight="1" x14ac:dyDescent="0.3">
      <c r="A15" s="547" t="s">
        <v>509</v>
      </c>
      <c r="B15" s="548" t="s">
        <v>569</v>
      </c>
      <c r="C15" s="551" t="s">
        <v>514</v>
      </c>
      <c r="D15" s="579" t="s">
        <v>1032</v>
      </c>
      <c r="E15" s="551" t="s">
        <v>1039</v>
      </c>
      <c r="F15" s="579" t="s">
        <v>1040</v>
      </c>
      <c r="G15" s="551" t="s">
        <v>708</v>
      </c>
      <c r="H15" s="551" t="s">
        <v>709</v>
      </c>
      <c r="I15" s="565">
        <v>0.71</v>
      </c>
      <c r="J15" s="565">
        <v>200</v>
      </c>
      <c r="K15" s="566">
        <v>142</v>
      </c>
    </row>
    <row r="16" spans="1:11" ht="14.4" customHeight="1" x14ac:dyDescent="0.3">
      <c r="A16" s="547" t="s">
        <v>509</v>
      </c>
      <c r="B16" s="548" t="s">
        <v>569</v>
      </c>
      <c r="C16" s="551" t="s">
        <v>514</v>
      </c>
      <c r="D16" s="579" t="s">
        <v>1032</v>
      </c>
      <c r="E16" s="551" t="s">
        <v>1041</v>
      </c>
      <c r="F16" s="579" t="s">
        <v>1042</v>
      </c>
      <c r="G16" s="551" t="s">
        <v>710</v>
      </c>
      <c r="H16" s="551" t="s">
        <v>711</v>
      </c>
      <c r="I16" s="565">
        <v>321.86</v>
      </c>
      <c r="J16" s="565">
        <v>10</v>
      </c>
      <c r="K16" s="566">
        <v>3218.6099999999997</v>
      </c>
    </row>
    <row r="17" spans="1:11" ht="14.4" customHeight="1" x14ac:dyDescent="0.3">
      <c r="A17" s="547" t="s">
        <v>509</v>
      </c>
      <c r="B17" s="548" t="s">
        <v>569</v>
      </c>
      <c r="C17" s="551" t="s">
        <v>514</v>
      </c>
      <c r="D17" s="579" t="s">
        <v>1032</v>
      </c>
      <c r="E17" s="551" t="s">
        <v>1041</v>
      </c>
      <c r="F17" s="579" t="s">
        <v>1042</v>
      </c>
      <c r="G17" s="551" t="s">
        <v>712</v>
      </c>
      <c r="H17" s="551" t="s">
        <v>713</v>
      </c>
      <c r="I17" s="565">
        <v>319.44</v>
      </c>
      <c r="J17" s="565">
        <v>2</v>
      </c>
      <c r="K17" s="566">
        <v>638.88</v>
      </c>
    </row>
    <row r="18" spans="1:11" ht="14.4" customHeight="1" x14ac:dyDescent="0.3">
      <c r="A18" s="547" t="s">
        <v>509</v>
      </c>
      <c r="B18" s="548" t="s">
        <v>569</v>
      </c>
      <c r="C18" s="551" t="s">
        <v>514</v>
      </c>
      <c r="D18" s="579" t="s">
        <v>1032</v>
      </c>
      <c r="E18" s="551" t="s">
        <v>1041</v>
      </c>
      <c r="F18" s="579" t="s">
        <v>1042</v>
      </c>
      <c r="G18" s="551" t="s">
        <v>714</v>
      </c>
      <c r="H18" s="551" t="s">
        <v>715</v>
      </c>
      <c r="I18" s="565">
        <v>3913.01</v>
      </c>
      <c r="J18" s="565">
        <v>2</v>
      </c>
      <c r="K18" s="566">
        <v>7826.02</v>
      </c>
    </row>
    <row r="19" spans="1:11" ht="14.4" customHeight="1" x14ac:dyDescent="0.3">
      <c r="A19" s="547" t="s">
        <v>509</v>
      </c>
      <c r="B19" s="548" t="s">
        <v>569</v>
      </c>
      <c r="C19" s="551" t="s">
        <v>514</v>
      </c>
      <c r="D19" s="579" t="s">
        <v>1032</v>
      </c>
      <c r="E19" s="551" t="s">
        <v>1041</v>
      </c>
      <c r="F19" s="579" t="s">
        <v>1042</v>
      </c>
      <c r="G19" s="551" t="s">
        <v>716</v>
      </c>
      <c r="H19" s="551" t="s">
        <v>717</v>
      </c>
      <c r="I19" s="565">
        <v>320.64999999999998</v>
      </c>
      <c r="J19" s="565">
        <v>2</v>
      </c>
      <c r="K19" s="566">
        <v>641.29999999999995</v>
      </c>
    </row>
    <row r="20" spans="1:11" ht="14.4" customHeight="1" x14ac:dyDescent="0.3">
      <c r="A20" s="547" t="s">
        <v>509</v>
      </c>
      <c r="B20" s="548" t="s">
        <v>569</v>
      </c>
      <c r="C20" s="551" t="s">
        <v>514</v>
      </c>
      <c r="D20" s="579" t="s">
        <v>1032</v>
      </c>
      <c r="E20" s="551" t="s">
        <v>1041</v>
      </c>
      <c r="F20" s="579" t="s">
        <v>1042</v>
      </c>
      <c r="G20" s="551" t="s">
        <v>718</v>
      </c>
      <c r="H20" s="551" t="s">
        <v>719</v>
      </c>
      <c r="I20" s="565">
        <v>1400.3850000000002</v>
      </c>
      <c r="J20" s="565">
        <v>2</v>
      </c>
      <c r="K20" s="566">
        <v>2800.7700000000004</v>
      </c>
    </row>
    <row r="21" spans="1:11" ht="14.4" customHeight="1" x14ac:dyDescent="0.3">
      <c r="A21" s="547" t="s">
        <v>509</v>
      </c>
      <c r="B21" s="548" t="s">
        <v>569</v>
      </c>
      <c r="C21" s="551" t="s">
        <v>514</v>
      </c>
      <c r="D21" s="579" t="s">
        <v>1032</v>
      </c>
      <c r="E21" s="551" t="s">
        <v>1041</v>
      </c>
      <c r="F21" s="579" t="s">
        <v>1042</v>
      </c>
      <c r="G21" s="551" t="s">
        <v>720</v>
      </c>
      <c r="H21" s="551" t="s">
        <v>721</v>
      </c>
      <c r="I21" s="565">
        <v>2427.91</v>
      </c>
      <c r="J21" s="565">
        <v>2</v>
      </c>
      <c r="K21" s="566">
        <v>4855.82</v>
      </c>
    </row>
    <row r="22" spans="1:11" ht="14.4" customHeight="1" x14ac:dyDescent="0.3">
      <c r="A22" s="547" t="s">
        <v>509</v>
      </c>
      <c r="B22" s="548" t="s">
        <v>569</v>
      </c>
      <c r="C22" s="551" t="s">
        <v>514</v>
      </c>
      <c r="D22" s="579" t="s">
        <v>1032</v>
      </c>
      <c r="E22" s="551" t="s">
        <v>1041</v>
      </c>
      <c r="F22" s="579" t="s">
        <v>1042</v>
      </c>
      <c r="G22" s="551" t="s">
        <v>722</v>
      </c>
      <c r="H22" s="551" t="s">
        <v>723</v>
      </c>
      <c r="I22" s="565">
        <v>329.12</v>
      </c>
      <c r="J22" s="565">
        <v>10</v>
      </c>
      <c r="K22" s="566">
        <v>3291.21</v>
      </c>
    </row>
    <row r="23" spans="1:11" ht="14.4" customHeight="1" x14ac:dyDescent="0.3">
      <c r="A23" s="547" t="s">
        <v>509</v>
      </c>
      <c r="B23" s="548" t="s">
        <v>569</v>
      </c>
      <c r="C23" s="551" t="s">
        <v>514</v>
      </c>
      <c r="D23" s="579" t="s">
        <v>1032</v>
      </c>
      <c r="E23" s="551" t="s">
        <v>1041</v>
      </c>
      <c r="F23" s="579" t="s">
        <v>1042</v>
      </c>
      <c r="G23" s="551" t="s">
        <v>724</v>
      </c>
      <c r="H23" s="551" t="s">
        <v>725</v>
      </c>
      <c r="I23" s="565">
        <v>3088.1549999999997</v>
      </c>
      <c r="J23" s="565">
        <v>2</v>
      </c>
      <c r="K23" s="566">
        <v>6176.3099999999995</v>
      </c>
    </row>
    <row r="24" spans="1:11" ht="14.4" customHeight="1" x14ac:dyDescent="0.3">
      <c r="A24" s="547" t="s">
        <v>509</v>
      </c>
      <c r="B24" s="548" t="s">
        <v>569</v>
      </c>
      <c r="C24" s="551" t="s">
        <v>514</v>
      </c>
      <c r="D24" s="579" t="s">
        <v>1032</v>
      </c>
      <c r="E24" s="551" t="s">
        <v>1041</v>
      </c>
      <c r="F24" s="579" t="s">
        <v>1042</v>
      </c>
      <c r="G24" s="551" t="s">
        <v>726</v>
      </c>
      <c r="H24" s="551" t="s">
        <v>727</v>
      </c>
      <c r="I24" s="565">
        <v>1374.1950000000002</v>
      </c>
      <c r="J24" s="565">
        <v>5</v>
      </c>
      <c r="K24" s="566">
        <v>6870.98</v>
      </c>
    </row>
    <row r="25" spans="1:11" ht="14.4" customHeight="1" x14ac:dyDescent="0.3">
      <c r="A25" s="547" t="s">
        <v>509</v>
      </c>
      <c r="B25" s="548" t="s">
        <v>569</v>
      </c>
      <c r="C25" s="551" t="s">
        <v>514</v>
      </c>
      <c r="D25" s="579" t="s">
        <v>1032</v>
      </c>
      <c r="E25" s="551" t="s">
        <v>1041</v>
      </c>
      <c r="F25" s="579" t="s">
        <v>1042</v>
      </c>
      <c r="G25" s="551" t="s">
        <v>728</v>
      </c>
      <c r="H25" s="551" t="s">
        <v>729</v>
      </c>
      <c r="I25" s="565">
        <v>1437.5</v>
      </c>
      <c r="J25" s="565">
        <v>4</v>
      </c>
      <c r="K25" s="566">
        <v>5750</v>
      </c>
    </row>
    <row r="26" spans="1:11" ht="14.4" customHeight="1" x14ac:dyDescent="0.3">
      <c r="A26" s="547" t="s">
        <v>509</v>
      </c>
      <c r="B26" s="548" t="s">
        <v>569</v>
      </c>
      <c r="C26" s="551" t="s">
        <v>514</v>
      </c>
      <c r="D26" s="579" t="s">
        <v>1032</v>
      </c>
      <c r="E26" s="551" t="s">
        <v>1041</v>
      </c>
      <c r="F26" s="579" t="s">
        <v>1042</v>
      </c>
      <c r="G26" s="551" t="s">
        <v>730</v>
      </c>
      <c r="H26" s="551" t="s">
        <v>731</v>
      </c>
      <c r="I26" s="565">
        <v>1582.35</v>
      </c>
      <c r="J26" s="565">
        <v>2</v>
      </c>
      <c r="K26" s="566">
        <v>3164.7</v>
      </c>
    </row>
    <row r="27" spans="1:11" ht="14.4" customHeight="1" x14ac:dyDescent="0.3">
      <c r="A27" s="547" t="s">
        <v>509</v>
      </c>
      <c r="B27" s="548" t="s">
        <v>569</v>
      </c>
      <c r="C27" s="551" t="s">
        <v>514</v>
      </c>
      <c r="D27" s="579" t="s">
        <v>1032</v>
      </c>
      <c r="E27" s="551" t="s">
        <v>1041</v>
      </c>
      <c r="F27" s="579" t="s">
        <v>1042</v>
      </c>
      <c r="G27" s="551" t="s">
        <v>732</v>
      </c>
      <c r="H27" s="551" t="s">
        <v>733</v>
      </c>
      <c r="I27" s="565">
        <v>379.5</v>
      </c>
      <c r="J27" s="565">
        <v>4</v>
      </c>
      <c r="K27" s="566">
        <v>1518</v>
      </c>
    </row>
    <row r="28" spans="1:11" ht="14.4" customHeight="1" x14ac:dyDescent="0.3">
      <c r="A28" s="547" t="s">
        <v>509</v>
      </c>
      <c r="B28" s="548" t="s">
        <v>569</v>
      </c>
      <c r="C28" s="551" t="s">
        <v>514</v>
      </c>
      <c r="D28" s="579" t="s">
        <v>1032</v>
      </c>
      <c r="E28" s="551" t="s">
        <v>1041</v>
      </c>
      <c r="F28" s="579" t="s">
        <v>1042</v>
      </c>
      <c r="G28" s="551" t="s">
        <v>734</v>
      </c>
      <c r="H28" s="551" t="s">
        <v>735</v>
      </c>
      <c r="I28" s="565">
        <v>1617.78</v>
      </c>
      <c r="J28" s="565">
        <v>4</v>
      </c>
      <c r="K28" s="566">
        <v>6471.11</v>
      </c>
    </row>
    <row r="29" spans="1:11" ht="14.4" customHeight="1" x14ac:dyDescent="0.3">
      <c r="A29" s="547" t="s">
        <v>509</v>
      </c>
      <c r="B29" s="548" t="s">
        <v>569</v>
      </c>
      <c r="C29" s="551" t="s">
        <v>514</v>
      </c>
      <c r="D29" s="579" t="s">
        <v>1032</v>
      </c>
      <c r="E29" s="551" t="s">
        <v>1041</v>
      </c>
      <c r="F29" s="579" t="s">
        <v>1042</v>
      </c>
      <c r="G29" s="551" t="s">
        <v>736</v>
      </c>
      <c r="H29" s="551" t="s">
        <v>737</v>
      </c>
      <c r="I29" s="565">
        <v>414</v>
      </c>
      <c r="J29" s="565">
        <v>4</v>
      </c>
      <c r="K29" s="566">
        <v>1656</v>
      </c>
    </row>
    <row r="30" spans="1:11" ht="14.4" customHeight="1" x14ac:dyDescent="0.3">
      <c r="A30" s="547" t="s">
        <v>509</v>
      </c>
      <c r="B30" s="548" t="s">
        <v>569</v>
      </c>
      <c r="C30" s="551" t="s">
        <v>514</v>
      </c>
      <c r="D30" s="579" t="s">
        <v>1032</v>
      </c>
      <c r="E30" s="551" t="s">
        <v>1041</v>
      </c>
      <c r="F30" s="579" t="s">
        <v>1042</v>
      </c>
      <c r="G30" s="551" t="s">
        <v>738</v>
      </c>
      <c r="H30" s="551" t="s">
        <v>739</v>
      </c>
      <c r="I30" s="565">
        <v>2520</v>
      </c>
      <c r="J30" s="565">
        <v>2</v>
      </c>
      <c r="K30" s="566">
        <v>5040</v>
      </c>
    </row>
    <row r="31" spans="1:11" ht="14.4" customHeight="1" x14ac:dyDescent="0.3">
      <c r="A31" s="547" t="s">
        <v>509</v>
      </c>
      <c r="B31" s="548" t="s">
        <v>569</v>
      </c>
      <c r="C31" s="551" t="s">
        <v>514</v>
      </c>
      <c r="D31" s="579" t="s">
        <v>1032</v>
      </c>
      <c r="E31" s="551" t="s">
        <v>1041</v>
      </c>
      <c r="F31" s="579" t="s">
        <v>1042</v>
      </c>
      <c r="G31" s="551" t="s">
        <v>740</v>
      </c>
      <c r="H31" s="551" t="s">
        <v>741</v>
      </c>
      <c r="I31" s="565">
        <v>1391.5</v>
      </c>
      <c r="J31" s="565">
        <v>2</v>
      </c>
      <c r="K31" s="566">
        <v>2783</v>
      </c>
    </row>
    <row r="32" spans="1:11" ht="14.4" customHeight="1" x14ac:dyDescent="0.3">
      <c r="A32" s="547" t="s">
        <v>509</v>
      </c>
      <c r="B32" s="548" t="s">
        <v>569</v>
      </c>
      <c r="C32" s="551" t="s">
        <v>514</v>
      </c>
      <c r="D32" s="579" t="s">
        <v>1032</v>
      </c>
      <c r="E32" s="551" t="s">
        <v>1041</v>
      </c>
      <c r="F32" s="579" t="s">
        <v>1042</v>
      </c>
      <c r="G32" s="551" t="s">
        <v>742</v>
      </c>
      <c r="H32" s="551" t="s">
        <v>743</v>
      </c>
      <c r="I32" s="565">
        <v>1391.5</v>
      </c>
      <c r="J32" s="565">
        <v>2</v>
      </c>
      <c r="K32" s="566">
        <v>2783</v>
      </c>
    </row>
    <row r="33" spans="1:11" ht="14.4" customHeight="1" x14ac:dyDescent="0.3">
      <c r="A33" s="547" t="s">
        <v>509</v>
      </c>
      <c r="B33" s="548" t="s">
        <v>569</v>
      </c>
      <c r="C33" s="551" t="s">
        <v>514</v>
      </c>
      <c r="D33" s="579" t="s">
        <v>1032</v>
      </c>
      <c r="E33" s="551" t="s">
        <v>1041</v>
      </c>
      <c r="F33" s="579" t="s">
        <v>1042</v>
      </c>
      <c r="G33" s="551" t="s">
        <v>744</v>
      </c>
      <c r="H33" s="551" t="s">
        <v>745</v>
      </c>
      <c r="I33" s="565">
        <v>1083.48</v>
      </c>
      <c r="J33" s="565">
        <v>4</v>
      </c>
      <c r="K33" s="566">
        <v>4333.93</v>
      </c>
    </row>
    <row r="34" spans="1:11" ht="14.4" customHeight="1" x14ac:dyDescent="0.3">
      <c r="A34" s="547" t="s">
        <v>509</v>
      </c>
      <c r="B34" s="548" t="s">
        <v>569</v>
      </c>
      <c r="C34" s="551" t="s">
        <v>514</v>
      </c>
      <c r="D34" s="579" t="s">
        <v>1032</v>
      </c>
      <c r="E34" s="551" t="s">
        <v>1041</v>
      </c>
      <c r="F34" s="579" t="s">
        <v>1042</v>
      </c>
      <c r="G34" s="551" t="s">
        <v>746</v>
      </c>
      <c r="H34" s="551" t="s">
        <v>747</v>
      </c>
      <c r="I34" s="565">
        <v>1876.8</v>
      </c>
      <c r="J34" s="565">
        <v>1</v>
      </c>
      <c r="K34" s="566">
        <v>1876.8</v>
      </c>
    </row>
    <row r="35" spans="1:11" ht="14.4" customHeight="1" x14ac:dyDescent="0.3">
      <c r="A35" s="547" t="s">
        <v>509</v>
      </c>
      <c r="B35" s="548" t="s">
        <v>569</v>
      </c>
      <c r="C35" s="551" t="s">
        <v>514</v>
      </c>
      <c r="D35" s="579" t="s">
        <v>1032</v>
      </c>
      <c r="E35" s="551" t="s">
        <v>1041</v>
      </c>
      <c r="F35" s="579" t="s">
        <v>1042</v>
      </c>
      <c r="G35" s="551" t="s">
        <v>748</v>
      </c>
      <c r="H35" s="551" t="s">
        <v>749</v>
      </c>
      <c r="I35" s="565">
        <v>5460.7</v>
      </c>
      <c r="J35" s="565">
        <v>2</v>
      </c>
      <c r="K35" s="566">
        <v>10921.41</v>
      </c>
    </row>
    <row r="36" spans="1:11" ht="14.4" customHeight="1" x14ac:dyDescent="0.3">
      <c r="A36" s="547" t="s">
        <v>509</v>
      </c>
      <c r="B36" s="548" t="s">
        <v>569</v>
      </c>
      <c r="C36" s="551" t="s">
        <v>514</v>
      </c>
      <c r="D36" s="579" t="s">
        <v>1032</v>
      </c>
      <c r="E36" s="551" t="s">
        <v>1041</v>
      </c>
      <c r="F36" s="579" t="s">
        <v>1042</v>
      </c>
      <c r="G36" s="551" t="s">
        <v>750</v>
      </c>
      <c r="H36" s="551" t="s">
        <v>751</v>
      </c>
      <c r="I36" s="565">
        <v>255.51095314767295</v>
      </c>
      <c r="J36" s="565">
        <v>12</v>
      </c>
      <c r="K36" s="566">
        <v>3066.1314377720755</v>
      </c>
    </row>
    <row r="37" spans="1:11" ht="14.4" customHeight="1" x14ac:dyDescent="0.3">
      <c r="A37" s="547" t="s">
        <v>509</v>
      </c>
      <c r="B37" s="548" t="s">
        <v>569</v>
      </c>
      <c r="C37" s="551" t="s">
        <v>514</v>
      </c>
      <c r="D37" s="579" t="s">
        <v>1032</v>
      </c>
      <c r="E37" s="551" t="s">
        <v>1041</v>
      </c>
      <c r="F37" s="579" t="s">
        <v>1042</v>
      </c>
      <c r="G37" s="551" t="s">
        <v>752</v>
      </c>
      <c r="H37" s="551" t="s">
        <v>753</v>
      </c>
      <c r="I37" s="565">
        <v>4882.45</v>
      </c>
      <c r="J37" s="565">
        <v>5</v>
      </c>
      <c r="K37" s="566">
        <v>24412.260000000002</v>
      </c>
    </row>
    <row r="38" spans="1:11" ht="14.4" customHeight="1" x14ac:dyDescent="0.3">
      <c r="A38" s="547" t="s">
        <v>509</v>
      </c>
      <c r="B38" s="548" t="s">
        <v>569</v>
      </c>
      <c r="C38" s="551" t="s">
        <v>514</v>
      </c>
      <c r="D38" s="579" t="s">
        <v>1032</v>
      </c>
      <c r="E38" s="551" t="s">
        <v>1041</v>
      </c>
      <c r="F38" s="579" t="s">
        <v>1042</v>
      </c>
      <c r="G38" s="551" t="s">
        <v>754</v>
      </c>
      <c r="H38" s="551" t="s">
        <v>755</v>
      </c>
      <c r="I38" s="565">
        <v>6253.33</v>
      </c>
      <c r="J38" s="565">
        <v>2</v>
      </c>
      <c r="K38" s="566">
        <v>12506.66</v>
      </c>
    </row>
    <row r="39" spans="1:11" ht="14.4" customHeight="1" x14ac:dyDescent="0.3">
      <c r="A39" s="547" t="s">
        <v>509</v>
      </c>
      <c r="B39" s="548" t="s">
        <v>569</v>
      </c>
      <c r="C39" s="551" t="s">
        <v>514</v>
      </c>
      <c r="D39" s="579" t="s">
        <v>1032</v>
      </c>
      <c r="E39" s="551" t="s">
        <v>1041</v>
      </c>
      <c r="F39" s="579" t="s">
        <v>1042</v>
      </c>
      <c r="G39" s="551" t="s">
        <v>756</v>
      </c>
      <c r="H39" s="551" t="s">
        <v>757</v>
      </c>
      <c r="I39" s="565">
        <v>8971.98</v>
      </c>
      <c r="J39" s="565">
        <v>4</v>
      </c>
      <c r="K39" s="566">
        <v>35887.919999999998</v>
      </c>
    </row>
    <row r="40" spans="1:11" ht="14.4" customHeight="1" x14ac:dyDescent="0.3">
      <c r="A40" s="547" t="s">
        <v>509</v>
      </c>
      <c r="B40" s="548" t="s">
        <v>569</v>
      </c>
      <c r="C40" s="551" t="s">
        <v>514</v>
      </c>
      <c r="D40" s="579" t="s">
        <v>1032</v>
      </c>
      <c r="E40" s="551" t="s">
        <v>1041</v>
      </c>
      <c r="F40" s="579" t="s">
        <v>1042</v>
      </c>
      <c r="G40" s="551" t="s">
        <v>758</v>
      </c>
      <c r="H40" s="551" t="s">
        <v>759</v>
      </c>
      <c r="I40" s="565">
        <v>2271.13</v>
      </c>
      <c r="J40" s="565">
        <v>8</v>
      </c>
      <c r="K40" s="566">
        <v>18169.07</v>
      </c>
    </row>
    <row r="41" spans="1:11" ht="14.4" customHeight="1" x14ac:dyDescent="0.3">
      <c r="A41" s="547" t="s">
        <v>509</v>
      </c>
      <c r="B41" s="548" t="s">
        <v>569</v>
      </c>
      <c r="C41" s="551" t="s">
        <v>514</v>
      </c>
      <c r="D41" s="579" t="s">
        <v>1032</v>
      </c>
      <c r="E41" s="551" t="s">
        <v>1041</v>
      </c>
      <c r="F41" s="579" t="s">
        <v>1042</v>
      </c>
      <c r="G41" s="551" t="s">
        <v>760</v>
      </c>
      <c r="H41" s="551" t="s">
        <v>761</v>
      </c>
      <c r="I41" s="565">
        <v>1843.98</v>
      </c>
      <c r="J41" s="565">
        <v>1</v>
      </c>
      <c r="K41" s="566">
        <v>1843.98</v>
      </c>
    </row>
    <row r="42" spans="1:11" ht="14.4" customHeight="1" x14ac:dyDescent="0.3">
      <c r="A42" s="547" t="s">
        <v>509</v>
      </c>
      <c r="B42" s="548" t="s">
        <v>569</v>
      </c>
      <c r="C42" s="551" t="s">
        <v>514</v>
      </c>
      <c r="D42" s="579" t="s">
        <v>1032</v>
      </c>
      <c r="E42" s="551" t="s">
        <v>1041</v>
      </c>
      <c r="F42" s="579" t="s">
        <v>1042</v>
      </c>
      <c r="G42" s="551" t="s">
        <v>762</v>
      </c>
      <c r="H42" s="551" t="s">
        <v>763</v>
      </c>
      <c r="I42" s="565">
        <v>1138.5</v>
      </c>
      <c r="J42" s="565">
        <v>6</v>
      </c>
      <c r="K42" s="566">
        <v>6831</v>
      </c>
    </row>
    <row r="43" spans="1:11" ht="14.4" customHeight="1" x14ac:dyDescent="0.3">
      <c r="A43" s="547" t="s">
        <v>509</v>
      </c>
      <c r="B43" s="548" t="s">
        <v>569</v>
      </c>
      <c r="C43" s="551" t="s">
        <v>514</v>
      </c>
      <c r="D43" s="579" t="s">
        <v>1032</v>
      </c>
      <c r="E43" s="551" t="s">
        <v>1041</v>
      </c>
      <c r="F43" s="579" t="s">
        <v>1042</v>
      </c>
      <c r="G43" s="551" t="s">
        <v>764</v>
      </c>
      <c r="H43" s="551" t="s">
        <v>765</v>
      </c>
      <c r="I43" s="565">
        <v>371.47</v>
      </c>
      <c r="J43" s="565">
        <v>1</v>
      </c>
      <c r="K43" s="566">
        <v>371.47</v>
      </c>
    </row>
    <row r="44" spans="1:11" ht="14.4" customHeight="1" x14ac:dyDescent="0.3">
      <c r="A44" s="547" t="s">
        <v>509</v>
      </c>
      <c r="B44" s="548" t="s">
        <v>569</v>
      </c>
      <c r="C44" s="551" t="s">
        <v>514</v>
      </c>
      <c r="D44" s="579" t="s">
        <v>1032</v>
      </c>
      <c r="E44" s="551" t="s">
        <v>1041</v>
      </c>
      <c r="F44" s="579" t="s">
        <v>1042</v>
      </c>
      <c r="G44" s="551" t="s">
        <v>766</v>
      </c>
      <c r="H44" s="551" t="s">
        <v>767</v>
      </c>
      <c r="I44" s="565">
        <v>4766.21</v>
      </c>
      <c r="J44" s="565">
        <v>2</v>
      </c>
      <c r="K44" s="566">
        <v>9532.42</v>
      </c>
    </row>
    <row r="45" spans="1:11" ht="14.4" customHeight="1" x14ac:dyDescent="0.3">
      <c r="A45" s="547" t="s">
        <v>509</v>
      </c>
      <c r="B45" s="548" t="s">
        <v>569</v>
      </c>
      <c r="C45" s="551" t="s">
        <v>514</v>
      </c>
      <c r="D45" s="579" t="s">
        <v>1032</v>
      </c>
      <c r="E45" s="551" t="s">
        <v>1041</v>
      </c>
      <c r="F45" s="579" t="s">
        <v>1042</v>
      </c>
      <c r="G45" s="551" t="s">
        <v>768</v>
      </c>
      <c r="H45" s="551" t="s">
        <v>769</v>
      </c>
      <c r="I45" s="565">
        <v>1837.98</v>
      </c>
      <c r="J45" s="565">
        <v>1</v>
      </c>
      <c r="K45" s="566">
        <v>1837.98</v>
      </c>
    </row>
    <row r="46" spans="1:11" ht="14.4" customHeight="1" x14ac:dyDescent="0.3">
      <c r="A46" s="547" t="s">
        <v>509</v>
      </c>
      <c r="B46" s="548" t="s">
        <v>569</v>
      </c>
      <c r="C46" s="551" t="s">
        <v>514</v>
      </c>
      <c r="D46" s="579" t="s">
        <v>1032</v>
      </c>
      <c r="E46" s="551" t="s">
        <v>1041</v>
      </c>
      <c r="F46" s="579" t="s">
        <v>1042</v>
      </c>
      <c r="G46" s="551" t="s">
        <v>770</v>
      </c>
      <c r="H46" s="551" t="s">
        <v>771</v>
      </c>
      <c r="I46" s="565">
        <v>2351.02</v>
      </c>
      <c r="J46" s="565">
        <v>1</v>
      </c>
      <c r="K46" s="566">
        <v>2351.02</v>
      </c>
    </row>
    <row r="47" spans="1:11" ht="14.4" customHeight="1" x14ac:dyDescent="0.3">
      <c r="A47" s="547" t="s">
        <v>509</v>
      </c>
      <c r="B47" s="548" t="s">
        <v>569</v>
      </c>
      <c r="C47" s="551" t="s">
        <v>514</v>
      </c>
      <c r="D47" s="579" t="s">
        <v>1032</v>
      </c>
      <c r="E47" s="551" t="s">
        <v>1041</v>
      </c>
      <c r="F47" s="579" t="s">
        <v>1042</v>
      </c>
      <c r="G47" s="551" t="s">
        <v>772</v>
      </c>
      <c r="H47" s="551" t="s">
        <v>773</v>
      </c>
      <c r="I47" s="565">
        <v>2027.93</v>
      </c>
      <c r="J47" s="565">
        <v>1</v>
      </c>
      <c r="K47" s="566">
        <v>2027.93</v>
      </c>
    </row>
    <row r="48" spans="1:11" ht="14.4" customHeight="1" x14ac:dyDescent="0.3">
      <c r="A48" s="547" t="s">
        <v>509</v>
      </c>
      <c r="B48" s="548" t="s">
        <v>569</v>
      </c>
      <c r="C48" s="551" t="s">
        <v>514</v>
      </c>
      <c r="D48" s="579" t="s">
        <v>1032</v>
      </c>
      <c r="E48" s="551" t="s">
        <v>1041</v>
      </c>
      <c r="F48" s="579" t="s">
        <v>1042</v>
      </c>
      <c r="G48" s="551" t="s">
        <v>774</v>
      </c>
      <c r="H48" s="551" t="s">
        <v>775</v>
      </c>
      <c r="I48" s="565">
        <v>343.85</v>
      </c>
      <c r="J48" s="565">
        <v>3</v>
      </c>
      <c r="K48" s="566">
        <v>1031.5500000000002</v>
      </c>
    </row>
    <row r="49" spans="1:11" ht="14.4" customHeight="1" x14ac:dyDescent="0.3">
      <c r="A49" s="547" t="s">
        <v>509</v>
      </c>
      <c r="B49" s="548" t="s">
        <v>569</v>
      </c>
      <c r="C49" s="551" t="s">
        <v>514</v>
      </c>
      <c r="D49" s="579" t="s">
        <v>1032</v>
      </c>
      <c r="E49" s="551" t="s">
        <v>1041</v>
      </c>
      <c r="F49" s="579" t="s">
        <v>1042</v>
      </c>
      <c r="G49" s="551" t="s">
        <v>776</v>
      </c>
      <c r="H49" s="551" t="s">
        <v>777</v>
      </c>
      <c r="I49" s="565">
        <v>2548.4</v>
      </c>
      <c r="J49" s="565">
        <v>1</v>
      </c>
      <c r="K49" s="566">
        <v>2548.4</v>
      </c>
    </row>
    <row r="50" spans="1:11" ht="14.4" customHeight="1" x14ac:dyDescent="0.3">
      <c r="A50" s="547" t="s">
        <v>509</v>
      </c>
      <c r="B50" s="548" t="s">
        <v>569</v>
      </c>
      <c r="C50" s="551" t="s">
        <v>514</v>
      </c>
      <c r="D50" s="579" t="s">
        <v>1032</v>
      </c>
      <c r="E50" s="551" t="s">
        <v>1041</v>
      </c>
      <c r="F50" s="579" t="s">
        <v>1042</v>
      </c>
      <c r="G50" s="551" t="s">
        <v>778</v>
      </c>
      <c r="H50" s="551" t="s">
        <v>779</v>
      </c>
      <c r="I50" s="565">
        <v>229.9</v>
      </c>
      <c r="J50" s="565">
        <v>4</v>
      </c>
      <c r="K50" s="566">
        <v>919.6</v>
      </c>
    </row>
    <row r="51" spans="1:11" ht="14.4" customHeight="1" x14ac:dyDescent="0.3">
      <c r="A51" s="547" t="s">
        <v>509</v>
      </c>
      <c r="B51" s="548" t="s">
        <v>569</v>
      </c>
      <c r="C51" s="551" t="s">
        <v>519</v>
      </c>
      <c r="D51" s="579" t="s">
        <v>570</v>
      </c>
      <c r="E51" s="551" t="s">
        <v>1033</v>
      </c>
      <c r="F51" s="579" t="s">
        <v>1034</v>
      </c>
      <c r="G51" s="551" t="s">
        <v>780</v>
      </c>
      <c r="H51" s="551" t="s">
        <v>781</v>
      </c>
      <c r="I51" s="565">
        <v>42.44</v>
      </c>
      <c r="J51" s="565">
        <v>480</v>
      </c>
      <c r="K51" s="566">
        <v>20371.2</v>
      </c>
    </row>
    <row r="52" spans="1:11" ht="14.4" customHeight="1" x14ac:dyDescent="0.3">
      <c r="A52" s="547" t="s">
        <v>509</v>
      </c>
      <c r="B52" s="548" t="s">
        <v>569</v>
      </c>
      <c r="C52" s="551" t="s">
        <v>519</v>
      </c>
      <c r="D52" s="579" t="s">
        <v>570</v>
      </c>
      <c r="E52" s="551" t="s">
        <v>1033</v>
      </c>
      <c r="F52" s="579" t="s">
        <v>1034</v>
      </c>
      <c r="G52" s="551" t="s">
        <v>782</v>
      </c>
      <c r="H52" s="551" t="s">
        <v>783</v>
      </c>
      <c r="I52" s="565">
        <v>4.3</v>
      </c>
      <c r="J52" s="565">
        <v>48</v>
      </c>
      <c r="K52" s="566">
        <v>206.4</v>
      </c>
    </row>
    <row r="53" spans="1:11" ht="14.4" customHeight="1" x14ac:dyDescent="0.3">
      <c r="A53" s="547" t="s">
        <v>509</v>
      </c>
      <c r="B53" s="548" t="s">
        <v>569</v>
      </c>
      <c r="C53" s="551" t="s">
        <v>519</v>
      </c>
      <c r="D53" s="579" t="s">
        <v>570</v>
      </c>
      <c r="E53" s="551" t="s">
        <v>1033</v>
      </c>
      <c r="F53" s="579" t="s">
        <v>1034</v>
      </c>
      <c r="G53" s="551" t="s">
        <v>784</v>
      </c>
      <c r="H53" s="551" t="s">
        <v>785</v>
      </c>
      <c r="I53" s="565">
        <v>3.27</v>
      </c>
      <c r="J53" s="565">
        <v>200</v>
      </c>
      <c r="K53" s="566">
        <v>654</v>
      </c>
    </row>
    <row r="54" spans="1:11" ht="14.4" customHeight="1" x14ac:dyDescent="0.3">
      <c r="A54" s="547" t="s">
        <v>509</v>
      </c>
      <c r="B54" s="548" t="s">
        <v>569</v>
      </c>
      <c r="C54" s="551" t="s">
        <v>519</v>
      </c>
      <c r="D54" s="579" t="s">
        <v>570</v>
      </c>
      <c r="E54" s="551" t="s">
        <v>1033</v>
      </c>
      <c r="F54" s="579" t="s">
        <v>1034</v>
      </c>
      <c r="G54" s="551" t="s">
        <v>786</v>
      </c>
      <c r="H54" s="551" t="s">
        <v>787</v>
      </c>
      <c r="I54" s="565">
        <v>67.760000000000005</v>
      </c>
      <c r="J54" s="565">
        <v>10</v>
      </c>
      <c r="K54" s="566">
        <v>677.6</v>
      </c>
    </row>
    <row r="55" spans="1:11" ht="14.4" customHeight="1" x14ac:dyDescent="0.3">
      <c r="A55" s="547" t="s">
        <v>509</v>
      </c>
      <c r="B55" s="548" t="s">
        <v>569</v>
      </c>
      <c r="C55" s="551" t="s">
        <v>519</v>
      </c>
      <c r="D55" s="579" t="s">
        <v>570</v>
      </c>
      <c r="E55" s="551" t="s">
        <v>1033</v>
      </c>
      <c r="F55" s="579" t="s">
        <v>1034</v>
      </c>
      <c r="G55" s="551" t="s">
        <v>788</v>
      </c>
      <c r="H55" s="551" t="s">
        <v>789</v>
      </c>
      <c r="I55" s="565">
        <v>0.42</v>
      </c>
      <c r="J55" s="565">
        <v>5000</v>
      </c>
      <c r="K55" s="566">
        <v>2100</v>
      </c>
    </row>
    <row r="56" spans="1:11" ht="14.4" customHeight="1" x14ac:dyDescent="0.3">
      <c r="A56" s="547" t="s">
        <v>509</v>
      </c>
      <c r="B56" s="548" t="s">
        <v>569</v>
      </c>
      <c r="C56" s="551" t="s">
        <v>519</v>
      </c>
      <c r="D56" s="579" t="s">
        <v>570</v>
      </c>
      <c r="E56" s="551" t="s">
        <v>1033</v>
      </c>
      <c r="F56" s="579" t="s">
        <v>1034</v>
      </c>
      <c r="G56" s="551" t="s">
        <v>688</v>
      </c>
      <c r="H56" s="551" t="s">
        <v>689</v>
      </c>
      <c r="I56" s="565">
        <v>28.734999999999999</v>
      </c>
      <c r="J56" s="565">
        <v>7</v>
      </c>
      <c r="K56" s="566">
        <v>201.14999999999998</v>
      </c>
    </row>
    <row r="57" spans="1:11" ht="14.4" customHeight="1" x14ac:dyDescent="0.3">
      <c r="A57" s="547" t="s">
        <v>509</v>
      </c>
      <c r="B57" s="548" t="s">
        <v>569</v>
      </c>
      <c r="C57" s="551" t="s">
        <v>519</v>
      </c>
      <c r="D57" s="579" t="s">
        <v>570</v>
      </c>
      <c r="E57" s="551" t="s">
        <v>1033</v>
      </c>
      <c r="F57" s="579" t="s">
        <v>1034</v>
      </c>
      <c r="G57" s="551" t="s">
        <v>790</v>
      </c>
      <c r="H57" s="551" t="s">
        <v>791</v>
      </c>
      <c r="I57" s="565">
        <v>1.17</v>
      </c>
      <c r="J57" s="565">
        <v>6000</v>
      </c>
      <c r="K57" s="566">
        <v>7042.5</v>
      </c>
    </row>
    <row r="58" spans="1:11" ht="14.4" customHeight="1" x14ac:dyDescent="0.3">
      <c r="A58" s="547" t="s">
        <v>509</v>
      </c>
      <c r="B58" s="548" t="s">
        <v>569</v>
      </c>
      <c r="C58" s="551" t="s">
        <v>519</v>
      </c>
      <c r="D58" s="579" t="s">
        <v>570</v>
      </c>
      <c r="E58" s="551" t="s">
        <v>1033</v>
      </c>
      <c r="F58" s="579" t="s">
        <v>1034</v>
      </c>
      <c r="G58" s="551" t="s">
        <v>792</v>
      </c>
      <c r="H58" s="551" t="s">
        <v>793</v>
      </c>
      <c r="I58" s="565">
        <v>8.58</v>
      </c>
      <c r="J58" s="565">
        <v>12</v>
      </c>
      <c r="K58" s="566">
        <v>102.96</v>
      </c>
    </row>
    <row r="59" spans="1:11" ht="14.4" customHeight="1" x14ac:dyDescent="0.3">
      <c r="A59" s="547" t="s">
        <v>509</v>
      </c>
      <c r="B59" s="548" t="s">
        <v>569</v>
      </c>
      <c r="C59" s="551" t="s">
        <v>519</v>
      </c>
      <c r="D59" s="579" t="s">
        <v>570</v>
      </c>
      <c r="E59" s="551" t="s">
        <v>1033</v>
      </c>
      <c r="F59" s="579" t="s">
        <v>1034</v>
      </c>
      <c r="G59" s="551" t="s">
        <v>794</v>
      </c>
      <c r="H59" s="551" t="s">
        <v>795</v>
      </c>
      <c r="I59" s="565">
        <v>13.02</v>
      </c>
      <c r="J59" s="565">
        <v>3</v>
      </c>
      <c r="K59" s="566">
        <v>39.06</v>
      </c>
    </row>
    <row r="60" spans="1:11" ht="14.4" customHeight="1" x14ac:dyDescent="0.3">
      <c r="A60" s="547" t="s">
        <v>509</v>
      </c>
      <c r="B60" s="548" t="s">
        <v>569</v>
      </c>
      <c r="C60" s="551" t="s">
        <v>519</v>
      </c>
      <c r="D60" s="579" t="s">
        <v>570</v>
      </c>
      <c r="E60" s="551" t="s">
        <v>1033</v>
      </c>
      <c r="F60" s="579" t="s">
        <v>1034</v>
      </c>
      <c r="G60" s="551" t="s">
        <v>796</v>
      </c>
      <c r="H60" s="551" t="s">
        <v>797</v>
      </c>
      <c r="I60" s="565">
        <v>26.37</v>
      </c>
      <c r="J60" s="565">
        <v>12</v>
      </c>
      <c r="K60" s="566">
        <v>316.44</v>
      </c>
    </row>
    <row r="61" spans="1:11" ht="14.4" customHeight="1" x14ac:dyDescent="0.3">
      <c r="A61" s="547" t="s">
        <v>509</v>
      </c>
      <c r="B61" s="548" t="s">
        <v>569</v>
      </c>
      <c r="C61" s="551" t="s">
        <v>519</v>
      </c>
      <c r="D61" s="579" t="s">
        <v>570</v>
      </c>
      <c r="E61" s="551" t="s">
        <v>1035</v>
      </c>
      <c r="F61" s="579" t="s">
        <v>1036</v>
      </c>
      <c r="G61" s="551" t="s">
        <v>798</v>
      </c>
      <c r="H61" s="551" t="s">
        <v>799</v>
      </c>
      <c r="I61" s="565">
        <v>1.0900000000000001</v>
      </c>
      <c r="J61" s="565">
        <v>120</v>
      </c>
      <c r="K61" s="566">
        <v>130.80000000000001</v>
      </c>
    </row>
    <row r="62" spans="1:11" ht="14.4" customHeight="1" x14ac:dyDescent="0.3">
      <c r="A62" s="547" t="s">
        <v>509</v>
      </c>
      <c r="B62" s="548" t="s">
        <v>569</v>
      </c>
      <c r="C62" s="551" t="s">
        <v>519</v>
      </c>
      <c r="D62" s="579" t="s">
        <v>570</v>
      </c>
      <c r="E62" s="551" t="s">
        <v>1035</v>
      </c>
      <c r="F62" s="579" t="s">
        <v>1036</v>
      </c>
      <c r="G62" s="551" t="s">
        <v>800</v>
      </c>
      <c r="H62" s="551" t="s">
        <v>801</v>
      </c>
      <c r="I62" s="565">
        <v>1.67</v>
      </c>
      <c r="J62" s="565">
        <v>20</v>
      </c>
      <c r="K62" s="566">
        <v>33.4</v>
      </c>
    </row>
    <row r="63" spans="1:11" ht="14.4" customHeight="1" x14ac:dyDescent="0.3">
      <c r="A63" s="547" t="s">
        <v>509</v>
      </c>
      <c r="B63" s="548" t="s">
        <v>569</v>
      </c>
      <c r="C63" s="551" t="s">
        <v>519</v>
      </c>
      <c r="D63" s="579" t="s">
        <v>570</v>
      </c>
      <c r="E63" s="551" t="s">
        <v>1035</v>
      </c>
      <c r="F63" s="579" t="s">
        <v>1036</v>
      </c>
      <c r="G63" s="551" t="s">
        <v>802</v>
      </c>
      <c r="H63" s="551" t="s">
        <v>803</v>
      </c>
      <c r="I63" s="565">
        <v>0.67</v>
      </c>
      <c r="J63" s="565">
        <v>400</v>
      </c>
      <c r="K63" s="566">
        <v>268</v>
      </c>
    </row>
    <row r="64" spans="1:11" ht="14.4" customHeight="1" x14ac:dyDescent="0.3">
      <c r="A64" s="547" t="s">
        <v>509</v>
      </c>
      <c r="B64" s="548" t="s">
        <v>569</v>
      </c>
      <c r="C64" s="551" t="s">
        <v>519</v>
      </c>
      <c r="D64" s="579" t="s">
        <v>570</v>
      </c>
      <c r="E64" s="551" t="s">
        <v>1035</v>
      </c>
      <c r="F64" s="579" t="s">
        <v>1036</v>
      </c>
      <c r="G64" s="551" t="s">
        <v>804</v>
      </c>
      <c r="H64" s="551" t="s">
        <v>805</v>
      </c>
      <c r="I64" s="565">
        <v>1.9849999999999999</v>
      </c>
      <c r="J64" s="565">
        <v>2400</v>
      </c>
      <c r="K64" s="566">
        <v>4764</v>
      </c>
    </row>
    <row r="65" spans="1:11" ht="14.4" customHeight="1" x14ac:dyDescent="0.3">
      <c r="A65" s="547" t="s">
        <v>509</v>
      </c>
      <c r="B65" s="548" t="s">
        <v>569</v>
      </c>
      <c r="C65" s="551" t="s">
        <v>519</v>
      </c>
      <c r="D65" s="579" t="s">
        <v>570</v>
      </c>
      <c r="E65" s="551" t="s">
        <v>1035</v>
      </c>
      <c r="F65" s="579" t="s">
        <v>1036</v>
      </c>
      <c r="G65" s="551" t="s">
        <v>806</v>
      </c>
      <c r="H65" s="551" t="s">
        <v>807</v>
      </c>
      <c r="I65" s="565">
        <v>2.0366666666666666</v>
      </c>
      <c r="J65" s="565">
        <v>14400</v>
      </c>
      <c r="K65" s="566">
        <v>29321.809999999998</v>
      </c>
    </row>
    <row r="66" spans="1:11" ht="14.4" customHeight="1" x14ac:dyDescent="0.3">
      <c r="A66" s="547" t="s">
        <v>509</v>
      </c>
      <c r="B66" s="548" t="s">
        <v>569</v>
      </c>
      <c r="C66" s="551" t="s">
        <v>519</v>
      </c>
      <c r="D66" s="579" t="s">
        <v>570</v>
      </c>
      <c r="E66" s="551" t="s">
        <v>1035</v>
      </c>
      <c r="F66" s="579" t="s">
        <v>1036</v>
      </c>
      <c r="G66" s="551" t="s">
        <v>808</v>
      </c>
      <c r="H66" s="551" t="s">
        <v>809</v>
      </c>
      <c r="I66" s="565">
        <v>3.1</v>
      </c>
      <c r="J66" s="565">
        <v>50</v>
      </c>
      <c r="K66" s="566">
        <v>155</v>
      </c>
    </row>
    <row r="67" spans="1:11" ht="14.4" customHeight="1" x14ac:dyDescent="0.3">
      <c r="A67" s="547" t="s">
        <v>509</v>
      </c>
      <c r="B67" s="548" t="s">
        <v>569</v>
      </c>
      <c r="C67" s="551" t="s">
        <v>519</v>
      </c>
      <c r="D67" s="579" t="s">
        <v>570</v>
      </c>
      <c r="E67" s="551" t="s">
        <v>1035</v>
      </c>
      <c r="F67" s="579" t="s">
        <v>1036</v>
      </c>
      <c r="G67" s="551" t="s">
        <v>810</v>
      </c>
      <c r="H67" s="551" t="s">
        <v>811</v>
      </c>
      <c r="I67" s="565">
        <v>1.92</v>
      </c>
      <c r="J67" s="565">
        <v>1200</v>
      </c>
      <c r="K67" s="566">
        <v>2304</v>
      </c>
    </row>
    <row r="68" spans="1:11" ht="14.4" customHeight="1" x14ac:dyDescent="0.3">
      <c r="A68" s="547" t="s">
        <v>509</v>
      </c>
      <c r="B68" s="548" t="s">
        <v>569</v>
      </c>
      <c r="C68" s="551" t="s">
        <v>519</v>
      </c>
      <c r="D68" s="579" t="s">
        <v>570</v>
      </c>
      <c r="E68" s="551" t="s">
        <v>1035</v>
      </c>
      <c r="F68" s="579" t="s">
        <v>1036</v>
      </c>
      <c r="G68" s="551" t="s">
        <v>812</v>
      </c>
      <c r="H68" s="551" t="s">
        <v>813</v>
      </c>
      <c r="I68" s="565">
        <v>1.4999999999999999E-2</v>
      </c>
      <c r="J68" s="565">
        <v>4800</v>
      </c>
      <c r="K68" s="566">
        <v>72</v>
      </c>
    </row>
    <row r="69" spans="1:11" ht="14.4" customHeight="1" x14ac:dyDescent="0.3">
      <c r="A69" s="547" t="s">
        <v>509</v>
      </c>
      <c r="B69" s="548" t="s">
        <v>569</v>
      </c>
      <c r="C69" s="551" t="s">
        <v>519</v>
      </c>
      <c r="D69" s="579" t="s">
        <v>570</v>
      </c>
      <c r="E69" s="551" t="s">
        <v>1035</v>
      </c>
      <c r="F69" s="579" t="s">
        <v>1036</v>
      </c>
      <c r="G69" s="551" t="s">
        <v>814</v>
      </c>
      <c r="H69" s="551" t="s">
        <v>815</v>
      </c>
      <c r="I69" s="565">
        <v>46.03</v>
      </c>
      <c r="J69" s="565">
        <v>200</v>
      </c>
      <c r="K69" s="566">
        <v>9205.68</v>
      </c>
    </row>
    <row r="70" spans="1:11" ht="14.4" customHeight="1" x14ac:dyDescent="0.3">
      <c r="A70" s="547" t="s">
        <v>509</v>
      </c>
      <c r="B70" s="548" t="s">
        <v>569</v>
      </c>
      <c r="C70" s="551" t="s">
        <v>519</v>
      </c>
      <c r="D70" s="579" t="s">
        <v>570</v>
      </c>
      <c r="E70" s="551" t="s">
        <v>1035</v>
      </c>
      <c r="F70" s="579" t="s">
        <v>1036</v>
      </c>
      <c r="G70" s="551" t="s">
        <v>816</v>
      </c>
      <c r="H70" s="551" t="s">
        <v>817</v>
      </c>
      <c r="I70" s="565">
        <v>127.05</v>
      </c>
      <c r="J70" s="565">
        <v>12</v>
      </c>
      <c r="K70" s="566">
        <v>1524.6</v>
      </c>
    </row>
    <row r="71" spans="1:11" ht="14.4" customHeight="1" x14ac:dyDescent="0.3">
      <c r="A71" s="547" t="s">
        <v>509</v>
      </c>
      <c r="B71" s="548" t="s">
        <v>569</v>
      </c>
      <c r="C71" s="551" t="s">
        <v>519</v>
      </c>
      <c r="D71" s="579" t="s">
        <v>570</v>
      </c>
      <c r="E71" s="551" t="s">
        <v>1035</v>
      </c>
      <c r="F71" s="579" t="s">
        <v>1036</v>
      </c>
      <c r="G71" s="551" t="s">
        <v>818</v>
      </c>
      <c r="H71" s="551" t="s">
        <v>819</v>
      </c>
      <c r="I71" s="565">
        <v>12.59</v>
      </c>
      <c r="J71" s="565">
        <v>20</v>
      </c>
      <c r="K71" s="566">
        <v>251.8</v>
      </c>
    </row>
    <row r="72" spans="1:11" ht="14.4" customHeight="1" x14ac:dyDescent="0.3">
      <c r="A72" s="547" t="s">
        <v>509</v>
      </c>
      <c r="B72" s="548" t="s">
        <v>569</v>
      </c>
      <c r="C72" s="551" t="s">
        <v>519</v>
      </c>
      <c r="D72" s="579" t="s">
        <v>570</v>
      </c>
      <c r="E72" s="551" t="s">
        <v>1035</v>
      </c>
      <c r="F72" s="579" t="s">
        <v>1036</v>
      </c>
      <c r="G72" s="551" t="s">
        <v>820</v>
      </c>
      <c r="H72" s="551" t="s">
        <v>821</v>
      </c>
      <c r="I72" s="565">
        <v>25.53</v>
      </c>
      <c r="J72" s="565">
        <v>180</v>
      </c>
      <c r="K72" s="566">
        <v>4595.3999999999996</v>
      </c>
    </row>
    <row r="73" spans="1:11" ht="14.4" customHeight="1" x14ac:dyDescent="0.3">
      <c r="A73" s="547" t="s">
        <v>509</v>
      </c>
      <c r="B73" s="548" t="s">
        <v>569</v>
      </c>
      <c r="C73" s="551" t="s">
        <v>519</v>
      </c>
      <c r="D73" s="579" t="s">
        <v>570</v>
      </c>
      <c r="E73" s="551" t="s">
        <v>1035</v>
      </c>
      <c r="F73" s="579" t="s">
        <v>1036</v>
      </c>
      <c r="G73" s="551" t="s">
        <v>822</v>
      </c>
      <c r="H73" s="551" t="s">
        <v>823</v>
      </c>
      <c r="I73" s="565">
        <v>21.24</v>
      </c>
      <c r="J73" s="565">
        <v>200</v>
      </c>
      <c r="K73" s="566">
        <v>4248</v>
      </c>
    </row>
    <row r="74" spans="1:11" ht="14.4" customHeight="1" x14ac:dyDescent="0.3">
      <c r="A74" s="547" t="s">
        <v>509</v>
      </c>
      <c r="B74" s="548" t="s">
        <v>569</v>
      </c>
      <c r="C74" s="551" t="s">
        <v>519</v>
      </c>
      <c r="D74" s="579" t="s">
        <v>570</v>
      </c>
      <c r="E74" s="551" t="s">
        <v>1035</v>
      </c>
      <c r="F74" s="579" t="s">
        <v>1036</v>
      </c>
      <c r="G74" s="551" t="s">
        <v>824</v>
      </c>
      <c r="H74" s="551" t="s">
        <v>825</v>
      </c>
      <c r="I74" s="565">
        <v>0.63</v>
      </c>
      <c r="J74" s="565">
        <v>4000</v>
      </c>
      <c r="K74" s="566">
        <v>2516.8000000000002</v>
      </c>
    </row>
    <row r="75" spans="1:11" ht="14.4" customHeight="1" x14ac:dyDescent="0.3">
      <c r="A75" s="547" t="s">
        <v>509</v>
      </c>
      <c r="B75" s="548" t="s">
        <v>569</v>
      </c>
      <c r="C75" s="551" t="s">
        <v>519</v>
      </c>
      <c r="D75" s="579" t="s">
        <v>570</v>
      </c>
      <c r="E75" s="551" t="s">
        <v>1035</v>
      </c>
      <c r="F75" s="579" t="s">
        <v>1036</v>
      </c>
      <c r="G75" s="551" t="s">
        <v>826</v>
      </c>
      <c r="H75" s="551" t="s">
        <v>827</v>
      </c>
      <c r="I75" s="565">
        <v>3.79</v>
      </c>
      <c r="J75" s="565">
        <v>100</v>
      </c>
      <c r="K75" s="566">
        <v>378.73</v>
      </c>
    </row>
    <row r="76" spans="1:11" ht="14.4" customHeight="1" x14ac:dyDescent="0.3">
      <c r="A76" s="547" t="s">
        <v>509</v>
      </c>
      <c r="B76" s="548" t="s">
        <v>569</v>
      </c>
      <c r="C76" s="551" t="s">
        <v>519</v>
      </c>
      <c r="D76" s="579" t="s">
        <v>570</v>
      </c>
      <c r="E76" s="551" t="s">
        <v>1037</v>
      </c>
      <c r="F76" s="579" t="s">
        <v>1038</v>
      </c>
      <c r="G76" s="551" t="s">
        <v>828</v>
      </c>
      <c r="H76" s="551" t="s">
        <v>829</v>
      </c>
      <c r="I76" s="565">
        <v>1.27</v>
      </c>
      <c r="J76" s="565">
        <v>40000</v>
      </c>
      <c r="K76" s="566">
        <v>50699</v>
      </c>
    </row>
    <row r="77" spans="1:11" ht="14.4" customHeight="1" x14ac:dyDescent="0.3">
      <c r="A77" s="547" t="s">
        <v>509</v>
      </c>
      <c r="B77" s="548" t="s">
        <v>569</v>
      </c>
      <c r="C77" s="551" t="s">
        <v>519</v>
      </c>
      <c r="D77" s="579" t="s">
        <v>570</v>
      </c>
      <c r="E77" s="551" t="s">
        <v>1037</v>
      </c>
      <c r="F77" s="579" t="s">
        <v>1038</v>
      </c>
      <c r="G77" s="551" t="s">
        <v>830</v>
      </c>
      <c r="H77" s="551" t="s">
        <v>831</v>
      </c>
      <c r="I77" s="565">
        <v>3.38</v>
      </c>
      <c r="J77" s="565">
        <v>5000</v>
      </c>
      <c r="K77" s="566">
        <v>16898</v>
      </c>
    </row>
    <row r="78" spans="1:11" ht="14.4" customHeight="1" x14ac:dyDescent="0.3">
      <c r="A78" s="547" t="s">
        <v>509</v>
      </c>
      <c r="B78" s="548" t="s">
        <v>569</v>
      </c>
      <c r="C78" s="551" t="s">
        <v>519</v>
      </c>
      <c r="D78" s="579" t="s">
        <v>570</v>
      </c>
      <c r="E78" s="551" t="s">
        <v>1043</v>
      </c>
      <c r="F78" s="579" t="s">
        <v>1044</v>
      </c>
      <c r="G78" s="551" t="s">
        <v>832</v>
      </c>
      <c r="H78" s="551" t="s">
        <v>833</v>
      </c>
      <c r="I78" s="565">
        <v>8.16</v>
      </c>
      <c r="J78" s="565">
        <v>20</v>
      </c>
      <c r="K78" s="566">
        <v>163.19999999999999</v>
      </c>
    </row>
    <row r="79" spans="1:11" ht="14.4" customHeight="1" x14ac:dyDescent="0.3">
      <c r="A79" s="547" t="s">
        <v>509</v>
      </c>
      <c r="B79" s="548" t="s">
        <v>569</v>
      </c>
      <c r="C79" s="551" t="s">
        <v>519</v>
      </c>
      <c r="D79" s="579" t="s">
        <v>570</v>
      </c>
      <c r="E79" s="551" t="s">
        <v>1043</v>
      </c>
      <c r="F79" s="579" t="s">
        <v>1044</v>
      </c>
      <c r="G79" s="551" t="s">
        <v>834</v>
      </c>
      <c r="H79" s="551" t="s">
        <v>835</v>
      </c>
      <c r="I79" s="565">
        <v>598.95000000000005</v>
      </c>
      <c r="J79" s="565">
        <v>600</v>
      </c>
      <c r="K79" s="566">
        <v>359370</v>
      </c>
    </row>
    <row r="80" spans="1:11" ht="14.4" customHeight="1" x14ac:dyDescent="0.3">
      <c r="A80" s="547" t="s">
        <v>509</v>
      </c>
      <c r="B80" s="548" t="s">
        <v>569</v>
      </c>
      <c r="C80" s="551" t="s">
        <v>519</v>
      </c>
      <c r="D80" s="579" t="s">
        <v>570</v>
      </c>
      <c r="E80" s="551" t="s">
        <v>1043</v>
      </c>
      <c r="F80" s="579" t="s">
        <v>1044</v>
      </c>
      <c r="G80" s="551" t="s">
        <v>836</v>
      </c>
      <c r="H80" s="551" t="s">
        <v>837</v>
      </c>
      <c r="I80" s="565">
        <v>121</v>
      </c>
      <c r="J80" s="565">
        <v>288</v>
      </c>
      <c r="K80" s="566">
        <v>34848</v>
      </c>
    </row>
    <row r="81" spans="1:11" ht="14.4" customHeight="1" x14ac:dyDescent="0.3">
      <c r="A81" s="547" t="s">
        <v>509</v>
      </c>
      <c r="B81" s="548" t="s">
        <v>569</v>
      </c>
      <c r="C81" s="551" t="s">
        <v>519</v>
      </c>
      <c r="D81" s="579" t="s">
        <v>570</v>
      </c>
      <c r="E81" s="551" t="s">
        <v>1043</v>
      </c>
      <c r="F81" s="579" t="s">
        <v>1044</v>
      </c>
      <c r="G81" s="551" t="s">
        <v>838</v>
      </c>
      <c r="H81" s="551" t="s">
        <v>839</v>
      </c>
      <c r="I81" s="565">
        <v>60.5</v>
      </c>
      <c r="J81" s="565">
        <v>990</v>
      </c>
      <c r="K81" s="566">
        <v>59895</v>
      </c>
    </row>
    <row r="82" spans="1:11" ht="14.4" customHeight="1" x14ac:dyDescent="0.3">
      <c r="A82" s="547" t="s">
        <v>509</v>
      </c>
      <c r="B82" s="548" t="s">
        <v>569</v>
      </c>
      <c r="C82" s="551" t="s">
        <v>519</v>
      </c>
      <c r="D82" s="579" t="s">
        <v>570</v>
      </c>
      <c r="E82" s="551" t="s">
        <v>1043</v>
      </c>
      <c r="F82" s="579" t="s">
        <v>1044</v>
      </c>
      <c r="G82" s="551" t="s">
        <v>840</v>
      </c>
      <c r="H82" s="551" t="s">
        <v>841</v>
      </c>
      <c r="I82" s="565">
        <v>26.983333333333334</v>
      </c>
      <c r="J82" s="565">
        <v>3000</v>
      </c>
      <c r="K82" s="566">
        <v>80955.100000000006</v>
      </c>
    </row>
    <row r="83" spans="1:11" ht="14.4" customHeight="1" x14ac:dyDescent="0.3">
      <c r="A83" s="547" t="s">
        <v>509</v>
      </c>
      <c r="B83" s="548" t="s">
        <v>569</v>
      </c>
      <c r="C83" s="551" t="s">
        <v>519</v>
      </c>
      <c r="D83" s="579" t="s">
        <v>570</v>
      </c>
      <c r="E83" s="551" t="s">
        <v>1043</v>
      </c>
      <c r="F83" s="579" t="s">
        <v>1044</v>
      </c>
      <c r="G83" s="551" t="s">
        <v>842</v>
      </c>
      <c r="H83" s="551" t="s">
        <v>843</v>
      </c>
      <c r="I83" s="565">
        <v>102.85</v>
      </c>
      <c r="J83" s="565">
        <v>900</v>
      </c>
      <c r="K83" s="566">
        <v>92565</v>
      </c>
    </row>
    <row r="84" spans="1:11" ht="14.4" customHeight="1" x14ac:dyDescent="0.3">
      <c r="A84" s="547" t="s">
        <v>509</v>
      </c>
      <c r="B84" s="548" t="s">
        <v>569</v>
      </c>
      <c r="C84" s="551" t="s">
        <v>519</v>
      </c>
      <c r="D84" s="579" t="s">
        <v>570</v>
      </c>
      <c r="E84" s="551" t="s">
        <v>1043</v>
      </c>
      <c r="F84" s="579" t="s">
        <v>1044</v>
      </c>
      <c r="G84" s="551" t="s">
        <v>844</v>
      </c>
      <c r="H84" s="551" t="s">
        <v>845</v>
      </c>
      <c r="I84" s="565">
        <v>272.25</v>
      </c>
      <c r="J84" s="565">
        <v>900</v>
      </c>
      <c r="K84" s="566">
        <v>245025</v>
      </c>
    </row>
    <row r="85" spans="1:11" ht="14.4" customHeight="1" x14ac:dyDescent="0.3">
      <c r="A85" s="547" t="s">
        <v>509</v>
      </c>
      <c r="B85" s="548" t="s">
        <v>569</v>
      </c>
      <c r="C85" s="551" t="s">
        <v>519</v>
      </c>
      <c r="D85" s="579" t="s">
        <v>570</v>
      </c>
      <c r="E85" s="551" t="s">
        <v>1043</v>
      </c>
      <c r="F85" s="579" t="s">
        <v>1044</v>
      </c>
      <c r="G85" s="551" t="s">
        <v>846</v>
      </c>
      <c r="H85" s="551" t="s">
        <v>847</v>
      </c>
      <c r="I85" s="565">
        <v>5566</v>
      </c>
      <c r="J85" s="565">
        <v>48</v>
      </c>
      <c r="K85" s="566">
        <v>267168</v>
      </c>
    </row>
    <row r="86" spans="1:11" ht="14.4" customHeight="1" x14ac:dyDescent="0.3">
      <c r="A86" s="547" t="s">
        <v>509</v>
      </c>
      <c r="B86" s="548" t="s">
        <v>569</v>
      </c>
      <c r="C86" s="551" t="s">
        <v>519</v>
      </c>
      <c r="D86" s="579" t="s">
        <v>570</v>
      </c>
      <c r="E86" s="551" t="s">
        <v>1043</v>
      </c>
      <c r="F86" s="579" t="s">
        <v>1044</v>
      </c>
      <c r="G86" s="551" t="s">
        <v>848</v>
      </c>
      <c r="H86" s="551" t="s">
        <v>849</v>
      </c>
      <c r="I86" s="565">
        <v>139.15</v>
      </c>
      <c r="J86" s="565">
        <v>1008</v>
      </c>
      <c r="K86" s="566">
        <v>140263.20000000001</v>
      </c>
    </row>
    <row r="87" spans="1:11" ht="14.4" customHeight="1" x14ac:dyDescent="0.3">
      <c r="A87" s="547" t="s">
        <v>509</v>
      </c>
      <c r="B87" s="548" t="s">
        <v>569</v>
      </c>
      <c r="C87" s="551" t="s">
        <v>519</v>
      </c>
      <c r="D87" s="579" t="s">
        <v>570</v>
      </c>
      <c r="E87" s="551" t="s">
        <v>1043</v>
      </c>
      <c r="F87" s="579" t="s">
        <v>1044</v>
      </c>
      <c r="G87" s="551" t="s">
        <v>850</v>
      </c>
      <c r="H87" s="551" t="s">
        <v>851</v>
      </c>
      <c r="I87" s="565">
        <v>1754.5</v>
      </c>
      <c r="J87" s="565">
        <v>16</v>
      </c>
      <c r="K87" s="566">
        <v>28072</v>
      </c>
    </row>
    <row r="88" spans="1:11" ht="14.4" customHeight="1" x14ac:dyDescent="0.3">
      <c r="A88" s="547" t="s">
        <v>509</v>
      </c>
      <c r="B88" s="548" t="s">
        <v>569</v>
      </c>
      <c r="C88" s="551" t="s">
        <v>519</v>
      </c>
      <c r="D88" s="579" t="s">
        <v>570</v>
      </c>
      <c r="E88" s="551" t="s">
        <v>1043</v>
      </c>
      <c r="F88" s="579" t="s">
        <v>1044</v>
      </c>
      <c r="G88" s="551" t="s">
        <v>852</v>
      </c>
      <c r="H88" s="551" t="s">
        <v>853</v>
      </c>
      <c r="I88" s="565">
        <v>145.19999999999999</v>
      </c>
      <c r="J88" s="565">
        <v>40</v>
      </c>
      <c r="K88" s="566">
        <v>5808</v>
      </c>
    </row>
    <row r="89" spans="1:11" ht="14.4" customHeight="1" x14ac:dyDescent="0.3">
      <c r="A89" s="547" t="s">
        <v>509</v>
      </c>
      <c r="B89" s="548" t="s">
        <v>569</v>
      </c>
      <c r="C89" s="551" t="s">
        <v>519</v>
      </c>
      <c r="D89" s="579" t="s">
        <v>570</v>
      </c>
      <c r="E89" s="551" t="s">
        <v>1043</v>
      </c>
      <c r="F89" s="579" t="s">
        <v>1044</v>
      </c>
      <c r="G89" s="551" t="s">
        <v>854</v>
      </c>
      <c r="H89" s="551" t="s">
        <v>855</v>
      </c>
      <c r="I89" s="565">
        <v>689.7</v>
      </c>
      <c r="J89" s="565">
        <v>300</v>
      </c>
      <c r="K89" s="566">
        <v>206910</v>
      </c>
    </row>
    <row r="90" spans="1:11" ht="14.4" customHeight="1" x14ac:dyDescent="0.3">
      <c r="A90" s="547" t="s">
        <v>509</v>
      </c>
      <c r="B90" s="548" t="s">
        <v>569</v>
      </c>
      <c r="C90" s="551" t="s">
        <v>519</v>
      </c>
      <c r="D90" s="579" t="s">
        <v>570</v>
      </c>
      <c r="E90" s="551" t="s">
        <v>1043</v>
      </c>
      <c r="F90" s="579" t="s">
        <v>1044</v>
      </c>
      <c r="G90" s="551" t="s">
        <v>856</v>
      </c>
      <c r="H90" s="551" t="s">
        <v>857</v>
      </c>
      <c r="I90" s="565">
        <v>136.72999999999999</v>
      </c>
      <c r="J90" s="565">
        <v>4000</v>
      </c>
      <c r="K90" s="566">
        <v>546920</v>
      </c>
    </row>
    <row r="91" spans="1:11" ht="14.4" customHeight="1" x14ac:dyDescent="0.3">
      <c r="A91" s="547" t="s">
        <v>509</v>
      </c>
      <c r="B91" s="548" t="s">
        <v>569</v>
      </c>
      <c r="C91" s="551" t="s">
        <v>519</v>
      </c>
      <c r="D91" s="579" t="s">
        <v>570</v>
      </c>
      <c r="E91" s="551" t="s">
        <v>1043</v>
      </c>
      <c r="F91" s="579" t="s">
        <v>1044</v>
      </c>
      <c r="G91" s="551" t="s">
        <v>858</v>
      </c>
      <c r="H91" s="551" t="s">
        <v>859</v>
      </c>
      <c r="I91" s="565">
        <v>726</v>
      </c>
      <c r="J91" s="565">
        <v>200</v>
      </c>
      <c r="K91" s="566">
        <v>145200</v>
      </c>
    </row>
    <row r="92" spans="1:11" ht="14.4" customHeight="1" x14ac:dyDescent="0.3">
      <c r="A92" s="547" t="s">
        <v>509</v>
      </c>
      <c r="B92" s="548" t="s">
        <v>569</v>
      </c>
      <c r="C92" s="551" t="s">
        <v>519</v>
      </c>
      <c r="D92" s="579" t="s">
        <v>570</v>
      </c>
      <c r="E92" s="551" t="s">
        <v>1043</v>
      </c>
      <c r="F92" s="579" t="s">
        <v>1044</v>
      </c>
      <c r="G92" s="551" t="s">
        <v>860</v>
      </c>
      <c r="H92" s="551" t="s">
        <v>861</v>
      </c>
      <c r="I92" s="565">
        <v>20.9</v>
      </c>
      <c r="J92" s="565">
        <v>2000</v>
      </c>
      <c r="K92" s="566">
        <v>41800</v>
      </c>
    </row>
    <row r="93" spans="1:11" ht="14.4" customHeight="1" x14ac:dyDescent="0.3">
      <c r="A93" s="547" t="s">
        <v>509</v>
      </c>
      <c r="B93" s="548" t="s">
        <v>569</v>
      </c>
      <c r="C93" s="551" t="s">
        <v>519</v>
      </c>
      <c r="D93" s="579" t="s">
        <v>570</v>
      </c>
      <c r="E93" s="551" t="s">
        <v>1043</v>
      </c>
      <c r="F93" s="579" t="s">
        <v>1044</v>
      </c>
      <c r="G93" s="551" t="s">
        <v>862</v>
      </c>
      <c r="H93" s="551" t="s">
        <v>863</v>
      </c>
      <c r="I93" s="565">
        <v>3872</v>
      </c>
      <c r="J93" s="565">
        <v>16</v>
      </c>
      <c r="K93" s="566">
        <v>61952</v>
      </c>
    </row>
    <row r="94" spans="1:11" ht="14.4" customHeight="1" x14ac:dyDescent="0.3">
      <c r="A94" s="547" t="s">
        <v>509</v>
      </c>
      <c r="B94" s="548" t="s">
        <v>569</v>
      </c>
      <c r="C94" s="551" t="s">
        <v>519</v>
      </c>
      <c r="D94" s="579" t="s">
        <v>570</v>
      </c>
      <c r="E94" s="551" t="s">
        <v>1043</v>
      </c>
      <c r="F94" s="579" t="s">
        <v>1044</v>
      </c>
      <c r="G94" s="551" t="s">
        <v>864</v>
      </c>
      <c r="H94" s="551" t="s">
        <v>865</v>
      </c>
      <c r="I94" s="565">
        <v>226.27</v>
      </c>
      <c r="J94" s="565">
        <v>180</v>
      </c>
      <c r="K94" s="566">
        <v>40728.6</v>
      </c>
    </row>
    <row r="95" spans="1:11" ht="14.4" customHeight="1" x14ac:dyDescent="0.3">
      <c r="A95" s="547" t="s">
        <v>509</v>
      </c>
      <c r="B95" s="548" t="s">
        <v>569</v>
      </c>
      <c r="C95" s="551" t="s">
        <v>519</v>
      </c>
      <c r="D95" s="579" t="s">
        <v>570</v>
      </c>
      <c r="E95" s="551" t="s">
        <v>1043</v>
      </c>
      <c r="F95" s="579" t="s">
        <v>1044</v>
      </c>
      <c r="G95" s="551" t="s">
        <v>866</v>
      </c>
      <c r="H95" s="551" t="s">
        <v>867</v>
      </c>
      <c r="I95" s="565">
        <v>226.27</v>
      </c>
      <c r="J95" s="565">
        <v>160</v>
      </c>
      <c r="K95" s="566">
        <v>36203.199999999997</v>
      </c>
    </row>
    <row r="96" spans="1:11" ht="14.4" customHeight="1" x14ac:dyDescent="0.3">
      <c r="A96" s="547" t="s">
        <v>509</v>
      </c>
      <c r="B96" s="548" t="s">
        <v>569</v>
      </c>
      <c r="C96" s="551" t="s">
        <v>519</v>
      </c>
      <c r="D96" s="579" t="s">
        <v>570</v>
      </c>
      <c r="E96" s="551" t="s">
        <v>1043</v>
      </c>
      <c r="F96" s="579" t="s">
        <v>1044</v>
      </c>
      <c r="G96" s="551" t="s">
        <v>868</v>
      </c>
      <c r="H96" s="551" t="s">
        <v>869</v>
      </c>
      <c r="I96" s="565">
        <v>919.6</v>
      </c>
      <c r="J96" s="565">
        <v>120</v>
      </c>
      <c r="K96" s="566">
        <v>110352</v>
      </c>
    </row>
    <row r="97" spans="1:11" ht="14.4" customHeight="1" x14ac:dyDescent="0.3">
      <c r="A97" s="547" t="s">
        <v>509</v>
      </c>
      <c r="B97" s="548" t="s">
        <v>569</v>
      </c>
      <c r="C97" s="551" t="s">
        <v>519</v>
      </c>
      <c r="D97" s="579" t="s">
        <v>570</v>
      </c>
      <c r="E97" s="551" t="s">
        <v>1043</v>
      </c>
      <c r="F97" s="579" t="s">
        <v>1044</v>
      </c>
      <c r="G97" s="551" t="s">
        <v>870</v>
      </c>
      <c r="H97" s="551" t="s">
        <v>871</v>
      </c>
      <c r="I97" s="565">
        <v>3388</v>
      </c>
      <c r="J97" s="565">
        <v>16</v>
      </c>
      <c r="K97" s="566">
        <v>54208</v>
      </c>
    </row>
    <row r="98" spans="1:11" ht="14.4" customHeight="1" x14ac:dyDescent="0.3">
      <c r="A98" s="547" t="s">
        <v>509</v>
      </c>
      <c r="B98" s="548" t="s">
        <v>569</v>
      </c>
      <c r="C98" s="551" t="s">
        <v>519</v>
      </c>
      <c r="D98" s="579" t="s">
        <v>570</v>
      </c>
      <c r="E98" s="551" t="s">
        <v>1043</v>
      </c>
      <c r="F98" s="579" t="s">
        <v>1044</v>
      </c>
      <c r="G98" s="551" t="s">
        <v>872</v>
      </c>
      <c r="H98" s="551" t="s">
        <v>873</v>
      </c>
      <c r="I98" s="565">
        <v>68.97</v>
      </c>
      <c r="J98" s="565">
        <v>1320</v>
      </c>
      <c r="K98" s="566">
        <v>91040.4</v>
      </c>
    </row>
    <row r="99" spans="1:11" ht="14.4" customHeight="1" x14ac:dyDescent="0.3">
      <c r="A99" s="547" t="s">
        <v>509</v>
      </c>
      <c r="B99" s="548" t="s">
        <v>569</v>
      </c>
      <c r="C99" s="551" t="s">
        <v>519</v>
      </c>
      <c r="D99" s="579" t="s">
        <v>570</v>
      </c>
      <c r="E99" s="551" t="s">
        <v>1043</v>
      </c>
      <c r="F99" s="579" t="s">
        <v>1044</v>
      </c>
      <c r="G99" s="551" t="s">
        <v>874</v>
      </c>
      <c r="H99" s="551" t="s">
        <v>875</v>
      </c>
      <c r="I99" s="565">
        <v>56.87</v>
      </c>
      <c r="J99" s="565">
        <v>31</v>
      </c>
      <c r="K99" s="566">
        <v>1762.9699999999998</v>
      </c>
    </row>
    <row r="100" spans="1:11" ht="14.4" customHeight="1" x14ac:dyDescent="0.3">
      <c r="A100" s="547" t="s">
        <v>509</v>
      </c>
      <c r="B100" s="548" t="s">
        <v>569</v>
      </c>
      <c r="C100" s="551" t="s">
        <v>519</v>
      </c>
      <c r="D100" s="579" t="s">
        <v>570</v>
      </c>
      <c r="E100" s="551" t="s">
        <v>1043</v>
      </c>
      <c r="F100" s="579" t="s">
        <v>1044</v>
      </c>
      <c r="G100" s="551" t="s">
        <v>876</v>
      </c>
      <c r="H100" s="551" t="s">
        <v>877</v>
      </c>
      <c r="I100" s="565">
        <v>102.85</v>
      </c>
      <c r="J100" s="565">
        <v>1200</v>
      </c>
      <c r="K100" s="566">
        <v>123420</v>
      </c>
    </row>
    <row r="101" spans="1:11" ht="14.4" customHeight="1" x14ac:dyDescent="0.3">
      <c r="A101" s="547" t="s">
        <v>509</v>
      </c>
      <c r="B101" s="548" t="s">
        <v>569</v>
      </c>
      <c r="C101" s="551" t="s">
        <v>519</v>
      </c>
      <c r="D101" s="579" t="s">
        <v>570</v>
      </c>
      <c r="E101" s="551" t="s">
        <v>1043</v>
      </c>
      <c r="F101" s="579" t="s">
        <v>1044</v>
      </c>
      <c r="G101" s="551" t="s">
        <v>878</v>
      </c>
      <c r="H101" s="551" t="s">
        <v>879</v>
      </c>
      <c r="I101" s="565">
        <v>248.05</v>
      </c>
      <c r="J101" s="565">
        <v>1200</v>
      </c>
      <c r="K101" s="566">
        <v>297660</v>
      </c>
    </row>
    <row r="102" spans="1:11" ht="14.4" customHeight="1" x14ac:dyDescent="0.3">
      <c r="A102" s="547" t="s">
        <v>509</v>
      </c>
      <c r="B102" s="548" t="s">
        <v>569</v>
      </c>
      <c r="C102" s="551" t="s">
        <v>519</v>
      </c>
      <c r="D102" s="579" t="s">
        <v>570</v>
      </c>
      <c r="E102" s="551" t="s">
        <v>1043</v>
      </c>
      <c r="F102" s="579" t="s">
        <v>1044</v>
      </c>
      <c r="G102" s="551" t="s">
        <v>880</v>
      </c>
      <c r="H102" s="551" t="s">
        <v>881</v>
      </c>
      <c r="I102" s="565">
        <v>133.1</v>
      </c>
      <c r="J102" s="565">
        <v>1200</v>
      </c>
      <c r="K102" s="566">
        <v>159720</v>
      </c>
    </row>
    <row r="103" spans="1:11" ht="14.4" customHeight="1" x14ac:dyDescent="0.3">
      <c r="A103" s="547" t="s">
        <v>509</v>
      </c>
      <c r="B103" s="548" t="s">
        <v>569</v>
      </c>
      <c r="C103" s="551" t="s">
        <v>519</v>
      </c>
      <c r="D103" s="579" t="s">
        <v>570</v>
      </c>
      <c r="E103" s="551" t="s">
        <v>1043</v>
      </c>
      <c r="F103" s="579" t="s">
        <v>1044</v>
      </c>
      <c r="G103" s="551" t="s">
        <v>882</v>
      </c>
      <c r="H103" s="551" t="s">
        <v>883</v>
      </c>
      <c r="I103" s="565">
        <v>6255.7</v>
      </c>
      <c r="J103" s="565">
        <v>6</v>
      </c>
      <c r="K103" s="566">
        <v>37534.199999999997</v>
      </c>
    </row>
    <row r="104" spans="1:11" ht="14.4" customHeight="1" x14ac:dyDescent="0.3">
      <c r="A104" s="547" t="s">
        <v>509</v>
      </c>
      <c r="B104" s="548" t="s">
        <v>569</v>
      </c>
      <c r="C104" s="551" t="s">
        <v>519</v>
      </c>
      <c r="D104" s="579" t="s">
        <v>570</v>
      </c>
      <c r="E104" s="551" t="s">
        <v>1043</v>
      </c>
      <c r="F104" s="579" t="s">
        <v>1044</v>
      </c>
      <c r="G104" s="551" t="s">
        <v>884</v>
      </c>
      <c r="H104" s="551" t="s">
        <v>885</v>
      </c>
      <c r="I104" s="565">
        <v>5203</v>
      </c>
      <c r="J104" s="565">
        <v>30</v>
      </c>
      <c r="K104" s="566">
        <v>156090</v>
      </c>
    </row>
    <row r="105" spans="1:11" ht="14.4" customHeight="1" x14ac:dyDescent="0.3">
      <c r="A105" s="547" t="s">
        <v>509</v>
      </c>
      <c r="B105" s="548" t="s">
        <v>569</v>
      </c>
      <c r="C105" s="551" t="s">
        <v>519</v>
      </c>
      <c r="D105" s="579" t="s">
        <v>570</v>
      </c>
      <c r="E105" s="551" t="s">
        <v>1045</v>
      </c>
      <c r="F105" s="579" t="s">
        <v>1046</v>
      </c>
      <c r="G105" s="551" t="s">
        <v>886</v>
      </c>
      <c r="H105" s="551" t="s">
        <v>887</v>
      </c>
      <c r="I105" s="565">
        <v>1.8050000000000002</v>
      </c>
      <c r="J105" s="565">
        <v>4800</v>
      </c>
      <c r="K105" s="566">
        <v>8664</v>
      </c>
    </row>
    <row r="106" spans="1:11" ht="14.4" customHeight="1" x14ac:dyDescent="0.3">
      <c r="A106" s="547" t="s">
        <v>509</v>
      </c>
      <c r="B106" s="548" t="s">
        <v>569</v>
      </c>
      <c r="C106" s="551" t="s">
        <v>519</v>
      </c>
      <c r="D106" s="579" t="s">
        <v>570</v>
      </c>
      <c r="E106" s="551" t="s">
        <v>1039</v>
      </c>
      <c r="F106" s="579" t="s">
        <v>1040</v>
      </c>
      <c r="G106" s="551" t="s">
        <v>704</v>
      </c>
      <c r="H106" s="551" t="s">
        <v>705</v>
      </c>
      <c r="I106" s="565">
        <v>0.71</v>
      </c>
      <c r="J106" s="565">
        <v>26000</v>
      </c>
      <c r="K106" s="566">
        <v>18460</v>
      </c>
    </row>
    <row r="107" spans="1:11" ht="14.4" customHeight="1" x14ac:dyDescent="0.3">
      <c r="A107" s="547" t="s">
        <v>509</v>
      </c>
      <c r="B107" s="548" t="s">
        <v>569</v>
      </c>
      <c r="C107" s="551" t="s">
        <v>519</v>
      </c>
      <c r="D107" s="579" t="s">
        <v>570</v>
      </c>
      <c r="E107" s="551" t="s">
        <v>1039</v>
      </c>
      <c r="F107" s="579" t="s">
        <v>1040</v>
      </c>
      <c r="G107" s="551" t="s">
        <v>706</v>
      </c>
      <c r="H107" s="551" t="s">
        <v>707</v>
      </c>
      <c r="I107" s="565">
        <v>0.71</v>
      </c>
      <c r="J107" s="565">
        <v>2000</v>
      </c>
      <c r="K107" s="566">
        <v>1420</v>
      </c>
    </row>
    <row r="108" spans="1:11" ht="14.4" customHeight="1" x14ac:dyDescent="0.3">
      <c r="A108" s="547" t="s">
        <v>509</v>
      </c>
      <c r="B108" s="548" t="s">
        <v>569</v>
      </c>
      <c r="C108" s="551" t="s">
        <v>519</v>
      </c>
      <c r="D108" s="579" t="s">
        <v>570</v>
      </c>
      <c r="E108" s="551" t="s">
        <v>1041</v>
      </c>
      <c r="F108" s="579" t="s">
        <v>1042</v>
      </c>
      <c r="G108" s="551" t="s">
        <v>888</v>
      </c>
      <c r="H108" s="551" t="s">
        <v>889</v>
      </c>
      <c r="I108" s="565">
        <v>12.31</v>
      </c>
      <c r="J108" s="565">
        <v>80</v>
      </c>
      <c r="K108" s="566">
        <v>984.45</v>
      </c>
    </row>
    <row r="109" spans="1:11" ht="14.4" customHeight="1" x14ac:dyDescent="0.3">
      <c r="A109" s="547" t="s">
        <v>509</v>
      </c>
      <c r="B109" s="548" t="s">
        <v>569</v>
      </c>
      <c r="C109" s="551" t="s">
        <v>519</v>
      </c>
      <c r="D109" s="579" t="s">
        <v>570</v>
      </c>
      <c r="E109" s="551" t="s">
        <v>1041</v>
      </c>
      <c r="F109" s="579" t="s">
        <v>1042</v>
      </c>
      <c r="G109" s="551" t="s">
        <v>890</v>
      </c>
      <c r="H109" s="551" t="s">
        <v>891</v>
      </c>
      <c r="I109" s="565">
        <v>17.545000000000002</v>
      </c>
      <c r="J109" s="565">
        <v>100</v>
      </c>
      <c r="K109" s="566">
        <v>1754.5</v>
      </c>
    </row>
    <row r="110" spans="1:11" ht="14.4" customHeight="1" x14ac:dyDescent="0.3">
      <c r="A110" s="547" t="s">
        <v>509</v>
      </c>
      <c r="B110" s="548" t="s">
        <v>569</v>
      </c>
      <c r="C110" s="551" t="s">
        <v>519</v>
      </c>
      <c r="D110" s="579" t="s">
        <v>570</v>
      </c>
      <c r="E110" s="551" t="s">
        <v>1041</v>
      </c>
      <c r="F110" s="579" t="s">
        <v>1042</v>
      </c>
      <c r="G110" s="551" t="s">
        <v>892</v>
      </c>
      <c r="H110" s="551" t="s">
        <v>893</v>
      </c>
      <c r="I110" s="565">
        <v>51425</v>
      </c>
      <c r="J110" s="565">
        <v>4</v>
      </c>
      <c r="K110" s="566">
        <v>205700</v>
      </c>
    </row>
    <row r="111" spans="1:11" ht="14.4" customHeight="1" x14ac:dyDescent="0.3">
      <c r="A111" s="547" t="s">
        <v>509</v>
      </c>
      <c r="B111" s="548" t="s">
        <v>569</v>
      </c>
      <c r="C111" s="551" t="s">
        <v>519</v>
      </c>
      <c r="D111" s="579" t="s">
        <v>570</v>
      </c>
      <c r="E111" s="551" t="s">
        <v>1041</v>
      </c>
      <c r="F111" s="579" t="s">
        <v>1042</v>
      </c>
      <c r="G111" s="551" t="s">
        <v>894</v>
      </c>
      <c r="H111" s="551" t="s">
        <v>895</v>
      </c>
      <c r="I111" s="565">
        <v>1988.03</v>
      </c>
      <c r="J111" s="565">
        <v>3</v>
      </c>
      <c r="K111" s="566">
        <v>5964.09</v>
      </c>
    </row>
    <row r="112" spans="1:11" ht="14.4" customHeight="1" x14ac:dyDescent="0.3">
      <c r="A112" s="547" t="s">
        <v>509</v>
      </c>
      <c r="B112" s="548" t="s">
        <v>569</v>
      </c>
      <c r="C112" s="551" t="s">
        <v>519</v>
      </c>
      <c r="D112" s="579" t="s">
        <v>570</v>
      </c>
      <c r="E112" s="551" t="s">
        <v>1041</v>
      </c>
      <c r="F112" s="579" t="s">
        <v>1042</v>
      </c>
      <c r="G112" s="551" t="s">
        <v>896</v>
      </c>
      <c r="H112" s="551" t="s">
        <v>897</v>
      </c>
      <c r="I112" s="565">
        <v>4247.1000000000004</v>
      </c>
      <c r="J112" s="565">
        <v>1</v>
      </c>
      <c r="K112" s="566">
        <v>4247.1000000000004</v>
      </c>
    </row>
    <row r="113" spans="1:11" ht="14.4" customHeight="1" x14ac:dyDescent="0.3">
      <c r="A113" s="547" t="s">
        <v>509</v>
      </c>
      <c r="B113" s="548" t="s">
        <v>569</v>
      </c>
      <c r="C113" s="551" t="s">
        <v>519</v>
      </c>
      <c r="D113" s="579" t="s">
        <v>570</v>
      </c>
      <c r="E113" s="551" t="s">
        <v>1041</v>
      </c>
      <c r="F113" s="579" t="s">
        <v>1042</v>
      </c>
      <c r="G113" s="551" t="s">
        <v>898</v>
      </c>
      <c r="H113" s="551" t="s">
        <v>899</v>
      </c>
      <c r="I113" s="565">
        <v>37824.6</v>
      </c>
      <c r="J113" s="565">
        <v>4</v>
      </c>
      <c r="K113" s="566">
        <v>151298.4</v>
      </c>
    </row>
    <row r="114" spans="1:11" ht="14.4" customHeight="1" x14ac:dyDescent="0.3">
      <c r="A114" s="547" t="s">
        <v>509</v>
      </c>
      <c r="B114" s="548" t="s">
        <v>569</v>
      </c>
      <c r="C114" s="551" t="s">
        <v>519</v>
      </c>
      <c r="D114" s="579" t="s">
        <v>570</v>
      </c>
      <c r="E114" s="551" t="s">
        <v>1041</v>
      </c>
      <c r="F114" s="579" t="s">
        <v>1042</v>
      </c>
      <c r="G114" s="551" t="s">
        <v>900</v>
      </c>
      <c r="H114" s="551" t="s">
        <v>901</v>
      </c>
      <c r="I114" s="565">
        <v>12.58</v>
      </c>
      <c r="J114" s="565">
        <v>80</v>
      </c>
      <c r="K114" s="566">
        <v>1006.72</v>
      </c>
    </row>
    <row r="115" spans="1:11" ht="14.4" customHeight="1" x14ac:dyDescent="0.3">
      <c r="A115" s="547" t="s">
        <v>509</v>
      </c>
      <c r="B115" s="548" t="s">
        <v>569</v>
      </c>
      <c r="C115" s="551" t="s">
        <v>519</v>
      </c>
      <c r="D115" s="579" t="s">
        <v>570</v>
      </c>
      <c r="E115" s="551" t="s">
        <v>1041</v>
      </c>
      <c r="F115" s="579" t="s">
        <v>1042</v>
      </c>
      <c r="G115" s="551" t="s">
        <v>902</v>
      </c>
      <c r="H115" s="551" t="s">
        <v>903</v>
      </c>
      <c r="I115" s="565">
        <v>10.89</v>
      </c>
      <c r="J115" s="565">
        <v>450</v>
      </c>
      <c r="K115" s="566">
        <v>4900.5</v>
      </c>
    </row>
    <row r="116" spans="1:11" ht="14.4" customHeight="1" x14ac:dyDescent="0.3">
      <c r="A116" s="547" t="s">
        <v>509</v>
      </c>
      <c r="B116" s="548" t="s">
        <v>569</v>
      </c>
      <c r="C116" s="551" t="s">
        <v>519</v>
      </c>
      <c r="D116" s="579" t="s">
        <v>570</v>
      </c>
      <c r="E116" s="551" t="s">
        <v>1041</v>
      </c>
      <c r="F116" s="579" t="s">
        <v>1042</v>
      </c>
      <c r="G116" s="551" t="s">
        <v>904</v>
      </c>
      <c r="H116" s="551" t="s">
        <v>905</v>
      </c>
      <c r="I116" s="565">
        <v>21552.5</v>
      </c>
      <c r="J116" s="565">
        <v>2</v>
      </c>
      <c r="K116" s="566">
        <v>43105</v>
      </c>
    </row>
    <row r="117" spans="1:11" ht="14.4" customHeight="1" x14ac:dyDescent="0.3">
      <c r="A117" s="547" t="s">
        <v>509</v>
      </c>
      <c r="B117" s="548" t="s">
        <v>569</v>
      </c>
      <c r="C117" s="551" t="s">
        <v>519</v>
      </c>
      <c r="D117" s="579" t="s">
        <v>570</v>
      </c>
      <c r="E117" s="551" t="s">
        <v>1041</v>
      </c>
      <c r="F117" s="579" t="s">
        <v>1042</v>
      </c>
      <c r="G117" s="551" t="s">
        <v>906</v>
      </c>
      <c r="H117" s="551" t="s">
        <v>907</v>
      </c>
      <c r="I117" s="565">
        <v>5521.23</v>
      </c>
      <c r="J117" s="565">
        <v>2</v>
      </c>
      <c r="K117" s="566">
        <v>11042.46</v>
      </c>
    </row>
    <row r="118" spans="1:11" ht="14.4" customHeight="1" x14ac:dyDescent="0.3">
      <c r="A118" s="547" t="s">
        <v>509</v>
      </c>
      <c r="B118" s="548" t="s">
        <v>569</v>
      </c>
      <c r="C118" s="551" t="s">
        <v>519</v>
      </c>
      <c r="D118" s="579" t="s">
        <v>570</v>
      </c>
      <c r="E118" s="551" t="s">
        <v>1041</v>
      </c>
      <c r="F118" s="579" t="s">
        <v>1042</v>
      </c>
      <c r="G118" s="551" t="s">
        <v>908</v>
      </c>
      <c r="H118" s="551" t="s">
        <v>909</v>
      </c>
      <c r="I118" s="565">
        <v>5115.88</v>
      </c>
      <c r="J118" s="565">
        <v>2</v>
      </c>
      <c r="K118" s="566">
        <v>10231.76</v>
      </c>
    </row>
    <row r="119" spans="1:11" ht="14.4" customHeight="1" x14ac:dyDescent="0.3">
      <c r="A119" s="547" t="s">
        <v>509</v>
      </c>
      <c r="B119" s="548" t="s">
        <v>569</v>
      </c>
      <c r="C119" s="551" t="s">
        <v>519</v>
      </c>
      <c r="D119" s="579" t="s">
        <v>570</v>
      </c>
      <c r="E119" s="551" t="s">
        <v>1041</v>
      </c>
      <c r="F119" s="579" t="s">
        <v>1042</v>
      </c>
      <c r="G119" s="551" t="s">
        <v>910</v>
      </c>
      <c r="H119" s="551" t="s">
        <v>911</v>
      </c>
      <c r="I119" s="565">
        <v>9.07</v>
      </c>
      <c r="J119" s="565">
        <v>700</v>
      </c>
      <c r="K119" s="566">
        <v>6352.5</v>
      </c>
    </row>
    <row r="120" spans="1:11" ht="14.4" customHeight="1" x14ac:dyDescent="0.3">
      <c r="A120" s="547" t="s">
        <v>509</v>
      </c>
      <c r="B120" s="548" t="s">
        <v>569</v>
      </c>
      <c r="C120" s="551" t="s">
        <v>519</v>
      </c>
      <c r="D120" s="579" t="s">
        <v>570</v>
      </c>
      <c r="E120" s="551" t="s">
        <v>1041</v>
      </c>
      <c r="F120" s="579" t="s">
        <v>1042</v>
      </c>
      <c r="G120" s="551" t="s">
        <v>912</v>
      </c>
      <c r="H120" s="551" t="s">
        <v>913</v>
      </c>
      <c r="I120" s="565">
        <v>9952.25</v>
      </c>
      <c r="J120" s="565">
        <v>16</v>
      </c>
      <c r="K120" s="566">
        <v>159236</v>
      </c>
    </row>
    <row r="121" spans="1:11" ht="14.4" customHeight="1" x14ac:dyDescent="0.3">
      <c r="A121" s="547" t="s">
        <v>509</v>
      </c>
      <c r="B121" s="548" t="s">
        <v>569</v>
      </c>
      <c r="C121" s="551" t="s">
        <v>519</v>
      </c>
      <c r="D121" s="579" t="s">
        <v>570</v>
      </c>
      <c r="E121" s="551" t="s">
        <v>1041</v>
      </c>
      <c r="F121" s="579" t="s">
        <v>1042</v>
      </c>
      <c r="G121" s="551" t="s">
        <v>914</v>
      </c>
      <c r="H121" s="551" t="s">
        <v>915</v>
      </c>
      <c r="I121" s="565">
        <v>5754.76</v>
      </c>
      <c r="J121" s="565">
        <v>1</v>
      </c>
      <c r="K121" s="566">
        <v>5754.76</v>
      </c>
    </row>
    <row r="122" spans="1:11" ht="14.4" customHeight="1" x14ac:dyDescent="0.3">
      <c r="A122" s="547" t="s">
        <v>509</v>
      </c>
      <c r="B122" s="548" t="s">
        <v>569</v>
      </c>
      <c r="C122" s="551" t="s">
        <v>519</v>
      </c>
      <c r="D122" s="579" t="s">
        <v>570</v>
      </c>
      <c r="E122" s="551" t="s">
        <v>1041</v>
      </c>
      <c r="F122" s="579" t="s">
        <v>1042</v>
      </c>
      <c r="G122" s="551" t="s">
        <v>916</v>
      </c>
      <c r="H122" s="551" t="s">
        <v>917</v>
      </c>
      <c r="I122" s="565">
        <v>1161.5999999999999</v>
      </c>
      <c r="J122" s="565">
        <v>30</v>
      </c>
      <c r="K122" s="566">
        <v>34848</v>
      </c>
    </row>
    <row r="123" spans="1:11" ht="14.4" customHeight="1" x14ac:dyDescent="0.3">
      <c r="A123" s="547" t="s">
        <v>509</v>
      </c>
      <c r="B123" s="548" t="s">
        <v>569</v>
      </c>
      <c r="C123" s="551" t="s">
        <v>519</v>
      </c>
      <c r="D123" s="579" t="s">
        <v>570</v>
      </c>
      <c r="E123" s="551" t="s">
        <v>1041</v>
      </c>
      <c r="F123" s="579" t="s">
        <v>1042</v>
      </c>
      <c r="G123" s="551" t="s">
        <v>918</v>
      </c>
      <c r="H123" s="551" t="s">
        <v>919</v>
      </c>
      <c r="I123" s="565">
        <v>6877.92</v>
      </c>
      <c r="J123" s="565">
        <v>3</v>
      </c>
      <c r="K123" s="566">
        <v>20633.760000000002</v>
      </c>
    </row>
    <row r="124" spans="1:11" ht="14.4" customHeight="1" x14ac:dyDescent="0.3">
      <c r="A124" s="547" t="s">
        <v>509</v>
      </c>
      <c r="B124" s="548" t="s">
        <v>569</v>
      </c>
      <c r="C124" s="551" t="s">
        <v>519</v>
      </c>
      <c r="D124" s="579" t="s">
        <v>570</v>
      </c>
      <c r="E124" s="551" t="s">
        <v>1041</v>
      </c>
      <c r="F124" s="579" t="s">
        <v>1042</v>
      </c>
      <c r="G124" s="551" t="s">
        <v>920</v>
      </c>
      <c r="H124" s="551" t="s">
        <v>921</v>
      </c>
      <c r="I124" s="565">
        <v>1896.31</v>
      </c>
      <c r="J124" s="565">
        <v>5</v>
      </c>
      <c r="K124" s="566">
        <v>9481.56</v>
      </c>
    </row>
    <row r="125" spans="1:11" ht="14.4" customHeight="1" x14ac:dyDescent="0.3">
      <c r="A125" s="547" t="s">
        <v>509</v>
      </c>
      <c r="B125" s="548" t="s">
        <v>569</v>
      </c>
      <c r="C125" s="551" t="s">
        <v>519</v>
      </c>
      <c r="D125" s="579" t="s">
        <v>570</v>
      </c>
      <c r="E125" s="551" t="s">
        <v>1041</v>
      </c>
      <c r="F125" s="579" t="s">
        <v>1042</v>
      </c>
      <c r="G125" s="551" t="s">
        <v>922</v>
      </c>
      <c r="H125" s="551" t="s">
        <v>923</v>
      </c>
      <c r="I125" s="565">
        <v>3462.54</v>
      </c>
      <c r="J125" s="565">
        <v>20</v>
      </c>
      <c r="K125" s="566">
        <v>69250.720000000001</v>
      </c>
    </row>
    <row r="126" spans="1:11" ht="14.4" customHeight="1" x14ac:dyDescent="0.3">
      <c r="A126" s="547" t="s">
        <v>509</v>
      </c>
      <c r="B126" s="548" t="s">
        <v>569</v>
      </c>
      <c r="C126" s="551" t="s">
        <v>519</v>
      </c>
      <c r="D126" s="579" t="s">
        <v>570</v>
      </c>
      <c r="E126" s="551" t="s">
        <v>1041</v>
      </c>
      <c r="F126" s="579" t="s">
        <v>1042</v>
      </c>
      <c r="G126" s="551" t="s">
        <v>924</v>
      </c>
      <c r="H126" s="551" t="s">
        <v>925</v>
      </c>
      <c r="I126" s="565">
        <v>4904.13</v>
      </c>
      <c r="J126" s="565">
        <v>1</v>
      </c>
      <c r="K126" s="566">
        <v>4904.13</v>
      </c>
    </row>
    <row r="127" spans="1:11" ht="14.4" customHeight="1" x14ac:dyDescent="0.3">
      <c r="A127" s="547" t="s">
        <v>509</v>
      </c>
      <c r="B127" s="548" t="s">
        <v>569</v>
      </c>
      <c r="C127" s="551" t="s">
        <v>519</v>
      </c>
      <c r="D127" s="579" t="s">
        <v>570</v>
      </c>
      <c r="E127" s="551" t="s">
        <v>1041</v>
      </c>
      <c r="F127" s="579" t="s">
        <v>1042</v>
      </c>
      <c r="G127" s="551" t="s">
        <v>926</v>
      </c>
      <c r="H127" s="551" t="s">
        <v>927</v>
      </c>
      <c r="I127" s="565">
        <v>1724.2750000000001</v>
      </c>
      <c r="J127" s="565">
        <v>10</v>
      </c>
      <c r="K127" s="566">
        <v>17242.64</v>
      </c>
    </row>
    <row r="128" spans="1:11" ht="14.4" customHeight="1" x14ac:dyDescent="0.3">
      <c r="A128" s="547" t="s">
        <v>509</v>
      </c>
      <c r="B128" s="548" t="s">
        <v>569</v>
      </c>
      <c r="C128" s="551" t="s">
        <v>519</v>
      </c>
      <c r="D128" s="579" t="s">
        <v>570</v>
      </c>
      <c r="E128" s="551" t="s">
        <v>1041</v>
      </c>
      <c r="F128" s="579" t="s">
        <v>1042</v>
      </c>
      <c r="G128" s="551" t="s">
        <v>928</v>
      </c>
      <c r="H128" s="551" t="s">
        <v>929</v>
      </c>
      <c r="I128" s="565">
        <v>1815.61</v>
      </c>
      <c r="J128" s="565">
        <v>2</v>
      </c>
      <c r="K128" s="566">
        <v>3631.21</v>
      </c>
    </row>
    <row r="129" spans="1:11" ht="14.4" customHeight="1" x14ac:dyDescent="0.3">
      <c r="A129" s="547" t="s">
        <v>509</v>
      </c>
      <c r="B129" s="548" t="s">
        <v>569</v>
      </c>
      <c r="C129" s="551" t="s">
        <v>519</v>
      </c>
      <c r="D129" s="579" t="s">
        <v>570</v>
      </c>
      <c r="E129" s="551" t="s">
        <v>1041</v>
      </c>
      <c r="F129" s="579" t="s">
        <v>1042</v>
      </c>
      <c r="G129" s="551" t="s">
        <v>930</v>
      </c>
      <c r="H129" s="551" t="s">
        <v>931</v>
      </c>
      <c r="I129" s="565">
        <v>2571.75</v>
      </c>
      <c r="J129" s="565">
        <v>1</v>
      </c>
      <c r="K129" s="566">
        <v>2571.75</v>
      </c>
    </row>
    <row r="130" spans="1:11" ht="14.4" customHeight="1" x14ac:dyDescent="0.3">
      <c r="A130" s="547" t="s">
        <v>509</v>
      </c>
      <c r="B130" s="548" t="s">
        <v>569</v>
      </c>
      <c r="C130" s="551" t="s">
        <v>519</v>
      </c>
      <c r="D130" s="579" t="s">
        <v>570</v>
      </c>
      <c r="E130" s="551" t="s">
        <v>1041</v>
      </c>
      <c r="F130" s="579" t="s">
        <v>1042</v>
      </c>
      <c r="G130" s="551" t="s">
        <v>932</v>
      </c>
      <c r="H130" s="551" t="s">
        <v>933</v>
      </c>
      <c r="I130" s="565">
        <v>2288.96</v>
      </c>
      <c r="J130" s="565">
        <v>4</v>
      </c>
      <c r="K130" s="566">
        <v>9155.84</v>
      </c>
    </row>
    <row r="131" spans="1:11" ht="14.4" customHeight="1" x14ac:dyDescent="0.3">
      <c r="A131" s="547" t="s">
        <v>509</v>
      </c>
      <c r="B131" s="548" t="s">
        <v>569</v>
      </c>
      <c r="C131" s="551" t="s">
        <v>519</v>
      </c>
      <c r="D131" s="579" t="s">
        <v>570</v>
      </c>
      <c r="E131" s="551" t="s">
        <v>1041</v>
      </c>
      <c r="F131" s="579" t="s">
        <v>1042</v>
      </c>
      <c r="G131" s="551" t="s">
        <v>934</v>
      </c>
      <c r="H131" s="551" t="s">
        <v>935</v>
      </c>
      <c r="I131" s="565">
        <v>472.75</v>
      </c>
      <c r="J131" s="565">
        <v>8</v>
      </c>
      <c r="K131" s="566">
        <v>3781.98</v>
      </c>
    </row>
    <row r="132" spans="1:11" ht="14.4" customHeight="1" x14ac:dyDescent="0.3">
      <c r="A132" s="547" t="s">
        <v>509</v>
      </c>
      <c r="B132" s="548" t="s">
        <v>569</v>
      </c>
      <c r="C132" s="551" t="s">
        <v>519</v>
      </c>
      <c r="D132" s="579" t="s">
        <v>570</v>
      </c>
      <c r="E132" s="551" t="s">
        <v>1041</v>
      </c>
      <c r="F132" s="579" t="s">
        <v>1042</v>
      </c>
      <c r="G132" s="551" t="s">
        <v>936</v>
      </c>
      <c r="H132" s="551" t="s">
        <v>937</v>
      </c>
      <c r="I132" s="565">
        <v>3318.7849999999999</v>
      </c>
      <c r="J132" s="565">
        <v>2</v>
      </c>
      <c r="K132" s="566">
        <v>6637.57</v>
      </c>
    </row>
    <row r="133" spans="1:11" ht="14.4" customHeight="1" x14ac:dyDescent="0.3">
      <c r="A133" s="547" t="s">
        <v>509</v>
      </c>
      <c r="B133" s="548" t="s">
        <v>569</v>
      </c>
      <c r="C133" s="551" t="s">
        <v>519</v>
      </c>
      <c r="D133" s="579" t="s">
        <v>570</v>
      </c>
      <c r="E133" s="551" t="s">
        <v>1041</v>
      </c>
      <c r="F133" s="579" t="s">
        <v>1042</v>
      </c>
      <c r="G133" s="551" t="s">
        <v>938</v>
      </c>
      <c r="H133" s="551" t="s">
        <v>939</v>
      </c>
      <c r="I133" s="565">
        <v>4719</v>
      </c>
      <c r="J133" s="565">
        <v>1</v>
      </c>
      <c r="K133" s="566">
        <v>4719</v>
      </c>
    </row>
    <row r="134" spans="1:11" ht="14.4" customHeight="1" x14ac:dyDescent="0.3">
      <c r="A134" s="547" t="s">
        <v>509</v>
      </c>
      <c r="B134" s="548" t="s">
        <v>569</v>
      </c>
      <c r="C134" s="551" t="s">
        <v>519</v>
      </c>
      <c r="D134" s="579" t="s">
        <v>570</v>
      </c>
      <c r="E134" s="551" t="s">
        <v>1041</v>
      </c>
      <c r="F134" s="579" t="s">
        <v>1042</v>
      </c>
      <c r="G134" s="551" t="s">
        <v>940</v>
      </c>
      <c r="H134" s="551" t="s">
        <v>941</v>
      </c>
      <c r="I134" s="565">
        <v>6823.38</v>
      </c>
      <c r="J134" s="565">
        <v>4</v>
      </c>
      <c r="K134" s="566">
        <v>27293.5</v>
      </c>
    </row>
    <row r="135" spans="1:11" ht="14.4" customHeight="1" x14ac:dyDescent="0.3">
      <c r="A135" s="547" t="s">
        <v>509</v>
      </c>
      <c r="B135" s="548" t="s">
        <v>569</v>
      </c>
      <c r="C135" s="551" t="s">
        <v>519</v>
      </c>
      <c r="D135" s="579" t="s">
        <v>570</v>
      </c>
      <c r="E135" s="551" t="s">
        <v>1041</v>
      </c>
      <c r="F135" s="579" t="s">
        <v>1042</v>
      </c>
      <c r="G135" s="551" t="s">
        <v>942</v>
      </c>
      <c r="H135" s="551" t="s">
        <v>943</v>
      </c>
      <c r="I135" s="565">
        <v>2386.7900000000004</v>
      </c>
      <c r="J135" s="565">
        <v>11</v>
      </c>
      <c r="K135" s="566">
        <v>35797.21</v>
      </c>
    </row>
    <row r="136" spans="1:11" ht="14.4" customHeight="1" x14ac:dyDescent="0.3">
      <c r="A136" s="547" t="s">
        <v>509</v>
      </c>
      <c r="B136" s="548" t="s">
        <v>569</v>
      </c>
      <c r="C136" s="551" t="s">
        <v>519</v>
      </c>
      <c r="D136" s="579" t="s">
        <v>570</v>
      </c>
      <c r="E136" s="551" t="s">
        <v>1041</v>
      </c>
      <c r="F136" s="579" t="s">
        <v>1042</v>
      </c>
      <c r="G136" s="551" t="s">
        <v>944</v>
      </c>
      <c r="H136" s="551" t="s">
        <v>945</v>
      </c>
      <c r="I136" s="565">
        <v>82026.28</v>
      </c>
      <c r="J136" s="565">
        <v>2</v>
      </c>
      <c r="K136" s="566">
        <v>164052.56</v>
      </c>
    </row>
    <row r="137" spans="1:11" ht="14.4" customHeight="1" x14ac:dyDescent="0.3">
      <c r="A137" s="547" t="s">
        <v>509</v>
      </c>
      <c r="B137" s="548" t="s">
        <v>569</v>
      </c>
      <c r="C137" s="551" t="s">
        <v>519</v>
      </c>
      <c r="D137" s="579" t="s">
        <v>570</v>
      </c>
      <c r="E137" s="551" t="s">
        <v>1041</v>
      </c>
      <c r="F137" s="579" t="s">
        <v>1042</v>
      </c>
      <c r="G137" s="551" t="s">
        <v>946</v>
      </c>
      <c r="H137" s="551" t="s">
        <v>947</v>
      </c>
      <c r="I137" s="565">
        <v>866.6966666666666</v>
      </c>
      <c r="J137" s="565">
        <v>42</v>
      </c>
      <c r="K137" s="566">
        <v>47746.95</v>
      </c>
    </row>
    <row r="138" spans="1:11" ht="14.4" customHeight="1" x14ac:dyDescent="0.3">
      <c r="A138" s="547" t="s">
        <v>509</v>
      </c>
      <c r="B138" s="548" t="s">
        <v>569</v>
      </c>
      <c r="C138" s="551" t="s">
        <v>519</v>
      </c>
      <c r="D138" s="579" t="s">
        <v>570</v>
      </c>
      <c r="E138" s="551" t="s">
        <v>1041</v>
      </c>
      <c r="F138" s="579" t="s">
        <v>1042</v>
      </c>
      <c r="G138" s="551" t="s">
        <v>948</v>
      </c>
      <c r="H138" s="551" t="s">
        <v>949</v>
      </c>
      <c r="I138" s="565">
        <v>2288.96</v>
      </c>
      <c r="J138" s="565">
        <v>4</v>
      </c>
      <c r="K138" s="566">
        <v>9155.84</v>
      </c>
    </row>
    <row r="139" spans="1:11" ht="14.4" customHeight="1" x14ac:dyDescent="0.3">
      <c r="A139" s="547" t="s">
        <v>509</v>
      </c>
      <c r="B139" s="548" t="s">
        <v>569</v>
      </c>
      <c r="C139" s="551" t="s">
        <v>519</v>
      </c>
      <c r="D139" s="579" t="s">
        <v>570</v>
      </c>
      <c r="E139" s="551" t="s">
        <v>1041</v>
      </c>
      <c r="F139" s="579" t="s">
        <v>1042</v>
      </c>
      <c r="G139" s="551" t="s">
        <v>950</v>
      </c>
      <c r="H139" s="551" t="s">
        <v>951</v>
      </c>
      <c r="I139" s="565">
        <v>0.48</v>
      </c>
      <c r="J139" s="565">
        <v>2000</v>
      </c>
      <c r="K139" s="566">
        <v>951</v>
      </c>
    </row>
    <row r="140" spans="1:11" ht="14.4" customHeight="1" x14ac:dyDescent="0.3">
      <c r="A140" s="547" t="s">
        <v>509</v>
      </c>
      <c r="B140" s="548" t="s">
        <v>569</v>
      </c>
      <c r="C140" s="551" t="s">
        <v>519</v>
      </c>
      <c r="D140" s="579" t="s">
        <v>570</v>
      </c>
      <c r="E140" s="551" t="s">
        <v>1041</v>
      </c>
      <c r="F140" s="579" t="s">
        <v>1042</v>
      </c>
      <c r="G140" s="551" t="s">
        <v>952</v>
      </c>
      <c r="H140" s="551" t="s">
        <v>953</v>
      </c>
      <c r="I140" s="565">
        <v>881.79</v>
      </c>
      <c r="J140" s="565">
        <v>42</v>
      </c>
      <c r="K140" s="566">
        <v>48578.57</v>
      </c>
    </row>
    <row r="141" spans="1:11" ht="14.4" customHeight="1" x14ac:dyDescent="0.3">
      <c r="A141" s="547" t="s">
        <v>509</v>
      </c>
      <c r="B141" s="548" t="s">
        <v>569</v>
      </c>
      <c r="C141" s="551" t="s">
        <v>519</v>
      </c>
      <c r="D141" s="579" t="s">
        <v>570</v>
      </c>
      <c r="E141" s="551" t="s">
        <v>1041</v>
      </c>
      <c r="F141" s="579" t="s">
        <v>1042</v>
      </c>
      <c r="G141" s="551" t="s">
        <v>954</v>
      </c>
      <c r="H141" s="551" t="s">
        <v>955</v>
      </c>
      <c r="I141" s="565">
        <v>1144.48</v>
      </c>
      <c r="J141" s="565">
        <v>14</v>
      </c>
      <c r="K141" s="566">
        <v>16022.72</v>
      </c>
    </row>
    <row r="142" spans="1:11" ht="14.4" customHeight="1" x14ac:dyDescent="0.3">
      <c r="A142" s="547" t="s">
        <v>509</v>
      </c>
      <c r="B142" s="548" t="s">
        <v>569</v>
      </c>
      <c r="C142" s="551" t="s">
        <v>519</v>
      </c>
      <c r="D142" s="579" t="s">
        <v>570</v>
      </c>
      <c r="E142" s="551" t="s">
        <v>1041</v>
      </c>
      <c r="F142" s="579" t="s">
        <v>1042</v>
      </c>
      <c r="G142" s="551" t="s">
        <v>956</v>
      </c>
      <c r="H142" s="551" t="s">
        <v>957</v>
      </c>
      <c r="I142" s="565">
        <v>344.08</v>
      </c>
      <c r="J142" s="565">
        <v>25</v>
      </c>
      <c r="K142" s="566">
        <v>8602</v>
      </c>
    </row>
    <row r="143" spans="1:11" ht="14.4" customHeight="1" x14ac:dyDescent="0.3">
      <c r="A143" s="547" t="s">
        <v>509</v>
      </c>
      <c r="B143" s="548" t="s">
        <v>569</v>
      </c>
      <c r="C143" s="551" t="s">
        <v>519</v>
      </c>
      <c r="D143" s="579" t="s">
        <v>570</v>
      </c>
      <c r="E143" s="551" t="s">
        <v>1041</v>
      </c>
      <c r="F143" s="579" t="s">
        <v>1042</v>
      </c>
      <c r="G143" s="551" t="s">
        <v>958</v>
      </c>
      <c r="H143" s="551" t="s">
        <v>959</v>
      </c>
      <c r="I143" s="565">
        <v>4643.9799999999996</v>
      </c>
      <c r="J143" s="565">
        <v>1</v>
      </c>
      <c r="K143" s="566">
        <v>4643.9799999999996</v>
      </c>
    </row>
    <row r="144" spans="1:11" ht="14.4" customHeight="1" x14ac:dyDescent="0.3">
      <c r="A144" s="547" t="s">
        <v>509</v>
      </c>
      <c r="B144" s="548" t="s">
        <v>569</v>
      </c>
      <c r="C144" s="551" t="s">
        <v>519</v>
      </c>
      <c r="D144" s="579" t="s">
        <v>570</v>
      </c>
      <c r="E144" s="551" t="s">
        <v>1041</v>
      </c>
      <c r="F144" s="579" t="s">
        <v>1042</v>
      </c>
      <c r="G144" s="551" t="s">
        <v>746</v>
      </c>
      <c r="H144" s="551" t="s">
        <v>747</v>
      </c>
      <c r="I144" s="565">
        <v>1876.8</v>
      </c>
      <c r="J144" s="565">
        <v>1</v>
      </c>
      <c r="K144" s="566">
        <v>1876.8</v>
      </c>
    </row>
    <row r="145" spans="1:11" ht="14.4" customHeight="1" x14ac:dyDescent="0.3">
      <c r="A145" s="547" t="s">
        <v>509</v>
      </c>
      <c r="B145" s="548" t="s">
        <v>569</v>
      </c>
      <c r="C145" s="551" t="s">
        <v>519</v>
      </c>
      <c r="D145" s="579" t="s">
        <v>570</v>
      </c>
      <c r="E145" s="551" t="s">
        <v>1041</v>
      </c>
      <c r="F145" s="579" t="s">
        <v>1042</v>
      </c>
      <c r="G145" s="551" t="s">
        <v>748</v>
      </c>
      <c r="H145" s="551" t="s">
        <v>749</v>
      </c>
      <c r="I145" s="565">
        <v>5460.7</v>
      </c>
      <c r="J145" s="565">
        <v>2</v>
      </c>
      <c r="K145" s="566">
        <v>10921.41</v>
      </c>
    </row>
    <row r="146" spans="1:11" ht="14.4" customHeight="1" x14ac:dyDescent="0.3">
      <c r="A146" s="547" t="s">
        <v>509</v>
      </c>
      <c r="B146" s="548" t="s">
        <v>569</v>
      </c>
      <c r="C146" s="551" t="s">
        <v>519</v>
      </c>
      <c r="D146" s="579" t="s">
        <v>570</v>
      </c>
      <c r="E146" s="551" t="s">
        <v>1041</v>
      </c>
      <c r="F146" s="579" t="s">
        <v>1042</v>
      </c>
      <c r="G146" s="551" t="s">
        <v>960</v>
      </c>
      <c r="H146" s="551" t="s">
        <v>961</v>
      </c>
      <c r="I146" s="565">
        <v>2480.5</v>
      </c>
      <c r="J146" s="565">
        <v>1</v>
      </c>
      <c r="K146" s="566">
        <v>2480.5</v>
      </c>
    </row>
    <row r="147" spans="1:11" ht="14.4" customHeight="1" x14ac:dyDescent="0.3">
      <c r="A147" s="547" t="s">
        <v>509</v>
      </c>
      <c r="B147" s="548" t="s">
        <v>569</v>
      </c>
      <c r="C147" s="551" t="s">
        <v>519</v>
      </c>
      <c r="D147" s="579" t="s">
        <v>570</v>
      </c>
      <c r="E147" s="551" t="s">
        <v>1041</v>
      </c>
      <c r="F147" s="579" t="s">
        <v>1042</v>
      </c>
      <c r="G147" s="551" t="s">
        <v>962</v>
      </c>
      <c r="H147" s="551" t="s">
        <v>963</v>
      </c>
      <c r="I147" s="565">
        <v>297.66000000000003</v>
      </c>
      <c r="J147" s="565">
        <v>5</v>
      </c>
      <c r="K147" s="566">
        <v>1488.29</v>
      </c>
    </row>
    <row r="148" spans="1:11" ht="14.4" customHeight="1" x14ac:dyDescent="0.3">
      <c r="A148" s="547" t="s">
        <v>509</v>
      </c>
      <c r="B148" s="548" t="s">
        <v>569</v>
      </c>
      <c r="C148" s="551" t="s">
        <v>519</v>
      </c>
      <c r="D148" s="579" t="s">
        <v>570</v>
      </c>
      <c r="E148" s="551" t="s">
        <v>1041</v>
      </c>
      <c r="F148" s="579" t="s">
        <v>1042</v>
      </c>
      <c r="G148" s="551" t="s">
        <v>964</v>
      </c>
      <c r="H148" s="551" t="s">
        <v>965</v>
      </c>
      <c r="I148" s="565">
        <v>23159.4</v>
      </c>
      <c r="J148" s="565">
        <v>6</v>
      </c>
      <c r="K148" s="566">
        <v>138956.4</v>
      </c>
    </row>
    <row r="149" spans="1:11" ht="14.4" customHeight="1" x14ac:dyDescent="0.3">
      <c r="A149" s="547" t="s">
        <v>509</v>
      </c>
      <c r="B149" s="548" t="s">
        <v>569</v>
      </c>
      <c r="C149" s="551" t="s">
        <v>519</v>
      </c>
      <c r="D149" s="579" t="s">
        <v>570</v>
      </c>
      <c r="E149" s="551" t="s">
        <v>1041</v>
      </c>
      <c r="F149" s="579" t="s">
        <v>1042</v>
      </c>
      <c r="G149" s="551" t="s">
        <v>750</v>
      </c>
      <c r="H149" s="551" t="s">
        <v>751</v>
      </c>
      <c r="I149" s="565">
        <v>255.89434646582171</v>
      </c>
      <c r="J149" s="565">
        <v>12</v>
      </c>
      <c r="K149" s="566">
        <v>3070.7321575898604</v>
      </c>
    </row>
    <row r="150" spans="1:11" ht="14.4" customHeight="1" x14ac:dyDescent="0.3">
      <c r="A150" s="547" t="s">
        <v>509</v>
      </c>
      <c r="B150" s="548" t="s">
        <v>569</v>
      </c>
      <c r="C150" s="551" t="s">
        <v>519</v>
      </c>
      <c r="D150" s="579" t="s">
        <v>570</v>
      </c>
      <c r="E150" s="551" t="s">
        <v>1041</v>
      </c>
      <c r="F150" s="579" t="s">
        <v>1042</v>
      </c>
      <c r="G150" s="551" t="s">
        <v>966</v>
      </c>
      <c r="H150" s="551" t="s">
        <v>967</v>
      </c>
      <c r="I150" s="565">
        <v>1254.53</v>
      </c>
      <c r="J150" s="565">
        <v>8</v>
      </c>
      <c r="K150" s="566">
        <v>10036.220000000001</v>
      </c>
    </row>
    <row r="151" spans="1:11" ht="14.4" customHeight="1" x14ac:dyDescent="0.3">
      <c r="A151" s="547" t="s">
        <v>509</v>
      </c>
      <c r="B151" s="548" t="s">
        <v>569</v>
      </c>
      <c r="C151" s="551" t="s">
        <v>519</v>
      </c>
      <c r="D151" s="579" t="s">
        <v>570</v>
      </c>
      <c r="E151" s="551" t="s">
        <v>1041</v>
      </c>
      <c r="F151" s="579" t="s">
        <v>1042</v>
      </c>
      <c r="G151" s="551" t="s">
        <v>968</v>
      </c>
      <c r="H151" s="551" t="s">
        <v>969</v>
      </c>
      <c r="I151" s="565">
        <v>1343.1</v>
      </c>
      <c r="J151" s="565">
        <v>1</v>
      </c>
      <c r="K151" s="566">
        <v>1343.1</v>
      </c>
    </row>
    <row r="152" spans="1:11" ht="14.4" customHeight="1" x14ac:dyDescent="0.3">
      <c r="A152" s="547" t="s">
        <v>509</v>
      </c>
      <c r="B152" s="548" t="s">
        <v>569</v>
      </c>
      <c r="C152" s="551" t="s">
        <v>519</v>
      </c>
      <c r="D152" s="579" t="s">
        <v>570</v>
      </c>
      <c r="E152" s="551" t="s">
        <v>1041</v>
      </c>
      <c r="F152" s="579" t="s">
        <v>1042</v>
      </c>
      <c r="G152" s="551" t="s">
        <v>970</v>
      </c>
      <c r="H152" s="551" t="s">
        <v>971</v>
      </c>
      <c r="I152" s="565">
        <v>2415</v>
      </c>
      <c r="J152" s="565">
        <v>1</v>
      </c>
      <c r="K152" s="566">
        <v>2415</v>
      </c>
    </row>
    <row r="153" spans="1:11" ht="14.4" customHeight="1" x14ac:dyDescent="0.3">
      <c r="A153" s="547" t="s">
        <v>509</v>
      </c>
      <c r="B153" s="548" t="s">
        <v>569</v>
      </c>
      <c r="C153" s="551" t="s">
        <v>519</v>
      </c>
      <c r="D153" s="579" t="s">
        <v>570</v>
      </c>
      <c r="E153" s="551" t="s">
        <v>1041</v>
      </c>
      <c r="F153" s="579" t="s">
        <v>1042</v>
      </c>
      <c r="G153" s="551" t="s">
        <v>972</v>
      </c>
      <c r="H153" s="551" t="s">
        <v>973</v>
      </c>
      <c r="I153" s="565">
        <v>3550.62</v>
      </c>
      <c r="J153" s="565">
        <v>1</v>
      </c>
      <c r="K153" s="566">
        <v>3550.62</v>
      </c>
    </row>
    <row r="154" spans="1:11" ht="14.4" customHeight="1" x14ac:dyDescent="0.3">
      <c r="A154" s="547" t="s">
        <v>509</v>
      </c>
      <c r="B154" s="548" t="s">
        <v>569</v>
      </c>
      <c r="C154" s="551" t="s">
        <v>519</v>
      </c>
      <c r="D154" s="579" t="s">
        <v>570</v>
      </c>
      <c r="E154" s="551" t="s">
        <v>1041</v>
      </c>
      <c r="F154" s="579" t="s">
        <v>1042</v>
      </c>
      <c r="G154" s="551" t="s">
        <v>974</v>
      </c>
      <c r="H154" s="551" t="s">
        <v>975</v>
      </c>
      <c r="I154" s="565">
        <v>2070</v>
      </c>
      <c r="J154" s="565">
        <v>1</v>
      </c>
      <c r="K154" s="566">
        <v>2070</v>
      </c>
    </row>
    <row r="155" spans="1:11" ht="14.4" customHeight="1" x14ac:dyDescent="0.3">
      <c r="A155" s="547" t="s">
        <v>509</v>
      </c>
      <c r="B155" s="548" t="s">
        <v>569</v>
      </c>
      <c r="C155" s="551" t="s">
        <v>519</v>
      </c>
      <c r="D155" s="579" t="s">
        <v>570</v>
      </c>
      <c r="E155" s="551" t="s">
        <v>1041</v>
      </c>
      <c r="F155" s="579" t="s">
        <v>1042</v>
      </c>
      <c r="G155" s="551" t="s">
        <v>976</v>
      </c>
      <c r="H155" s="551" t="s">
        <v>977</v>
      </c>
      <c r="I155" s="565">
        <v>157300</v>
      </c>
      <c r="J155" s="565">
        <v>4</v>
      </c>
      <c r="K155" s="566">
        <v>629200</v>
      </c>
    </row>
    <row r="156" spans="1:11" ht="14.4" customHeight="1" x14ac:dyDescent="0.3">
      <c r="A156" s="547" t="s">
        <v>509</v>
      </c>
      <c r="B156" s="548" t="s">
        <v>569</v>
      </c>
      <c r="C156" s="551" t="s">
        <v>519</v>
      </c>
      <c r="D156" s="579" t="s">
        <v>570</v>
      </c>
      <c r="E156" s="551" t="s">
        <v>1041</v>
      </c>
      <c r="F156" s="579" t="s">
        <v>1042</v>
      </c>
      <c r="G156" s="551" t="s">
        <v>978</v>
      </c>
      <c r="H156" s="551" t="s">
        <v>979</v>
      </c>
      <c r="I156" s="565">
        <v>3194.38</v>
      </c>
      <c r="J156" s="565">
        <v>2</v>
      </c>
      <c r="K156" s="566">
        <v>6388.76</v>
      </c>
    </row>
    <row r="157" spans="1:11" ht="14.4" customHeight="1" x14ac:dyDescent="0.3">
      <c r="A157" s="547" t="s">
        <v>509</v>
      </c>
      <c r="B157" s="548" t="s">
        <v>569</v>
      </c>
      <c r="C157" s="551" t="s">
        <v>519</v>
      </c>
      <c r="D157" s="579" t="s">
        <v>570</v>
      </c>
      <c r="E157" s="551" t="s">
        <v>1041</v>
      </c>
      <c r="F157" s="579" t="s">
        <v>1042</v>
      </c>
      <c r="G157" s="551" t="s">
        <v>980</v>
      </c>
      <c r="H157" s="551" t="s">
        <v>981</v>
      </c>
      <c r="I157" s="565">
        <v>1101.0999999999999</v>
      </c>
      <c r="J157" s="565">
        <v>1</v>
      </c>
      <c r="K157" s="566">
        <v>1101.0999999999999</v>
      </c>
    </row>
    <row r="158" spans="1:11" ht="14.4" customHeight="1" x14ac:dyDescent="0.3">
      <c r="A158" s="547" t="s">
        <v>509</v>
      </c>
      <c r="B158" s="548" t="s">
        <v>569</v>
      </c>
      <c r="C158" s="551" t="s">
        <v>519</v>
      </c>
      <c r="D158" s="579" t="s">
        <v>570</v>
      </c>
      <c r="E158" s="551" t="s">
        <v>1041</v>
      </c>
      <c r="F158" s="579" t="s">
        <v>1042</v>
      </c>
      <c r="G158" s="551" t="s">
        <v>982</v>
      </c>
      <c r="H158" s="551" t="s">
        <v>983</v>
      </c>
      <c r="I158" s="565">
        <v>3010.94</v>
      </c>
      <c r="J158" s="565">
        <v>1</v>
      </c>
      <c r="K158" s="566">
        <v>3010.94</v>
      </c>
    </row>
    <row r="159" spans="1:11" ht="14.4" customHeight="1" x14ac:dyDescent="0.3">
      <c r="A159" s="547" t="s">
        <v>509</v>
      </c>
      <c r="B159" s="548" t="s">
        <v>569</v>
      </c>
      <c r="C159" s="551" t="s">
        <v>519</v>
      </c>
      <c r="D159" s="579" t="s">
        <v>570</v>
      </c>
      <c r="E159" s="551" t="s">
        <v>1041</v>
      </c>
      <c r="F159" s="579" t="s">
        <v>1042</v>
      </c>
      <c r="G159" s="551" t="s">
        <v>984</v>
      </c>
      <c r="H159" s="551" t="s">
        <v>985</v>
      </c>
      <c r="I159" s="565">
        <v>264.39999999999998</v>
      </c>
      <c r="J159" s="565">
        <v>10</v>
      </c>
      <c r="K159" s="566">
        <v>2644</v>
      </c>
    </row>
    <row r="160" spans="1:11" ht="14.4" customHeight="1" x14ac:dyDescent="0.3">
      <c r="A160" s="547" t="s">
        <v>509</v>
      </c>
      <c r="B160" s="548" t="s">
        <v>569</v>
      </c>
      <c r="C160" s="551" t="s">
        <v>519</v>
      </c>
      <c r="D160" s="579" t="s">
        <v>570</v>
      </c>
      <c r="E160" s="551" t="s">
        <v>1041</v>
      </c>
      <c r="F160" s="579" t="s">
        <v>1042</v>
      </c>
      <c r="G160" s="551" t="s">
        <v>758</v>
      </c>
      <c r="H160" s="551" t="s">
        <v>759</v>
      </c>
      <c r="I160" s="565">
        <v>2271.16</v>
      </c>
      <c r="J160" s="565">
        <v>6</v>
      </c>
      <c r="K160" s="566">
        <v>13626.95</v>
      </c>
    </row>
    <row r="161" spans="1:11" ht="14.4" customHeight="1" x14ac:dyDescent="0.3">
      <c r="A161" s="547" t="s">
        <v>509</v>
      </c>
      <c r="B161" s="548" t="s">
        <v>569</v>
      </c>
      <c r="C161" s="551" t="s">
        <v>519</v>
      </c>
      <c r="D161" s="579" t="s">
        <v>570</v>
      </c>
      <c r="E161" s="551" t="s">
        <v>1041</v>
      </c>
      <c r="F161" s="579" t="s">
        <v>1042</v>
      </c>
      <c r="G161" s="551" t="s">
        <v>986</v>
      </c>
      <c r="H161" s="551" t="s">
        <v>987</v>
      </c>
      <c r="I161" s="565">
        <v>901.6</v>
      </c>
      <c r="J161" s="565">
        <v>5</v>
      </c>
      <c r="K161" s="566">
        <v>4508</v>
      </c>
    </row>
    <row r="162" spans="1:11" ht="14.4" customHeight="1" x14ac:dyDescent="0.3">
      <c r="A162" s="547" t="s">
        <v>509</v>
      </c>
      <c r="B162" s="548" t="s">
        <v>569</v>
      </c>
      <c r="C162" s="551" t="s">
        <v>519</v>
      </c>
      <c r="D162" s="579" t="s">
        <v>570</v>
      </c>
      <c r="E162" s="551" t="s">
        <v>1041</v>
      </c>
      <c r="F162" s="579" t="s">
        <v>1042</v>
      </c>
      <c r="G162" s="551" t="s">
        <v>988</v>
      </c>
      <c r="H162" s="551" t="s">
        <v>989</v>
      </c>
      <c r="I162" s="565">
        <v>1454.52</v>
      </c>
      <c r="J162" s="565">
        <v>15</v>
      </c>
      <c r="K162" s="566">
        <v>21817.8</v>
      </c>
    </row>
    <row r="163" spans="1:11" ht="14.4" customHeight="1" x14ac:dyDescent="0.3">
      <c r="A163" s="547" t="s">
        <v>509</v>
      </c>
      <c r="B163" s="548" t="s">
        <v>569</v>
      </c>
      <c r="C163" s="551" t="s">
        <v>519</v>
      </c>
      <c r="D163" s="579" t="s">
        <v>570</v>
      </c>
      <c r="E163" s="551" t="s">
        <v>1041</v>
      </c>
      <c r="F163" s="579" t="s">
        <v>1042</v>
      </c>
      <c r="G163" s="551" t="s">
        <v>990</v>
      </c>
      <c r="H163" s="551" t="s">
        <v>991</v>
      </c>
      <c r="I163" s="565">
        <v>1254.53</v>
      </c>
      <c r="J163" s="565">
        <v>50</v>
      </c>
      <c r="K163" s="566">
        <v>62726.400000000001</v>
      </c>
    </row>
    <row r="164" spans="1:11" ht="14.4" customHeight="1" x14ac:dyDescent="0.3">
      <c r="A164" s="547" t="s">
        <v>509</v>
      </c>
      <c r="B164" s="548" t="s">
        <v>569</v>
      </c>
      <c r="C164" s="551" t="s">
        <v>519</v>
      </c>
      <c r="D164" s="579" t="s">
        <v>570</v>
      </c>
      <c r="E164" s="551" t="s">
        <v>1041</v>
      </c>
      <c r="F164" s="579" t="s">
        <v>1042</v>
      </c>
      <c r="G164" s="551" t="s">
        <v>992</v>
      </c>
      <c r="H164" s="551" t="s">
        <v>993</v>
      </c>
      <c r="I164" s="565">
        <v>1352.4</v>
      </c>
      <c r="J164" s="565">
        <v>10</v>
      </c>
      <c r="K164" s="566">
        <v>13524</v>
      </c>
    </row>
    <row r="165" spans="1:11" ht="14.4" customHeight="1" x14ac:dyDescent="0.3">
      <c r="A165" s="547" t="s">
        <v>509</v>
      </c>
      <c r="B165" s="548" t="s">
        <v>569</v>
      </c>
      <c r="C165" s="551" t="s">
        <v>519</v>
      </c>
      <c r="D165" s="579" t="s">
        <v>570</v>
      </c>
      <c r="E165" s="551" t="s">
        <v>1041</v>
      </c>
      <c r="F165" s="579" t="s">
        <v>1042</v>
      </c>
      <c r="G165" s="551" t="s">
        <v>994</v>
      </c>
      <c r="H165" s="551" t="s">
        <v>995</v>
      </c>
      <c r="I165" s="565">
        <v>126428.82</v>
      </c>
      <c r="J165" s="565">
        <v>1</v>
      </c>
      <c r="K165" s="566">
        <v>126428.82</v>
      </c>
    </row>
    <row r="166" spans="1:11" ht="14.4" customHeight="1" x14ac:dyDescent="0.3">
      <c r="A166" s="547" t="s">
        <v>509</v>
      </c>
      <c r="B166" s="548" t="s">
        <v>569</v>
      </c>
      <c r="C166" s="551" t="s">
        <v>519</v>
      </c>
      <c r="D166" s="579" t="s">
        <v>570</v>
      </c>
      <c r="E166" s="551" t="s">
        <v>1041</v>
      </c>
      <c r="F166" s="579" t="s">
        <v>1042</v>
      </c>
      <c r="G166" s="551" t="s">
        <v>996</v>
      </c>
      <c r="H166" s="551" t="s">
        <v>997</v>
      </c>
      <c r="I166" s="565">
        <v>1876.8</v>
      </c>
      <c r="J166" s="565">
        <v>1</v>
      </c>
      <c r="K166" s="566">
        <v>1876.8</v>
      </c>
    </row>
    <row r="167" spans="1:11" ht="14.4" customHeight="1" x14ac:dyDescent="0.3">
      <c r="A167" s="547" t="s">
        <v>509</v>
      </c>
      <c r="B167" s="548" t="s">
        <v>569</v>
      </c>
      <c r="C167" s="551" t="s">
        <v>519</v>
      </c>
      <c r="D167" s="579" t="s">
        <v>570</v>
      </c>
      <c r="E167" s="551" t="s">
        <v>1041</v>
      </c>
      <c r="F167" s="579" t="s">
        <v>1042</v>
      </c>
      <c r="G167" s="551" t="s">
        <v>998</v>
      </c>
      <c r="H167" s="551" t="s">
        <v>999</v>
      </c>
      <c r="I167" s="565">
        <v>1876.8</v>
      </c>
      <c r="J167" s="565">
        <v>2</v>
      </c>
      <c r="K167" s="566">
        <v>3753.6</v>
      </c>
    </row>
    <row r="168" spans="1:11" ht="14.4" customHeight="1" x14ac:dyDescent="0.3">
      <c r="A168" s="547" t="s">
        <v>509</v>
      </c>
      <c r="B168" s="548" t="s">
        <v>569</v>
      </c>
      <c r="C168" s="551" t="s">
        <v>519</v>
      </c>
      <c r="D168" s="579" t="s">
        <v>570</v>
      </c>
      <c r="E168" s="551" t="s">
        <v>1041</v>
      </c>
      <c r="F168" s="579" t="s">
        <v>1042</v>
      </c>
      <c r="G168" s="551" t="s">
        <v>1000</v>
      </c>
      <c r="H168" s="551" t="s">
        <v>1001</v>
      </c>
      <c r="I168" s="565">
        <v>9997.02</v>
      </c>
      <c r="J168" s="565">
        <v>1</v>
      </c>
      <c r="K168" s="566">
        <v>9997.02</v>
      </c>
    </row>
    <row r="169" spans="1:11" ht="14.4" customHeight="1" x14ac:dyDescent="0.3">
      <c r="A169" s="547" t="s">
        <v>509</v>
      </c>
      <c r="B169" s="548" t="s">
        <v>569</v>
      </c>
      <c r="C169" s="551" t="s">
        <v>519</v>
      </c>
      <c r="D169" s="579" t="s">
        <v>570</v>
      </c>
      <c r="E169" s="551" t="s">
        <v>1041</v>
      </c>
      <c r="F169" s="579" t="s">
        <v>1042</v>
      </c>
      <c r="G169" s="551" t="s">
        <v>1002</v>
      </c>
      <c r="H169" s="551" t="s">
        <v>1003</v>
      </c>
      <c r="I169" s="565">
        <v>4278.5600000000004</v>
      </c>
      <c r="J169" s="565">
        <v>1</v>
      </c>
      <c r="K169" s="566">
        <v>4278.5600000000004</v>
      </c>
    </row>
    <row r="170" spans="1:11" ht="14.4" customHeight="1" x14ac:dyDescent="0.3">
      <c r="A170" s="547" t="s">
        <v>509</v>
      </c>
      <c r="B170" s="548" t="s">
        <v>569</v>
      </c>
      <c r="C170" s="551" t="s">
        <v>519</v>
      </c>
      <c r="D170" s="579" t="s">
        <v>570</v>
      </c>
      <c r="E170" s="551" t="s">
        <v>1041</v>
      </c>
      <c r="F170" s="579" t="s">
        <v>1042</v>
      </c>
      <c r="G170" s="551" t="s">
        <v>1004</v>
      </c>
      <c r="H170" s="551" t="s">
        <v>1005</v>
      </c>
      <c r="I170" s="565">
        <v>2875</v>
      </c>
      <c r="J170" s="565">
        <v>1</v>
      </c>
      <c r="K170" s="566">
        <v>2875</v>
      </c>
    </row>
    <row r="171" spans="1:11" ht="14.4" customHeight="1" x14ac:dyDescent="0.3">
      <c r="A171" s="547" t="s">
        <v>509</v>
      </c>
      <c r="B171" s="548" t="s">
        <v>569</v>
      </c>
      <c r="C171" s="551" t="s">
        <v>519</v>
      </c>
      <c r="D171" s="579" t="s">
        <v>570</v>
      </c>
      <c r="E171" s="551" t="s">
        <v>1041</v>
      </c>
      <c r="F171" s="579" t="s">
        <v>1042</v>
      </c>
      <c r="G171" s="551" t="s">
        <v>1006</v>
      </c>
      <c r="H171" s="551" t="s">
        <v>1007</v>
      </c>
      <c r="I171" s="565">
        <v>2990</v>
      </c>
      <c r="J171" s="565">
        <v>1</v>
      </c>
      <c r="K171" s="566">
        <v>2990</v>
      </c>
    </row>
    <row r="172" spans="1:11" ht="14.4" customHeight="1" x14ac:dyDescent="0.3">
      <c r="A172" s="547" t="s">
        <v>509</v>
      </c>
      <c r="B172" s="548" t="s">
        <v>569</v>
      </c>
      <c r="C172" s="551" t="s">
        <v>519</v>
      </c>
      <c r="D172" s="579" t="s">
        <v>570</v>
      </c>
      <c r="E172" s="551" t="s">
        <v>1041</v>
      </c>
      <c r="F172" s="579" t="s">
        <v>1042</v>
      </c>
      <c r="G172" s="551" t="s">
        <v>1008</v>
      </c>
      <c r="H172" s="551" t="s">
        <v>1009</v>
      </c>
      <c r="I172" s="565">
        <v>2904</v>
      </c>
      <c r="J172" s="565">
        <v>1</v>
      </c>
      <c r="K172" s="566">
        <v>2904</v>
      </c>
    </row>
    <row r="173" spans="1:11" ht="14.4" customHeight="1" x14ac:dyDescent="0.3">
      <c r="A173" s="547" t="s">
        <v>509</v>
      </c>
      <c r="B173" s="548" t="s">
        <v>569</v>
      </c>
      <c r="C173" s="551" t="s">
        <v>519</v>
      </c>
      <c r="D173" s="579" t="s">
        <v>570</v>
      </c>
      <c r="E173" s="551" t="s">
        <v>1041</v>
      </c>
      <c r="F173" s="579" t="s">
        <v>1042</v>
      </c>
      <c r="G173" s="551" t="s">
        <v>1010</v>
      </c>
      <c r="H173" s="551" t="s">
        <v>1011</v>
      </c>
      <c r="I173" s="565">
        <v>3261.4</v>
      </c>
      <c r="J173" s="565">
        <v>2</v>
      </c>
      <c r="K173" s="566">
        <v>6522.8</v>
      </c>
    </row>
    <row r="174" spans="1:11" ht="14.4" customHeight="1" x14ac:dyDescent="0.3">
      <c r="A174" s="547" t="s">
        <v>509</v>
      </c>
      <c r="B174" s="548" t="s">
        <v>569</v>
      </c>
      <c r="C174" s="551" t="s">
        <v>519</v>
      </c>
      <c r="D174" s="579" t="s">
        <v>570</v>
      </c>
      <c r="E174" s="551" t="s">
        <v>1041</v>
      </c>
      <c r="F174" s="579" t="s">
        <v>1042</v>
      </c>
      <c r="G174" s="551" t="s">
        <v>1012</v>
      </c>
      <c r="H174" s="551" t="s">
        <v>1013</v>
      </c>
      <c r="I174" s="565">
        <v>1421.4</v>
      </c>
      <c r="J174" s="565">
        <v>1</v>
      </c>
      <c r="K174" s="566">
        <v>1421.4</v>
      </c>
    </row>
    <row r="175" spans="1:11" ht="14.4" customHeight="1" x14ac:dyDescent="0.3">
      <c r="A175" s="547" t="s">
        <v>509</v>
      </c>
      <c r="B175" s="548" t="s">
        <v>569</v>
      </c>
      <c r="C175" s="551" t="s">
        <v>519</v>
      </c>
      <c r="D175" s="579" t="s">
        <v>570</v>
      </c>
      <c r="E175" s="551" t="s">
        <v>1041</v>
      </c>
      <c r="F175" s="579" t="s">
        <v>1042</v>
      </c>
      <c r="G175" s="551" t="s">
        <v>1014</v>
      </c>
      <c r="H175" s="551" t="s">
        <v>1015</v>
      </c>
      <c r="I175" s="565">
        <v>3070.04</v>
      </c>
      <c r="J175" s="565">
        <v>1</v>
      </c>
      <c r="K175" s="566">
        <v>3070.04</v>
      </c>
    </row>
    <row r="176" spans="1:11" ht="14.4" customHeight="1" x14ac:dyDescent="0.3">
      <c r="A176" s="547" t="s">
        <v>509</v>
      </c>
      <c r="B176" s="548" t="s">
        <v>569</v>
      </c>
      <c r="C176" s="551" t="s">
        <v>519</v>
      </c>
      <c r="D176" s="579" t="s">
        <v>570</v>
      </c>
      <c r="E176" s="551" t="s">
        <v>1041</v>
      </c>
      <c r="F176" s="579" t="s">
        <v>1042</v>
      </c>
      <c r="G176" s="551" t="s">
        <v>1016</v>
      </c>
      <c r="H176" s="551" t="s">
        <v>1017</v>
      </c>
      <c r="I176" s="565">
        <v>245.283894335512</v>
      </c>
      <c r="J176" s="565">
        <v>1</v>
      </c>
      <c r="K176" s="566">
        <v>245.283894335512</v>
      </c>
    </row>
    <row r="177" spans="1:11" ht="14.4" customHeight="1" x14ac:dyDescent="0.3">
      <c r="A177" s="547" t="s">
        <v>509</v>
      </c>
      <c r="B177" s="548" t="s">
        <v>569</v>
      </c>
      <c r="C177" s="551" t="s">
        <v>519</v>
      </c>
      <c r="D177" s="579" t="s">
        <v>570</v>
      </c>
      <c r="E177" s="551" t="s">
        <v>1041</v>
      </c>
      <c r="F177" s="579" t="s">
        <v>1042</v>
      </c>
      <c r="G177" s="551" t="s">
        <v>1018</v>
      </c>
      <c r="H177" s="551" t="s">
        <v>1019</v>
      </c>
      <c r="I177" s="565">
        <v>20849.5</v>
      </c>
      <c r="J177" s="565">
        <v>1</v>
      </c>
      <c r="K177" s="566">
        <v>20849.5</v>
      </c>
    </row>
    <row r="178" spans="1:11" ht="14.4" customHeight="1" x14ac:dyDescent="0.3">
      <c r="A178" s="547" t="s">
        <v>509</v>
      </c>
      <c r="B178" s="548" t="s">
        <v>569</v>
      </c>
      <c r="C178" s="551" t="s">
        <v>519</v>
      </c>
      <c r="D178" s="579" t="s">
        <v>570</v>
      </c>
      <c r="E178" s="551" t="s">
        <v>1041</v>
      </c>
      <c r="F178" s="579" t="s">
        <v>1042</v>
      </c>
      <c r="G178" s="551" t="s">
        <v>774</v>
      </c>
      <c r="H178" s="551" t="s">
        <v>775</v>
      </c>
      <c r="I178" s="565">
        <v>343.85000000000008</v>
      </c>
      <c r="J178" s="565">
        <v>9</v>
      </c>
      <c r="K178" s="566">
        <v>3094.64</v>
      </c>
    </row>
    <row r="179" spans="1:11" ht="14.4" customHeight="1" x14ac:dyDescent="0.3">
      <c r="A179" s="547" t="s">
        <v>509</v>
      </c>
      <c r="B179" s="548" t="s">
        <v>569</v>
      </c>
      <c r="C179" s="551" t="s">
        <v>519</v>
      </c>
      <c r="D179" s="579" t="s">
        <v>570</v>
      </c>
      <c r="E179" s="551" t="s">
        <v>1041</v>
      </c>
      <c r="F179" s="579" t="s">
        <v>1042</v>
      </c>
      <c r="G179" s="551" t="s">
        <v>1020</v>
      </c>
      <c r="H179" s="551" t="s">
        <v>1021</v>
      </c>
      <c r="I179" s="565">
        <v>1101.0999999999999</v>
      </c>
      <c r="J179" s="565">
        <v>1</v>
      </c>
      <c r="K179" s="566">
        <v>1101.0999999999999</v>
      </c>
    </row>
    <row r="180" spans="1:11" ht="14.4" customHeight="1" x14ac:dyDescent="0.3">
      <c r="A180" s="547" t="s">
        <v>509</v>
      </c>
      <c r="B180" s="548" t="s">
        <v>569</v>
      </c>
      <c r="C180" s="551" t="s">
        <v>519</v>
      </c>
      <c r="D180" s="579" t="s">
        <v>570</v>
      </c>
      <c r="E180" s="551" t="s">
        <v>1041</v>
      </c>
      <c r="F180" s="579" t="s">
        <v>1042</v>
      </c>
      <c r="G180" s="551" t="s">
        <v>1022</v>
      </c>
      <c r="H180" s="551" t="s">
        <v>1023</v>
      </c>
      <c r="I180" s="565">
        <v>1101.0999999999999</v>
      </c>
      <c r="J180" s="565">
        <v>1</v>
      </c>
      <c r="K180" s="566">
        <v>1101.0999999999999</v>
      </c>
    </row>
    <row r="181" spans="1:11" ht="14.4" customHeight="1" x14ac:dyDescent="0.3">
      <c r="A181" s="547" t="s">
        <v>509</v>
      </c>
      <c r="B181" s="548" t="s">
        <v>569</v>
      </c>
      <c r="C181" s="551" t="s">
        <v>519</v>
      </c>
      <c r="D181" s="579" t="s">
        <v>570</v>
      </c>
      <c r="E181" s="551" t="s">
        <v>1041</v>
      </c>
      <c r="F181" s="579" t="s">
        <v>1042</v>
      </c>
      <c r="G181" s="551" t="s">
        <v>1024</v>
      </c>
      <c r="H181" s="551" t="s">
        <v>1025</v>
      </c>
      <c r="I181" s="565">
        <v>1101.0999999999999</v>
      </c>
      <c r="J181" s="565">
        <v>1</v>
      </c>
      <c r="K181" s="566">
        <v>1101.0999999999999</v>
      </c>
    </row>
    <row r="182" spans="1:11" ht="14.4" customHeight="1" x14ac:dyDescent="0.3">
      <c r="A182" s="547" t="s">
        <v>509</v>
      </c>
      <c r="B182" s="548" t="s">
        <v>569</v>
      </c>
      <c r="C182" s="551" t="s">
        <v>519</v>
      </c>
      <c r="D182" s="579" t="s">
        <v>570</v>
      </c>
      <c r="E182" s="551" t="s">
        <v>1041</v>
      </c>
      <c r="F182" s="579" t="s">
        <v>1042</v>
      </c>
      <c r="G182" s="551" t="s">
        <v>1026</v>
      </c>
      <c r="H182" s="551" t="s">
        <v>1027</v>
      </c>
      <c r="I182" s="565">
        <v>24178.2</v>
      </c>
      <c r="J182" s="565">
        <v>1</v>
      </c>
      <c r="K182" s="566">
        <v>24178.2</v>
      </c>
    </row>
    <row r="183" spans="1:11" ht="14.4" customHeight="1" x14ac:dyDescent="0.3">
      <c r="A183" s="547" t="s">
        <v>509</v>
      </c>
      <c r="B183" s="548" t="s">
        <v>569</v>
      </c>
      <c r="C183" s="551" t="s">
        <v>519</v>
      </c>
      <c r="D183" s="579" t="s">
        <v>570</v>
      </c>
      <c r="E183" s="551" t="s">
        <v>1041</v>
      </c>
      <c r="F183" s="579" t="s">
        <v>1042</v>
      </c>
      <c r="G183" s="551" t="s">
        <v>1028</v>
      </c>
      <c r="H183" s="551" t="s">
        <v>1029</v>
      </c>
      <c r="I183" s="565">
        <v>1421.4</v>
      </c>
      <c r="J183" s="565">
        <v>1</v>
      </c>
      <c r="K183" s="566">
        <v>1421.4</v>
      </c>
    </row>
    <row r="184" spans="1:11" ht="14.4" customHeight="1" thickBot="1" x14ac:dyDescent="0.35">
      <c r="A184" s="555" t="s">
        <v>509</v>
      </c>
      <c r="B184" s="556" t="s">
        <v>569</v>
      </c>
      <c r="C184" s="559" t="s">
        <v>519</v>
      </c>
      <c r="D184" s="580" t="s">
        <v>570</v>
      </c>
      <c r="E184" s="559" t="s">
        <v>1041</v>
      </c>
      <c r="F184" s="580" t="s">
        <v>1042</v>
      </c>
      <c r="G184" s="559" t="s">
        <v>1030</v>
      </c>
      <c r="H184" s="559" t="s">
        <v>1031</v>
      </c>
      <c r="I184" s="567">
        <v>1495</v>
      </c>
      <c r="J184" s="567">
        <v>1</v>
      </c>
      <c r="K184" s="568">
        <v>1495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Q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P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6" width="13.109375" customWidth="1"/>
  </cols>
  <sheetData>
    <row r="1" spans="1:17" ht="18.600000000000001" thickBot="1" x14ac:dyDescent="0.4">
      <c r="A1" s="399" t="s">
        <v>106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</row>
    <row r="2" spans="1:17" ht="15" thickBot="1" x14ac:dyDescent="0.35">
      <c r="A2" s="234" t="s">
        <v>260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7" x14ac:dyDescent="0.3">
      <c r="A3" s="253" t="s">
        <v>200</v>
      </c>
      <c r="B3" s="397" t="s">
        <v>181</v>
      </c>
      <c r="C3" s="236">
        <v>0</v>
      </c>
      <c r="D3" s="237">
        <v>25</v>
      </c>
      <c r="E3" s="237">
        <v>99</v>
      </c>
      <c r="F3" s="256">
        <v>101</v>
      </c>
      <c r="G3" s="256">
        <v>302</v>
      </c>
      <c r="H3" s="256">
        <v>303</v>
      </c>
      <c r="I3" s="256">
        <v>304</v>
      </c>
      <c r="J3" s="256">
        <v>305</v>
      </c>
      <c r="K3" s="256">
        <v>409</v>
      </c>
      <c r="L3" s="256">
        <v>526</v>
      </c>
      <c r="M3" s="237">
        <v>629</v>
      </c>
      <c r="N3" s="237">
        <v>636</v>
      </c>
      <c r="O3" s="237">
        <v>642</v>
      </c>
      <c r="P3" s="595">
        <v>930</v>
      </c>
      <c r="Q3" s="610"/>
    </row>
    <row r="4" spans="1:17" ht="36.6" outlineLevel="1" thickBot="1" x14ac:dyDescent="0.35">
      <c r="A4" s="254">
        <v>2016</v>
      </c>
      <c r="B4" s="398"/>
      <c r="C4" s="238" t="s">
        <v>182</v>
      </c>
      <c r="D4" s="239" t="s">
        <v>184</v>
      </c>
      <c r="E4" s="239" t="s">
        <v>183</v>
      </c>
      <c r="F4" s="257" t="s">
        <v>231</v>
      </c>
      <c r="G4" s="257" t="s">
        <v>232</v>
      </c>
      <c r="H4" s="257" t="s">
        <v>233</v>
      </c>
      <c r="I4" s="257" t="s">
        <v>234</v>
      </c>
      <c r="J4" s="257" t="s">
        <v>235</v>
      </c>
      <c r="K4" s="257" t="s">
        <v>209</v>
      </c>
      <c r="L4" s="257" t="s">
        <v>210</v>
      </c>
      <c r="M4" s="239" t="s">
        <v>211</v>
      </c>
      <c r="N4" s="239" t="s">
        <v>212</v>
      </c>
      <c r="O4" s="239" t="s">
        <v>213</v>
      </c>
      <c r="P4" s="596" t="s">
        <v>202</v>
      </c>
      <c r="Q4" s="610"/>
    </row>
    <row r="5" spans="1:17" x14ac:dyDescent="0.3">
      <c r="A5" s="240" t="s">
        <v>185</v>
      </c>
      <c r="B5" s="278"/>
      <c r="C5" s="279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597"/>
      <c r="Q5" s="610"/>
    </row>
    <row r="6" spans="1:17" ht="15" collapsed="1" thickBot="1" x14ac:dyDescent="0.35">
      <c r="A6" s="241" t="s">
        <v>73</v>
      </c>
      <c r="B6" s="281">
        <f xml:space="preserve">
TRUNC(IF($A$4&lt;=12,SUMIFS('ON Data'!F:F,'ON Data'!$D:$D,$A$4,'ON Data'!$E:$E,1),SUMIFS('ON Data'!F:F,'ON Data'!$E:$E,1)/'ON Data'!$D$3),1)</f>
        <v>76.2</v>
      </c>
      <c r="C6" s="282">
        <f xml:space="preserve">
TRUNC(IF($A$4&lt;=12,SUMIFS('ON Data'!G:G,'ON Data'!$D:$D,$A$4,'ON Data'!$E:$E,1),SUMIFS('ON Data'!G:G,'ON Data'!$E:$E,1)/'ON Data'!$D$3),1)</f>
        <v>0</v>
      </c>
      <c r="D6" s="283">
        <f xml:space="preserve">
TRUNC(IF($A$4&lt;=12,SUMIFS('ON Data'!H:H,'ON Data'!$D:$D,$A$4,'ON Data'!$E:$E,1),SUMIFS('ON Data'!H:H,'ON Data'!$E:$E,1)/'ON Data'!$D$3),1)</f>
        <v>4</v>
      </c>
      <c r="E6" s="283">
        <f xml:space="preserve">
TRUNC(IF($A$4&lt;=12,SUMIFS('ON Data'!I:I,'ON Data'!$D:$D,$A$4,'ON Data'!$E:$E,1),SUMIFS('ON Data'!I:I,'ON Data'!$E:$E,1)/'ON Data'!$D$3),1)</f>
        <v>1</v>
      </c>
      <c r="F6" s="283">
        <f xml:space="preserve">
TRUNC(IF($A$4&lt;=12,SUMIFS('ON Data'!K:K,'ON Data'!$D:$D,$A$4,'ON Data'!$E:$E,1),SUMIFS('ON Data'!K:K,'ON Data'!$E:$E,1)/'ON Data'!$D$3),1)</f>
        <v>6.1</v>
      </c>
      <c r="G6" s="283">
        <f xml:space="preserve">
TRUNC(IF($A$4&lt;=12,SUMIFS('ON Data'!O:O,'ON Data'!$D:$D,$A$4,'ON Data'!$E:$E,1),SUMIFS('ON Data'!O:O,'ON Data'!$E:$E,1)/'ON Data'!$D$3),1)</f>
        <v>0</v>
      </c>
      <c r="H6" s="283">
        <f xml:space="preserve">
TRUNC(IF($A$4&lt;=12,SUMIFS('ON Data'!P:P,'ON Data'!$D:$D,$A$4,'ON Data'!$E:$E,1),SUMIFS('ON Data'!P:P,'ON Data'!$E:$E,1)/'ON Data'!$D$3),1)</f>
        <v>17.899999999999999</v>
      </c>
      <c r="I6" s="283">
        <f xml:space="preserve">
TRUNC(IF($A$4&lt;=12,SUMIFS('ON Data'!Q:Q,'ON Data'!$D:$D,$A$4,'ON Data'!$E:$E,1),SUMIFS('ON Data'!Q:Q,'ON Data'!$E:$E,1)/'ON Data'!$D$3),1)</f>
        <v>3</v>
      </c>
      <c r="J6" s="283">
        <f xml:space="preserve">
TRUNC(IF($A$4&lt;=12,SUMIFS('ON Data'!R:R,'ON Data'!$D:$D,$A$4,'ON Data'!$E:$E,1),SUMIFS('ON Data'!R:R,'ON Data'!$E:$E,1)/'ON Data'!$D$3),1)</f>
        <v>3</v>
      </c>
      <c r="K6" s="283">
        <f xml:space="preserve">
TRUNC(IF($A$4&lt;=12,SUMIFS('ON Data'!V:V,'ON Data'!$D:$D,$A$4,'ON Data'!$E:$E,1),SUMIFS('ON Data'!V:V,'ON Data'!$E:$E,1)/'ON Data'!$D$3),1)</f>
        <v>23</v>
      </c>
      <c r="L6" s="283">
        <f xml:space="preserve">
TRUNC(IF($A$4&lt;=12,SUMIFS('ON Data'!AJ:AJ,'ON Data'!$D:$D,$A$4,'ON Data'!$E:$E,1),SUMIFS('ON Data'!AJ:AJ,'ON Data'!$E:$E,1)/'ON Data'!$D$3),1)</f>
        <v>4</v>
      </c>
      <c r="M6" s="283">
        <f xml:space="preserve">
TRUNC(IF($A$4&lt;=12,SUMIFS('ON Data'!AM:AM,'ON Data'!$D:$D,$A$4,'ON Data'!$E:$E,1),SUMIFS('ON Data'!AM:AM,'ON Data'!$E:$E,1)/'ON Data'!$D$3),1)</f>
        <v>1.2</v>
      </c>
      <c r="N6" s="283">
        <f xml:space="preserve">
TRUNC(IF($A$4&lt;=12,SUMIFS('ON Data'!AO:AO,'ON Data'!$D:$D,$A$4,'ON Data'!$E:$E,1),SUMIFS('ON Data'!AO:AO,'ON Data'!$E:$E,1)/'ON Data'!$D$3),1)</f>
        <v>1</v>
      </c>
      <c r="O6" s="283">
        <f xml:space="preserve">
TRUNC(IF($A$4&lt;=12,SUMIFS('ON Data'!AR:AR,'ON Data'!$D:$D,$A$4,'ON Data'!$E:$E,1),SUMIFS('ON Data'!AR:AR,'ON Data'!$E:$E,1)/'ON Data'!$D$3),1)</f>
        <v>7</v>
      </c>
      <c r="P6" s="598">
        <f xml:space="preserve">
TRUNC(IF($A$4&lt;=12,SUMIFS('ON Data'!AW:AW,'ON Data'!$D:$D,$A$4,'ON Data'!$E:$E,1),SUMIFS('ON Data'!AW:AW,'ON Data'!$E:$E,1)/'ON Data'!$D$3),1)</f>
        <v>5</v>
      </c>
      <c r="Q6" s="610"/>
    </row>
    <row r="7" spans="1:17" ht="15" hidden="1" outlineLevel="1" thickBot="1" x14ac:dyDescent="0.35">
      <c r="A7" s="241" t="s">
        <v>107</v>
      </c>
      <c r="B7" s="281"/>
      <c r="C7" s="284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598"/>
      <c r="Q7" s="610"/>
    </row>
    <row r="8" spans="1:17" ht="15" hidden="1" outlineLevel="1" thickBot="1" x14ac:dyDescent="0.35">
      <c r="A8" s="241" t="s">
        <v>75</v>
      </c>
      <c r="B8" s="281"/>
      <c r="C8" s="284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598"/>
      <c r="Q8" s="610"/>
    </row>
    <row r="9" spans="1:17" ht="15" hidden="1" outlineLevel="1" thickBot="1" x14ac:dyDescent="0.35">
      <c r="A9" s="242" t="s">
        <v>68</v>
      </c>
      <c r="B9" s="285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599"/>
      <c r="Q9" s="610"/>
    </row>
    <row r="10" spans="1:17" x14ac:dyDescent="0.3">
      <c r="A10" s="243" t="s">
        <v>186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600"/>
      <c r="Q10" s="610"/>
    </row>
    <row r="11" spans="1:17" x14ac:dyDescent="0.3">
      <c r="A11" s="244" t="s">
        <v>187</v>
      </c>
      <c r="B11" s="261">
        <f xml:space="preserve">
IF($A$4&lt;=12,SUMIFS('ON Data'!F:F,'ON Data'!$D:$D,$A$4,'ON Data'!$E:$E,2),SUMIFS('ON Data'!F:F,'ON Data'!$E:$E,2))</f>
        <v>22312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Data'!H:H,'ON Data'!$D:$D,$A$4,'ON Data'!$E:$E,2),SUMIFS('ON Data'!H:H,'ON Data'!$E:$E,2))</f>
        <v>872</v>
      </c>
      <c r="E11" s="263">
        <f xml:space="preserve">
IF($A$4&lt;=12,SUMIFS('ON Data'!I:I,'ON Data'!$D:$D,$A$4,'ON Data'!$E:$E,2),SUMIFS('ON Data'!I:I,'ON Data'!$E:$E,2))</f>
        <v>296</v>
      </c>
      <c r="F11" s="263">
        <f xml:space="preserve">
IF($A$4&lt;=12,SUMIFS('ON Data'!K:K,'ON Data'!$D:$D,$A$4,'ON Data'!$E:$E,2),SUMIFS('ON Data'!K:K,'ON Data'!$E:$E,2))</f>
        <v>1898.8</v>
      </c>
      <c r="G11" s="263">
        <f xml:space="preserve">
IF($A$4&lt;=12,SUMIFS('ON Data'!O:O,'ON Data'!$D:$D,$A$4,'ON Data'!$E:$E,2),SUMIFS('ON Data'!O:O,'ON Data'!$E:$E,2))</f>
        <v>0</v>
      </c>
      <c r="H11" s="263">
        <f xml:space="preserve">
IF($A$4&lt;=12,SUMIFS('ON Data'!P:P,'ON Data'!$D:$D,$A$4,'ON Data'!$E:$E,2),SUMIFS('ON Data'!P:P,'ON Data'!$E:$E,2))</f>
        <v>5247.2</v>
      </c>
      <c r="I11" s="263">
        <f xml:space="preserve">
IF($A$4&lt;=12,SUMIFS('ON Data'!Q:Q,'ON Data'!$D:$D,$A$4,'ON Data'!$E:$E,2),SUMIFS('ON Data'!Q:Q,'ON Data'!$E:$E,2))</f>
        <v>880</v>
      </c>
      <c r="J11" s="263">
        <f xml:space="preserve">
IF($A$4&lt;=12,SUMIFS('ON Data'!R:R,'ON Data'!$D:$D,$A$4,'ON Data'!$E:$E,2),SUMIFS('ON Data'!R:R,'ON Data'!$E:$E,2))</f>
        <v>944</v>
      </c>
      <c r="K11" s="263">
        <f xml:space="preserve">
IF($A$4&lt;=12,SUMIFS('ON Data'!V:V,'ON Data'!$D:$D,$A$4,'ON Data'!$E:$E,2),SUMIFS('ON Data'!V:V,'ON Data'!$E:$E,2))</f>
        <v>6308</v>
      </c>
      <c r="L11" s="263">
        <f xml:space="preserve">
IF($A$4&lt;=12,SUMIFS('ON Data'!AJ:AJ,'ON Data'!$D:$D,$A$4,'ON Data'!$E:$E,2),SUMIFS('ON Data'!AJ:AJ,'ON Data'!$E:$E,2))</f>
        <v>1272</v>
      </c>
      <c r="M11" s="263">
        <f xml:space="preserve">
IF($A$4&lt;=12,SUMIFS('ON Data'!AM:AM,'ON Data'!$D:$D,$A$4,'ON Data'!$E:$E,2),SUMIFS('ON Data'!AM:AM,'ON Data'!$E:$E,2))</f>
        <v>454</v>
      </c>
      <c r="N11" s="263">
        <f xml:space="preserve">
IF($A$4&lt;=12,SUMIFS('ON Data'!AO:AO,'ON Data'!$D:$D,$A$4,'ON Data'!$E:$E,2),SUMIFS('ON Data'!AO:AO,'ON Data'!$E:$E,2))</f>
        <v>312</v>
      </c>
      <c r="O11" s="263">
        <f xml:space="preserve">
IF($A$4&lt;=12,SUMIFS('ON Data'!AR:AR,'ON Data'!$D:$D,$A$4,'ON Data'!$E:$E,2),SUMIFS('ON Data'!AR:AR,'ON Data'!$E:$E,2))</f>
        <v>2268</v>
      </c>
      <c r="P11" s="601">
        <f xml:space="preserve">
IF($A$4&lt;=12,SUMIFS('ON Data'!AW:AW,'ON Data'!$D:$D,$A$4,'ON Data'!$E:$E,2),SUMIFS('ON Data'!AW:AW,'ON Data'!$E:$E,2))</f>
        <v>1560</v>
      </c>
      <c r="Q11" s="610"/>
    </row>
    <row r="12" spans="1:17" x14ac:dyDescent="0.3">
      <c r="A12" s="244" t="s">
        <v>188</v>
      </c>
      <c r="B12" s="261">
        <f xml:space="preserve">
IF($A$4&lt;=12,SUMIFS('ON Data'!F:F,'ON Data'!$D:$D,$A$4,'ON Data'!$E:$E,3),SUMIFS('ON Data'!F:F,'ON Data'!$E:$E,3))</f>
        <v>0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Data'!H:H,'ON Data'!$D:$D,$A$4,'ON Data'!$E:$E,3),SUMIFS('ON Data'!H:H,'ON Data'!$E:$E,3))</f>
        <v>0</v>
      </c>
      <c r="E12" s="263">
        <f xml:space="preserve">
IF($A$4&lt;=12,SUMIFS('ON Data'!I:I,'ON Data'!$D:$D,$A$4,'ON Data'!$E:$E,3),SUMIFS('ON Data'!I:I,'ON Data'!$E:$E,3))</f>
        <v>0</v>
      </c>
      <c r="F12" s="263">
        <f xml:space="preserve">
IF($A$4&lt;=12,SUMIFS('ON Data'!K:K,'ON Data'!$D:$D,$A$4,'ON Data'!$E:$E,3),SUMIFS('ON Data'!K:K,'ON Data'!$E:$E,3))</f>
        <v>0</v>
      </c>
      <c r="G12" s="263">
        <f xml:space="preserve">
IF($A$4&lt;=12,SUMIFS('ON Data'!O:O,'ON Data'!$D:$D,$A$4,'ON Data'!$E:$E,3),SUMIFS('ON Data'!O:O,'ON Data'!$E:$E,3))</f>
        <v>0</v>
      </c>
      <c r="H12" s="263">
        <f xml:space="preserve">
IF($A$4&lt;=12,SUMIFS('ON Data'!P:P,'ON Data'!$D:$D,$A$4,'ON Data'!$E:$E,3),SUMIFS('ON Data'!P:P,'ON Data'!$E:$E,3))</f>
        <v>0</v>
      </c>
      <c r="I12" s="263">
        <f xml:space="preserve">
IF($A$4&lt;=12,SUMIFS('ON Data'!Q:Q,'ON Data'!$D:$D,$A$4,'ON Data'!$E:$E,3),SUMIFS('ON Data'!Q:Q,'ON Data'!$E:$E,3))</f>
        <v>0</v>
      </c>
      <c r="J12" s="263">
        <f xml:space="preserve">
IF($A$4&lt;=12,SUMIFS('ON Data'!R:R,'ON Data'!$D:$D,$A$4,'ON Data'!$E:$E,3),SUMIFS('ON Data'!R:R,'ON Data'!$E:$E,3))</f>
        <v>0</v>
      </c>
      <c r="K12" s="263">
        <f xml:space="preserve">
IF($A$4&lt;=12,SUMIFS('ON Data'!V:V,'ON Data'!$D:$D,$A$4,'ON Data'!$E:$E,3),SUMIFS('ON Data'!V:V,'ON Data'!$E:$E,3))</f>
        <v>0</v>
      </c>
      <c r="L12" s="263">
        <f xml:space="preserve">
IF($A$4&lt;=12,SUMIFS('ON Data'!AJ:AJ,'ON Data'!$D:$D,$A$4,'ON Data'!$E:$E,3),SUMIFS('ON Data'!AJ:AJ,'ON Data'!$E:$E,3))</f>
        <v>0</v>
      </c>
      <c r="M12" s="263">
        <f xml:space="preserve">
IF($A$4&lt;=12,SUMIFS('ON Data'!AM:AM,'ON Data'!$D:$D,$A$4,'ON Data'!$E:$E,3),SUMIFS('ON Data'!AM:AM,'ON Data'!$E:$E,3))</f>
        <v>0</v>
      </c>
      <c r="N12" s="263">
        <f xml:space="preserve">
IF($A$4&lt;=12,SUMIFS('ON Data'!AO:AO,'ON Data'!$D:$D,$A$4,'ON Data'!$E:$E,3),SUMIFS('ON Data'!AO:AO,'ON Data'!$E:$E,3))</f>
        <v>0</v>
      </c>
      <c r="O12" s="263">
        <f xml:space="preserve">
IF($A$4&lt;=12,SUMIFS('ON Data'!AR:AR,'ON Data'!$D:$D,$A$4,'ON Data'!$E:$E,3),SUMIFS('ON Data'!AR:AR,'ON Data'!$E:$E,3))</f>
        <v>0</v>
      </c>
      <c r="P12" s="601">
        <f xml:space="preserve">
IF($A$4&lt;=12,SUMIFS('ON Data'!AW:AW,'ON Data'!$D:$D,$A$4,'ON Data'!$E:$E,3),SUMIFS('ON Data'!AW:AW,'ON Data'!$E:$E,3))</f>
        <v>0</v>
      </c>
      <c r="Q12" s="610"/>
    </row>
    <row r="13" spans="1:17" x14ac:dyDescent="0.3">
      <c r="A13" s="244" t="s">
        <v>195</v>
      </c>
      <c r="B13" s="261">
        <f xml:space="preserve">
IF($A$4&lt;=12,SUMIFS('ON Data'!F:F,'ON Data'!$D:$D,$A$4,'ON Data'!$E:$E,4),SUMIFS('ON Data'!F:F,'ON Data'!$E:$E,4))</f>
        <v>905.5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Data'!H:H,'ON Data'!$D:$D,$A$4,'ON Data'!$E:$E,4),SUMIFS('ON Data'!H:H,'ON Data'!$E:$E,4))</f>
        <v>0</v>
      </c>
      <c r="E13" s="263">
        <f xml:space="preserve">
IF($A$4&lt;=12,SUMIFS('ON Data'!I:I,'ON Data'!$D:$D,$A$4,'ON Data'!$E:$E,4),SUMIFS('ON Data'!I:I,'ON Data'!$E:$E,4))</f>
        <v>0</v>
      </c>
      <c r="F13" s="263">
        <f xml:space="preserve">
IF($A$4&lt;=12,SUMIFS('ON Data'!K:K,'ON Data'!$D:$D,$A$4,'ON Data'!$E:$E,4),SUMIFS('ON Data'!K:K,'ON Data'!$E:$E,4))</f>
        <v>120</v>
      </c>
      <c r="G13" s="263">
        <f xml:space="preserve">
IF($A$4&lt;=12,SUMIFS('ON Data'!O:O,'ON Data'!$D:$D,$A$4,'ON Data'!$E:$E,4),SUMIFS('ON Data'!O:O,'ON Data'!$E:$E,4))</f>
        <v>0</v>
      </c>
      <c r="H13" s="263">
        <f xml:space="preserve">
IF($A$4&lt;=12,SUMIFS('ON Data'!P:P,'ON Data'!$D:$D,$A$4,'ON Data'!$E:$E,4),SUMIFS('ON Data'!P:P,'ON Data'!$E:$E,4))</f>
        <v>55.5</v>
      </c>
      <c r="I13" s="263">
        <f xml:space="preserve">
IF($A$4&lt;=12,SUMIFS('ON Data'!Q:Q,'ON Data'!$D:$D,$A$4,'ON Data'!$E:$E,4),SUMIFS('ON Data'!Q:Q,'ON Data'!$E:$E,4))</f>
        <v>7</v>
      </c>
      <c r="J13" s="263">
        <f xml:space="preserve">
IF($A$4&lt;=12,SUMIFS('ON Data'!R:R,'ON Data'!$D:$D,$A$4,'ON Data'!$E:$E,4),SUMIFS('ON Data'!R:R,'ON Data'!$E:$E,4))</f>
        <v>8</v>
      </c>
      <c r="K13" s="263">
        <f xml:space="preserve">
IF($A$4&lt;=12,SUMIFS('ON Data'!V:V,'ON Data'!$D:$D,$A$4,'ON Data'!$E:$E,4),SUMIFS('ON Data'!V:V,'ON Data'!$E:$E,4))</f>
        <v>675</v>
      </c>
      <c r="L13" s="263">
        <f xml:space="preserve">
IF($A$4&lt;=12,SUMIFS('ON Data'!AJ:AJ,'ON Data'!$D:$D,$A$4,'ON Data'!$E:$E,4),SUMIFS('ON Data'!AJ:AJ,'ON Data'!$E:$E,4))</f>
        <v>0</v>
      </c>
      <c r="M13" s="263">
        <f xml:space="preserve">
IF($A$4&lt;=12,SUMIFS('ON Data'!AM:AM,'ON Data'!$D:$D,$A$4,'ON Data'!$E:$E,4),SUMIFS('ON Data'!AM:AM,'ON Data'!$E:$E,4))</f>
        <v>0</v>
      </c>
      <c r="N13" s="263">
        <f xml:space="preserve">
IF($A$4&lt;=12,SUMIFS('ON Data'!AO:AO,'ON Data'!$D:$D,$A$4,'ON Data'!$E:$E,4),SUMIFS('ON Data'!AO:AO,'ON Data'!$E:$E,4))</f>
        <v>0</v>
      </c>
      <c r="O13" s="263">
        <f xml:space="preserve">
IF($A$4&lt;=12,SUMIFS('ON Data'!AR:AR,'ON Data'!$D:$D,$A$4,'ON Data'!$E:$E,4),SUMIFS('ON Data'!AR:AR,'ON Data'!$E:$E,4))</f>
        <v>0</v>
      </c>
      <c r="P13" s="601">
        <f xml:space="preserve">
IF($A$4&lt;=12,SUMIFS('ON Data'!AW:AW,'ON Data'!$D:$D,$A$4,'ON Data'!$E:$E,4),SUMIFS('ON Data'!AW:AW,'ON Data'!$E:$E,4))</f>
        <v>40</v>
      </c>
      <c r="Q13" s="610"/>
    </row>
    <row r="14" spans="1:17" ht="15" thickBot="1" x14ac:dyDescent="0.35">
      <c r="A14" s="245" t="s">
        <v>189</v>
      </c>
      <c r="B14" s="265">
        <f xml:space="preserve">
IF($A$4&lt;=12,SUMIFS('ON Data'!F:F,'ON Data'!$D:$D,$A$4,'ON Data'!$E:$E,5),SUMIFS('ON Data'!F:F,'ON Data'!$E:$E,5))</f>
        <v>49</v>
      </c>
      <c r="C14" s="266">
        <f xml:space="preserve">
IF($A$4&lt;=12,SUMIFS('ON Data'!G:G,'ON Data'!$D:$D,$A$4,'ON Data'!$E:$E,5),SUMIFS('ON Data'!G:G,'ON Data'!$E:$E,5))</f>
        <v>49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Data'!O:O,'ON Data'!$D:$D,$A$4,'ON Data'!$E:$E,5),SUMIFS('ON Data'!O:O,'ON Data'!$E:$E,5))</f>
        <v>0</v>
      </c>
      <c r="H14" s="267">
        <f xml:space="preserve">
IF($A$4&lt;=12,SUMIFS('ON Data'!P:P,'ON Data'!$D:$D,$A$4,'ON Data'!$E:$E,5),SUMIFS('ON Data'!P:P,'ON Data'!$E:$E,5))</f>
        <v>0</v>
      </c>
      <c r="I14" s="267">
        <f xml:space="preserve">
IF($A$4&lt;=12,SUMIFS('ON Data'!Q:Q,'ON Data'!$D:$D,$A$4,'ON Data'!$E:$E,5),SUMIFS('ON Data'!Q:Q,'ON Data'!$E:$E,5))</f>
        <v>0</v>
      </c>
      <c r="J14" s="267">
        <f xml:space="preserve">
IF($A$4&lt;=12,SUMIFS('ON Data'!R:R,'ON Data'!$D:$D,$A$4,'ON Data'!$E:$E,5),SUMIFS('ON Data'!R:R,'ON Data'!$E:$E,5))</f>
        <v>0</v>
      </c>
      <c r="K14" s="267">
        <f xml:space="preserve">
IF($A$4&lt;=12,SUMIFS('ON Data'!V:V,'ON Data'!$D:$D,$A$4,'ON Data'!$E:$E,5),SUMIFS('ON Data'!V:V,'ON Data'!$E:$E,5))</f>
        <v>0</v>
      </c>
      <c r="L14" s="267">
        <f xml:space="preserve">
IF($A$4&lt;=12,SUMIFS('ON Data'!AJ:AJ,'ON Data'!$D:$D,$A$4,'ON Data'!$E:$E,5),SUMIFS('ON Data'!AJ:AJ,'ON Data'!$E:$E,5))</f>
        <v>0</v>
      </c>
      <c r="M14" s="267">
        <f xml:space="preserve">
IF($A$4&lt;=12,SUMIFS('ON Data'!AM:AM,'ON Data'!$D:$D,$A$4,'ON Data'!$E:$E,5),SUMIFS('ON Data'!AM:AM,'ON Data'!$E:$E,5))</f>
        <v>0</v>
      </c>
      <c r="N14" s="267">
        <f xml:space="preserve">
IF($A$4&lt;=12,SUMIFS('ON Data'!AO:AO,'ON Data'!$D:$D,$A$4,'ON Data'!$E:$E,5),SUMIFS('ON Data'!AO:AO,'ON Data'!$E:$E,5))</f>
        <v>0</v>
      </c>
      <c r="O14" s="267">
        <f xml:space="preserve">
IF($A$4&lt;=12,SUMIFS('ON Data'!AR:AR,'ON Data'!$D:$D,$A$4,'ON Data'!$E:$E,5),SUMIFS('ON Data'!AR:AR,'ON Data'!$E:$E,5))</f>
        <v>0</v>
      </c>
      <c r="P14" s="602">
        <f xml:space="preserve">
IF($A$4&lt;=12,SUMIFS('ON Data'!AW:AW,'ON Data'!$D:$D,$A$4,'ON Data'!$E:$E,5),SUMIFS('ON Data'!AW:AW,'ON Data'!$E:$E,5))</f>
        <v>0</v>
      </c>
      <c r="Q14" s="610"/>
    </row>
    <row r="15" spans="1:17" x14ac:dyDescent="0.3">
      <c r="A15" s="163" t="s">
        <v>199</v>
      </c>
      <c r="B15" s="269"/>
      <c r="C15" s="270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603"/>
      <c r="Q15" s="610"/>
    </row>
    <row r="16" spans="1:17" x14ac:dyDescent="0.3">
      <c r="A16" s="246" t="s">
        <v>190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Data'!H:H,'ON Data'!$D:$D,$A$4,'ON Data'!$E:$E,7),SUMIFS('ON Data'!H:H,'ON Data'!$E:$E,7))</f>
        <v>0</v>
      </c>
      <c r="E16" s="263">
        <f xml:space="preserve">
IF($A$4&lt;=12,SUMIFS('ON Data'!I:I,'ON Data'!$D:$D,$A$4,'ON Data'!$E:$E,7),SUMIFS('ON Data'!I:I,'ON Data'!$E:$E,7))</f>
        <v>0</v>
      </c>
      <c r="F16" s="263">
        <f xml:space="preserve">
IF($A$4&lt;=12,SUMIFS('ON Data'!K:K,'ON Data'!$D:$D,$A$4,'ON Data'!$E:$E,7),SUMIFS('ON Data'!K:K,'ON Data'!$E:$E,7))</f>
        <v>0</v>
      </c>
      <c r="G16" s="263">
        <f xml:space="preserve">
IF($A$4&lt;=12,SUMIFS('ON Data'!O:O,'ON Data'!$D:$D,$A$4,'ON Data'!$E:$E,7),SUMIFS('ON Data'!O:O,'ON Data'!$E:$E,7))</f>
        <v>0</v>
      </c>
      <c r="H16" s="263">
        <f xml:space="preserve">
IF($A$4&lt;=12,SUMIFS('ON Data'!P:P,'ON Data'!$D:$D,$A$4,'ON Data'!$E:$E,7),SUMIFS('ON Data'!P:P,'ON Data'!$E:$E,7))</f>
        <v>0</v>
      </c>
      <c r="I16" s="263">
        <f xml:space="preserve">
IF($A$4&lt;=12,SUMIFS('ON Data'!Q:Q,'ON Data'!$D:$D,$A$4,'ON Data'!$E:$E,7),SUMIFS('ON Data'!Q:Q,'ON Data'!$E:$E,7))</f>
        <v>0</v>
      </c>
      <c r="J16" s="263">
        <f xml:space="preserve">
IF($A$4&lt;=12,SUMIFS('ON Data'!R:R,'ON Data'!$D:$D,$A$4,'ON Data'!$E:$E,7),SUMIFS('ON Data'!R:R,'ON Data'!$E:$E,7))</f>
        <v>0</v>
      </c>
      <c r="K16" s="263">
        <f xml:space="preserve">
IF($A$4&lt;=12,SUMIFS('ON Data'!V:V,'ON Data'!$D:$D,$A$4,'ON Data'!$E:$E,7),SUMIFS('ON Data'!V:V,'ON Data'!$E:$E,7))</f>
        <v>0</v>
      </c>
      <c r="L16" s="263">
        <f xml:space="preserve">
IF($A$4&lt;=12,SUMIFS('ON Data'!AJ:AJ,'ON Data'!$D:$D,$A$4,'ON Data'!$E:$E,7),SUMIFS('ON Data'!AJ:AJ,'ON Data'!$E:$E,7))</f>
        <v>0</v>
      </c>
      <c r="M16" s="263">
        <f xml:space="preserve">
IF($A$4&lt;=12,SUMIFS('ON Data'!AM:AM,'ON Data'!$D:$D,$A$4,'ON Data'!$E:$E,7),SUMIFS('ON Data'!AM:AM,'ON Data'!$E:$E,7))</f>
        <v>0</v>
      </c>
      <c r="N16" s="263">
        <f xml:space="preserve">
IF($A$4&lt;=12,SUMIFS('ON Data'!AO:AO,'ON Data'!$D:$D,$A$4,'ON Data'!$E:$E,7),SUMIFS('ON Data'!AO:AO,'ON Data'!$E:$E,7))</f>
        <v>0</v>
      </c>
      <c r="O16" s="263">
        <f xml:space="preserve">
IF($A$4&lt;=12,SUMIFS('ON Data'!AR:AR,'ON Data'!$D:$D,$A$4,'ON Data'!$E:$E,7),SUMIFS('ON Data'!AR:AR,'ON Data'!$E:$E,7))</f>
        <v>0</v>
      </c>
      <c r="P16" s="601">
        <f xml:space="preserve">
IF($A$4&lt;=12,SUMIFS('ON Data'!AW:AW,'ON Data'!$D:$D,$A$4,'ON Data'!$E:$E,7),SUMIFS('ON Data'!AW:AW,'ON Data'!$E:$E,7))</f>
        <v>0</v>
      </c>
      <c r="Q16" s="610"/>
    </row>
    <row r="17" spans="1:17" x14ac:dyDescent="0.3">
      <c r="A17" s="246" t="s">
        <v>191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Data'!H:H,'ON Data'!$D:$D,$A$4,'ON Data'!$E:$E,8),SUMIFS('ON Data'!H:H,'ON Data'!$E:$E,8))</f>
        <v>0</v>
      </c>
      <c r="E17" s="263">
        <f xml:space="preserve">
IF($A$4&lt;=12,SUMIFS('ON Data'!I:I,'ON Data'!$D:$D,$A$4,'ON Data'!$E:$E,8),SUMIFS('ON Data'!I:I,'ON Data'!$E:$E,8))</f>
        <v>0</v>
      </c>
      <c r="F17" s="263">
        <f xml:space="preserve">
IF($A$4&lt;=12,SUMIFS('ON Data'!K:K,'ON Data'!$D:$D,$A$4,'ON Data'!$E:$E,8),SUMIFS('ON Data'!K:K,'ON Data'!$E:$E,8))</f>
        <v>0</v>
      </c>
      <c r="G17" s="263">
        <f xml:space="preserve">
IF($A$4&lt;=12,SUMIFS('ON Data'!O:O,'ON Data'!$D:$D,$A$4,'ON Data'!$E:$E,8),SUMIFS('ON Data'!O:O,'ON Data'!$E:$E,8))</f>
        <v>0</v>
      </c>
      <c r="H17" s="263">
        <f xml:space="preserve">
IF($A$4&lt;=12,SUMIFS('ON Data'!P:P,'ON Data'!$D:$D,$A$4,'ON Data'!$E:$E,8),SUMIFS('ON Data'!P:P,'ON Data'!$E:$E,8))</f>
        <v>0</v>
      </c>
      <c r="I17" s="263">
        <f xml:space="preserve">
IF($A$4&lt;=12,SUMIFS('ON Data'!Q:Q,'ON Data'!$D:$D,$A$4,'ON Data'!$E:$E,8),SUMIFS('ON Data'!Q:Q,'ON Data'!$E:$E,8))</f>
        <v>0</v>
      </c>
      <c r="J17" s="263">
        <f xml:space="preserve">
IF($A$4&lt;=12,SUMIFS('ON Data'!R:R,'ON Data'!$D:$D,$A$4,'ON Data'!$E:$E,8),SUMIFS('ON Data'!R:R,'ON Data'!$E:$E,8))</f>
        <v>0</v>
      </c>
      <c r="K17" s="263">
        <f xml:space="preserve">
IF($A$4&lt;=12,SUMIFS('ON Data'!V:V,'ON Data'!$D:$D,$A$4,'ON Data'!$E:$E,8),SUMIFS('ON Data'!V:V,'ON Data'!$E:$E,8))</f>
        <v>0</v>
      </c>
      <c r="L17" s="263">
        <f xml:space="preserve">
IF($A$4&lt;=12,SUMIFS('ON Data'!AJ:AJ,'ON Data'!$D:$D,$A$4,'ON Data'!$E:$E,8),SUMIFS('ON Data'!AJ:AJ,'ON Data'!$E:$E,8))</f>
        <v>0</v>
      </c>
      <c r="M17" s="263">
        <f xml:space="preserve">
IF($A$4&lt;=12,SUMIFS('ON Data'!AM:AM,'ON Data'!$D:$D,$A$4,'ON Data'!$E:$E,8),SUMIFS('ON Data'!AM:AM,'ON Data'!$E:$E,8))</f>
        <v>0</v>
      </c>
      <c r="N17" s="263">
        <f xml:space="preserve">
IF($A$4&lt;=12,SUMIFS('ON Data'!AO:AO,'ON Data'!$D:$D,$A$4,'ON Data'!$E:$E,8),SUMIFS('ON Data'!AO:AO,'ON Data'!$E:$E,8))</f>
        <v>0</v>
      </c>
      <c r="O17" s="263">
        <f xml:space="preserve">
IF($A$4&lt;=12,SUMIFS('ON Data'!AR:AR,'ON Data'!$D:$D,$A$4,'ON Data'!$E:$E,8),SUMIFS('ON Data'!AR:AR,'ON Data'!$E:$E,8))</f>
        <v>0</v>
      </c>
      <c r="P17" s="601">
        <f xml:space="preserve">
IF($A$4&lt;=12,SUMIFS('ON Data'!AW:AW,'ON Data'!$D:$D,$A$4,'ON Data'!$E:$E,8),SUMIFS('ON Data'!AW:AW,'ON Data'!$E:$E,8))</f>
        <v>0</v>
      </c>
      <c r="Q17" s="610"/>
    </row>
    <row r="18" spans="1:17" x14ac:dyDescent="0.3">
      <c r="A18" s="246" t="s">
        <v>192</v>
      </c>
      <c r="B18" s="261">
        <f xml:space="preserve">
B19-B16-B17</f>
        <v>71522</v>
      </c>
      <c r="C18" s="262">
        <f t="shared" ref="C18:F18" si="0" xml:space="preserve">
C19-C16-C17</f>
        <v>0</v>
      </c>
      <c r="D18" s="263">
        <f t="shared" si="0"/>
        <v>2000</v>
      </c>
      <c r="E18" s="263">
        <f t="shared" si="0"/>
        <v>0</v>
      </c>
      <c r="F18" s="263">
        <f t="shared" si="0"/>
        <v>4050</v>
      </c>
      <c r="G18" s="263">
        <f t="shared" ref="G18:M18" si="1" xml:space="preserve">
G19-G16-G17</f>
        <v>0</v>
      </c>
      <c r="H18" s="263">
        <f t="shared" si="1"/>
        <v>19910</v>
      </c>
      <c r="I18" s="263">
        <f t="shared" si="1"/>
        <v>4000</v>
      </c>
      <c r="J18" s="263">
        <f t="shared" si="1"/>
        <v>4600</v>
      </c>
      <c r="K18" s="263">
        <f t="shared" si="1"/>
        <v>23552</v>
      </c>
      <c r="L18" s="263">
        <f t="shared" si="1"/>
        <v>1000</v>
      </c>
      <c r="M18" s="263">
        <f t="shared" si="1"/>
        <v>0</v>
      </c>
      <c r="N18" s="263">
        <f t="shared" ref="N18:P18" si="2" xml:space="preserve">
N19-N16-N17</f>
        <v>0</v>
      </c>
      <c r="O18" s="263">
        <f t="shared" si="2"/>
        <v>12410</v>
      </c>
      <c r="P18" s="601">
        <f t="shared" si="2"/>
        <v>0</v>
      </c>
      <c r="Q18" s="610"/>
    </row>
    <row r="19" spans="1:17" ht="15" thickBot="1" x14ac:dyDescent="0.35">
      <c r="A19" s="247" t="s">
        <v>193</v>
      </c>
      <c r="B19" s="272">
        <f xml:space="preserve">
IF($A$4&lt;=12,SUMIFS('ON Data'!F:F,'ON Data'!$D:$D,$A$4,'ON Data'!$E:$E,9),SUMIFS('ON Data'!F:F,'ON Data'!$E:$E,9))</f>
        <v>71522</v>
      </c>
      <c r="C19" s="273">
        <f xml:space="preserve">
IF($A$4&lt;=12,SUMIFS('ON Data'!G:G,'ON Data'!$D:$D,$A$4,'ON Data'!$E:$E,9),SUMIFS('ON Data'!G:G,'ON Data'!$E:$E,9))</f>
        <v>0</v>
      </c>
      <c r="D19" s="274">
        <f xml:space="preserve">
IF($A$4&lt;=12,SUMIFS('ON Data'!H:H,'ON Data'!$D:$D,$A$4,'ON Data'!$E:$E,9),SUMIFS('ON Data'!H:H,'ON Data'!$E:$E,9))</f>
        <v>2000</v>
      </c>
      <c r="E19" s="274">
        <f xml:space="preserve">
IF($A$4&lt;=12,SUMIFS('ON Data'!I:I,'ON Data'!$D:$D,$A$4,'ON Data'!$E:$E,9),SUMIFS('ON Data'!I:I,'ON Data'!$E:$E,9))</f>
        <v>0</v>
      </c>
      <c r="F19" s="274">
        <f xml:space="preserve">
IF($A$4&lt;=12,SUMIFS('ON Data'!K:K,'ON Data'!$D:$D,$A$4,'ON Data'!$E:$E,9),SUMIFS('ON Data'!K:K,'ON Data'!$E:$E,9))</f>
        <v>4050</v>
      </c>
      <c r="G19" s="274">
        <f xml:space="preserve">
IF($A$4&lt;=12,SUMIFS('ON Data'!O:O,'ON Data'!$D:$D,$A$4,'ON Data'!$E:$E,9),SUMIFS('ON Data'!O:O,'ON Data'!$E:$E,9))</f>
        <v>0</v>
      </c>
      <c r="H19" s="274">
        <f xml:space="preserve">
IF($A$4&lt;=12,SUMIFS('ON Data'!P:P,'ON Data'!$D:$D,$A$4,'ON Data'!$E:$E,9),SUMIFS('ON Data'!P:P,'ON Data'!$E:$E,9))</f>
        <v>19910</v>
      </c>
      <c r="I19" s="274">
        <f xml:space="preserve">
IF($A$4&lt;=12,SUMIFS('ON Data'!Q:Q,'ON Data'!$D:$D,$A$4,'ON Data'!$E:$E,9),SUMIFS('ON Data'!Q:Q,'ON Data'!$E:$E,9))</f>
        <v>4000</v>
      </c>
      <c r="J19" s="274">
        <f xml:space="preserve">
IF($A$4&lt;=12,SUMIFS('ON Data'!R:R,'ON Data'!$D:$D,$A$4,'ON Data'!$E:$E,9),SUMIFS('ON Data'!R:R,'ON Data'!$E:$E,9))</f>
        <v>4600</v>
      </c>
      <c r="K19" s="274">
        <f xml:space="preserve">
IF($A$4&lt;=12,SUMIFS('ON Data'!V:V,'ON Data'!$D:$D,$A$4,'ON Data'!$E:$E,9),SUMIFS('ON Data'!V:V,'ON Data'!$E:$E,9))</f>
        <v>23552</v>
      </c>
      <c r="L19" s="274">
        <f xml:space="preserve">
IF($A$4&lt;=12,SUMIFS('ON Data'!AJ:AJ,'ON Data'!$D:$D,$A$4,'ON Data'!$E:$E,9),SUMIFS('ON Data'!AJ:AJ,'ON Data'!$E:$E,9))</f>
        <v>1000</v>
      </c>
      <c r="M19" s="274">
        <f xml:space="preserve">
IF($A$4&lt;=12,SUMIFS('ON Data'!AM:AM,'ON Data'!$D:$D,$A$4,'ON Data'!$E:$E,9),SUMIFS('ON Data'!AM:AM,'ON Data'!$E:$E,9))</f>
        <v>0</v>
      </c>
      <c r="N19" s="274">
        <f xml:space="preserve">
IF($A$4&lt;=12,SUMIFS('ON Data'!AO:AO,'ON Data'!$D:$D,$A$4,'ON Data'!$E:$E,9),SUMIFS('ON Data'!AO:AO,'ON Data'!$E:$E,9))</f>
        <v>0</v>
      </c>
      <c r="O19" s="274">
        <f xml:space="preserve">
IF($A$4&lt;=12,SUMIFS('ON Data'!AR:AR,'ON Data'!$D:$D,$A$4,'ON Data'!$E:$E,9),SUMIFS('ON Data'!AR:AR,'ON Data'!$E:$E,9))</f>
        <v>12410</v>
      </c>
      <c r="P19" s="604">
        <f xml:space="preserve">
IF($A$4&lt;=12,SUMIFS('ON Data'!AW:AW,'ON Data'!$D:$D,$A$4,'ON Data'!$E:$E,9),SUMIFS('ON Data'!AW:AW,'ON Data'!$E:$E,9))</f>
        <v>0</v>
      </c>
      <c r="Q19" s="610"/>
    </row>
    <row r="20" spans="1:17" ht="15" collapsed="1" thickBot="1" x14ac:dyDescent="0.35">
      <c r="A20" s="248" t="s">
        <v>73</v>
      </c>
      <c r="B20" s="275">
        <f xml:space="preserve">
IF($A$4&lt;=12,SUMIFS('ON Data'!F:F,'ON Data'!$D:$D,$A$4,'ON Data'!$E:$E,6),SUMIFS('ON Data'!F:F,'ON Data'!$E:$E,6))</f>
        <v>4247157</v>
      </c>
      <c r="C20" s="276">
        <f xml:space="preserve">
IF($A$4&lt;=12,SUMIFS('ON Data'!G:G,'ON Data'!$D:$D,$A$4,'ON Data'!$E:$E,6),SUMIFS('ON Data'!G:G,'ON Data'!$E:$E,6))</f>
        <v>0</v>
      </c>
      <c r="D20" s="277">
        <f xml:space="preserve">
IF($A$4&lt;=12,SUMIFS('ON Data'!H:H,'ON Data'!$D:$D,$A$4,'ON Data'!$E:$E,6),SUMIFS('ON Data'!H:H,'ON Data'!$E:$E,6))</f>
        <v>74467</v>
      </c>
      <c r="E20" s="277">
        <f xml:space="preserve">
IF($A$4&lt;=12,SUMIFS('ON Data'!I:I,'ON Data'!$D:$D,$A$4,'ON Data'!$E:$E,6),SUMIFS('ON Data'!I:I,'ON Data'!$E:$E,6))</f>
        <v>58945</v>
      </c>
      <c r="F20" s="277">
        <f xml:space="preserve">
IF($A$4&lt;=12,SUMIFS('ON Data'!K:K,'ON Data'!$D:$D,$A$4,'ON Data'!$E:$E,6),SUMIFS('ON Data'!K:K,'ON Data'!$E:$E,6))</f>
        <v>835754</v>
      </c>
      <c r="G20" s="277">
        <f xml:space="preserve">
IF($A$4&lt;=12,SUMIFS('ON Data'!O:O,'ON Data'!$D:$D,$A$4,'ON Data'!$E:$E,6),SUMIFS('ON Data'!O:O,'ON Data'!$E:$E,6))</f>
        <v>0</v>
      </c>
      <c r="H20" s="277">
        <f xml:space="preserve">
IF($A$4&lt;=12,SUMIFS('ON Data'!P:P,'ON Data'!$D:$D,$A$4,'ON Data'!$E:$E,6),SUMIFS('ON Data'!P:P,'ON Data'!$E:$E,6))</f>
        <v>863809</v>
      </c>
      <c r="I20" s="277">
        <f xml:space="preserve">
IF($A$4&lt;=12,SUMIFS('ON Data'!Q:Q,'ON Data'!$D:$D,$A$4,'ON Data'!$E:$E,6),SUMIFS('ON Data'!Q:Q,'ON Data'!$E:$E,6))</f>
        <v>178598</v>
      </c>
      <c r="J20" s="277">
        <f xml:space="preserve">
IF($A$4&lt;=12,SUMIFS('ON Data'!R:R,'ON Data'!$D:$D,$A$4,'ON Data'!$E:$E,6),SUMIFS('ON Data'!R:R,'ON Data'!$E:$E,6))</f>
        <v>224247</v>
      </c>
      <c r="K20" s="277">
        <f xml:space="preserve">
IF($A$4&lt;=12,SUMIFS('ON Data'!V:V,'ON Data'!$D:$D,$A$4,'ON Data'!$E:$E,6),SUMIFS('ON Data'!V:V,'ON Data'!$E:$E,6))</f>
        <v>1250047</v>
      </c>
      <c r="L20" s="277">
        <f xml:space="preserve">
IF($A$4&lt;=12,SUMIFS('ON Data'!AJ:AJ,'ON Data'!$D:$D,$A$4,'ON Data'!$E:$E,6),SUMIFS('ON Data'!AJ:AJ,'ON Data'!$E:$E,6))</f>
        <v>196606</v>
      </c>
      <c r="M20" s="277">
        <f xml:space="preserve">
IF($A$4&lt;=12,SUMIFS('ON Data'!AM:AM,'ON Data'!$D:$D,$A$4,'ON Data'!$E:$E,6),SUMIFS('ON Data'!AM:AM,'ON Data'!$E:$E,6))</f>
        <v>46840</v>
      </c>
      <c r="N20" s="277">
        <f xml:space="preserve">
IF($A$4&lt;=12,SUMIFS('ON Data'!AO:AO,'ON Data'!$D:$D,$A$4,'ON Data'!$E:$E,6),SUMIFS('ON Data'!AO:AO,'ON Data'!$E:$E,6))</f>
        <v>42773</v>
      </c>
      <c r="O20" s="277">
        <f xml:space="preserve">
IF($A$4&lt;=12,SUMIFS('ON Data'!AR:AR,'ON Data'!$D:$D,$A$4,'ON Data'!$E:$E,6),SUMIFS('ON Data'!AR:AR,'ON Data'!$E:$E,6))</f>
        <v>250893</v>
      </c>
      <c r="P20" s="605">
        <f xml:space="preserve">
IF($A$4&lt;=12,SUMIFS('ON Data'!AW:AW,'ON Data'!$D:$D,$A$4,'ON Data'!$E:$E,6),SUMIFS('ON Data'!AW:AW,'ON Data'!$E:$E,6))</f>
        <v>224178</v>
      </c>
      <c r="Q20" s="610"/>
    </row>
    <row r="21" spans="1:17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Data'!H:H,'ON Data'!$D:$D,$A$4,'ON Data'!$E:$E,12),SUMIFS('ON Data'!H:H,'ON Data'!$E:$E,12))</f>
        <v>0</v>
      </c>
      <c r="E21" s="263">
        <f xml:space="preserve">
IF($A$4&lt;=12,SUMIFS('ON Data'!I:I,'ON Data'!$D:$D,$A$4,'ON Data'!$E:$E,12),SUMIFS('ON Data'!I:I,'ON Data'!$E:$E,12))</f>
        <v>0</v>
      </c>
      <c r="F21" s="263">
        <f xml:space="preserve">
IF($A$4&lt;=12,SUMIFS('ON Data'!K:K,'ON Data'!$D:$D,$A$4,'ON Data'!$E:$E,12),SUMIFS('ON Data'!K:K,'ON Data'!$E:$E,12))</f>
        <v>0</v>
      </c>
      <c r="G21" s="263">
        <f xml:space="preserve">
IF($A$4&lt;=12,SUMIFS('ON Data'!O:O,'ON Data'!$D:$D,$A$4,'ON Data'!$E:$E,12),SUMIFS('ON Data'!O:O,'ON Data'!$E:$E,12))</f>
        <v>0</v>
      </c>
      <c r="H21" s="263">
        <f xml:space="preserve">
IF($A$4&lt;=12,SUMIFS('ON Data'!P:P,'ON Data'!$D:$D,$A$4,'ON Data'!$E:$E,12),SUMIFS('ON Data'!P:P,'ON Data'!$E:$E,12))</f>
        <v>0</v>
      </c>
      <c r="I21" s="263">
        <f xml:space="preserve">
IF($A$4&lt;=12,SUMIFS('ON Data'!Q:Q,'ON Data'!$D:$D,$A$4,'ON Data'!$E:$E,12),SUMIFS('ON Data'!Q:Q,'ON Data'!$E:$E,12))</f>
        <v>0</v>
      </c>
      <c r="J21" s="263">
        <f xml:space="preserve">
IF($A$4&lt;=12,SUMIFS('ON Data'!R:R,'ON Data'!$D:$D,$A$4,'ON Data'!$E:$E,12),SUMIFS('ON Data'!R:R,'ON Data'!$E:$E,12))</f>
        <v>0</v>
      </c>
      <c r="K21" s="263">
        <f xml:space="preserve">
IF($A$4&lt;=12,SUMIFS('ON Data'!V:V,'ON Data'!$D:$D,$A$4,'ON Data'!$E:$E,12),SUMIFS('ON Data'!V:V,'ON Data'!$E:$E,12))</f>
        <v>0</v>
      </c>
      <c r="L21" s="263">
        <f xml:space="preserve">
IF($A$4&lt;=12,SUMIFS('ON Data'!AJ:AJ,'ON Data'!$D:$D,$A$4,'ON Data'!$E:$E,12),SUMIFS('ON Data'!AJ:AJ,'ON Data'!$E:$E,12))</f>
        <v>0</v>
      </c>
      <c r="M21" s="263">
        <f xml:space="preserve">
IF($A$4&lt;=12,SUMIFS('ON Data'!AM:AM,'ON Data'!$D:$D,$A$4,'ON Data'!$E:$E,12),SUMIFS('ON Data'!AM:AM,'ON Data'!$E:$E,12))</f>
        <v>0</v>
      </c>
      <c r="N21" s="264">
        <f xml:space="preserve">
IF($A$4&lt;=12,SUMIFS('ON Data'!AO:AO,'ON Data'!$D:$D,$A$4,'ON Data'!$E:$E,12),SUMIFS('ON Data'!AO:AO,'ON Data'!$E:$E,12))</f>
        <v>0</v>
      </c>
      <c r="Q21" s="610"/>
    </row>
    <row r="22" spans="1:17" ht="15" hidden="1" outlineLevel="1" thickBot="1" x14ac:dyDescent="0.35">
      <c r="A22" s="241" t="s">
        <v>75</v>
      </c>
      <c r="B22" s="319" t="str">
        <f xml:space="preserve">
IF(OR(B21="",B21=0),"",B20/B21)</f>
        <v/>
      </c>
      <c r="C22" s="320" t="str">
        <f t="shared" ref="C22:F22" si="3" xml:space="preserve">
IF(OR(C21="",C21=0),"",C20/C21)</f>
        <v/>
      </c>
      <c r="D22" s="321" t="str">
        <f t="shared" si="3"/>
        <v/>
      </c>
      <c r="E22" s="321" t="str">
        <f t="shared" si="3"/>
        <v/>
      </c>
      <c r="F22" s="321" t="str">
        <f t="shared" si="3"/>
        <v/>
      </c>
      <c r="G22" s="321" t="str">
        <f t="shared" ref="G22:N22" si="4" xml:space="preserve">
IF(OR(G21="",G21=0),"",G20/G21)</f>
        <v/>
      </c>
      <c r="H22" s="321" t="str">
        <f t="shared" si="4"/>
        <v/>
      </c>
      <c r="I22" s="321" t="str">
        <f t="shared" si="4"/>
        <v/>
      </c>
      <c r="J22" s="321" t="str">
        <f t="shared" si="4"/>
        <v/>
      </c>
      <c r="K22" s="321" t="str">
        <f t="shared" si="4"/>
        <v/>
      </c>
      <c r="L22" s="321" t="str">
        <f t="shared" si="4"/>
        <v/>
      </c>
      <c r="M22" s="321" t="str">
        <f t="shared" si="4"/>
        <v/>
      </c>
      <c r="N22" s="322" t="str">
        <f t="shared" si="4"/>
        <v/>
      </c>
      <c r="Q22" s="610"/>
    </row>
    <row r="23" spans="1:17" ht="15" hidden="1" outlineLevel="1" thickBot="1" x14ac:dyDescent="0.35">
      <c r="A23" s="249" t="s">
        <v>68</v>
      </c>
      <c r="B23" s="265">
        <f xml:space="preserve">
IF(B21="","",B20-B21)</f>
        <v>4247157</v>
      </c>
      <c r="C23" s="266">
        <f t="shared" ref="C23:F23" si="5" xml:space="preserve">
IF(C21="","",C20-C21)</f>
        <v>0</v>
      </c>
      <c r="D23" s="267">
        <f t="shared" si="5"/>
        <v>74467</v>
      </c>
      <c r="E23" s="267">
        <f t="shared" si="5"/>
        <v>58945</v>
      </c>
      <c r="F23" s="267">
        <f t="shared" si="5"/>
        <v>835754</v>
      </c>
      <c r="G23" s="267">
        <f t="shared" ref="G23:N23" si="6" xml:space="preserve">
IF(G21="","",G20-G21)</f>
        <v>0</v>
      </c>
      <c r="H23" s="267">
        <f t="shared" si="6"/>
        <v>863809</v>
      </c>
      <c r="I23" s="267">
        <f t="shared" si="6"/>
        <v>178598</v>
      </c>
      <c r="J23" s="267">
        <f t="shared" si="6"/>
        <v>224247</v>
      </c>
      <c r="K23" s="267">
        <f t="shared" si="6"/>
        <v>1250047</v>
      </c>
      <c r="L23" s="267">
        <f t="shared" si="6"/>
        <v>196606</v>
      </c>
      <c r="M23" s="267">
        <f t="shared" si="6"/>
        <v>46840</v>
      </c>
      <c r="N23" s="268">
        <f t="shared" si="6"/>
        <v>42773</v>
      </c>
      <c r="Q23" s="610"/>
    </row>
    <row r="24" spans="1:17" x14ac:dyDescent="0.3">
      <c r="A24" s="243" t="s">
        <v>194</v>
      </c>
      <c r="B24" s="292" t="s">
        <v>3</v>
      </c>
      <c r="C24" s="611" t="s">
        <v>205</v>
      </c>
      <c r="D24" s="581"/>
      <c r="E24" s="582"/>
      <c r="F24" s="583"/>
      <c r="G24" s="582" t="s">
        <v>206</v>
      </c>
      <c r="H24" s="584"/>
      <c r="I24" s="584"/>
      <c r="J24" s="584"/>
      <c r="K24" s="584"/>
      <c r="L24" s="584"/>
      <c r="M24" s="584"/>
      <c r="N24" s="584"/>
      <c r="O24" s="584"/>
      <c r="P24" s="606" t="s">
        <v>207</v>
      </c>
      <c r="Q24" s="610"/>
    </row>
    <row r="25" spans="1:17" x14ac:dyDescent="0.3">
      <c r="A25" s="244" t="s">
        <v>73</v>
      </c>
      <c r="B25" s="261">
        <f xml:space="preserve">
SUM(C25:P25)</f>
        <v>400</v>
      </c>
      <c r="C25" s="612">
        <f xml:space="preserve">
IF($A$4&lt;=12,SUMIFS('ON Data'!J:J,'ON Data'!$D:$D,$A$4,'ON Data'!$E:$E,10),SUMIFS('ON Data'!J:J,'ON Data'!$E:$E,10))</f>
        <v>0</v>
      </c>
      <c r="D25" s="585"/>
      <c r="E25" s="586"/>
      <c r="F25" s="587"/>
      <c r="G25" s="586">
        <f xml:space="preserve">
IF($A$4&lt;=12,SUMIFS('ON Data'!O:O,'ON Data'!$D:$D,$A$4,'ON Data'!$E:$E,10),SUMIFS('ON Data'!O:O,'ON Data'!$E:$E,10))</f>
        <v>400</v>
      </c>
      <c r="H25" s="587"/>
      <c r="I25" s="587"/>
      <c r="J25" s="587"/>
      <c r="K25" s="587"/>
      <c r="L25" s="587"/>
      <c r="M25" s="587"/>
      <c r="N25" s="587"/>
      <c r="O25" s="587"/>
      <c r="P25" s="607">
        <f xml:space="preserve">
IF($A$4&lt;=12,SUMIFS('ON Data'!AW:AW,'ON Data'!$D:$D,$A$4,'ON Data'!$E:$E,10),SUMIFS('ON Data'!AW:AW,'ON Data'!$E:$E,10))</f>
        <v>0</v>
      </c>
      <c r="Q25" s="610"/>
    </row>
    <row r="26" spans="1:17" x14ac:dyDescent="0.3">
      <c r="A26" s="250" t="s">
        <v>204</v>
      </c>
      <c r="B26" s="272">
        <f xml:space="preserve">
SUM(C26:P26)</f>
        <v>12015.75450936838</v>
      </c>
      <c r="C26" s="612">
        <f xml:space="preserve">
IF($A$4&lt;=12,SUMIFS('ON Data'!J:J,'ON Data'!$D:$D,$A$4,'ON Data'!$E:$E,11),SUMIFS('ON Data'!J:J,'ON Data'!$E:$E,11))</f>
        <v>4015.7545093683798</v>
      </c>
      <c r="D26" s="585"/>
      <c r="E26" s="586"/>
      <c r="F26" s="587"/>
      <c r="G26" s="588">
        <f xml:space="preserve">
IF($A$4&lt;=12,SUMIFS('ON Data'!O:O,'ON Data'!$D:$D,$A$4,'ON Data'!$E:$E,11),SUMIFS('ON Data'!O:O,'ON Data'!$E:$E,11))</f>
        <v>8000</v>
      </c>
      <c r="H26" s="589"/>
      <c r="I26" s="589"/>
      <c r="J26" s="589"/>
      <c r="K26" s="589"/>
      <c r="L26" s="589"/>
      <c r="M26" s="589"/>
      <c r="N26" s="589"/>
      <c r="O26" s="589"/>
      <c r="P26" s="607">
        <f xml:space="preserve">
IF($A$4&lt;=12,SUMIFS('ON Data'!AW:AW,'ON Data'!$D:$D,$A$4,'ON Data'!$E:$E,11),SUMIFS('ON Data'!AW:AW,'ON Data'!$E:$E,11))</f>
        <v>0</v>
      </c>
      <c r="Q26" s="610"/>
    </row>
    <row r="27" spans="1:17" x14ac:dyDescent="0.3">
      <c r="A27" s="250" t="s">
        <v>75</v>
      </c>
      <c r="B27" s="293">
        <f xml:space="preserve">
IF(B26=0,0,B25/B26)</f>
        <v>3.3289628186738508E-2</v>
      </c>
      <c r="C27" s="613">
        <f xml:space="preserve">
IF(C26=0,0,C25/C26)</f>
        <v>0</v>
      </c>
      <c r="D27" s="590"/>
      <c r="E27" s="591"/>
      <c r="F27" s="587"/>
      <c r="G27" s="591">
        <f xml:space="preserve">
IF(G26=0,0,G25/G26)</f>
        <v>0.05</v>
      </c>
      <c r="H27" s="587"/>
      <c r="I27" s="587"/>
      <c r="J27" s="587"/>
      <c r="K27" s="587"/>
      <c r="L27" s="587"/>
      <c r="M27" s="587"/>
      <c r="N27" s="587"/>
      <c r="O27" s="587"/>
      <c r="P27" s="608">
        <f xml:space="preserve">
IF(P26=0,0,P25/P26)</f>
        <v>0</v>
      </c>
      <c r="Q27" s="610"/>
    </row>
    <row r="28" spans="1:17" ht="15" thickBot="1" x14ac:dyDescent="0.35">
      <c r="A28" s="250" t="s">
        <v>203</v>
      </c>
      <c r="B28" s="272">
        <f xml:space="preserve">
SUM(C28:P28)</f>
        <v>11615.75450936838</v>
      </c>
      <c r="C28" s="614">
        <f xml:space="preserve">
C26-C25</f>
        <v>4015.7545093683798</v>
      </c>
      <c r="D28" s="592"/>
      <c r="E28" s="593"/>
      <c r="F28" s="594"/>
      <c r="G28" s="593">
        <f xml:space="preserve">
G26-G25</f>
        <v>7600</v>
      </c>
      <c r="H28" s="594"/>
      <c r="I28" s="594"/>
      <c r="J28" s="594"/>
      <c r="K28" s="594"/>
      <c r="L28" s="594"/>
      <c r="M28" s="594"/>
      <c r="N28" s="594"/>
      <c r="O28" s="594"/>
      <c r="P28" s="609">
        <f xml:space="preserve">
P26-P25</f>
        <v>0</v>
      </c>
      <c r="Q28" s="610"/>
    </row>
    <row r="29" spans="1:17" x14ac:dyDescent="0.3">
      <c r="A29" s="251"/>
      <c r="B29" s="251"/>
      <c r="C29" s="252"/>
      <c r="D29" s="251"/>
      <c r="E29" s="251"/>
      <c r="F29" s="252"/>
      <c r="G29" s="252"/>
      <c r="H29" s="252"/>
      <c r="I29" s="252"/>
      <c r="J29" s="252"/>
      <c r="K29" s="252"/>
      <c r="L29" s="252"/>
      <c r="M29" s="251"/>
      <c r="N29" s="251"/>
    </row>
    <row r="30" spans="1:17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51"/>
      <c r="N30" s="151"/>
    </row>
    <row r="31" spans="1:17" x14ac:dyDescent="0.3">
      <c r="A31" s="114" t="s">
        <v>201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51"/>
      <c r="N31" s="151"/>
    </row>
    <row r="32" spans="1:17" ht="14.4" customHeight="1" x14ac:dyDescent="0.3">
      <c r="A32" s="289" t="s">
        <v>198</v>
      </c>
      <c r="B32" s="290"/>
      <c r="C32" s="290"/>
      <c r="D32" s="290"/>
      <c r="E32" s="290"/>
      <c r="F32" s="290"/>
      <c r="G32" s="290"/>
      <c r="H32" s="290"/>
      <c r="I32" s="290"/>
      <c r="J32" s="290"/>
      <c r="K32" s="290"/>
      <c r="L32" s="290"/>
    </row>
    <row r="33" spans="1:1" x14ac:dyDescent="0.3">
      <c r="A33" s="291" t="s">
        <v>236</v>
      </c>
    </row>
    <row r="34" spans="1:1" x14ac:dyDescent="0.3">
      <c r="A34" s="291" t="s">
        <v>237</v>
      </c>
    </row>
    <row r="35" spans="1:1" x14ac:dyDescent="0.3">
      <c r="A35" s="291" t="s">
        <v>238</v>
      </c>
    </row>
    <row r="36" spans="1:1" x14ac:dyDescent="0.3">
      <c r="A36" s="291" t="s">
        <v>208</v>
      </c>
    </row>
  </sheetData>
  <mergeCells count="12">
    <mergeCell ref="B3:B4"/>
    <mergeCell ref="A1:P1"/>
    <mergeCell ref="C27:F27"/>
    <mergeCell ref="C28:F28"/>
    <mergeCell ref="G27:O27"/>
    <mergeCell ref="G28:O28"/>
    <mergeCell ref="C24:F24"/>
    <mergeCell ref="C25:F25"/>
    <mergeCell ref="C26:F26"/>
    <mergeCell ref="G24:O24"/>
    <mergeCell ref="G25:O25"/>
    <mergeCell ref="G26:O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N22">
    <cfRule type="cellIs" dxfId="6" priority="6" operator="greaterThan">
      <formula>1</formula>
    </cfRule>
  </conditionalFormatting>
  <conditionalFormatting sqref="B23:N23">
    <cfRule type="cellIs" dxfId="5" priority="5" operator="greaterThan">
      <formula>0</formula>
    </cfRule>
  </conditionalFormatting>
  <conditionalFormatting sqref="P27">
    <cfRule type="cellIs" dxfId="4" priority="4" operator="greaterThan">
      <formula>1</formula>
    </cfRule>
  </conditionalFormatting>
  <conditionalFormatting sqref="P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8" t="s">
        <v>121</v>
      </c>
      <c r="B1" s="328"/>
      <c r="C1" s="329"/>
      <c r="D1" s="329"/>
      <c r="E1" s="329"/>
    </row>
    <row r="2" spans="1:5" ht="14.4" customHeight="1" thickBot="1" x14ac:dyDescent="0.35">
      <c r="A2" s="234" t="s">
        <v>260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5454.3427171846888</v>
      </c>
      <c r="D4" s="161">
        <f ca="1">IF(ISERROR(VLOOKUP("Náklady celkem",INDIRECT("HI!$A:$G"),5,0)),0,VLOOKUP("Náklady celkem",INDIRECT("HI!$A:$G"),5,0))</f>
        <v>922.0998899999995</v>
      </c>
      <c r="E4" s="162">
        <f ca="1">IF(C4=0,0,D4/C4)</f>
        <v>0.16905793013240469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31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31.666675395762834</v>
      </c>
      <c r="D7" s="169">
        <f>IF(ISERROR(HI!E5),"",HI!E5)</f>
        <v>7.5567799999999998</v>
      </c>
      <c r="E7" s="166">
        <f t="shared" ref="E7:E15" si="0">IF(C7=0,0,D7/C7)</f>
        <v>0.23863509211362099</v>
      </c>
    </row>
    <row r="8" spans="1:5" ht="14.4" customHeight="1" x14ac:dyDescent="0.3">
      <c r="A8" s="313" t="str">
        <f>HYPERLINK("#'LŽ PL'!A1","Plnění pozitivního listu (min. 90%)")</f>
        <v>Plnění pozitivního listu (min. 90%)</v>
      </c>
      <c r="B8" s="168" t="s">
        <v>145</v>
      </c>
      <c r="C8" s="170">
        <v>0.9</v>
      </c>
      <c r="D8" s="170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3" t="str">
        <f>HYPERLINK("#'LŽ Statim'!A1","Podíl statimových žádanek (max. 30%)")</f>
        <v>Podíl statimových žádanek (max. 30%)</v>
      </c>
      <c r="B9" s="311" t="s">
        <v>225</v>
      </c>
      <c r="C9" s="312">
        <v>0.3</v>
      </c>
      <c r="D9" s="312">
        <f>IF('LŽ Statim'!G3="",0,'LŽ Statim'!G3)</f>
        <v>1.3698630136986301E-2</v>
      </c>
      <c r="E9" s="166">
        <f>IF(C9=0,0,D9/C9)</f>
        <v>4.5662100456621002E-2</v>
      </c>
    </row>
    <row r="10" spans="1:5" ht="14.4" customHeight="1" x14ac:dyDescent="0.3">
      <c r="A10" s="171" t="s">
        <v>154</v>
      </c>
      <c r="B10" s="168"/>
      <c r="C10" s="169"/>
      <c r="D10" s="169"/>
      <c r="E10" s="166"/>
    </row>
    <row r="11" spans="1:5" ht="14.4" customHeight="1" x14ac:dyDescent="0.3">
      <c r="A11" s="313" t="str">
        <f>HYPERLINK("#'Léky Recepty'!A1","Záchyt v lékárně (Úhrada Kč, min. 60%)")</f>
        <v>Záchyt v lékárně (Úhrada Kč, min. 60%)</v>
      </c>
      <c r="B11" s="168" t="s">
        <v>116</v>
      </c>
      <c r="C11" s="170">
        <v>0.6</v>
      </c>
      <c r="D11" s="170">
        <f>IF(ISERROR(VLOOKUP("Celkem",'Léky Recepty'!B:H,5,0)),0,VLOOKUP("Celkem",'Léky Recepty'!B:H,5,0))</f>
        <v>0.98080106365298314</v>
      </c>
      <c r="E11" s="166">
        <f t="shared" si="0"/>
        <v>1.6346684394216386</v>
      </c>
    </row>
    <row r="12" spans="1:5" ht="14.4" customHeight="1" x14ac:dyDescent="0.3">
      <c r="A12" s="313" t="str">
        <f>HYPERLINK("#'LRp PL'!A1","Plnění pozitivního listu (min. 80%)")</f>
        <v>Plnění pozitivního listu (min. 80%)</v>
      </c>
      <c r="B12" s="168" t="s">
        <v>146</v>
      </c>
      <c r="C12" s="170">
        <v>0.8</v>
      </c>
      <c r="D12" s="170">
        <f>IF(ISERROR(VLOOKUP("Celkem",'LRp PL'!A:F,5,0)),0,VLOOKUP("Celkem",'LRp PL'!A:F,5,0))</f>
        <v>1</v>
      </c>
      <c r="E12" s="166">
        <f t="shared" si="0"/>
        <v>1.25</v>
      </c>
    </row>
    <row r="13" spans="1:5" ht="14.4" customHeight="1" x14ac:dyDescent="0.3">
      <c r="A13" s="171" t="s">
        <v>155</v>
      </c>
      <c r="B13" s="168"/>
      <c r="C13" s="169"/>
      <c r="D13" s="169"/>
      <c r="E13" s="166"/>
    </row>
    <row r="14" spans="1:5" ht="14.4" customHeight="1" x14ac:dyDescent="0.3">
      <c r="A14" s="172" t="s">
        <v>159</v>
      </c>
      <c r="B14" s="168"/>
      <c r="C14" s="165"/>
      <c r="D14" s="165"/>
      <c r="E14" s="166"/>
    </row>
    <row r="15" spans="1:5" ht="14.4" customHeight="1" x14ac:dyDescent="0.3">
      <c r="A15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6789.5018715641809</v>
      </c>
      <c r="D15" s="169">
        <f>IF(ISERROR(HI!E6),"",HI!E6)</f>
        <v>6145.6419800000003</v>
      </c>
      <c r="E15" s="166">
        <f t="shared" si="0"/>
        <v>0.90516831665356823</v>
      </c>
    </row>
    <row r="16" spans="1:5" ht="14.4" customHeight="1" thickBot="1" x14ac:dyDescent="0.35">
      <c r="A16" s="174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5589.0015406395923</v>
      </c>
      <c r="D16" s="165">
        <f ca="1">IF(ISERROR(VLOOKUP("Osobní náklady (Kč) *",INDIRECT("HI!$A:$G"),5,0)),0,VLOOKUP("Osobní náklady (Kč) *",INDIRECT("HI!$A:$G"),5,0))</f>
        <v>5752.3341300000002</v>
      </c>
      <c r="E16" s="166">
        <f ca="1">IF(C16=0,0,D16/C16)</f>
        <v>1.0292239299225021</v>
      </c>
    </row>
    <row r="17" spans="1:5" ht="14.4" customHeight="1" thickBot="1" x14ac:dyDescent="0.35">
      <c r="A17" s="178"/>
      <c r="B17" s="179"/>
      <c r="C17" s="180"/>
      <c r="D17" s="180"/>
      <c r="E17" s="181"/>
    </row>
    <row r="18" spans="1:5" ht="14.4" customHeight="1" thickBot="1" x14ac:dyDescent="0.35">
      <c r="A18" s="182" t="str">
        <f>HYPERLINK("#HI!A1","VÝNOSY CELKEM (v tisících)")</f>
        <v>VÝNOSY CELKEM (v tisících)</v>
      </c>
      <c r="B18" s="183"/>
      <c r="C18" s="184">
        <f ca="1">IF(ISERROR(VLOOKUP("Výnosy celkem",INDIRECT("HI!$A:$G"),6,0)),0,VLOOKUP("Výnosy celkem",INDIRECT("HI!$A:$G"),6,0))</f>
        <v>2326.19</v>
      </c>
      <c r="D18" s="184">
        <f ca="1">IF(ISERROR(VLOOKUP("Výnosy celkem",INDIRECT("HI!$A:$G"),5,0)),0,VLOOKUP("Výnosy celkem",INDIRECT("HI!$A:$G"),5,0))</f>
        <v>2685.6866600000003</v>
      </c>
      <c r="E18" s="185">
        <f t="shared" ref="E18:E21" ca="1" si="1">IF(C18=0,0,D18/C18)</f>
        <v>1.1545431198655314</v>
      </c>
    </row>
    <row r="19" spans="1:5" ht="14.4" customHeight="1" x14ac:dyDescent="0.3">
      <c r="A19" s="186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2326.19</v>
      </c>
      <c r="D19" s="165">
        <f ca="1">IF(ISERROR(VLOOKUP("Ambulance *",INDIRECT("HI!$A:$G"),5,0)),0,VLOOKUP("Ambulance *",INDIRECT("HI!$A:$G"),5,0))</f>
        <v>2685.6866600000003</v>
      </c>
      <c r="E19" s="166">
        <f t="shared" ca="1" si="1"/>
        <v>1.1545431198655314</v>
      </c>
    </row>
    <row r="20" spans="1:5" ht="14.4" customHeight="1" x14ac:dyDescent="0.3">
      <c r="A20" s="187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0">
        <v>1</v>
      </c>
      <c r="D20" s="170">
        <f>IF(ISERROR(VLOOKUP("Celkem:",'ZV Vykáz.-A'!$A:$S,7,0)),"",VLOOKUP("Celkem:",'ZV Vykáz.-A'!$A:$S,7,0))</f>
        <v>1.1545431198655312</v>
      </c>
      <c r="E20" s="166">
        <f t="shared" si="1"/>
        <v>1.1545431198655312</v>
      </c>
    </row>
    <row r="21" spans="1:5" ht="14.4" customHeight="1" x14ac:dyDescent="0.3">
      <c r="A21" s="187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0">
        <v>0.85</v>
      </c>
      <c r="D21" s="170">
        <f>IF(ISERROR(VLOOKUP("Celkem:",'ZV Vykáz.-H'!$A:$S,7,0)),"",VLOOKUP("Celkem:",'ZV Vykáz.-H'!$A:$S,7,0))</f>
        <v>1.219219678247381</v>
      </c>
      <c r="E21" s="166">
        <f t="shared" si="1"/>
        <v>1.4343760920557425</v>
      </c>
    </row>
    <row r="22" spans="1:5" ht="14.4" customHeight="1" x14ac:dyDescent="0.3">
      <c r="A22" s="188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89" t="s">
        <v>156</v>
      </c>
      <c r="B23" s="175"/>
      <c r="C23" s="176"/>
      <c r="D23" s="176"/>
      <c r="E23" s="177"/>
    </row>
    <row r="24" spans="1:5" ht="14.4" customHeight="1" thickBot="1" x14ac:dyDescent="0.35">
      <c r="A24" s="190"/>
      <c r="B24" s="191"/>
      <c r="C24" s="192"/>
      <c r="D24" s="192"/>
      <c r="E24" s="193"/>
    </row>
    <row r="25" spans="1:5" ht="14.4" customHeight="1" thickBot="1" x14ac:dyDescent="0.35">
      <c r="A25" s="194" t="s">
        <v>157</v>
      </c>
      <c r="B25" s="195"/>
      <c r="C25" s="196"/>
      <c r="D25" s="196"/>
      <c r="E25" s="197"/>
    </row>
  </sheetData>
  <mergeCells count="1">
    <mergeCell ref="A1:E1"/>
  </mergeCells>
  <conditionalFormatting sqref="E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5" priority="20" operator="lessThan">
      <formula>1</formula>
    </cfRule>
  </conditionalFormatting>
  <conditionalFormatting sqref="E9">
    <cfRule type="cellIs" dxfId="6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63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9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1048</v>
      </c>
    </row>
    <row r="2" spans="1:49" x14ac:dyDescent="0.3">
      <c r="A2" s="234" t="s">
        <v>260</v>
      </c>
    </row>
    <row r="3" spans="1:49" x14ac:dyDescent="0.3">
      <c r="A3" s="230" t="s">
        <v>168</v>
      </c>
      <c r="B3" s="255">
        <v>2016</v>
      </c>
      <c r="D3" s="231">
        <f>MAX(D5:D1048576)</f>
        <v>2</v>
      </c>
      <c r="F3" s="231">
        <f>SUMIF($E5:$E1048576,"&lt;10",F5:F1048576)</f>
        <v>4342098</v>
      </c>
      <c r="G3" s="231">
        <f t="shared" ref="G3:AW3" si="0">SUMIF($E5:$E1048576,"&lt;10",G5:G1048576)</f>
        <v>49</v>
      </c>
      <c r="H3" s="231">
        <f t="shared" si="0"/>
        <v>77347</v>
      </c>
      <c r="I3" s="231">
        <f t="shared" si="0"/>
        <v>59243</v>
      </c>
      <c r="J3" s="231">
        <f t="shared" si="0"/>
        <v>0</v>
      </c>
      <c r="K3" s="231">
        <f t="shared" si="0"/>
        <v>841835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889057.5</v>
      </c>
      <c r="Q3" s="231">
        <f t="shared" si="0"/>
        <v>183491</v>
      </c>
      <c r="R3" s="231">
        <f t="shared" si="0"/>
        <v>229805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1280628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0</v>
      </c>
      <c r="AJ3" s="231">
        <f t="shared" si="0"/>
        <v>198886</v>
      </c>
      <c r="AK3" s="231">
        <f t="shared" si="0"/>
        <v>0</v>
      </c>
      <c r="AL3" s="231">
        <f t="shared" si="0"/>
        <v>0</v>
      </c>
      <c r="AM3" s="231">
        <f t="shared" si="0"/>
        <v>47296.5</v>
      </c>
      <c r="AN3" s="231">
        <f t="shared" si="0"/>
        <v>0</v>
      </c>
      <c r="AO3" s="231">
        <f t="shared" si="0"/>
        <v>43087</v>
      </c>
      <c r="AP3" s="231">
        <f t="shared" si="0"/>
        <v>0</v>
      </c>
      <c r="AQ3" s="231">
        <f t="shared" si="0"/>
        <v>0</v>
      </c>
      <c r="AR3" s="231">
        <f t="shared" si="0"/>
        <v>265585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225788</v>
      </c>
    </row>
    <row r="4" spans="1:49" x14ac:dyDescent="0.3">
      <c r="A4" s="230" t="s">
        <v>169</v>
      </c>
      <c r="B4" s="255">
        <v>1</v>
      </c>
      <c r="C4" s="232" t="s">
        <v>5</v>
      </c>
      <c r="D4" s="233" t="s">
        <v>67</v>
      </c>
      <c r="E4" s="233" t="s">
        <v>167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170</v>
      </c>
      <c r="B5" s="255">
        <v>2</v>
      </c>
      <c r="C5" s="230">
        <v>35</v>
      </c>
      <c r="D5" s="230">
        <v>1</v>
      </c>
      <c r="E5" s="230">
        <v>1</v>
      </c>
      <c r="F5" s="230">
        <v>77.75</v>
      </c>
      <c r="G5" s="230">
        <v>0</v>
      </c>
      <c r="H5" s="230">
        <v>4</v>
      </c>
      <c r="I5" s="230">
        <v>1</v>
      </c>
      <c r="J5" s="230">
        <v>0</v>
      </c>
      <c r="K5" s="230">
        <v>6.1</v>
      </c>
      <c r="L5" s="230">
        <v>0</v>
      </c>
      <c r="M5" s="230">
        <v>0</v>
      </c>
      <c r="N5" s="230">
        <v>0</v>
      </c>
      <c r="O5" s="230">
        <v>0</v>
      </c>
      <c r="P5" s="230">
        <v>17.899999999999999</v>
      </c>
      <c r="Q5" s="230">
        <v>3</v>
      </c>
      <c r="R5" s="230">
        <v>3</v>
      </c>
      <c r="S5" s="230">
        <v>0</v>
      </c>
      <c r="T5" s="230">
        <v>0</v>
      </c>
      <c r="U5" s="230">
        <v>0</v>
      </c>
      <c r="V5" s="230">
        <v>24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0</v>
      </c>
      <c r="AJ5" s="230">
        <v>4</v>
      </c>
      <c r="AK5" s="230">
        <v>0</v>
      </c>
      <c r="AL5" s="230">
        <v>0</v>
      </c>
      <c r="AM5" s="230">
        <v>1.75</v>
      </c>
      <c r="AN5" s="230">
        <v>0</v>
      </c>
      <c r="AO5" s="230">
        <v>1</v>
      </c>
      <c r="AP5" s="230">
        <v>0</v>
      </c>
      <c r="AQ5" s="230">
        <v>0</v>
      </c>
      <c r="AR5" s="230">
        <v>7</v>
      </c>
      <c r="AS5" s="230">
        <v>0</v>
      </c>
      <c r="AT5" s="230">
        <v>0</v>
      </c>
      <c r="AU5" s="230">
        <v>0</v>
      </c>
      <c r="AV5" s="230">
        <v>0</v>
      </c>
      <c r="AW5" s="230">
        <v>5</v>
      </c>
    </row>
    <row r="6" spans="1:49" x14ac:dyDescent="0.3">
      <c r="A6" s="230" t="s">
        <v>171</v>
      </c>
      <c r="B6" s="255">
        <v>3</v>
      </c>
      <c r="C6" s="230">
        <v>35</v>
      </c>
      <c r="D6" s="230">
        <v>1</v>
      </c>
      <c r="E6" s="230">
        <v>2</v>
      </c>
      <c r="F6" s="230">
        <v>11144</v>
      </c>
      <c r="G6" s="230">
        <v>0</v>
      </c>
      <c r="H6" s="230">
        <v>384</v>
      </c>
      <c r="I6" s="230">
        <v>144</v>
      </c>
      <c r="J6" s="230">
        <v>0</v>
      </c>
      <c r="K6" s="230">
        <v>970.8</v>
      </c>
      <c r="L6" s="230">
        <v>0</v>
      </c>
      <c r="M6" s="230">
        <v>0</v>
      </c>
      <c r="N6" s="230">
        <v>0</v>
      </c>
      <c r="O6" s="230">
        <v>0</v>
      </c>
      <c r="P6" s="230">
        <v>2567.1999999999998</v>
      </c>
      <c r="Q6" s="230">
        <v>496</v>
      </c>
      <c r="R6" s="230">
        <v>448</v>
      </c>
      <c r="S6" s="230">
        <v>0</v>
      </c>
      <c r="T6" s="230">
        <v>0</v>
      </c>
      <c r="U6" s="230">
        <v>0</v>
      </c>
      <c r="V6" s="230">
        <v>3072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640</v>
      </c>
      <c r="AK6" s="230">
        <v>0</v>
      </c>
      <c r="AL6" s="230">
        <v>0</v>
      </c>
      <c r="AM6" s="230">
        <v>294</v>
      </c>
      <c r="AN6" s="230">
        <v>0</v>
      </c>
      <c r="AO6" s="230">
        <v>168</v>
      </c>
      <c r="AP6" s="230">
        <v>0</v>
      </c>
      <c r="AQ6" s="230">
        <v>0</v>
      </c>
      <c r="AR6" s="230">
        <v>1168</v>
      </c>
      <c r="AS6" s="230">
        <v>0</v>
      </c>
      <c r="AT6" s="230">
        <v>0</v>
      </c>
      <c r="AU6" s="230">
        <v>0</v>
      </c>
      <c r="AV6" s="230">
        <v>0</v>
      </c>
      <c r="AW6" s="230">
        <v>792</v>
      </c>
    </row>
    <row r="7" spans="1:49" x14ac:dyDescent="0.3">
      <c r="A7" s="230" t="s">
        <v>172</v>
      </c>
      <c r="B7" s="255">
        <v>4</v>
      </c>
      <c r="C7" s="230">
        <v>35</v>
      </c>
      <c r="D7" s="230">
        <v>1</v>
      </c>
      <c r="E7" s="230">
        <v>4</v>
      </c>
      <c r="F7" s="230">
        <v>503</v>
      </c>
      <c r="G7" s="230">
        <v>0</v>
      </c>
      <c r="H7" s="230">
        <v>0</v>
      </c>
      <c r="I7" s="230">
        <v>0</v>
      </c>
      <c r="J7" s="230">
        <v>0</v>
      </c>
      <c r="K7" s="230">
        <v>64</v>
      </c>
      <c r="L7" s="230">
        <v>0</v>
      </c>
      <c r="M7" s="230">
        <v>0</v>
      </c>
      <c r="N7" s="230">
        <v>0</v>
      </c>
      <c r="O7" s="230">
        <v>0</v>
      </c>
      <c r="P7" s="230">
        <v>27</v>
      </c>
      <c r="Q7" s="230">
        <v>7</v>
      </c>
      <c r="R7" s="230">
        <v>4</v>
      </c>
      <c r="S7" s="230">
        <v>0</v>
      </c>
      <c r="T7" s="230">
        <v>0</v>
      </c>
      <c r="U7" s="230">
        <v>0</v>
      </c>
      <c r="V7" s="230">
        <v>381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20</v>
      </c>
    </row>
    <row r="8" spans="1:49" x14ac:dyDescent="0.3">
      <c r="A8" s="230" t="s">
        <v>173</v>
      </c>
      <c r="B8" s="255">
        <v>5</v>
      </c>
      <c r="C8" s="230">
        <v>35</v>
      </c>
      <c r="D8" s="230">
        <v>1</v>
      </c>
      <c r="E8" s="230">
        <v>5</v>
      </c>
      <c r="F8" s="230">
        <v>8</v>
      </c>
      <c r="G8" s="230">
        <v>8</v>
      </c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  <c r="AP8" s="230">
        <v>0</v>
      </c>
      <c r="AQ8" s="230">
        <v>0</v>
      </c>
      <c r="AR8" s="230">
        <v>0</v>
      </c>
      <c r="AS8" s="230">
        <v>0</v>
      </c>
      <c r="AT8" s="230">
        <v>0</v>
      </c>
      <c r="AU8" s="230">
        <v>0</v>
      </c>
      <c r="AV8" s="230">
        <v>0</v>
      </c>
      <c r="AW8" s="230">
        <v>0</v>
      </c>
    </row>
    <row r="9" spans="1:49" x14ac:dyDescent="0.3">
      <c r="A9" s="230" t="s">
        <v>174</v>
      </c>
      <c r="B9" s="255">
        <v>6</v>
      </c>
      <c r="C9" s="230">
        <v>35</v>
      </c>
      <c r="D9" s="230">
        <v>1</v>
      </c>
      <c r="E9" s="230">
        <v>6</v>
      </c>
      <c r="F9" s="230">
        <v>2156852</v>
      </c>
      <c r="G9" s="230">
        <v>0</v>
      </c>
      <c r="H9" s="230">
        <v>35710</v>
      </c>
      <c r="I9" s="230">
        <v>29499</v>
      </c>
      <c r="J9" s="230">
        <v>0</v>
      </c>
      <c r="K9" s="230">
        <v>434594</v>
      </c>
      <c r="L9" s="230">
        <v>0</v>
      </c>
      <c r="M9" s="230">
        <v>0</v>
      </c>
      <c r="N9" s="230">
        <v>0</v>
      </c>
      <c r="O9" s="230">
        <v>0</v>
      </c>
      <c r="P9" s="230">
        <v>429142</v>
      </c>
      <c r="Q9" s="230">
        <v>95065</v>
      </c>
      <c r="R9" s="230">
        <v>112176</v>
      </c>
      <c r="S9" s="230">
        <v>0</v>
      </c>
      <c r="T9" s="230">
        <v>0</v>
      </c>
      <c r="U9" s="230">
        <v>0</v>
      </c>
      <c r="V9" s="230">
        <v>633946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98805</v>
      </c>
      <c r="AK9" s="230">
        <v>0</v>
      </c>
      <c r="AL9" s="230">
        <v>0</v>
      </c>
      <c r="AM9" s="230">
        <v>27498</v>
      </c>
      <c r="AN9" s="230">
        <v>0</v>
      </c>
      <c r="AO9" s="230">
        <v>21190</v>
      </c>
      <c r="AP9" s="230">
        <v>0</v>
      </c>
      <c r="AQ9" s="230">
        <v>0</v>
      </c>
      <c r="AR9" s="230">
        <v>124704</v>
      </c>
      <c r="AS9" s="230">
        <v>0</v>
      </c>
      <c r="AT9" s="230">
        <v>0</v>
      </c>
      <c r="AU9" s="230">
        <v>0</v>
      </c>
      <c r="AV9" s="230">
        <v>0</v>
      </c>
      <c r="AW9" s="230">
        <v>114523</v>
      </c>
    </row>
    <row r="10" spans="1:49" x14ac:dyDescent="0.3">
      <c r="A10" s="230" t="s">
        <v>175</v>
      </c>
      <c r="B10" s="255">
        <v>7</v>
      </c>
      <c r="C10" s="230">
        <v>35</v>
      </c>
      <c r="D10" s="230">
        <v>1</v>
      </c>
      <c r="E10" s="230">
        <v>9</v>
      </c>
      <c r="F10" s="230">
        <v>52412</v>
      </c>
      <c r="G10" s="230">
        <v>0</v>
      </c>
      <c r="H10" s="230">
        <v>2000</v>
      </c>
      <c r="I10" s="230">
        <v>0</v>
      </c>
      <c r="J10" s="230">
        <v>0</v>
      </c>
      <c r="K10" s="230">
        <v>4050</v>
      </c>
      <c r="L10" s="230">
        <v>0</v>
      </c>
      <c r="M10" s="230">
        <v>0</v>
      </c>
      <c r="N10" s="230">
        <v>0</v>
      </c>
      <c r="O10" s="230">
        <v>0</v>
      </c>
      <c r="P10" s="230">
        <v>13000</v>
      </c>
      <c r="Q10" s="230">
        <v>4000</v>
      </c>
      <c r="R10" s="230">
        <v>2000</v>
      </c>
      <c r="S10" s="230">
        <v>0</v>
      </c>
      <c r="T10" s="230">
        <v>0</v>
      </c>
      <c r="U10" s="230">
        <v>0</v>
      </c>
      <c r="V10" s="230">
        <v>19452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1000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6910</v>
      </c>
      <c r="AS10" s="230">
        <v>0</v>
      </c>
      <c r="AT10" s="230">
        <v>0</v>
      </c>
      <c r="AU10" s="230">
        <v>0</v>
      </c>
      <c r="AV10" s="230">
        <v>0</v>
      </c>
      <c r="AW10" s="230">
        <v>0</v>
      </c>
    </row>
    <row r="11" spans="1:49" x14ac:dyDescent="0.3">
      <c r="A11" s="230" t="s">
        <v>176</v>
      </c>
      <c r="B11" s="255">
        <v>8</v>
      </c>
      <c r="C11" s="230">
        <v>35</v>
      </c>
      <c r="D11" s="230">
        <v>1</v>
      </c>
      <c r="E11" s="230">
        <v>10</v>
      </c>
      <c r="F11" s="230">
        <v>400</v>
      </c>
      <c r="G11" s="230">
        <v>0</v>
      </c>
      <c r="H11" s="230">
        <v>0</v>
      </c>
      <c r="I11" s="230">
        <v>0</v>
      </c>
      <c r="J11" s="230">
        <v>0</v>
      </c>
      <c r="K11" s="230">
        <v>0</v>
      </c>
      <c r="L11" s="230">
        <v>0</v>
      </c>
      <c r="M11" s="230">
        <v>0</v>
      </c>
      <c r="N11" s="230">
        <v>0</v>
      </c>
      <c r="O11" s="230">
        <v>400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0</v>
      </c>
      <c r="AS11" s="230">
        <v>0</v>
      </c>
      <c r="AT11" s="230">
        <v>0</v>
      </c>
      <c r="AU11" s="230">
        <v>0</v>
      </c>
      <c r="AV11" s="230">
        <v>0</v>
      </c>
      <c r="AW11" s="230">
        <v>0</v>
      </c>
    </row>
    <row r="12" spans="1:49" x14ac:dyDescent="0.3">
      <c r="A12" s="230" t="s">
        <v>177</v>
      </c>
      <c r="B12" s="255">
        <v>9</v>
      </c>
      <c r="C12" s="230">
        <v>35</v>
      </c>
      <c r="D12" s="230">
        <v>1</v>
      </c>
      <c r="E12" s="230">
        <v>11</v>
      </c>
      <c r="F12" s="230">
        <v>6007.8772546841901</v>
      </c>
      <c r="G12" s="230">
        <v>0</v>
      </c>
      <c r="H12" s="230">
        <v>0</v>
      </c>
      <c r="I12" s="230">
        <v>0</v>
      </c>
      <c r="J12" s="230">
        <v>2007.8772546841899</v>
      </c>
      <c r="K12" s="230">
        <v>0</v>
      </c>
      <c r="L12" s="230">
        <v>0</v>
      </c>
      <c r="M12" s="230">
        <v>0</v>
      </c>
      <c r="N12" s="230">
        <v>0</v>
      </c>
      <c r="O12" s="230">
        <v>4000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0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  <c r="AP12" s="230">
        <v>0</v>
      </c>
      <c r="AQ12" s="230">
        <v>0</v>
      </c>
      <c r="AR12" s="230">
        <v>0</v>
      </c>
      <c r="AS12" s="230">
        <v>0</v>
      </c>
      <c r="AT12" s="230">
        <v>0</v>
      </c>
      <c r="AU12" s="230">
        <v>0</v>
      </c>
      <c r="AV12" s="230">
        <v>0</v>
      </c>
      <c r="AW12" s="230">
        <v>0</v>
      </c>
    </row>
    <row r="13" spans="1:49" x14ac:dyDescent="0.3">
      <c r="A13" s="230" t="s">
        <v>178</v>
      </c>
      <c r="B13" s="255">
        <v>10</v>
      </c>
      <c r="C13" s="230">
        <v>35</v>
      </c>
      <c r="D13" s="230">
        <v>2</v>
      </c>
      <c r="E13" s="230">
        <v>1</v>
      </c>
      <c r="F13" s="230">
        <v>74.75</v>
      </c>
      <c r="G13" s="230">
        <v>0</v>
      </c>
      <c r="H13" s="230">
        <v>4</v>
      </c>
      <c r="I13" s="230">
        <v>1</v>
      </c>
      <c r="J13" s="230">
        <v>0</v>
      </c>
      <c r="K13" s="230">
        <v>6.1</v>
      </c>
      <c r="L13" s="230">
        <v>0</v>
      </c>
      <c r="M13" s="230">
        <v>0</v>
      </c>
      <c r="N13" s="230">
        <v>0</v>
      </c>
      <c r="O13" s="230">
        <v>0</v>
      </c>
      <c r="P13" s="230">
        <v>17.899999999999999</v>
      </c>
      <c r="Q13" s="230">
        <v>3</v>
      </c>
      <c r="R13" s="230">
        <v>3</v>
      </c>
      <c r="S13" s="230">
        <v>0</v>
      </c>
      <c r="T13" s="230">
        <v>0</v>
      </c>
      <c r="U13" s="230">
        <v>0</v>
      </c>
      <c r="V13" s="230">
        <v>22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0</v>
      </c>
      <c r="AJ13" s="230">
        <v>4</v>
      </c>
      <c r="AK13" s="230">
        <v>0</v>
      </c>
      <c r="AL13" s="230">
        <v>0</v>
      </c>
      <c r="AM13" s="230">
        <v>0.75</v>
      </c>
      <c r="AN13" s="230">
        <v>0</v>
      </c>
      <c r="AO13" s="230">
        <v>1</v>
      </c>
      <c r="AP13" s="230">
        <v>0</v>
      </c>
      <c r="AQ13" s="230">
        <v>0</v>
      </c>
      <c r="AR13" s="230">
        <v>7</v>
      </c>
      <c r="AS13" s="230">
        <v>0</v>
      </c>
      <c r="AT13" s="230">
        <v>0</v>
      </c>
      <c r="AU13" s="230">
        <v>0</v>
      </c>
      <c r="AV13" s="230">
        <v>0</v>
      </c>
      <c r="AW13" s="230">
        <v>5</v>
      </c>
    </row>
    <row r="14" spans="1:49" x14ac:dyDescent="0.3">
      <c r="A14" s="230" t="s">
        <v>179</v>
      </c>
      <c r="B14" s="255">
        <v>11</v>
      </c>
      <c r="C14" s="230">
        <v>35</v>
      </c>
      <c r="D14" s="230">
        <v>2</v>
      </c>
      <c r="E14" s="230">
        <v>2</v>
      </c>
      <c r="F14" s="230">
        <v>11168</v>
      </c>
      <c r="G14" s="230">
        <v>0</v>
      </c>
      <c r="H14" s="230">
        <v>488</v>
      </c>
      <c r="I14" s="230">
        <v>152</v>
      </c>
      <c r="J14" s="230">
        <v>0</v>
      </c>
      <c r="K14" s="230">
        <v>928</v>
      </c>
      <c r="L14" s="230">
        <v>0</v>
      </c>
      <c r="M14" s="230">
        <v>0</v>
      </c>
      <c r="N14" s="230">
        <v>0</v>
      </c>
      <c r="O14" s="230">
        <v>0</v>
      </c>
      <c r="P14" s="230">
        <v>2680</v>
      </c>
      <c r="Q14" s="230">
        <v>384</v>
      </c>
      <c r="R14" s="230">
        <v>496</v>
      </c>
      <c r="S14" s="230">
        <v>0</v>
      </c>
      <c r="T14" s="230">
        <v>0</v>
      </c>
      <c r="U14" s="230">
        <v>0</v>
      </c>
      <c r="V14" s="230">
        <v>3236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632</v>
      </c>
      <c r="AK14" s="230">
        <v>0</v>
      </c>
      <c r="AL14" s="230">
        <v>0</v>
      </c>
      <c r="AM14" s="230">
        <v>160</v>
      </c>
      <c r="AN14" s="230">
        <v>0</v>
      </c>
      <c r="AO14" s="230">
        <v>144</v>
      </c>
      <c r="AP14" s="230">
        <v>0</v>
      </c>
      <c r="AQ14" s="230">
        <v>0</v>
      </c>
      <c r="AR14" s="230">
        <v>1100</v>
      </c>
      <c r="AS14" s="230">
        <v>0</v>
      </c>
      <c r="AT14" s="230">
        <v>0</v>
      </c>
      <c r="AU14" s="230">
        <v>0</v>
      </c>
      <c r="AV14" s="230">
        <v>0</v>
      </c>
      <c r="AW14" s="230">
        <v>768</v>
      </c>
    </row>
    <row r="15" spans="1:49" x14ac:dyDescent="0.3">
      <c r="A15" s="230" t="s">
        <v>180</v>
      </c>
      <c r="B15" s="255">
        <v>12</v>
      </c>
      <c r="C15" s="230">
        <v>35</v>
      </c>
      <c r="D15" s="230">
        <v>2</v>
      </c>
      <c r="E15" s="230">
        <v>4</v>
      </c>
      <c r="F15" s="230">
        <v>402.5</v>
      </c>
      <c r="G15" s="230">
        <v>0</v>
      </c>
      <c r="H15" s="230">
        <v>0</v>
      </c>
      <c r="I15" s="230">
        <v>0</v>
      </c>
      <c r="J15" s="230">
        <v>0</v>
      </c>
      <c r="K15" s="230">
        <v>56</v>
      </c>
      <c r="L15" s="230">
        <v>0</v>
      </c>
      <c r="M15" s="230">
        <v>0</v>
      </c>
      <c r="N15" s="230">
        <v>0</v>
      </c>
      <c r="O15" s="230">
        <v>0</v>
      </c>
      <c r="P15" s="230">
        <v>28.5</v>
      </c>
      <c r="Q15" s="230">
        <v>0</v>
      </c>
      <c r="R15" s="230">
        <v>4</v>
      </c>
      <c r="S15" s="230">
        <v>0</v>
      </c>
      <c r="T15" s="230">
        <v>0</v>
      </c>
      <c r="U15" s="230">
        <v>0</v>
      </c>
      <c r="V15" s="230">
        <v>294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  <c r="AP15" s="230">
        <v>0</v>
      </c>
      <c r="AQ15" s="230">
        <v>0</v>
      </c>
      <c r="AR15" s="230">
        <v>0</v>
      </c>
      <c r="AS15" s="230">
        <v>0</v>
      </c>
      <c r="AT15" s="230">
        <v>0</v>
      </c>
      <c r="AU15" s="230">
        <v>0</v>
      </c>
      <c r="AV15" s="230">
        <v>0</v>
      </c>
      <c r="AW15" s="230">
        <v>20</v>
      </c>
    </row>
    <row r="16" spans="1:49" x14ac:dyDescent="0.3">
      <c r="A16" s="230" t="s">
        <v>168</v>
      </c>
      <c r="B16" s="255">
        <v>2016</v>
      </c>
      <c r="C16" s="230">
        <v>35</v>
      </c>
      <c r="D16" s="230">
        <v>2</v>
      </c>
      <c r="E16" s="230">
        <v>5</v>
      </c>
      <c r="F16" s="230">
        <v>41</v>
      </c>
      <c r="G16" s="230">
        <v>41</v>
      </c>
      <c r="H16" s="230">
        <v>0</v>
      </c>
      <c r="I16" s="230">
        <v>0</v>
      </c>
      <c r="J16" s="230">
        <v>0</v>
      </c>
      <c r="K16" s="230">
        <v>0</v>
      </c>
      <c r="L16" s="230">
        <v>0</v>
      </c>
      <c r="M16" s="230">
        <v>0</v>
      </c>
      <c r="N16" s="230">
        <v>0</v>
      </c>
      <c r="O16" s="230">
        <v>0</v>
      </c>
      <c r="P16" s="230">
        <v>0</v>
      </c>
      <c r="Q16" s="230">
        <v>0</v>
      </c>
      <c r="R16" s="230">
        <v>0</v>
      </c>
      <c r="S16" s="230">
        <v>0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0</v>
      </c>
      <c r="AK16" s="230">
        <v>0</v>
      </c>
      <c r="AL16" s="230">
        <v>0</v>
      </c>
      <c r="AM16" s="230">
        <v>0</v>
      </c>
      <c r="AN16" s="230">
        <v>0</v>
      </c>
      <c r="AO16" s="230">
        <v>0</v>
      </c>
      <c r="AP16" s="230">
        <v>0</v>
      </c>
      <c r="AQ16" s="230">
        <v>0</v>
      </c>
      <c r="AR16" s="230">
        <v>0</v>
      </c>
      <c r="AS16" s="230">
        <v>0</v>
      </c>
      <c r="AT16" s="230">
        <v>0</v>
      </c>
      <c r="AU16" s="230">
        <v>0</v>
      </c>
      <c r="AV16" s="230">
        <v>0</v>
      </c>
      <c r="AW16" s="230">
        <v>0</v>
      </c>
    </row>
    <row r="17" spans="3:49" x14ac:dyDescent="0.3">
      <c r="C17" s="230">
        <v>35</v>
      </c>
      <c r="D17" s="230">
        <v>2</v>
      </c>
      <c r="E17" s="230">
        <v>6</v>
      </c>
      <c r="F17" s="230">
        <v>2090305</v>
      </c>
      <c r="G17" s="230">
        <v>0</v>
      </c>
      <c r="H17" s="230">
        <v>38757</v>
      </c>
      <c r="I17" s="230">
        <v>29446</v>
      </c>
      <c r="J17" s="230">
        <v>0</v>
      </c>
      <c r="K17" s="230">
        <v>401160</v>
      </c>
      <c r="L17" s="230">
        <v>0</v>
      </c>
      <c r="M17" s="230">
        <v>0</v>
      </c>
      <c r="N17" s="230">
        <v>0</v>
      </c>
      <c r="O17" s="230">
        <v>0</v>
      </c>
      <c r="P17" s="230">
        <v>434667</v>
      </c>
      <c r="Q17" s="230">
        <v>83533</v>
      </c>
      <c r="R17" s="230">
        <v>112071</v>
      </c>
      <c r="S17" s="230">
        <v>0</v>
      </c>
      <c r="T17" s="230">
        <v>0</v>
      </c>
      <c r="U17" s="230">
        <v>0</v>
      </c>
      <c r="V17" s="230">
        <v>616101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97801</v>
      </c>
      <c r="AK17" s="230">
        <v>0</v>
      </c>
      <c r="AL17" s="230">
        <v>0</v>
      </c>
      <c r="AM17" s="230">
        <v>19342</v>
      </c>
      <c r="AN17" s="230">
        <v>0</v>
      </c>
      <c r="AO17" s="230">
        <v>21583</v>
      </c>
      <c r="AP17" s="230">
        <v>0</v>
      </c>
      <c r="AQ17" s="230">
        <v>0</v>
      </c>
      <c r="AR17" s="230">
        <v>126189</v>
      </c>
      <c r="AS17" s="230">
        <v>0</v>
      </c>
      <c r="AT17" s="230">
        <v>0</v>
      </c>
      <c r="AU17" s="230">
        <v>0</v>
      </c>
      <c r="AV17" s="230">
        <v>0</v>
      </c>
      <c r="AW17" s="230">
        <v>109655</v>
      </c>
    </row>
    <row r="18" spans="3:49" x14ac:dyDescent="0.3">
      <c r="C18" s="230">
        <v>35</v>
      </c>
      <c r="D18" s="230">
        <v>2</v>
      </c>
      <c r="E18" s="230">
        <v>9</v>
      </c>
      <c r="F18" s="230">
        <v>19110</v>
      </c>
      <c r="G18" s="230">
        <v>0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6910</v>
      </c>
      <c r="Q18" s="230">
        <v>0</v>
      </c>
      <c r="R18" s="230">
        <v>2600</v>
      </c>
      <c r="S18" s="230">
        <v>0</v>
      </c>
      <c r="T18" s="230">
        <v>0</v>
      </c>
      <c r="U18" s="230">
        <v>0</v>
      </c>
      <c r="V18" s="230">
        <v>4100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  <c r="AP18" s="230">
        <v>0</v>
      </c>
      <c r="AQ18" s="230">
        <v>0</v>
      </c>
      <c r="AR18" s="230">
        <v>5500</v>
      </c>
      <c r="AS18" s="230">
        <v>0</v>
      </c>
      <c r="AT18" s="230">
        <v>0</v>
      </c>
      <c r="AU18" s="230">
        <v>0</v>
      </c>
      <c r="AV18" s="230">
        <v>0</v>
      </c>
      <c r="AW18" s="230">
        <v>0</v>
      </c>
    </row>
    <row r="19" spans="3:49" x14ac:dyDescent="0.3">
      <c r="C19" s="230">
        <v>35</v>
      </c>
      <c r="D19" s="230">
        <v>2</v>
      </c>
      <c r="E19" s="230">
        <v>11</v>
      </c>
      <c r="F19" s="230">
        <v>6007.8772546841901</v>
      </c>
      <c r="G19" s="230">
        <v>0</v>
      </c>
      <c r="H19" s="230">
        <v>0</v>
      </c>
      <c r="I19" s="230">
        <v>0</v>
      </c>
      <c r="J19" s="230">
        <v>2007.8772546841899</v>
      </c>
      <c r="K19" s="230">
        <v>0</v>
      </c>
      <c r="L19" s="230">
        <v>0</v>
      </c>
      <c r="M19" s="230">
        <v>0</v>
      </c>
      <c r="N19" s="230">
        <v>0</v>
      </c>
      <c r="O19" s="230">
        <v>4000</v>
      </c>
      <c r="P19" s="230">
        <v>0</v>
      </c>
      <c r="Q19" s="230">
        <v>0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0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  <c r="AP19" s="230">
        <v>0</v>
      </c>
      <c r="AQ19" s="230">
        <v>0</v>
      </c>
      <c r="AR19" s="230">
        <v>0</v>
      </c>
      <c r="AS19" s="230">
        <v>0</v>
      </c>
      <c r="AT19" s="230">
        <v>0</v>
      </c>
      <c r="AU19" s="230">
        <v>0</v>
      </c>
      <c r="AV19" s="230">
        <v>0</v>
      </c>
      <c r="AW19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400" t="s">
        <v>1051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19" ht="14.4" customHeight="1" thickBot="1" x14ac:dyDescent="0.35">
      <c r="A2" s="234" t="s">
        <v>260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2326190</v>
      </c>
      <c r="C3" s="222">
        <f t="shared" ref="C3:R3" si="0">SUBTOTAL(9,C6:C1048576)</f>
        <v>4</v>
      </c>
      <c r="D3" s="222">
        <f>SUBTOTAL(9,D6:D1048576)/2</f>
        <v>2433692</v>
      </c>
      <c r="E3" s="222">
        <f t="shared" si="0"/>
        <v>3.9878264082157875</v>
      </c>
      <c r="F3" s="222">
        <f>SUBTOTAL(9,F6:F1048576)/2</f>
        <v>2685686.66</v>
      </c>
      <c r="G3" s="223">
        <f>IF(B3&lt;&gt;0,F3/B3,"")</f>
        <v>1.1545431198655312</v>
      </c>
      <c r="H3" s="224">
        <f t="shared" si="0"/>
        <v>67860</v>
      </c>
      <c r="I3" s="222">
        <f t="shared" si="0"/>
        <v>1</v>
      </c>
      <c r="J3" s="222">
        <f t="shared" si="0"/>
        <v>75400</v>
      </c>
      <c r="K3" s="222">
        <f t="shared" si="0"/>
        <v>1.1111111111111112</v>
      </c>
      <c r="L3" s="222">
        <f t="shared" si="0"/>
        <v>61828</v>
      </c>
      <c r="M3" s="225">
        <f>IF(H3&lt;&gt;0,L3/H3,"")</f>
        <v>0.91111111111111109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01" t="s">
        <v>230</v>
      </c>
      <c r="B4" s="402" t="s">
        <v>99</v>
      </c>
      <c r="C4" s="403"/>
      <c r="D4" s="403"/>
      <c r="E4" s="403"/>
      <c r="F4" s="403"/>
      <c r="G4" s="404"/>
      <c r="H4" s="402" t="s">
        <v>100</v>
      </c>
      <c r="I4" s="403"/>
      <c r="J4" s="403"/>
      <c r="K4" s="403"/>
      <c r="L4" s="403"/>
      <c r="M4" s="404"/>
      <c r="N4" s="402" t="s">
        <v>101</v>
      </c>
      <c r="O4" s="403"/>
      <c r="P4" s="403"/>
      <c r="Q4" s="403"/>
      <c r="R4" s="403"/>
      <c r="S4" s="404"/>
    </row>
    <row r="5" spans="1:19" ht="14.4" customHeight="1" thickBot="1" x14ac:dyDescent="0.35">
      <c r="A5" s="615"/>
      <c r="B5" s="616">
        <v>2014</v>
      </c>
      <c r="C5" s="617"/>
      <c r="D5" s="617">
        <v>2015</v>
      </c>
      <c r="E5" s="617"/>
      <c r="F5" s="617">
        <v>2016</v>
      </c>
      <c r="G5" s="618" t="s">
        <v>2</v>
      </c>
      <c r="H5" s="616">
        <v>2014</v>
      </c>
      <c r="I5" s="617"/>
      <c r="J5" s="617">
        <v>2015</v>
      </c>
      <c r="K5" s="617"/>
      <c r="L5" s="617">
        <v>2016</v>
      </c>
      <c r="M5" s="618" t="s">
        <v>2</v>
      </c>
      <c r="N5" s="616">
        <v>2014</v>
      </c>
      <c r="O5" s="617"/>
      <c r="P5" s="617">
        <v>2015</v>
      </c>
      <c r="Q5" s="617"/>
      <c r="R5" s="617">
        <v>2016</v>
      </c>
      <c r="S5" s="618" t="s">
        <v>2</v>
      </c>
    </row>
    <row r="6" spans="1:19" ht="14.4" customHeight="1" x14ac:dyDescent="0.3">
      <c r="A6" s="572" t="s">
        <v>1049</v>
      </c>
      <c r="B6" s="619">
        <v>148157</v>
      </c>
      <c r="C6" s="541">
        <v>1</v>
      </c>
      <c r="D6" s="619">
        <v>139343</v>
      </c>
      <c r="E6" s="541">
        <v>0.94050905458398859</v>
      </c>
      <c r="F6" s="619">
        <v>149707.66</v>
      </c>
      <c r="G6" s="546">
        <v>1.0104663296368042</v>
      </c>
      <c r="H6" s="619"/>
      <c r="I6" s="541"/>
      <c r="J6" s="619"/>
      <c r="K6" s="541"/>
      <c r="L6" s="619"/>
      <c r="M6" s="546"/>
      <c r="N6" s="619"/>
      <c r="O6" s="541"/>
      <c r="P6" s="619"/>
      <c r="Q6" s="541"/>
      <c r="R6" s="619"/>
      <c r="S6" s="122"/>
    </row>
    <row r="7" spans="1:19" ht="14.4" customHeight="1" thickBot="1" x14ac:dyDescent="0.35">
      <c r="A7" s="621" t="s">
        <v>1050</v>
      </c>
      <c r="B7" s="620">
        <v>2178033</v>
      </c>
      <c r="C7" s="556">
        <v>1</v>
      </c>
      <c r="D7" s="620">
        <v>2294349</v>
      </c>
      <c r="E7" s="556">
        <v>1.0534041495239053</v>
      </c>
      <c r="F7" s="620">
        <v>2535979</v>
      </c>
      <c r="G7" s="561">
        <v>1.1643436991083238</v>
      </c>
      <c r="H7" s="620">
        <v>67860</v>
      </c>
      <c r="I7" s="556">
        <v>1</v>
      </c>
      <c r="J7" s="620">
        <v>75400</v>
      </c>
      <c r="K7" s="556">
        <v>1.1111111111111112</v>
      </c>
      <c r="L7" s="620">
        <v>61828</v>
      </c>
      <c r="M7" s="561">
        <v>0.91111111111111109</v>
      </c>
      <c r="N7" s="620"/>
      <c r="O7" s="556"/>
      <c r="P7" s="620"/>
      <c r="Q7" s="556"/>
      <c r="R7" s="620"/>
      <c r="S7" s="562"/>
    </row>
    <row r="8" spans="1:19" ht="14.4" customHeight="1" thickBot="1" x14ac:dyDescent="0.35"/>
    <row r="9" spans="1:19" ht="14.4" customHeight="1" x14ac:dyDescent="0.3">
      <c r="A9" s="572" t="s">
        <v>1052</v>
      </c>
      <c r="B9" s="619">
        <v>148157</v>
      </c>
      <c r="C9" s="541">
        <v>1</v>
      </c>
      <c r="D9" s="619">
        <v>139343</v>
      </c>
      <c r="E9" s="541">
        <v>0.94050905458398859</v>
      </c>
      <c r="F9" s="619">
        <v>149707.66</v>
      </c>
      <c r="G9" s="546">
        <v>1.0104663296368042</v>
      </c>
      <c r="H9" s="619"/>
      <c r="I9" s="541"/>
      <c r="J9" s="619"/>
      <c r="K9" s="541"/>
      <c r="L9" s="619"/>
      <c r="M9" s="546"/>
      <c r="N9" s="619"/>
      <c r="O9" s="541"/>
      <c r="P9" s="619"/>
      <c r="Q9" s="541"/>
      <c r="R9" s="619"/>
      <c r="S9" s="122"/>
    </row>
    <row r="10" spans="1:19" ht="14.4" customHeight="1" thickBot="1" x14ac:dyDescent="0.35">
      <c r="A10" s="621" t="s">
        <v>514</v>
      </c>
      <c r="B10" s="620">
        <v>2178033</v>
      </c>
      <c r="C10" s="556">
        <v>1</v>
      </c>
      <c r="D10" s="620">
        <v>2294349</v>
      </c>
      <c r="E10" s="556">
        <v>1.0534041495239053</v>
      </c>
      <c r="F10" s="620">
        <v>2535979</v>
      </c>
      <c r="G10" s="561">
        <v>1.1643436991083238</v>
      </c>
      <c r="H10" s="620"/>
      <c r="I10" s="556"/>
      <c r="J10" s="620"/>
      <c r="K10" s="556"/>
      <c r="L10" s="620"/>
      <c r="M10" s="561"/>
      <c r="N10" s="620"/>
      <c r="O10" s="556"/>
      <c r="P10" s="620"/>
      <c r="Q10" s="556"/>
      <c r="R10" s="620"/>
      <c r="S10" s="562"/>
    </row>
    <row r="11" spans="1:19" ht="14.4" customHeight="1" x14ac:dyDescent="0.3">
      <c r="A11" s="518" t="s">
        <v>584</v>
      </c>
    </row>
    <row r="12" spans="1:19" ht="14.4" customHeight="1" x14ac:dyDescent="0.3">
      <c r="A12" s="519" t="s">
        <v>585</v>
      </c>
    </row>
    <row r="13" spans="1:19" ht="14.4" customHeight="1" x14ac:dyDescent="0.3">
      <c r="A13" s="518" t="s">
        <v>1053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400" t="s">
        <v>1057</v>
      </c>
      <c r="B1" s="328"/>
      <c r="C1" s="328"/>
      <c r="D1" s="328"/>
      <c r="E1" s="328"/>
      <c r="F1" s="328"/>
      <c r="G1" s="328"/>
    </row>
    <row r="2" spans="1:7" ht="14.4" customHeight="1" thickBot="1" x14ac:dyDescent="0.35">
      <c r="A2" s="234" t="s">
        <v>260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6">
        <f t="shared" ref="B3:G3" si="0">SUBTOTAL(9,B6:B1048576)</f>
        <v>10220</v>
      </c>
      <c r="C3" s="317">
        <f t="shared" si="0"/>
        <v>10231</v>
      </c>
      <c r="D3" s="317">
        <f t="shared" si="0"/>
        <v>11067</v>
      </c>
      <c r="E3" s="224">
        <f t="shared" si="0"/>
        <v>2326190</v>
      </c>
      <c r="F3" s="222">
        <f t="shared" si="0"/>
        <v>2433692</v>
      </c>
      <c r="G3" s="318">
        <f t="shared" si="0"/>
        <v>2685686.66</v>
      </c>
    </row>
    <row r="4" spans="1:7" ht="14.4" customHeight="1" x14ac:dyDescent="0.3">
      <c r="A4" s="401" t="s">
        <v>136</v>
      </c>
      <c r="B4" s="402" t="s">
        <v>227</v>
      </c>
      <c r="C4" s="403"/>
      <c r="D4" s="403"/>
      <c r="E4" s="405" t="s">
        <v>99</v>
      </c>
      <c r="F4" s="406"/>
      <c r="G4" s="407"/>
    </row>
    <row r="5" spans="1:7" ht="14.4" customHeight="1" thickBot="1" x14ac:dyDescent="0.35">
      <c r="A5" s="615"/>
      <c r="B5" s="616">
        <v>2014</v>
      </c>
      <c r="C5" s="617">
        <v>2015</v>
      </c>
      <c r="D5" s="617">
        <v>2016</v>
      </c>
      <c r="E5" s="616">
        <v>2014</v>
      </c>
      <c r="F5" s="617">
        <v>2015</v>
      </c>
      <c r="G5" s="617">
        <v>2016</v>
      </c>
    </row>
    <row r="6" spans="1:7" ht="14.4" customHeight="1" x14ac:dyDescent="0.3">
      <c r="A6" s="572" t="s">
        <v>1054</v>
      </c>
      <c r="B6" s="116">
        <v>10150</v>
      </c>
      <c r="C6" s="116">
        <v>10180</v>
      </c>
      <c r="D6" s="116">
        <v>11019</v>
      </c>
      <c r="E6" s="619">
        <v>2180308</v>
      </c>
      <c r="F6" s="619">
        <v>2296662</v>
      </c>
      <c r="G6" s="622">
        <v>2538413</v>
      </c>
    </row>
    <row r="7" spans="1:7" ht="14.4" customHeight="1" x14ac:dyDescent="0.3">
      <c r="A7" s="573" t="s">
        <v>590</v>
      </c>
      <c r="B7" s="565"/>
      <c r="C7" s="565">
        <v>1</v>
      </c>
      <c r="D7" s="565">
        <v>9</v>
      </c>
      <c r="E7" s="623"/>
      <c r="F7" s="623">
        <v>35</v>
      </c>
      <c r="G7" s="624">
        <v>36673.33</v>
      </c>
    </row>
    <row r="8" spans="1:7" ht="14.4" customHeight="1" x14ac:dyDescent="0.3">
      <c r="A8" s="573" t="s">
        <v>587</v>
      </c>
      <c r="B8" s="565">
        <v>6</v>
      </c>
      <c r="C8" s="565">
        <v>4</v>
      </c>
      <c r="D8" s="565">
        <v>3</v>
      </c>
      <c r="E8" s="623">
        <v>18090</v>
      </c>
      <c r="F8" s="623">
        <v>140</v>
      </c>
      <c r="G8" s="624">
        <v>111</v>
      </c>
    </row>
    <row r="9" spans="1:7" ht="14.4" customHeight="1" x14ac:dyDescent="0.3">
      <c r="A9" s="573" t="s">
        <v>1055</v>
      </c>
      <c r="B9" s="565">
        <v>3</v>
      </c>
      <c r="C9" s="565">
        <v>2</v>
      </c>
      <c r="D9" s="565"/>
      <c r="E9" s="623">
        <v>102</v>
      </c>
      <c r="F9" s="623">
        <v>70</v>
      </c>
      <c r="G9" s="624"/>
    </row>
    <row r="10" spans="1:7" ht="14.4" customHeight="1" x14ac:dyDescent="0.3">
      <c r="A10" s="573" t="s">
        <v>1056</v>
      </c>
      <c r="B10" s="565"/>
      <c r="C10" s="565">
        <v>4</v>
      </c>
      <c r="D10" s="565">
        <v>1</v>
      </c>
      <c r="E10" s="623"/>
      <c r="F10" s="623">
        <v>140</v>
      </c>
      <c r="G10" s="624">
        <v>37</v>
      </c>
    </row>
    <row r="11" spans="1:7" ht="14.4" customHeight="1" x14ac:dyDescent="0.3">
      <c r="A11" s="573" t="s">
        <v>589</v>
      </c>
      <c r="B11" s="565"/>
      <c r="C11" s="565">
        <v>5</v>
      </c>
      <c r="D11" s="565">
        <v>5</v>
      </c>
      <c r="E11" s="623"/>
      <c r="F11" s="623">
        <v>175</v>
      </c>
      <c r="G11" s="624">
        <v>185</v>
      </c>
    </row>
    <row r="12" spans="1:7" ht="14.4" customHeight="1" thickBot="1" x14ac:dyDescent="0.35">
      <c r="A12" s="621" t="s">
        <v>588</v>
      </c>
      <c r="B12" s="567">
        <v>61</v>
      </c>
      <c r="C12" s="567">
        <v>35</v>
      </c>
      <c r="D12" s="567">
        <v>30</v>
      </c>
      <c r="E12" s="620">
        <v>127690</v>
      </c>
      <c r="F12" s="620">
        <v>136470</v>
      </c>
      <c r="G12" s="625">
        <v>110267.33</v>
      </c>
    </row>
    <row r="13" spans="1:7" ht="14.4" customHeight="1" x14ac:dyDescent="0.3">
      <c r="A13" s="518" t="s">
        <v>584</v>
      </c>
    </row>
    <row r="14" spans="1:7" ht="14.4" customHeight="1" x14ac:dyDescent="0.3">
      <c r="A14" s="519" t="s">
        <v>585</v>
      </c>
    </row>
    <row r="15" spans="1:7" ht="14.4" customHeight="1" x14ac:dyDescent="0.3">
      <c r="A15" s="518" t="s">
        <v>1053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4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8" t="s">
        <v>1135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7" ht="14.4" customHeight="1" thickBot="1" x14ac:dyDescent="0.35">
      <c r="A2" s="234" t="s">
        <v>260</v>
      </c>
      <c r="B2" s="323"/>
      <c r="C2" s="131"/>
      <c r="D2" s="315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10310</v>
      </c>
      <c r="G3" s="103">
        <f t="shared" si="0"/>
        <v>2394050</v>
      </c>
      <c r="H3" s="74"/>
      <c r="I3" s="74"/>
      <c r="J3" s="103">
        <f t="shared" si="0"/>
        <v>10331</v>
      </c>
      <c r="K3" s="103">
        <f t="shared" si="0"/>
        <v>2509092</v>
      </c>
      <c r="L3" s="74"/>
      <c r="M3" s="74"/>
      <c r="N3" s="103">
        <f t="shared" si="0"/>
        <v>11149</v>
      </c>
      <c r="O3" s="103">
        <f t="shared" si="0"/>
        <v>2747514.66</v>
      </c>
      <c r="P3" s="75">
        <f>IF(G3=0,0,O3/G3)</f>
        <v>1.1476429732044027</v>
      </c>
      <c r="Q3" s="104">
        <f>IF(N3=0,0,O3/N3)</f>
        <v>246.43597273298056</v>
      </c>
    </row>
    <row r="4" spans="1:17" ht="14.4" customHeight="1" x14ac:dyDescent="0.3">
      <c r="A4" s="409" t="s">
        <v>95</v>
      </c>
      <c r="B4" s="416" t="s">
        <v>0</v>
      </c>
      <c r="C4" s="410" t="s">
        <v>96</v>
      </c>
      <c r="D4" s="415" t="s">
        <v>71</v>
      </c>
      <c r="E4" s="411" t="s">
        <v>70</v>
      </c>
      <c r="F4" s="412">
        <v>2014</v>
      </c>
      <c r="G4" s="413"/>
      <c r="H4" s="101"/>
      <c r="I4" s="101"/>
      <c r="J4" s="412">
        <v>2015</v>
      </c>
      <c r="K4" s="413"/>
      <c r="L4" s="101"/>
      <c r="M4" s="101"/>
      <c r="N4" s="412">
        <v>2016</v>
      </c>
      <c r="O4" s="413"/>
      <c r="P4" s="414" t="s">
        <v>2</v>
      </c>
      <c r="Q4" s="408" t="s">
        <v>98</v>
      </c>
    </row>
    <row r="5" spans="1:17" ht="14.4" customHeight="1" thickBot="1" x14ac:dyDescent="0.35">
      <c r="A5" s="626"/>
      <c r="B5" s="627"/>
      <c r="C5" s="628"/>
      <c r="D5" s="629"/>
      <c r="E5" s="630"/>
      <c r="F5" s="631" t="s">
        <v>72</v>
      </c>
      <c r="G5" s="632" t="s">
        <v>14</v>
      </c>
      <c r="H5" s="633"/>
      <c r="I5" s="633"/>
      <c r="J5" s="631" t="s">
        <v>72</v>
      </c>
      <c r="K5" s="632" t="s">
        <v>14</v>
      </c>
      <c r="L5" s="633"/>
      <c r="M5" s="633"/>
      <c r="N5" s="631" t="s">
        <v>72</v>
      </c>
      <c r="O5" s="632" t="s">
        <v>14</v>
      </c>
      <c r="P5" s="634"/>
      <c r="Q5" s="635"/>
    </row>
    <row r="6" spans="1:17" ht="14.4" customHeight="1" x14ac:dyDescent="0.3">
      <c r="A6" s="540" t="s">
        <v>1058</v>
      </c>
      <c r="B6" s="541" t="s">
        <v>1052</v>
      </c>
      <c r="C6" s="541" t="s">
        <v>1059</v>
      </c>
      <c r="D6" s="541" t="s">
        <v>1060</v>
      </c>
      <c r="E6" s="541" t="s">
        <v>1061</v>
      </c>
      <c r="F6" s="116">
        <v>47</v>
      </c>
      <c r="G6" s="116">
        <v>1598</v>
      </c>
      <c r="H6" s="541">
        <v>1</v>
      </c>
      <c r="I6" s="541">
        <v>34</v>
      </c>
      <c r="J6" s="116">
        <v>31</v>
      </c>
      <c r="K6" s="116">
        <v>1085</v>
      </c>
      <c r="L6" s="541">
        <v>0.67897371714643306</v>
      </c>
      <c r="M6" s="541">
        <v>35</v>
      </c>
      <c r="N6" s="116">
        <v>22</v>
      </c>
      <c r="O6" s="116">
        <v>814</v>
      </c>
      <c r="P6" s="546">
        <v>0.50938673341677099</v>
      </c>
      <c r="Q6" s="564">
        <v>37</v>
      </c>
    </row>
    <row r="7" spans="1:17" ht="14.4" customHeight="1" x14ac:dyDescent="0.3">
      <c r="A7" s="547" t="s">
        <v>1058</v>
      </c>
      <c r="B7" s="548" t="s">
        <v>1052</v>
      </c>
      <c r="C7" s="548" t="s">
        <v>1059</v>
      </c>
      <c r="D7" s="548" t="s">
        <v>1062</v>
      </c>
      <c r="E7" s="548" t="s">
        <v>1063</v>
      </c>
      <c r="F7" s="565">
        <v>3</v>
      </c>
      <c r="G7" s="565">
        <v>0</v>
      </c>
      <c r="H7" s="548"/>
      <c r="I7" s="548">
        <v>0</v>
      </c>
      <c r="J7" s="565">
        <v>5</v>
      </c>
      <c r="K7" s="565">
        <v>0</v>
      </c>
      <c r="L7" s="548"/>
      <c r="M7" s="548">
        <v>0</v>
      </c>
      <c r="N7" s="565">
        <v>5</v>
      </c>
      <c r="O7" s="565">
        <v>166.66</v>
      </c>
      <c r="P7" s="553"/>
      <c r="Q7" s="566">
        <v>33.332000000000001</v>
      </c>
    </row>
    <row r="8" spans="1:17" ht="14.4" customHeight="1" x14ac:dyDescent="0.3">
      <c r="A8" s="547" t="s">
        <v>1058</v>
      </c>
      <c r="B8" s="548" t="s">
        <v>1052</v>
      </c>
      <c r="C8" s="548" t="s">
        <v>1059</v>
      </c>
      <c r="D8" s="548" t="s">
        <v>1064</v>
      </c>
      <c r="E8" s="548" t="s">
        <v>1065</v>
      </c>
      <c r="F8" s="565">
        <v>20</v>
      </c>
      <c r="G8" s="565">
        <v>700</v>
      </c>
      <c r="H8" s="548">
        <v>1</v>
      </c>
      <c r="I8" s="548">
        <v>35</v>
      </c>
      <c r="J8" s="565">
        <v>23</v>
      </c>
      <c r="K8" s="565">
        <v>828</v>
      </c>
      <c r="L8" s="548">
        <v>1.1828571428571428</v>
      </c>
      <c r="M8" s="548">
        <v>36</v>
      </c>
      <c r="N8" s="565">
        <v>22</v>
      </c>
      <c r="O8" s="565">
        <v>814</v>
      </c>
      <c r="P8" s="553">
        <v>1.1628571428571428</v>
      </c>
      <c r="Q8" s="566">
        <v>37</v>
      </c>
    </row>
    <row r="9" spans="1:17" ht="14.4" customHeight="1" x14ac:dyDescent="0.3">
      <c r="A9" s="547" t="s">
        <v>1058</v>
      </c>
      <c r="B9" s="548" t="s">
        <v>1052</v>
      </c>
      <c r="C9" s="548" t="s">
        <v>1059</v>
      </c>
      <c r="D9" s="548" t="s">
        <v>1066</v>
      </c>
      <c r="E9" s="548" t="s">
        <v>1067</v>
      </c>
      <c r="F9" s="565">
        <v>35</v>
      </c>
      <c r="G9" s="565">
        <v>1575</v>
      </c>
      <c r="H9" s="548">
        <v>1</v>
      </c>
      <c r="I9" s="548">
        <v>45</v>
      </c>
      <c r="J9" s="565">
        <v>33</v>
      </c>
      <c r="K9" s="565">
        <v>1485</v>
      </c>
      <c r="L9" s="548">
        <v>0.94285714285714284</v>
      </c>
      <c r="M9" s="548">
        <v>45</v>
      </c>
      <c r="N9" s="565">
        <v>36</v>
      </c>
      <c r="O9" s="565">
        <v>1620</v>
      </c>
      <c r="P9" s="553">
        <v>1.0285714285714285</v>
      </c>
      <c r="Q9" s="566">
        <v>45</v>
      </c>
    </row>
    <row r="10" spans="1:17" ht="14.4" customHeight="1" x14ac:dyDescent="0.3">
      <c r="A10" s="547" t="s">
        <v>1058</v>
      </c>
      <c r="B10" s="548" t="s">
        <v>1052</v>
      </c>
      <c r="C10" s="548" t="s">
        <v>1059</v>
      </c>
      <c r="D10" s="548" t="s">
        <v>1068</v>
      </c>
      <c r="E10" s="548" t="s">
        <v>1069</v>
      </c>
      <c r="F10" s="565">
        <v>16</v>
      </c>
      <c r="G10" s="565">
        <v>143632</v>
      </c>
      <c r="H10" s="548">
        <v>1</v>
      </c>
      <c r="I10" s="548">
        <v>8977</v>
      </c>
      <c r="J10" s="565">
        <v>15</v>
      </c>
      <c r="K10" s="565">
        <v>135120</v>
      </c>
      <c r="L10" s="548">
        <v>0.94073744012476324</v>
      </c>
      <c r="M10" s="548">
        <v>9008</v>
      </c>
      <c r="N10" s="565">
        <v>16</v>
      </c>
      <c r="O10" s="565">
        <v>145408</v>
      </c>
      <c r="P10" s="553">
        <v>1.0123649326055475</v>
      </c>
      <c r="Q10" s="566">
        <v>9088</v>
      </c>
    </row>
    <row r="11" spans="1:17" ht="14.4" customHeight="1" x14ac:dyDescent="0.3">
      <c r="A11" s="547" t="s">
        <v>1058</v>
      </c>
      <c r="B11" s="548" t="s">
        <v>1052</v>
      </c>
      <c r="C11" s="548" t="s">
        <v>1059</v>
      </c>
      <c r="D11" s="548" t="s">
        <v>1070</v>
      </c>
      <c r="E11" s="548" t="s">
        <v>1071</v>
      </c>
      <c r="F11" s="565">
        <v>4</v>
      </c>
      <c r="G11" s="565">
        <v>652</v>
      </c>
      <c r="H11" s="548">
        <v>1</v>
      </c>
      <c r="I11" s="548">
        <v>163</v>
      </c>
      <c r="J11" s="565">
        <v>5</v>
      </c>
      <c r="K11" s="565">
        <v>825</v>
      </c>
      <c r="L11" s="548">
        <v>1.2653374233128833</v>
      </c>
      <c r="M11" s="548">
        <v>165</v>
      </c>
      <c r="N11" s="565">
        <v>5</v>
      </c>
      <c r="O11" s="565">
        <v>885</v>
      </c>
      <c r="P11" s="553">
        <v>1.3573619631901841</v>
      </c>
      <c r="Q11" s="566">
        <v>177</v>
      </c>
    </row>
    <row r="12" spans="1:17" ht="14.4" customHeight="1" x14ac:dyDescent="0.3">
      <c r="A12" s="547" t="s">
        <v>1072</v>
      </c>
      <c r="B12" s="548" t="s">
        <v>514</v>
      </c>
      <c r="C12" s="548" t="s">
        <v>1073</v>
      </c>
      <c r="D12" s="548" t="s">
        <v>1074</v>
      </c>
      <c r="E12" s="548"/>
      <c r="F12" s="565">
        <v>90</v>
      </c>
      <c r="G12" s="565">
        <v>67860</v>
      </c>
      <c r="H12" s="548">
        <v>1</v>
      </c>
      <c r="I12" s="548">
        <v>754</v>
      </c>
      <c r="J12" s="565">
        <v>100</v>
      </c>
      <c r="K12" s="565">
        <v>75400</v>
      </c>
      <c r="L12" s="548">
        <v>1.1111111111111112</v>
      </c>
      <c r="M12" s="548">
        <v>754</v>
      </c>
      <c r="N12" s="565">
        <v>82</v>
      </c>
      <c r="O12" s="565">
        <v>61828</v>
      </c>
      <c r="P12" s="553">
        <v>0.91111111111111109</v>
      </c>
      <c r="Q12" s="566">
        <v>754</v>
      </c>
    </row>
    <row r="13" spans="1:17" ht="14.4" customHeight="1" x14ac:dyDescent="0.3">
      <c r="A13" s="547" t="s">
        <v>1072</v>
      </c>
      <c r="B13" s="548" t="s">
        <v>514</v>
      </c>
      <c r="C13" s="548" t="s">
        <v>1059</v>
      </c>
      <c r="D13" s="548" t="s">
        <v>1075</v>
      </c>
      <c r="E13" s="548" t="s">
        <v>1076</v>
      </c>
      <c r="F13" s="565">
        <v>398</v>
      </c>
      <c r="G13" s="565">
        <v>80794</v>
      </c>
      <c r="H13" s="548">
        <v>1</v>
      </c>
      <c r="I13" s="548">
        <v>203</v>
      </c>
      <c r="J13" s="565">
        <v>369</v>
      </c>
      <c r="K13" s="565">
        <v>76014</v>
      </c>
      <c r="L13" s="548">
        <v>0.94083719088051088</v>
      </c>
      <c r="M13" s="548">
        <v>206</v>
      </c>
      <c r="N13" s="565">
        <v>587</v>
      </c>
      <c r="O13" s="565">
        <v>123857</v>
      </c>
      <c r="P13" s="553">
        <v>1.5329974998143427</v>
      </c>
      <c r="Q13" s="566">
        <v>211</v>
      </c>
    </row>
    <row r="14" spans="1:17" ht="14.4" customHeight="1" x14ac:dyDescent="0.3">
      <c r="A14" s="547" t="s">
        <v>1072</v>
      </c>
      <c r="B14" s="548" t="s">
        <v>514</v>
      </c>
      <c r="C14" s="548" t="s">
        <v>1059</v>
      </c>
      <c r="D14" s="548" t="s">
        <v>1077</v>
      </c>
      <c r="E14" s="548" t="s">
        <v>1076</v>
      </c>
      <c r="F14" s="565">
        <v>63</v>
      </c>
      <c r="G14" s="565">
        <v>5292</v>
      </c>
      <c r="H14" s="548">
        <v>1</v>
      </c>
      <c r="I14" s="548">
        <v>84</v>
      </c>
      <c r="J14" s="565">
        <v>47</v>
      </c>
      <c r="K14" s="565">
        <v>3995</v>
      </c>
      <c r="L14" s="548">
        <v>0.75491307634164773</v>
      </c>
      <c r="M14" s="548">
        <v>85</v>
      </c>
      <c r="N14" s="565">
        <v>44</v>
      </c>
      <c r="O14" s="565">
        <v>3828</v>
      </c>
      <c r="P14" s="553">
        <v>0.72335600907029474</v>
      </c>
      <c r="Q14" s="566">
        <v>87</v>
      </c>
    </row>
    <row r="15" spans="1:17" ht="14.4" customHeight="1" x14ac:dyDescent="0.3">
      <c r="A15" s="547" t="s">
        <v>1072</v>
      </c>
      <c r="B15" s="548" t="s">
        <v>514</v>
      </c>
      <c r="C15" s="548" t="s">
        <v>1059</v>
      </c>
      <c r="D15" s="548" t="s">
        <v>1078</v>
      </c>
      <c r="E15" s="548" t="s">
        <v>1079</v>
      </c>
      <c r="F15" s="565">
        <v>1890</v>
      </c>
      <c r="G15" s="565">
        <v>551880</v>
      </c>
      <c r="H15" s="548">
        <v>1</v>
      </c>
      <c r="I15" s="548">
        <v>292</v>
      </c>
      <c r="J15" s="565">
        <v>2368</v>
      </c>
      <c r="K15" s="565">
        <v>698560</v>
      </c>
      <c r="L15" s="548">
        <v>1.2657824164673479</v>
      </c>
      <c r="M15" s="548">
        <v>295</v>
      </c>
      <c r="N15" s="565">
        <v>2493</v>
      </c>
      <c r="O15" s="565">
        <v>750393</v>
      </c>
      <c r="P15" s="553">
        <v>1.3597031963470321</v>
      </c>
      <c r="Q15" s="566">
        <v>301</v>
      </c>
    </row>
    <row r="16" spans="1:17" ht="14.4" customHeight="1" x14ac:dyDescent="0.3">
      <c r="A16" s="547" t="s">
        <v>1072</v>
      </c>
      <c r="B16" s="548" t="s">
        <v>514</v>
      </c>
      <c r="C16" s="548" t="s">
        <v>1059</v>
      </c>
      <c r="D16" s="548" t="s">
        <v>1080</v>
      </c>
      <c r="E16" s="548" t="s">
        <v>1081</v>
      </c>
      <c r="F16" s="565">
        <v>67</v>
      </c>
      <c r="G16" s="565">
        <v>6231</v>
      </c>
      <c r="H16" s="548">
        <v>1</v>
      </c>
      <c r="I16" s="548">
        <v>93</v>
      </c>
      <c r="J16" s="565">
        <v>50</v>
      </c>
      <c r="K16" s="565">
        <v>4750</v>
      </c>
      <c r="L16" s="548">
        <v>0.7623174450329</v>
      </c>
      <c r="M16" s="548">
        <v>95</v>
      </c>
      <c r="N16" s="565">
        <v>53</v>
      </c>
      <c r="O16" s="565">
        <v>5247</v>
      </c>
      <c r="P16" s="553">
        <v>0.84207992296581613</v>
      </c>
      <c r="Q16" s="566">
        <v>99</v>
      </c>
    </row>
    <row r="17" spans="1:17" ht="14.4" customHeight="1" x14ac:dyDescent="0.3">
      <c r="A17" s="547" t="s">
        <v>1072</v>
      </c>
      <c r="B17" s="548" t="s">
        <v>514</v>
      </c>
      <c r="C17" s="548" t="s">
        <v>1059</v>
      </c>
      <c r="D17" s="548" t="s">
        <v>1082</v>
      </c>
      <c r="E17" s="548" t="s">
        <v>1083</v>
      </c>
      <c r="F17" s="565">
        <v>5</v>
      </c>
      <c r="G17" s="565">
        <v>1100</v>
      </c>
      <c r="H17" s="548">
        <v>1</v>
      </c>
      <c r="I17" s="548">
        <v>220</v>
      </c>
      <c r="J17" s="565">
        <v>3</v>
      </c>
      <c r="K17" s="565">
        <v>672</v>
      </c>
      <c r="L17" s="548">
        <v>0.61090909090909096</v>
      </c>
      <c r="M17" s="548">
        <v>224</v>
      </c>
      <c r="N17" s="565">
        <v>2</v>
      </c>
      <c r="O17" s="565">
        <v>462</v>
      </c>
      <c r="P17" s="553">
        <v>0.42</v>
      </c>
      <c r="Q17" s="566">
        <v>231</v>
      </c>
    </row>
    <row r="18" spans="1:17" ht="14.4" customHeight="1" x14ac:dyDescent="0.3">
      <c r="A18" s="547" t="s">
        <v>1072</v>
      </c>
      <c r="B18" s="548" t="s">
        <v>514</v>
      </c>
      <c r="C18" s="548" t="s">
        <v>1059</v>
      </c>
      <c r="D18" s="548" t="s">
        <v>1084</v>
      </c>
      <c r="E18" s="548" t="s">
        <v>1085</v>
      </c>
      <c r="F18" s="565">
        <v>572</v>
      </c>
      <c r="G18" s="565">
        <v>76648</v>
      </c>
      <c r="H18" s="548">
        <v>1</v>
      </c>
      <c r="I18" s="548">
        <v>134</v>
      </c>
      <c r="J18" s="565">
        <v>487</v>
      </c>
      <c r="K18" s="565">
        <v>65745</v>
      </c>
      <c r="L18" s="548">
        <v>0.85775232230456111</v>
      </c>
      <c r="M18" s="548">
        <v>135</v>
      </c>
      <c r="N18" s="565">
        <v>524</v>
      </c>
      <c r="O18" s="565">
        <v>71788</v>
      </c>
      <c r="P18" s="553">
        <v>0.93659325748877986</v>
      </c>
      <c r="Q18" s="566">
        <v>137</v>
      </c>
    </row>
    <row r="19" spans="1:17" ht="14.4" customHeight="1" x14ac:dyDescent="0.3">
      <c r="A19" s="547" t="s">
        <v>1072</v>
      </c>
      <c r="B19" s="548" t="s">
        <v>514</v>
      </c>
      <c r="C19" s="548" t="s">
        <v>1059</v>
      </c>
      <c r="D19" s="548" t="s">
        <v>1086</v>
      </c>
      <c r="E19" s="548" t="s">
        <v>1085</v>
      </c>
      <c r="F19" s="565">
        <v>43</v>
      </c>
      <c r="G19" s="565">
        <v>7525</v>
      </c>
      <c r="H19" s="548">
        <v>1</v>
      </c>
      <c r="I19" s="548">
        <v>175</v>
      </c>
      <c r="J19" s="565">
        <v>34</v>
      </c>
      <c r="K19" s="565">
        <v>6052</v>
      </c>
      <c r="L19" s="548">
        <v>0.8042524916943522</v>
      </c>
      <c r="M19" s="548">
        <v>178</v>
      </c>
      <c r="N19" s="565">
        <v>41</v>
      </c>
      <c r="O19" s="565">
        <v>7503</v>
      </c>
      <c r="P19" s="553">
        <v>0.99707641196013286</v>
      </c>
      <c r="Q19" s="566">
        <v>183</v>
      </c>
    </row>
    <row r="20" spans="1:17" ht="14.4" customHeight="1" x14ac:dyDescent="0.3">
      <c r="A20" s="547" t="s">
        <v>1072</v>
      </c>
      <c r="B20" s="548" t="s">
        <v>514</v>
      </c>
      <c r="C20" s="548" t="s">
        <v>1059</v>
      </c>
      <c r="D20" s="548" t="s">
        <v>1087</v>
      </c>
      <c r="E20" s="548" t="s">
        <v>1088</v>
      </c>
      <c r="F20" s="565">
        <v>17</v>
      </c>
      <c r="G20" s="565">
        <v>10404</v>
      </c>
      <c r="H20" s="548">
        <v>1</v>
      </c>
      <c r="I20" s="548">
        <v>612</v>
      </c>
      <c r="J20" s="565">
        <v>10</v>
      </c>
      <c r="K20" s="565">
        <v>6200</v>
      </c>
      <c r="L20" s="548">
        <v>0.59592464436755099</v>
      </c>
      <c r="M20" s="548">
        <v>620</v>
      </c>
      <c r="N20" s="565">
        <v>19</v>
      </c>
      <c r="O20" s="565">
        <v>12141</v>
      </c>
      <c r="P20" s="553">
        <v>1.1669550173010381</v>
      </c>
      <c r="Q20" s="566">
        <v>639</v>
      </c>
    </row>
    <row r="21" spans="1:17" ht="14.4" customHeight="1" x14ac:dyDescent="0.3">
      <c r="A21" s="547" t="s">
        <v>1072</v>
      </c>
      <c r="B21" s="548" t="s">
        <v>514</v>
      </c>
      <c r="C21" s="548" t="s">
        <v>1059</v>
      </c>
      <c r="D21" s="548" t="s">
        <v>1089</v>
      </c>
      <c r="E21" s="548" t="s">
        <v>1090</v>
      </c>
      <c r="F21" s="565">
        <v>34</v>
      </c>
      <c r="G21" s="565">
        <v>19890</v>
      </c>
      <c r="H21" s="548">
        <v>1</v>
      </c>
      <c r="I21" s="548">
        <v>585</v>
      </c>
      <c r="J21" s="565">
        <v>15</v>
      </c>
      <c r="K21" s="565">
        <v>8895</v>
      </c>
      <c r="L21" s="548">
        <v>0.44720965309200605</v>
      </c>
      <c r="M21" s="548">
        <v>593</v>
      </c>
      <c r="N21" s="565">
        <v>24</v>
      </c>
      <c r="O21" s="565">
        <v>14592</v>
      </c>
      <c r="P21" s="553">
        <v>0.73363499245852182</v>
      </c>
      <c r="Q21" s="566">
        <v>608</v>
      </c>
    </row>
    <row r="22" spans="1:17" ht="14.4" customHeight="1" x14ac:dyDescent="0.3">
      <c r="A22" s="547" t="s">
        <v>1072</v>
      </c>
      <c r="B22" s="548" t="s">
        <v>514</v>
      </c>
      <c r="C22" s="548" t="s">
        <v>1059</v>
      </c>
      <c r="D22" s="548" t="s">
        <v>1091</v>
      </c>
      <c r="E22" s="548" t="s">
        <v>1092</v>
      </c>
      <c r="F22" s="565">
        <v>179</v>
      </c>
      <c r="G22" s="565">
        <v>28461</v>
      </c>
      <c r="H22" s="548">
        <v>1</v>
      </c>
      <c r="I22" s="548">
        <v>159</v>
      </c>
      <c r="J22" s="565">
        <v>195</v>
      </c>
      <c r="K22" s="565">
        <v>31395</v>
      </c>
      <c r="L22" s="548">
        <v>1.1030884368082639</v>
      </c>
      <c r="M22" s="548">
        <v>161</v>
      </c>
      <c r="N22" s="565">
        <v>235</v>
      </c>
      <c r="O22" s="565">
        <v>40655</v>
      </c>
      <c r="P22" s="553">
        <v>1.4284459435719055</v>
      </c>
      <c r="Q22" s="566">
        <v>173</v>
      </c>
    </row>
    <row r="23" spans="1:17" ht="14.4" customHeight="1" x14ac:dyDescent="0.3">
      <c r="A23" s="547" t="s">
        <v>1072</v>
      </c>
      <c r="B23" s="548" t="s">
        <v>514</v>
      </c>
      <c r="C23" s="548" t="s">
        <v>1059</v>
      </c>
      <c r="D23" s="548" t="s">
        <v>1093</v>
      </c>
      <c r="E23" s="548" t="s">
        <v>1094</v>
      </c>
      <c r="F23" s="565">
        <v>450</v>
      </c>
      <c r="G23" s="565">
        <v>171900</v>
      </c>
      <c r="H23" s="548">
        <v>1</v>
      </c>
      <c r="I23" s="548">
        <v>382</v>
      </c>
      <c r="J23" s="565">
        <v>489</v>
      </c>
      <c r="K23" s="565">
        <v>187287</v>
      </c>
      <c r="L23" s="548">
        <v>1.0895113438045376</v>
      </c>
      <c r="M23" s="548">
        <v>383</v>
      </c>
      <c r="N23" s="565">
        <v>464</v>
      </c>
      <c r="O23" s="565">
        <v>178176</v>
      </c>
      <c r="P23" s="553">
        <v>1.0365095986038395</v>
      </c>
      <c r="Q23" s="566">
        <v>384</v>
      </c>
    </row>
    <row r="24" spans="1:17" ht="14.4" customHeight="1" x14ac:dyDescent="0.3">
      <c r="A24" s="547" t="s">
        <v>1072</v>
      </c>
      <c r="B24" s="548" t="s">
        <v>514</v>
      </c>
      <c r="C24" s="548" t="s">
        <v>1059</v>
      </c>
      <c r="D24" s="548" t="s">
        <v>1095</v>
      </c>
      <c r="E24" s="548" t="s">
        <v>1096</v>
      </c>
      <c r="F24" s="565">
        <v>1551</v>
      </c>
      <c r="G24" s="565">
        <v>24816</v>
      </c>
      <c r="H24" s="548">
        <v>1</v>
      </c>
      <c r="I24" s="548">
        <v>16</v>
      </c>
      <c r="J24" s="565">
        <v>1476</v>
      </c>
      <c r="K24" s="565">
        <v>23616</v>
      </c>
      <c r="L24" s="548">
        <v>0.95164410058027082</v>
      </c>
      <c r="M24" s="548">
        <v>16</v>
      </c>
      <c r="N24" s="565">
        <v>1456</v>
      </c>
      <c r="O24" s="565">
        <v>24752</v>
      </c>
      <c r="P24" s="553">
        <v>0.99742101869761446</v>
      </c>
      <c r="Q24" s="566">
        <v>17</v>
      </c>
    </row>
    <row r="25" spans="1:17" ht="14.4" customHeight="1" x14ac:dyDescent="0.3">
      <c r="A25" s="547" t="s">
        <v>1072</v>
      </c>
      <c r="B25" s="548" t="s">
        <v>514</v>
      </c>
      <c r="C25" s="548" t="s">
        <v>1059</v>
      </c>
      <c r="D25" s="548" t="s">
        <v>1097</v>
      </c>
      <c r="E25" s="548" t="s">
        <v>1098</v>
      </c>
      <c r="F25" s="565">
        <v>212</v>
      </c>
      <c r="G25" s="565">
        <v>55544</v>
      </c>
      <c r="H25" s="548">
        <v>1</v>
      </c>
      <c r="I25" s="548">
        <v>262</v>
      </c>
      <c r="J25" s="565">
        <v>207</v>
      </c>
      <c r="K25" s="565">
        <v>55062</v>
      </c>
      <c r="L25" s="548">
        <v>0.99132219501656349</v>
      </c>
      <c r="M25" s="548">
        <v>266</v>
      </c>
      <c r="N25" s="565">
        <v>277</v>
      </c>
      <c r="O25" s="565">
        <v>75621</v>
      </c>
      <c r="P25" s="553">
        <v>1.3614611839262567</v>
      </c>
      <c r="Q25" s="566">
        <v>273</v>
      </c>
    </row>
    <row r="26" spans="1:17" ht="14.4" customHeight="1" x14ac:dyDescent="0.3">
      <c r="A26" s="547" t="s">
        <v>1072</v>
      </c>
      <c r="B26" s="548" t="s">
        <v>514</v>
      </c>
      <c r="C26" s="548" t="s">
        <v>1059</v>
      </c>
      <c r="D26" s="548" t="s">
        <v>1099</v>
      </c>
      <c r="E26" s="548" t="s">
        <v>1100</v>
      </c>
      <c r="F26" s="565">
        <v>191</v>
      </c>
      <c r="G26" s="565">
        <v>26931</v>
      </c>
      <c r="H26" s="548">
        <v>1</v>
      </c>
      <c r="I26" s="548">
        <v>141</v>
      </c>
      <c r="J26" s="565">
        <v>208</v>
      </c>
      <c r="K26" s="565">
        <v>29328</v>
      </c>
      <c r="L26" s="548">
        <v>1.0890052356020943</v>
      </c>
      <c r="M26" s="548">
        <v>141</v>
      </c>
      <c r="N26" s="565">
        <v>288</v>
      </c>
      <c r="O26" s="565">
        <v>40896</v>
      </c>
      <c r="P26" s="553">
        <v>1.5185473989083214</v>
      </c>
      <c r="Q26" s="566">
        <v>142</v>
      </c>
    </row>
    <row r="27" spans="1:17" ht="14.4" customHeight="1" x14ac:dyDescent="0.3">
      <c r="A27" s="547" t="s">
        <v>1072</v>
      </c>
      <c r="B27" s="548" t="s">
        <v>514</v>
      </c>
      <c r="C27" s="548" t="s">
        <v>1059</v>
      </c>
      <c r="D27" s="548" t="s">
        <v>1101</v>
      </c>
      <c r="E27" s="548" t="s">
        <v>1100</v>
      </c>
      <c r="F27" s="565">
        <v>572</v>
      </c>
      <c r="G27" s="565">
        <v>44616</v>
      </c>
      <c r="H27" s="548">
        <v>1</v>
      </c>
      <c r="I27" s="548">
        <v>78</v>
      </c>
      <c r="J27" s="565">
        <v>487</v>
      </c>
      <c r="K27" s="565">
        <v>37986</v>
      </c>
      <c r="L27" s="548">
        <v>0.85139860139860135</v>
      </c>
      <c r="M27" s="548">
        <v>78</v>
      </c>
      <c r="N27" s="565">
        <v>521</v>
      </c>
      <c r="O27" s="565">
        <v>40638</v>
      </c>
      <c r="P27" s="553">
        <v>0.91083916083916083</v>
      </c>
      <c r="Q27" s="566">
        <v>78</v>
      </c>
    </row>
    <row r="28" spans="1:17" ht="14.4" customHeight="1" x14ac:dyDescent="0.3">
      <c r="A28" s="547" t="s">
        <v>1072</v>
      </c>
      <c r="B28" s="548" t="s">
        <v>514</v>
      </c>
      <c r="C28" s="548" t="s">
        <v>1059</v>
      </c>
      <c r="D28" s="548" t="s">
        <v>1102</v>
      </c>
      <c r="E28" s="548" t="s">
        <v>1103</v>
      </c>
      <c r="F28" s="565">
        <v>191</v>
      </c>
      <c r="G28" s="565">
        <v>57873</v>
      </c>
      <c r="H28" s="548">
        <v>1</v>
      </c>
      <c r="I28" s="548">
        <v>303</v>
      </c>
      <c r="J28" s="565">
        <v>209</v>
      </c>
      <c r="K28" s="565">
        <v>64163</v>
      </c>
      <c r="L28" s="548">
        <v>1.1086862612962867</v>
      </c>
      <c r="M28" s="548">
        <v>307</v>
      </c>
      <c r="N28" s="565">
        <v>288</v>
      </c>
      <c r="O28" s="565">
        <v>90144</v>
      </c>
      <c r="P28" s="553">
        <v>1.557617541858898</v>
      </c>
      <c r="Q28" s="566">
        <v>313</v>
      </c>
    </row>
    <row r="29" spans="1:17" ht="14.4" customHeight="1" x14ac:dyDescent="0.3">
      <c r="A29" s="547" t="s">
        <v>1072</v>
      </c>
      <c r="B29" s="548" t="s">
        <v>514</v>
      </c>
      <c r="C29" s="548" t="s">
        <v>1059</v>
      </c>
      <c r="D29" s="548" t="s">
        <v>1104</v>
      </c>
      <c r="E29" s="548" t="s">
        <v>1105</v>
      </c>
      <c r="F29" s="565">
        <v>613</v>
      </c>
      <c r="G29" s="565">
        <v>297918</v>
      </c>
      <c r="H29" s="548">
        <v>1</v>
      </c>
      <c r="I29" s="548">
        <v>486</v>
      </c>
      <c r="J29" s="565">
        <v>614</v>
      </c>
      <c r="K29" s="565">
        <v>299018</v>
      </c>
      <c r="L29" s="548">
        <v>1.0036922911673682</v>
      </c>
      <c r="M29" s="548">
        <v>487</v>
      </c>
      <c r="N29" s="565">
        <v>547</v>
      </c>
      <c r="O29" s="565">
        <v>266936</v>
      </c>
      <c r="P29" s="553">
        <v>0.89600494095690764</v>
      </c>
      <c r="Q29" s="566">
        <v>488</v>
      </c>
    </row>
    <row r="30" spans="1:17" ht="14.4" customHeight="1" x14ac:dyDescent="0.3">
      <c r="A30" s="547" t="s">
        <v>1072</v>
      </c>
      <c r="B30" s="548" t="s">
        <v>514</v>
      </c>
      <c r="C30" s="548" t="s">
        <v>1059</v>
      </c>
      <c r="D30" s="548" t="s">
        <v>1106</v>
      </c>
      <c r="E30" s="548" t="s">
        <v>1107</v>
      </c>
      <c r="F30" s="565">
        <v>510</v>
      </c>
      <c r="G30" s="565">
        <v>81600</v>
      </c>
      <c r="H30" s="548">
        <v>1</v>
      </c>
      <c r="I30" s="548">
        <v>160</v>
      </c>
      <c r="J30" s="565">
        <v>467</v>
      </c>
      <c r="K30" s="565">
        <v>75187</v>
      </c>
      <c r="L30" s="548">
        <v>0.92140931372549018</v>
      </c>
      <c r="M30" s="548">
        <v>161</v>
      </c>
      <c r="N30" s="565">
        <v>458</v>
      </c>
      <c r="O30" s="565">
        <v>74654</v>
      </c>
      <c r="P30" s="553">
        <v>0.91487745098039219</v>
      </c>
      <c r="Q30" s="566">
        <v>163</v>
      </c>
    </row>
    <row r="31" spans="1:17" ht="14.4" customHeight="1" x14ac:dyDescent="0.3">
      <c r="A31" s="547" t="s">
        <v>1072</v>
      </c>
      <c r="B31" s="548" t="s">
        <v>514</v>
      </c>
      <c r="C31" s="548" t="s">
        <v>1059</v>
      </c>
      <c r="D31" s="548" t="s">
        <v>1108</v>
      </c>
      <c r="E31" s="548" t="s">
        <v>1109</v>
      </c>
      <c r="F31" s="565">
        <v>570</v>
      </c>
      <c r="G31" s="565">
        <v>133380</v>
      </c>
      <c r="H31" s="548">
        <v>1</v>
      </c>
      <c r="I31" s="548">
        <v>234</v>
      </c>
      <c r="J31" s="565">
        <v>585</v>
      </c>
      <c r="K31" s="565">
        <v>137475</v>
      </c>
      <c r="L31" s="548">
        <v>1.0307017543859649</v>
      </c>
      <c r="M31" s="548">
        <v>235</v>
      </c>
      <c r="N31" s="565">
        <v>536</v>
      </c>
      <c r="O31" s="565">
        <v>126496</v>
      </c>
      <c r="P31" s="553">
        <v>0.94838806417753785</v>
      </c>
      <c r="Q31" s="566">
        <v>236</v>
      </c>
    </row>
    <row r="32" spans="1:17" ht="14.4" customHeight="1" x14ac:dyDescent="0.3">
      <c r="A32" s="547" t="s">
        <v>1072</v>
      </c>
      <c r="B32" s="548" t="s">
        <v>514</v>
      </c>
      <c r="C32" s="548" t="s">
        <v>1059</v>
      </c>
      <c r="D32" s="548" t="s">
        <v>1110</v>
      </c>
      <c r="E32" s="548" t="s">
        <v>1076</v>
      </c>
      <c r="F32" s="565">
        <v>466</v>
      </c>
      <c r="G32" s="565">
        <v>32620</v>
      </c>
      <c r="H32" s="548">
        <v>1</v>
      </c>
      <c r="I32" s="548">
        <v>70</v>
      </c>
      <c r="J32" s="565">
        <v>340</v>
      </c>
      <c r="K32" s="565">
        <v>24140</v>
      </c>
      <c r="L32" s="548">
        <v>0.74003678724708766</v>
      </c>
      <c r="M32" s="548">
        <v>71</v>
      </c>
      <c r="N32" s="565">
        <v>606</v>
      </c>
      <c r="O32" s="565">
        <v>43632</v>
      </c>
      <c r="P32" s="553">
        <v>1.3375843041079092</v>
      </c>
      <c r="Q32" s="566">
        <v>72</v>
      </c>
    </row>
    <row r="33" spans="1:17" ht="14.4" customHeight="1" x14ac:dyDescent="0.3">
      <c r="A33" s="547" t="s">
        <v>1072</v>
      </c>
      <c r="B33" s="548" t="s">
        <v>514</v>
      </c>
      <c r="C33" s="548" t="s">
        <v>1059</v>
      </c>
      <c r="D33" s="548" t="s">
        <v>1111</v>
      </c>
      <c r="E33" s="548" t="s">
        <v>1112</v>
      </c>
      <c r="F33" s="565">
        <v>234</v>
      </c>
      <c r="G33" s="565">
        <v>16848</v>
      </c>
      <c r="H33" s="548">
        <v>1</v>
      </c>
      <c r="I33" s="548">
        <v>72</v>
      </c>
      <c r="J33" s="565">
        <v>192</v>
      </c>
      <c r="K33" s="565">
        <v>14016</v>
      </c>
      <c r="L33" s="548">
        <v>0.83190883190883191</v>
      </c>
      <c r="M33" s="548">
        <v>73</v>
      </c>
      <c r="N33" s="565">
        <v>120</v>
      </c>
      <c r="O33" s="565">
        <v>8880</v>
      </c>
      <c r="P33" s="553">
        <v>0.52706552706552712</v>
      </c>
      <c r="Q33" s="566">
        <v>74</v>
      </c>
    </row>
    <row r="34" spans="1:17" ht="14.4" customHeight="1" x14ac:dyDescent="0.3">
      <c r="A34" s="547" t="s">
        <v>1072</v>
      </c>
      <c r="B34" s="548" t="s">
        <v>514</v>
      </c>
      <c r="C34" s="548" t="s">
        <v>1059</v>
      </c>
      <c r="D34" s="548" t="s">
        <v>1113</v>
      </c>
      <c r="E34" s="548" t="s">
        <v>1114</v>
      </c>
      <c r="F34" s="565">
        <v>805</v>
      </c>
      <c r="G34" s="565">
        <v>227815</v>
      </c>
      <c r="H34" s="548">
        <v>1</v>
      </c>
      <c r="I34" s="548">
        <v>283</v>
      </c>
      <c r="J34" s="565">
        <v>835</v>
      </c>
      <c r="K34" s="565">
        <v>237140</v>
      </c>
      <c r="L34" s="548">
        <v>1.0409323354476219</v>
      </c>
      <c r="M34" s="548">
        <v>284</v>
      </c>
      <c r="N34" s="565">
        <v>819</v>
      </c>
      <c r="O34" s="565">
        <v>233415</v>
      </c>
      <c r="P34" s="553">
        <v>1.024581348901521</v>
      </c>
      <c r="Q34" s="566">
        <v>285</v>
      </c>
    </row>
    <row r="35" spans="1:17" ht="14.4" customHeight="1" x14ac:dyDescent="0.3">
      <c r="A35" s="547" t="s">
        <v>1072</v>
      </c>
      <c r="B35" s="548" t="s">
        <v>514</v>
      </c>
      <c r="C35" s="548" t="s">
        <v>1059</v>
      </c>
      <c r="D35" s="548" t="s">
        <v>1115</v>
      </c>
      <c r="E35" s="548" t="s">
        <v>1116</v>
      </c>
      <c r="F35" s="565">
        <v>49</v>
      </c>
      <c r="G35" s="565">
        <v>10584</v>
      </c>
      <c r="H35" s="548">
        <v>1</v>
      </c>
      <c r="I35" s="548">
        <v>216</v>
      </c>
      <c r="J35" s="565">
        <v>40</v>
      </c>
      <c r="K35" s="565">
        <v>8800</v>
      </c>
      <c r="L35" s="548">
        <v>0.83144368858654571</v>
      </c>
      <c r="M35" s="548">
        <v>220</v>
      </c>
      <c r="N35" s="565">
        <v>46</v>
      </c>
      <c r="O35" s="565">
        <v>10534</v>
      </c>
      <c r="P35" s="553">
        <v>0.99527588813303103</v>
      </c>
      <c r="Q35" s="566">
        <v>229</v>
      </c>
    </row>
    <row r="36" spans="1:17" ht="14.4" customHeight="1" x14ac:dyDescent="0.3">
      <c r="A36" s="547" t="s">
        <v>1072</v>
      </c>
      <c r="B36" s="548" t="s">
        <v>514</v>
      </c>
      <c r="C36" s="548" t="s">
        <v>1059</v>
      </c>
      <c r="D36" s="548" t="s">
        <v>1117</v>
      </c>
      <c r="E36" s="548" t="s">
        <v>1118</v>
      </c>
      <c r="F36" s="565">
        <v>142</v>
      </c>
      <c r="G36" s="565">
        <v>168838</v>
      </c>
      <c r="H36" s="548">
        <v>1</v>
      </c>
      <c r="I36" s="548">
        <v>1189</v>
      </c>
      <c r="J36" s="565">
        <v>140</v>
      </c>
      <c r="K36" s="565">
        <v>167300</v>
      </c>
      <c r="L36" s="548">
        <v>0.99089067626956018</v>
      </c>
      <c r="M36" s="548">
        <v>1195</v>
      </c>
      <c r="N36" s="565">
        <v>200</v>
      </c>
      <c r="O36" s="565">
        <v>242200</v>
      </c>
      <c r="P36" s="553">
        <v>1.4345111882396142</v>
      </c>
      <c r="Q36" s="566">
        <v>1211</v>
      </c>
    </row>
    <row r="37" spans="1:17" ht="14.4" customHeight="1" x14ac:dyDescent="0.3">
      <c r="A37" s="547" t="s">
        <v>1072</v>
      </c>
      <c r="B37" s="548" t="s">
        <v>514</v>
      </c>
      <c r="C37" s="548" t="s">
        <v>1059</v>
      </c>
      <c r="D37" s="548" t="s">
        <v>1119</v>
      </c>
      <c r="E37" s="548" t="s">
        <v>1120</v>
      </c>
      <c r="F37" s="565">
        <v>150</v>
      </c>
      <c r="G37" s="565">
        <v>16200</v>
      </c>
      <c r="H37" s="548">
        <v>1</v>
      </c>
      <c r="I37" s="548">
        <v>108</v>
      </c>
      <c r="J37" s="565">
        <v>133</v>
      </c>
      <c r="K37" s="565">
        <v>14630</v>
      </c>
      <c r="L37" s="548">
        <v>0.90308641975308646</v>
      </c>
      <c r="M37" s="548">
        <v>110</v>
      </c>
      <c r="N37" s="565">
        <v>202</v>
      </c>
      <c r="O37" s="565">
        <v>23028</v>
      </c>
      <c r="P37" s="553">
        <v>1.4214814814814816</v>
      </c>
      <c r="Q37" s="566">
        <v>114</v>
      </c>
    </row>
    <row r="38" spans="1:17" ht="14.4" customHeight="1" x14ac:dyDescent="0.3">
      <c r="A38" s="547" t="s">
        <v>1072</v>
      </c>
      <c r="B38" s="548" t="s">
        <v>514</v>
      </c>
      <c r="C38" s="548" t="s">
        <v>1059</v>
      </c>
      <c r="D38" s="548" t="s">
        <v>1121</v>
      </c>
      <c r="E38" s="548" t="s">
        <v>1122</v>
      </c>
      <c r="F38" s="565">
        <v>14</v>
      </c>
      <c r="G38" s="565">
        <v>4466</v>
      </c>
      <c r="H38" s="548">
        <v>1</v>
      </c>
      <c r="I38" s="548">
        <v>319</v>
      </c>
      <c r="J38" s="565">
        <v>6</v>
      </c>
      <c r="K38" s="565">
        <v>1938</v>
      </c>
      <c r="L38" s="548">
        <v>0.43394536497984776</v>
      </c>
      <c r="M38" s="548">
        <v>323</v>
      </c>
      <c r="N38" s="565">
        <v>7</v>
      </c>
      <c r="O38" s="565">
        <v>2422</v>
      </c>
      <c r="P38" s="553">
        <v>0.54231974921630099</v>
      </c>
      <c r="Q38" s="566">
        <v>346</v>
      </c>
    </row>
    <row r="39" spans="1:17" ht="14.4" customHeight="1" x14ac:dyDescent="0.3">
      <c r="A39" s="547" t="s">
        <v>1072</v>
      </c>
      <c r="B39" s="548" t="s">
        <v>514</v>
      </c>
      <c r="C39" s="548" t="s">
        <v>1059</v>
      </c>
      <c r="D39" s="548" t="s">
        <v>1123</v>
      </c>
      <c r="E39" s="548" t="s">
        <v>1124</v>
      </c>
      <c r="F39" s="565">
        <v>90</v>
      </c>
      <c r="G39" s="565">
        <v>5040</v>
      </c>
      <c r="H39" s="548">
        <v>1</v>
      </c>
      <c r="I39" s="548">
        <v>56</v>
      </c>
      <c r="J39" s="565">
        <v>100</v>
      </c>
      <c r="K39" s="565">
        <v>5700</v>
      </c>
      <c r="L39" s="548">
        <v>1.1309523809523809</v>
      </c>
      <c r="M39" s="548">
        <v>57</v>
      </c>
      <c r="N39" s="565">
        <v>82</v>
      </c>
      <c r="O39" s="565">
        <v>4838</v>
      </c>
      <c r="P39" s="553">
        <v>0.95992063492063495</v>
      </c>
      <c r="Q39" s="566">
        <v>59</v>
      </c>
    </row>
    <row r="40" spans="1:17" ht="14.4" customHeight="1" x14ac:dyDescent="0.3">
      <c r="A40" s="547" t="s">
        <v>1072</v>
      </c>
      <c r="B40" s="548" t="s">
        <v>514</v>
      </c>
      <c r="C40" s="548" t="s">
        <v>1059</v>
      </c>
      <c r="D40" s="548" t="s">
        <v>1125</v>
      </c>
      <c r="E40" s="548" t="s">
        <v>1126</v>
      </c>
      <c r="F40" s="565">
        <v>1</v>
      </c>
      <c r="G40" s="565">
        <v>144</v>
      </c>
      <c r="H40" s="548">
        <v>1</v>
      </c>
      <c r="I40" s="548">
        <v>144</v>
      </c>
      <c r="J40" s="565">
        <v>1</v>
      </c>
      <c r="K40" s="565">
        <v>146</v>
      </c>
      <c r="L40" s="548">
        <v>1.0138888888888888</v>
      </c>
      <c r="M40" s="548">
        <v>146</v>
      </c>
      <c r="N40" s="565">
        <v>1</v>
      </c>
      <c r="O40" s="565">
        <v>150</v>
      </c>
      <c r="P40" s="553">
        <v>1.0416666666666667</v>
      </c>
      <c r="Q40" s="566">
        <v>150</v>
      </c>
    </row>
    <row r="41" spans="1:17" ht="14.4" customHeight="1" x14ac:dyDescent="0.3">
      <c r="A41" s="547" t="s">
        <v>1072</v>
      </c>
      <c r="B41" s="548" t="s">
        <v>514</v>
      </c>
      <c r="C41" s="548" t="s">
        <v>1059</v>
      </c>
      <c r="D41" s="548" t="s">
        <v>1127</v>
      </c>
      <c r="E41" s="548" t="s">
        <v>1128</v>
      </c>
      <c r="F41" s="565">
        <v>11</v>
      </c>
      <c r="G41" s="565">
        <v>11220</v>
      </c>
      <c r="H41" s="548">
        <v>1</v>
      </c>
      <c r="I41" s="548">
        <v>1020</v>
      </c>
      <c r="J41" s="565">
        <v>7</v>
      </c>
      <c r="K41" s="565">
        <v>7231</v>
      </c>
      <c r="L41" s="548">
        <v>0.64447415329768276</v>
      </c>
      <c r="M41" s="548">
        <v>1033</v>
      </c>
      <c r="N41" s="565">
        <v>13</v>
      </c>
      <c r="O41" s="565">
        <v>13832</v>
      </c>
      <c r="P41" s="553">
        <v>1.2327985739750447</v>
      </c>
      <c r="Q41" s="566">
        <v>1064</v>
      </c>
    </row>
    <row r="42" spans="1:17" ht="14.4" customHeight="1" x14ac:dyDescent="0.3">
      <c r="A42" s="547" t="s">
        <v>1072</v>
      </c>
      <c r="B42" s="548" t="s">
        <v>514</v>
      </c>
      <c r="C42" s="548" t="s">
        <v>1059</v>
      </c>
      <c r="D42" s="548" t="s">
        <v>1129</v>
      </c>
      <c r="E42" s="548" t="s">
        <v>1130</v>
      </c>
      <c r="F42" s="565">
        <v>5</v>
      </c>
      <c r="G42" s="565">
        <v>1455</v>
      </c>
      <c r="H42" s="548">
        <v>1</v>
      </c>
      <c r="I42" s="548">
        <v>291</v>
      </c>
      <c r="J42" s="565">
        <v>4</v>
      </c>
      <c r="K42" s="565">
        <v>1176</v>
      </c>
      <c r="L42" s="548">
        <v>0.80824742268041239</v>
      </c>
      <c r="M42" s="548">
        <v>294</v>
      </c>
      <c r="N42" s="565">
        <v>4</v>
      </c>
      <c r="O42" s="565">
        <v>1204</v>
      </c>
      <c r="P42" s="553">
        <v>0.82749140893470785</v>
      </c>
      <c r="Q42" s="566">
        <v>301</v>
      </c>
    </row>
    <row r="43" spans="1:17" ht="14.4" customHeight="1" x14ac:dyDescent="0.3">
      <c r="A43" s="547" t="s">
        <v>1072</v>
      </c>
      <c r="B43" s="548" t="s">
        <v>514</v>
      </c>
      <c r="C43" s="548" t="s">
        <v>1059</v>
      </c>
      <c r="D43" s="548" t="s">
        <v>1131</v>
      </c>
      <c r="E43" s="548" t="s">
        <v>1132</v>
      </c>
      <c r="F43" s="565"/>
      <c r="G43" s="565"/>
      <c r="H43" s="548"/>
      <c r="I43" s="548"/>
      <c r="J43" s="565"/>
      <c r="K43" s="565"/>
      <c r="L43" s="548"/>
      <c r="M43" s="548"/>
      <c r="N43" s="565">
        <v>1</v>
      </c>
      <c r="O43" s="565">
        <v>812</v>
      </c>
      <c r="P43" s="553"/>
      <c r="Q43" s="566">
        <v>812</v>
      </c>
    </row>
    <row r="44" spans="1:17" ht="14.4" customHeight="1" thickBot="1" x14ac:dyDescent="0.35">
      <c r="A44" s="555" t="s">
        <v>1072</v>
      </c>
      <c r="B44" s="556" t="s">
        <v>514</v>
      </c>
      <c r="C44" s="556" t="s">
        <v>1059</v>
      </c>
      <c r="D44" s="556" t="s">
        <v>1133</v>
      </c>
      <c r="E44" s="556" t="s">
        <v>1134</v>
      </c>
      <c r="F44" s="567"/>
      <c r="G44" s="567"/>
      <c r="H44" s="556"/>
      <c r="I44" s="556"/>
      <c r="J44" s="567">
        <v>1</v>
      </c>
      <c r="K44" s="567">
        <v>732</v>
      </c>
      <c r="L44" s="556"/>
      <c r="M44" s="556">
        <v>732</v>
      </c>
      <c r="N44" s="567">
        <v>3</v>
      </c>
      <c r="O44" s="567">
        <v>2253</v>
      </c>
      <c r="P44" s="561"/>
      <c r="Q44" s="568">
        <v>751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7" t="s">
        <v>127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19" ht="14.4" customHeight="1" thickBot="1" x14ac:dyDescent="0.35">
      <c r="A2" s="234" t="s">
        <v>260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1988795</v>
      </c>
      <c r="C3" s="222">
        <f t="shared" ref="C3:R3" si="0">SUBTOTAL(9,C6:C1048576)</f>
        <v>23</v>
      </c>
      <c r="D3" s="222">
        <f t="shared" si="0"/>
        <v>2188541</v>
      </c>
      <c r="E3" s="222">
        <f t="shared" si="0"/>
        <v>37.775714138669187</v>
      </c>
      <c r="F3" s="222">
        <f t="shared" si="0"/>
        <v>2424778</v>
      </c>
      <c r="G3" s="225">
        <f>IF(B3&lt;&gt;0,F3/B3,"")</f>
        <v>1.219219678247381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01" t="s">
        <v>105</v>
      </c>
      <c r="B4" s="402" t="s">
        <v>99</v>
      </c>
      <c r="C4" s="403"/>
      <c r="D4" s="403"/>
      <c r="E4" s="403"/>
      <c r="F4" s="403"/>
      <c r="G4" s="404"/>
      <c r="H4" s="402" t="s">
        <v>100</v>
      </c>
      <c r="I4" s="403"/>
      <c r="J4" s="403"/>
      <c r="K4" s="403"/>
      <c r="L4" s="403"/>
      <c r="M4" s="404"/>
      <c r="N4" s="402" t="s">
        <v>101</v>
      </c>
      <c r="O4" s="403"/>
      <c r="P4" s="403"/>
      <c r="Q4" s="403"/>
      <c r="R4" s="403"/>
      <c r="S4" s="404"/>
    </row>
    <row r="5" spans="1:19" ht="14.4" customHeight="1" thickBot="1" x14ac:dyDescent="0.35">
      <c r="A5" s="615"/>
      <c r="B5" s="616">
        <v>2014</v>
      </c>
      <c r="C5" s="617"/>
      <c r="D5" s="617">
        <v>2015</v>
      </c>
      <c r="E5" s="617"/>
      <c r="F5" s="617">
        <v>2016</v>
      </c>
      <c r="G5" s="618" t="s">
        <v>2</v>
      </c>
      <c r="H5" s="616">
        <v>2014</v>
      </c>
      <c r="I5" s="617"/>
      <c r="J5" s="617">
        <v>2015</v>
      </c>
      <c r="K5" s="617"/>
      <c r="L5" s="617">
        <v>2016</v>
      </c>
      <c r="M5" s="618" t="s">
        <v>2</v>
      </c>
      <c r="N5" s="616">
        <v>2014</v>
      </c>
      <c r="O5" s="617"/>
      <c r="P5" s="617">
        <v>2015</v>
      </c>
      <c r="Q5" s="617"/>
      <c r="R5" s="617">
        <v>2016</v>
      </c>
      <c r="S5" s="618" t="s">
        <v>2</v>
      </c>
    </row>
    <row r="6" spans="1:19" ht="14.4" customHeight="1" x14ac:dyDescent="0.3">
      <c r="A6" s="572" t="s">
        <v>1136</v>
      </c>
      <c r="B6" s="619">
        <v>75742</v>
      </c>
      <c r="C6" s="541">
        <v>1</v>
      </c>
      <c r="D6" s="619">
        <v>130587</v>
      </c>
      <c r="E6" s="541">
        <v>1.7241028755512133</v>
      </c>
      <c r="F6" s="619">
        <v>129404</v>
      </c>
      <c r="G6" s="546">
        <v>1.708484064323625</v>
      </c>
      <c r="H6" s="619"/>
      <c r="I6" s="541"/>
      <c r="J6" s="619"/>
      <c r="K6" s="541"/>
      <c r="L6" s="619"/>
      <c r="M6" s="546"/>
      <c r="N6" s="619"/>
      <c r="O6" s="541"/>
      <c r="P6" s="619"/>
      <c r="Q6" s="541"/>
      <c r="R6" s="619"/>
      <c r="S6" s="122"/>
    </row>
    <row r="7" spans="1:19" ht="14.4" customHeight="1" x14ac:dyDescent="0.3">
      <c r="A7" s="573" t="s">
        <v>1137</v>
      </c>
      <c r="B7" s="623">
        <v>154186</v>
      </c>
      <c r="C7" s="548">
        <v>1</v>
      </c>
      <c r="D7" s="623">
        <v>110492</v>
      </c>
      <c r="E7" s="548">
        <v>0.71661499747058743</v>
      </c>
      <c r="F7" s="623">
        <v>203238</v>
      </c>
      <c r="G7" s="553">
        <v>1.3181352392564825</v>
      </c>
      <c r="H7" s="623"/>
      <c r="I7" s="548"/>
      <c r="J7" s="623"/>
      <c r="K7" s="548"/>
      <c r="L7" s="623"/>
      <c r="M7" s="553"/>
      <c r="N7" s="623"/>
      <c r="O7" s="548"/>
      <c r="P7" s="623"/>
      <c r="Q7" s="548"/>
      <c r="R7" s="623"/>
      <c r="S7" s="554"/>
    </row>
    <row r="8" spans="1:19" ht="14.4" customHeight="1" x14ac:dyDescent="0.3">
      <c r="A8" s="573" t="s">
        <v>1138</v>
      </c>
      <c r="B8" s="623">
        <v>63710</v>
      </c>
      <c r="C8" s="548">
        <v>1</v>
      </c>
      <c r="D8" s="623">
        <v>100125</v>
      </c>
      <c r="E8" s="548">
        <v>1.5715743211426778</v>
      </c>
      <c r="F8" s="623">
        <v>73273</v>
      </c>
      <c r="G8" s="553">
        <v>1.1501020247998743</v>
      </c>
      <c r="H8" s="623"/>
      <c r="I8" s="548"/>
      <c r="J8" s="623"/>
      <c r="K8" s="548"/>
      <c r="L8" s="623"/>
      <c r="M8" s="553"/>
      <c r="N8" s="623"/>
      <c r="O8" s="548"/>
      <c r="P8" s="623"/>
      <c r="Q8" s="548"/>
      <c r="R8" s="623"/>
      <c r="S8" s="554"/>
    </row>
    <row r="9" spans="1:19" ht="14.4" customHeight="1" x14ac:dyDescent="0.3">
      <c r="A9" s="573" t="s">
        <v>1139</v>
      </c>
      <c r="B9" s="623">
        <v>252886</v>
      </c>
      <c r="C9" s="548">
        <v>1</v>
      </c>
      <c r="D9" s="623">
        <v>165797</v>
      </c>
      <c r="E9" s="548">
        <v>0.65561952816684199</v>
      </c>
      <c r="F9" s="623">
        <v>205227</v>
      </c>
      <c r="G9" s="553">
        <v>0.81153958700758444</v>
      </c>
      <c r="H9" s="623"/>
      <c r="I9" s="548"/>
      <c r="J9" s="623"/>
      <c r="K9" s="548"/>
      <c r="L9" s="623"/>
      <c r="M9" s="553"/>
      <c r="N9" s="623"/>
      <c r="O9" s="548"/>
      <c r="P9" s="623"/>
      <c r="Q9" s="548"/>
      <c r="R9" s="623"/>
      <c r="S9" s="554"/>
    </row>
    <row r="10" spans="1:19" ht="14.4" customHeight="1" x14ac:dyDescent="0.3">
      <c r="A10" s="573" t="s">
        <v>1140</v>
      </c>
      <c r="B10" s="623">
        <v>82020</v>
      </c>
      <c r="C10" s="548">
        <v>1</v>
      </c>
      <c r="D10" s="623">
        <v>91727</v>
      </c>
      <c r="E10" s="548">
        <v>1.1183491831260668</v>
      </c>
      <c r="F10" s="623">
        <v>90706</v>
      </c>
      <c r="G10" s="553">
        <v>1.1059009997561571</v>
      </c>
      <c r="H10" s="623"/>
      <c r="I10" s="548"/>
      <c r="J10" s="623"/>
      <c r="K10" s="548"/>
      <c r="L10" s="623"/>
      <c r="M10" s="553"/>
      <c r="N10" s="623"/>
      <c r="O10" s="548"/>
      <c r="P10" s="623"/>
      <c r="Q10" s="548"/>
      <c r="R10" s="623"/>
      <c r="S10" s="554"/>
    </row>
    <row r="11" spans="1:19" ht="14.4" customHeight="1" x14ac:dyDescent="0.3">
      <c r="A11" s="573" t="s">
        <v>1141</v>
      </c>
      <c r="B11" s="623">
        <v>115636</v>
      </c>
      <c r="C11" s="548">
        <v>1</v>
      </c>
      <c r="D11" s="623">
        <v>143887</v>
      </c>
      <c r="E11" s="548">
        <v>1.2443097305337438</v>
      </c>
      <c r="F11" s="623">
        <v>131586</v>
      </c>
      <c r="G11" s="553">
        <v>1.1379328236881248</v>
      </c>
      <c r="H11" s="623"/>
      <c r="I11" s="548"/>
      <c r="J11" s="623"/>
      <c r="K11" s="548"/>
      <c r="L11" s="623"/>
      <c r="M11" s="553"/>
      <c r="N11" s="623"/>
      <c r="O11" s="548"/>
      <c r="P11" s="623"/>
      <c r="Q11" s="548"/>
      <c r="R11" s="623"/>
      <c r="S11" s="554"/>
    </row>
    <row r="12" spans="1:19" ht="14.4" customHeight="1" x14ac:dyDescent="0.3">
      <c r="A12" s="573" t="s">
        <v>1142</v>
      </c>
      <c r="B12" s="623">
        <v>77921</v>
      </c>
      <c r="C12" s="548">
        <v>1</v>
      </c>
      <c r="D12" s="623">
        <v>101057</v>
      </c>
      <c r="E12" s="548">
        <v>1.2969161073394848</v>
      </c>
      <c r="F12" s="623">
        <v>92474</v>
      </c>
      <c r="G12" s="553">
        <v>1.1867660835974898</v>
      </c>
      <c r="H12" s="623"/>
      <c r="I12" s="548"/>
      <c r="J12" s="623"/>
      <c r="K12" s="548"/>
      <c r="L12" s="623"/>
      <c r="M12" s="553"/>
      <c r="N12" s="623"/>
      <c r="O12" s="548"/>
      <c r="P12" s="623"/>
      <c r="Q12" s="548"/>
      <c r="R12" s="623"/>
      <c r="S12" s="554"/>
    </row>
    <row r="13" spans="1:19" ht="14.4" customHeight="1" x14ac:dyDescent="0.3">
      <c r="A13" s="573" t="s">
        <v>1143</v>
      </c>
      <c r="B13" s="623">
        <v>71219</v>
      </c>
      <c r="C13" s="548">
        <v>1</v>
      </c>
      <c r="D13" s="623">
        <v>62485</v>
      </c>
      <c r="E13" s="548">
        <v>0.8773641865232592</v>
      </c>
      <c r="F13" s="623">
        <v>74011</v>
      </c>
      <c r="G13" s="553">
        <v>1.0392030216655668</v>
      </c>
      <c r="H13" s="623"/>
      <c r="I13" s="548"/>
      <c r="J13" s="623"/>
      <c r="K13" s="548"/>
      <c r="L13" s="623"/>
      <c r="M13" s="553"/>
      <c r="N13" s="623"/>
      <c r="O13" s="548"/>
      <c r="P13" s="623"/>
      <c r="Q13" s="548"/>
      <c r="R13" s="623"/>
      <c r="S13" s="554"/>
    </row>
    <row r="14" spans="1:19" ht="14.4" customHeight="1" x14ac:dyDescent="0.3">
      <c r="A14" s="573" t="s">
        <v>1144</v>
      </c>
      <c r="B14" s="623">
        <v>197152</v>
      </c>
      <c r="C14" s="548">
        <v>1</v>
      </c>
      <c r="D14" s="623">
        <v>202051</v>
      </c>
      <c r="E14" s="548">
        <v>1.0248488475896771</v>
      </c>
      <c r="F14" s="623">
        <v>211934</v>
      </c>
      <c r="G14" s="553">
        <v>1.074977682194449</v>
      </c>
      <c r="H14" s="623"/>
      <c r="I14" s="548"/>
      <c r="J14" s="623"/>
      <c r="K14" s="548"/>
      <c r="L14" s="623"/>
      <c r="M14" s="553"/>
      <c r="N14" s="623"/>
      <c r="O14" s="548"/>
      <c r="P14" s="623"/>
      <c r="Q14" s="548"/>
      <c r="R14" s="623"/>
      <c r="S14" s="554"/>
    </row>
    <row r="15" spans="1:19" ht="14.4" customHeight="1" x14ac:dyDescent="0.3">
      <c r="A15" s="573" t="s">
        <v>1145</v>
      </c>
      <c r="B15" s="623">
        <v>44437</v>
      </c>
      <c r="C15" s="548">
        <v>1</v>
      </c>
      <c r="D15" s="623">
        <v>26886</v>
      </c>
      <c r="E15" s="548">
        <v>0.60503634358755087</v>
      </c>
      <c r="F15" s="623">
        <v>35941</v>
      </c>
      <c r="G15" s="553">
        <v>0.80880797533586879</v>
      </c>
      <c r="H15" s="623"/>
      <c r="I15" s="548"/>
      <c r="J15" s="623"/>
      <c r="K15" s="548"/>
      <c r="L15" s="623"/>
      <c r="M15" s="553"/>
      <c r="N15" s="623"/>
      <c r="O15" s="548"/>
      <c r="P15" s="623"/>
      <c r="Q15" s="548"/>
      <c r="R15" s="623"/>
      <c r="S15" s="554"/>
    </row>
    <row r="16" spans="1:19" ht="14.4" customHeight="1" x14ac:dyDescent="0.3">
      <c r="A16" s="573" t="s">
        <v>1146</v>
      </c>
      <c r="B16" s="623">
        <v>137670</v>
      </c>
      <c r="C16" s="548">
        <v>1</v>
      </c>
      <c r="D16" s="623">
        <v>160824</v>
      </c>
      <c r="E16" s="548">
        <v>1.1681847897145348</v>
      </c>
      <c r="F16" s="623">
        <v>233617</v>
      </c>
      <c r="G16" s="553">
        <v>1.6969346989177017</v>
      </c>
      <c r="H16" s="623"/>
      <c r="I16" s="548"/>
      <c r="J16" s="623"/>
      <c r="K16" s="548"/>
      <c r="L16" s="623"/>
      <c r="M16" s="553"/>
      <c r="N16" s="623"/>
      <c r="O16" s="548"/>
      <c r="P16" s="623"/>
      <c r="Q16" s="548"/>
      <c r="R16" s="623"/>
      <c r="S16" s="554"/>
    </row>
    <row r="17" spans="1:19" ht="14.4" customHeight="1" x14ac:dyDescent="0.3">
      <c r="A17" s="573" t="s">
        <v>1147</v>
      </c>
      <c r="B17" s="623">
        <v>82480</v>
      </c>
      <c r="C17" s="548">
        <v>1</v>
      </c>
      <c r="D17" s="623">
        <v>102690</v>
      </c>
      <c r="E17" s="548">
        <v>1.2450290979631427</v>
      </c>
      <c r="F17" s="623">
        <v>84707</v>
      </c>
      <c r="G17" s="553">
        <v>1.0270004849660523</v>
      </c>
      <c r="H17" s="623"/>
      <c r="I17" s="548"/>
      <c r="J17" s="623"/>
      <c r="K17" s="548"/>
      <c r="L17" s="623"/>
      <c r="M17" s="553"/>
      <c r="N17" s="623"/>
      <c r="O17" s="548"/>
      <c r="P17" s="623"/>
      <c r="Q17" s="548"/>
      <c r="R17" s="623"/>
      <c r="S17" s="554"/>
    </row>
    <row r="18" spans="1:19" ht="14.4" customHeight="1" x14ac:dyDescent="0.3">
      <c r="A18" s="573" t="s">
        <v>1148</v>
      </c>
      <c r="B18" s="623">
        <v>1162</v>
      </c>
      <c r="C18" s="548">
        <v>1</v>
      </c>
      <c r="D18" s="623">
        <v>4517</v>
      </c>
      <c r="E18" s="548">
        <v>3.887263339070568</v>
      </c>
      <c r="F18" s="623">
        <v>5173</v>
      </c>
      <c r="G18" s="553">
        <v>4.4518072289156629</v>
      </c>
      <c r="H18" s="623"/>
      <c r="I18" s="548"/>
      <c r="J18" s="623"/>
      <c r="K18" s="548"/>
      <c r="L18" s="623"/>
      <c r="M18" s="553"/>
      <c r="N18" s="623"/>
      <c r="O18" s="548"/>
      <c r="P18" s="623"/>
      <c r="Q18" s="548"/>
      <c r="R18" s="623"/>
      <c r="S18" s="554"/>
    </row>
    <row r="19" spans="1:19" ht="14.4" customHeight="1" x14ac:dyDescent="0.3">
      <c r="A19" s="573" t="s">
        <v>1149</v>
      </c>
      <c r="B19" s="623"/>
      <c r="C19" s="548"/>
      <c r="D19" s="623"/>
      <c r="E19" s="548"/>
      <c r="F19" s="623">
        <v>822</v>
      </c>
      <c r="G19" s="553"/>
      <c r="H19" s="623"/>
      <c r="I19" s="548"/>
      <c r="J19" s="623"/>
      <c r="K19" s="548"/>
      <c r="L19" s="623"/>
      <c r="M19" s="553"/>
      <c r="N19" s="623"/>
      <c r="O19" s="548"/>
      <c r="P19" s="623"/>
      <c r="Q19" s="548"/>
      <c r="R19" s="623"/>
      <c r="S19" s="554"/>
    </row>
    <row r="20" spans="1:19" ht="14.4" customHeight="1" x14ac:dyDescent="0.3">
      <c r="A20" s="573" t="s">
        <v>1150</v>
      </c>
      <c r="B20" s="623">
        <v>21545</v>
      </c>
      <c r="C20" s="548">
        <v>1</v>
      </c>
      <c r="D20" s="623">
        <v>36327</v>
      </c>
      <c r="E20" s="548">
        <v>1.6860988628452076</v>
      </c>
      <c r="F20" s="623">
        <v>40889</v>
      </c>
      <c r="G20" s="553">
        <v>1.8978417266187051</v>
      </c>
      <c r="H20" s="623"/>
      <c r="I20" s="548"/>
      <c r="J20" s="623"/>
      <c r="K20" s="548"/>
      <c r="L20" s="623"/>
      <c r="M20" s="553"/>
      <c r="N20" s="623"/>
      <c r="O20" s="548"/>
      <c r="P20" s="623"/>
      <c r="Q20" s="548"/>
      <c r="R20" s="623"/>
      <c r="S20" s="554"/>
    </row>
    <row r="21" spans="1:19" ht="14.4" customHeight="1" x14ac:dyDescent="0.3">
      <c r="A21" s="573" t="s">
        <v>1151</v>
      </c>
      <c r="B21" s="623">
        <v>2200</v>
      </c>
      <c r="C21" s="548">
        <v>1</v>
      </c>
      <c r="D21" s="623">
        <v>4092</v>
      </c>
      <c r="E21" s="548">
        <v>1.86</v>
      </c>
      <c r="F21" s="623">
        <v>5630</v>
      </c>
      <c r="G21" s="553">
        <v>2.5590909090909091</v>
      </c>
      <c r="H21" s="623"/>
      <c r="I21" s="548"/>
      <c r="J21" s="623"/>
      <c r="K21" s="548"/>
      <c r="L21" s="623"/>
      <c r="M21" s="553"/>
      <c r="N21" s="623"/>
      <c r="O21" s="548"/>
      <c r="P21" s="623"/>
      <c r="Q21" s="548"/>
      <c r="R21" s="623"/>
      <c r="S21" s="554"/>
    </row>
    <row r="22" spans="1:19" ht="14.4" customHeight="1" x14ac:dyDescent="0.3">
      <c r="A22" s="573" t="s">
        <v>1152</v>
      </c>
      <c r="B22" s="623">
        <v>1235</v>
      </c>
      <c r="C22" s="548">
        <v>1</v>
      </c>
      <c r="D22" s="623">
        <v>4430</v>
      </c>
      <c r="E22" s="548">
        <v>3.5870445344129553</v>
      </c>
      <c r="F22" s="623">
        <v>683</v>
      </c>
      <c r="G22" s="553">
        <v>0.55303643724696361</v>
      </c>
      <c r="H22" s="623"/>
      <c r="I22" s="548"/>
      <c r="J22" s="623"/>
      <c r="K22" s="548"/>
      <c r="L22" s="623"/>
      <c r="M22" s="553"/>
      <c r="N22" s="623"/>
      <c r="O22" s="548"/>
      <c r="P22" s="623"/>
      <c r="Q22" s="548"/>
      <c r="R22" s="623"/>
      <c r="S22" s="554"/>
    </row>
    <row r="23" spans="1:19" ht="14.4" customHeight="1" x14ac:dyDescent="0.3">
      <c r="A23" s="573" t="s">
        <v>1153</v>
      </c>
      <c r="B23" s="623">
        <v>56623</v>
      </c>
      <c r="C23" s="548">
        <v>1</v>
      </c>
      <c r="D23" s="623">
        <v>53773</v>
      </c>
      <c r="E23" s="548">
        <v>0.94966709640958624</v>
      </c>
      <c r="F23" s="623">
        <v>46798</v>
      </c>
      <c r="G23" s="553">
        <v>0.82648393762252093</v>
      </c>
      <c r="H23" s="623"/>
      <c r="I23" s="548"/>
      <c r="J23" s="623"/>
      <c r="K23" s="548"/>
      <c r="L23" s="623"/>
      <c r="M23" s="553"/>
      <c r="N23" s="623"/>
      <c r="O23" s="548"/>
      <c r="P23" s="623"/>
      <c r="Q23" s="548"/>
      <c r="R23" s="623"/>
      <c r="S23" s="554"/>
    </row>
    <row r="24" spans="1:19" ht="14.4" customHeight="1" x14ac:dyDescent="0.3">
      <c r="A24" s="573" t="s">
        <v>1154</v>
      </c>
      <c r="B24" s="623">
        <v>10439</v>
      </c>
      <c r="C24" s="548">
        <v>1</v>
      </c>
      <c r="D24" s="623">
        <v>2611</v>
      </c>
      <c r="E24" s="548">
        <v>0.25011974327042819</v>
      </c>
      <c r="F24" s="623">
        <v>8945</v>
      </c>
      <c r="G24" s="553">
        <v>0.85688284318421304</v>
      </c>
      <c r="H24" s="623"/>
      <c r="I24" s="548"/>
      <c r="J24" s="623"/>
      <c r="K24" s="548"/>
      <c r="L24" s="623"/>
      <c r="M24" s="553"/>
      <c r="N24" s="623"/>
      <c r="O24" s="548"/>
      <c r="P24" s="623"/>
      <c r="Q24" s="548"/>
      <c r="R24" s="623"/>
      <c r="S24" s="554"/>
    </row>
    <row r="25" spans="1:19" ht="14.4" customHeight="1" x14ac:dyDescent="0.3">
      <c r="A25" s="573" t="s">
        <v>1155</v>
      </c>
      <c r="B25" s="623"/>
      <c r="C25" s="548"/>
      <c r="D25" s="623">
        <v>670</v>
      </c>
      <c r="E25" s="548"/>
      <c r="F25" s="623"/>
      <c r="G25" s="553"/>
      <c r="H25" s="623"/>
      <c r="I25" s="548"/>
      <c r="J25" s="623"/>
      <c r="K25" s="548"/>
      <c r="L25" s="623"/>
      <c r="M25" s="553"/>
      <c r="N25" s="623"/>
      <c r="O25" s="548"/>
      <c r="P25" s="623"/>
      <c r="Q25" s="548"/>
      <c r="R25" s="623"/>
      <c r="S25" s="554"/>
    </row>
    <row r="26" spans="1:19" ht="14.4" customHeight="1" x14ac:dyDescent="0.3">
      <c r="A26" s="573" t="s">
        <v>1156</v>
      </c>
      <c r="B26" s="623">
        <v>3324</v>
      </c>
      <c r="C26" s="548">
        <v>1</v>
      </c>
      <c r="D26" s="623">
        <v>25816</v>
      </c>
      <c r="E26" s="548">
        <v>7.7665463297232247</v>
      </c>
      <c r="F26" s="623">
        <v>14112</v>
      </c>
      <c r="G26" s="553">
        <v>4.2454873646209386</v>
      </c>
      <c r="H26" s="623"/>
      <c r="I26" s="548"/>
      <c r="J26" s="623"/>
      <c r="K26" s="548"/>
      <c r="L26" s="623"/>
      <c r="M26" s="553"/>
      <c r="N26" s="623"/>
      <c r="O26" s="548"/>
      <c r="P26" s="623"/>
      <c r="Q26" s="548"/>
      <c r="R26" s="623"/>
      <c r="S26" s="554"/>
    </row>
    <row r="27" spans="1:19" ht="14.4" customHeight="1" x14ac:dyDescent="0.3">
      <c r="A27" s="573" t="s">
        <v>1157</v>
      </c>
      <c r="B27" s="623">
        <v>66628</v>
      </c>
      <c r="C27" s="548">
        <v>1</v>
      </c>
      <c r="D27" s="623">
        <v>65461</v>
      </c>
      <c r="E27" s="548">
        <v>0.98248484120790058</v>
      </c>
      <c r="F27" s="623">
        <v>68604</v>
      </c>
      <c r="G27" s="553">
        <v>1.0296572011766825</v>
      </c>
      <c r="H27" s="623"/>
      <c r="I27" s="548"/>
      <c r="J27" s="623"/>
      <c r="K27" s="548"/>
      <c r="L27" s="623"/>
      <c r="M27" s="553"/>
      <c r="N27" s="623"/>
      <c r="O27" s="548"/>
      <c r="P27" s="623"/>
      <c r="Q27" s="548"/>
      <c r="R27" s="623"/>
      <c r="S27" s="554"/>
    </row>
    <row r="28" spans="1:19" ht="14.4" customHeight="1" x14ac:dyDescent="0.3">
      <c r="A28" s="573" t="s">
        <v>1158</v>
      </c>
      <c r="B28" s="623">
        <v>244887</v>
      </c>
      <c r="C28" s="548">
        <v>1</v>
      </c>
      <c r="D28" s="623">
        <v>347733</v>
      </c>
      <c r="E28" s="548">
        <v>1.4199732938048977</v>
      </c>
      <c r="F28" s="623">
        <v>391908</v>
      </c>
      <c r="G28" s="553">
        <v>1.6003626162270761</v>
      </c>
      <c r="H28" s="623"/>
      <c r="I28" s="548"/>
      <c r="J28" s="623"/>
      <c r="K28" s="548"/>
      <c r="L28" s="623"/>
      <c r="M28" s="553"/>
      <c r="N28" s="623"/>
      <c r="O28" s="548"/>
      <c r="P28" s="623"/>
      <c r="Q28" s="548"/>
      <c r="R28" s="623"/>
      <c r="S28" s="554"/>
    </row>
    <row r="29" spans="1:19" ht="14.4" customHeight="1" x14ac:dyDescent="0.3">
      <c r="A29" s="573" t="s">
        <v>1159</v>
      </c>
      <c r="B29" s="623">
        <v>130317</v>
      </c>
      <c r="C29" s="548">
        <v>1</v>
      </c>
      <c r="D29" s="623">
        <v>151181</v>
      </c>
      <c r="E29" s="548">
        <v>1.1601019053538679</v>
      </c>
      <c r="F29" s="623">
        <v>158443</v>
      </c>
      <c r="G29" s="553">
        <v>1.2158275589524006</v>
      </c>
      <c r="H29" s="623"/>
      <c r="I29" s="548"/>
      <c r="J29" s="623"/>
      <c r="K29" s="548"/>
      <c r="L29" s="623"/>
      <c r="M29" s="553"/>
      <c r="N29" s="623"/>
      <c r="O29" s="548"/>
      <c r="P29" s="623"/>
      <c r="Q29" s="548"/>
      <c r="R29" s="623"/>
      <c r="S29" s="554"/>
    </row>
    <row r="30" spans="1:19" ht="14.4" customHeight="1" thickBot="1" x14ac:dyDescent="0.35">
      <c r="A30" s="621" t="s">
        <v>1160</v>
      </c>
      <c r="B30" s="620">
        <v>95376</v>
      </c>
      <c r="C30" s="556">
        <v>1</v>
      </c>
      <c r="D30" s="620">
        <v>93322</v>
      </c>
      <c r="E30" s="556">
        <v>0.97846418386176814</v>
      </c>
      <c r="F30" s="620">
        <v>116653</v>
      </c>
      <c r="G30" s="561">
        <v>1.2230854722362019</v>
      </c>
      <c r="H30" s="620"/>
      <c r="I30" s="556"/>
      <c r="J30" s="620"/>
      <c r="K30" s="556"/>
      <c r="L30" s="620"/>
      <c r="M30" s="561"/>
      <c r="N30" s="620"/>
      <c r="O30" s="556"/>
      <c r="P30" s="620"/>
      <c r="Q30" s="556"/>
      <c r="R30" s="620"/>
      <c r="S30" s="56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1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8" t="s">
        <v>1190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7" ht="14.4" customHeight="1" thickBot="1" x14ac:dyDescent="0.35">
      <c r="A2" s="234" t="s">
        <v>260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13218</v>
      </c>
      <c r="G3" s="103">
        <f t="shared" si="0"/>
        <v>1988795</v>
      </c>
      <c r="H3" s="103"/>
      <c r="I3" s="103"/>
      <c r="J3" s="103">
        <f t="shared" si="0"/>
        <v>13900</v>
      </c>
      <c r="K3" s="103">
        <f t="shared" si="0"/>
        <v>2188541</v>
      </c>
      <c r="L3" s="103"/>
      <c r="M3" s="103"/>
      <c r="N3" s="103">
        <f t="shared" si="0"/>
        <v>14510</v>
      </c>
      <c r="O3" s="103">
        <f t="shared" si="0"/>
        <v>2424778</v>
      </c>
      <c r="P3" s="75">
        <f>IF(G3=0,0,O3/G3)</f>
        <v>1.219219678247381</v>
      </c>
      <c r="Q3" s="104">
        <f>IF(N3=0,0,O3/N3)</f>
        <v>167.11082012405237</v>
      </c>
    </row>
    <row r="4" spans="1:17" ht="14.4" customHeight="1" x14ac:dyDescent="0.3">
      <c r="A4" s="410" t="s">
        <v>69</v>
      </c>
      <c r="B4" s="409" t="s">
        <v>95</v>
      </c>
      <c r="C4" s="410" t="s">
        <v>96</v>
      </c>
      <c r="D4" s="419" t="s">
        <v>97</v>
      </c>
      <c r="E4" s="411" t="s">
        <v>70</v>
      </c>
      <c r="F4" s="417">
        <v>2014</v>
      </c>
      <c r="G4" s="418"/>
      <c r="H4" s="105"/>
      <c r="I4" s="105"/>
      <c r="J4" s="417">
        <v>2015</v>
      </c>
      <c r="K4" s="418"/>
      <c r="L4" s="105"/>
      <c r="M4" s="105"/>
      <c r="N4" s="417">
        <v>2016</v>
      </c>
      <c r="O4" s="418"/>
      <c r="P4" s="420" t="s">
        <v>2</v>
      </c>
      <c r="Q4" s="408" t="s">
        <v>98</v>
      </c>
    </row>
    <row r="5" spans="1:17" ht="14.4" customHeight="1" thickBot="1" x14ac:dyDescent="0.35">
      <c r="A5" s="628"/>
      <c r="B5" s="626"/>
      <c r="C5" s="628"/>
      <c r="D5" s="636"/>
      <c r="E5" s="630"/>
      <c r="F5" s="637" t="s">
        <v>72</v>
      </c>
      <c r="G5" s="638" t="s">
        <v>14</v>
      </c>
      <c r="H5" s="639"/>
      <c r="I5" s="639"/>
      <c r="J5" s="637" t="s">
        <v>72</v>
      </c>
      <c r="K5" s="638" t="s">
        <v>14</v>
      </c>
      <c r="L5" s="639"/>
      <c r="M5" s="639"/>
      <c r="N5" s="637" t="s">
        <v>72</v>
      </c>
      <c r="O5" s="638" t="s">
        <v>14</v>
      </c>
      <c r="P5" s="640"/>
      <c r="Q5" s="635"/>
    </row>
    <row r="6" spans="1:17" ht="14.4" customHeight="1" x14ac:dyDescent="0.3">
      <c r="A6" s="540" t="s">
        <v>1161</v>
      </c>
      <c r="B6" s="541" t="s">
        <v>1072</v>
      </c>
      <c r="C6" s="541" t="s">
        <v>1059</v>
      </c>
      <c r="D6" s="541" t="s">
        <v>1075</v>
      </c>
      <c r="E6" s="541" t="s">
        <v>1076</v>
      </c>
      <c r="F6" s="116">
        <v>31</v>
      </c>
      <c r="G6" s="116">
        <v>6293</v>
      </c>
      <c r="H6" s="116">
        <v>1</v>
      </c>
      <c r="I6" s="116">
        <v>203</v>
      </c>
      <c r="J6" s="116">
        <v>62</v>
      </c>
      <c r="K6" s="116">
        <v>12772</v>
      </c>
      <c r="L6" s="116">
        <v>2.0295566502463056</v>
      </c>
      <c r="M6" s="116">
        <v>206</v>
      </c>
      <c r="N6" s="116">
        <v>75</v>
      </c>
      <c r="O6" s="116">
        <v>15825</v>
      </c>
      <c r="P6" s="546">
        <v>2.5146988717622754</v>
      </c>
      <c r="Q6" s="564">
        <v>211</v>
      </c>
    </row>
    <row r="7" spans="1:17" ht="14.4" customHeight="1" x14ac:dyDescent="0.3">
      <c r="A7" s="547" t="s">
        <v>1161</v>
      </c>
      <c r="B7" s="548" t="s">
        <v>1072</v>
      </c>
      <c r="C7" s="548" t="s">
        <v>1059</v>
      </c>
      <c r="D7" s="548" t="s">
        <v>1078</v>
      </c>
      <c r="E7" s="548" t="s">
        <v>1079</v>
      </c>
      <c r="F7" s="565">
        <v>36</v>
      </c>
      <c r="G7" s="565">
        <v>10512</v>
      </c>
      <c r="H7" s="565">
        <v>1</v>
      </c>
      <c r="I7" s="565">
        <v>292</v>
      </c>
      <c r="J7" s="565">
        <v>75</v>
      </c>
      <c r="K7" s="565">
        <v>22125</v>
      </c>
      <c r="L7" s="565">
        <v>2.1047374429223744</v>
      </c>
      <c r="M7" s="565">
        <v>295</v>
      </c>
      <c r="N7" s="565">
        <v>58</v>
      </c>
      <c r="O7" s="565">
        <v>17458</v>
      </c>
      <c r="P7" s="553">
        <v>1.6607686453576864</v>
      </c>
      <c r="Q7" s="566">
        <v>301</v>
      </c>
    </row>
    <row r="8" spans="1:17" ht="14.4" customHeight="1" x14ac:dyDescent="0.3">
      <c r="A8" s="547" t="s">
        <v>1161</v>
      </c>
      <c r="B8" s="548" t="s">
        <v>1072</v>
      </c>
      <c r="C8" s="548" t="s">
        <v>1059</v>
      </c>
      <c r="D8" s="548" t="s">
        <v>1080</v>
      </c>
      <c r="E8" s="548" t="s">
        <v>1081</v>
      </c>
      <c r="F8" s="565"/>
      <c r="G8" s="565"/>
      <c r="H8" s="565"/>
      <c r="I8" s="565"/>
      <c r="J8" s="565"/>
      <c r="K8" s="565"/>
      <c r="L8" s="565"/>
      <c r="M8" s="565"/>
      <c r="N8" s="565">
        <v>3</v>
      </c>
      <c r="O8" s="565">
        <v>297</v>
      </c>
      <c r="P8" s="553"/>
      <c r="Q8" s="566">
        <v>99</v>
      </c>
    </row>
    <row r="9" spans="1:17" ht="14.4" customHeight="1" x14ac:dyDescent="0.3">
      <c r="A9" s="547" t="s">
        <v>1161</v>
      </c>
      <c r="B9" s="548" t="s">
        <v>1072</v>
      </c>
      <c r="C9" s="548" t="s">
        <v>1059</v>
      </c>
      <c r="D9" s="548" t="s">
        <v>1084</v>
      </c>
      <c r="E9" s="548" t="s">
        <v>1085</v>
      </c>
      <c r="F9" s="565">
        <v>22</v>
      </c>
      <c r="G9" s="565">
        <v>2948</v>
      </c>
      <c r="H9" s="565">
        <v>1</v>
      </c>
      <c r="I9" s="565">
        <v>134</v>
      </c>
      <c r="J9" s="565">
        <v>18</v>
      </c>
      <c r="K9" s="565">
        <v>2430</v>
      </c>
      <c r="L9" s="565">
        <v>0.82428765264586157</v>
      </c>
      <c r="M9" s="565">
        <v>135</v>
      </c>
      <c r="N9" s="565">
        <v>23</v>
      </c>
      <c r="O9" s="565">
        <v>3151</v>
      </c>
      <c r="P9" s="553">
        <v>1.0688602442333786</v>
      </c>
      <c r="Q9" s="566">
        <v>137</v>
      </c>
    </row>
    <row r="10" spans="1:17" ht="14.4" customHeight="1" x14ac:dyDescent="0.3">
      <c r="A10" s="547" t="s">
        <v>1161</v>
      </c>
      <c r="B10" s="548" t="s">
        <v>1072</v>
      </c>
      <c r="C10" s="548" t="s">
        <v>1059</v>
      </c>
      <c r="D10" s="548" t="s">
        <v>1087</v>
      </c>
      <c r="E10" s="548" t="s">
        <v>1088</v>
      </c>
      <c r="F10" s="565"/>
      <c r="G10" s="565"/>
      <c r="H10" s="565"/>
      <c r="I10" s="565"/>
      <c r="J10" s="565"/>
      <c r="K10" s="565"/>
      <c r="L10" s="565"/>
      <c r="M10" s="565"/>
      <c r="N10" s="565">
        <v>1</v>
      </c>
      <c r="O10" s="565">
        <v>639</v>
      </c>
      <c r="P10" s="553"/>
      <c r="Q10" s="566">
        <v>639</v>
      </c>
    </row>
    <row r="11" spans="1:17" ht="14.4" customHeight="1" x14ac:dyDescent="0.3">
      <c r="A11" s="547" t="s">
        <v>1161</v>
      </c>
      <c r="B11" s="548" t="s">
        <v>1072</v>
      </c>
      <c r="C11" s="548" t="s">
        <v>1059</v>
      </c>
      <c r="D11" s="548" t="s">
        <v>1091</v>
      </c>
      <c r="E11" s="548" t="s">
        <v>1092</v>
      </c>
      <c r="F11" s="565">
        <v>1</v>
      </c>
      <c r="G11" s="565">
        <v>159</v>
      </c>
      <c r="H11" s="565">
        <v>1</v>
      </c>
      <c r="I11" s="565">
        <v>159</v>
      </c>
      <c r="J11" s="565">
        <v>2</v>
      </c>
      <c r="K11" s="565">
        <v>322</v>
      </c>
      <c r="L11" s="565">
        <v>2.0251572327044025</v>
      </c>
      <c r="M11" s="565">
        <v>161</v>
      </c>
      <c r="N11" s="565">
        <v>3</v>
      </c>
      <c r="O11" s="565">
        <v>519</v>
      </c>
      <c r="P11" s="553">
        <v>3.2641509433962264</v>
      </c>
      <c r="Q11" s="566">
        <v>173</v>
      </c>
    </row>
    <row r="12" spans="1:17" ht="14.4" customHeight="1" x14ac:dyDescent="0.3">
      <c r="A12" s="547" t="s">
        <v>1161</v>
      </c>
      <c r="B12" s="548" t="s">
        <v>1072</v>
      </c>
      <c r="C12" s="548" t="s">
        <v>1059</v>
      </c>
      <c r="D12" s="548" t="s">
        <v>1093</v>
      </c>
      <c r="E12" s="548" t="s">
        <v>1094</v>
      </c>
      <c r="F12" s="565">
        <v>28</v>
      </c>
      <c r="G12" s="565">
        <v>10696</v>
      </c>
      <c r="H12" s="565">
        <v>1</v>
      </c>
      <c r="I12" s="565">
        <v>382</v>
      </c>
      <c r="J12" s="565">
        <v>55</v>
      </c>
      <c r="K12" s="565">
        <v>21065</v>
      </c>
      <c r="L12" s="565">
        <v>1.969427823485415</v>
      </c>
      <c r="M12" s="565">
        <v>383</v>
      </c>
      <c r="N12" s="565">
        <v>36</v>
      </c>
      <c r="O12" s="565">
        <v>13824</v>
      </c>
      <c r="P12" s="553">
        <v>1.2924457741211668</v>
      </c>
      <c r="Q12" s="566">
        <v>384</v>
      </c>
    </row>
    <row r="13" spans="1:17" ht="14.4" customHeight="1" x14ac:dyDescent="0.3">
      <c r="A13" s="547" t="s">
        <v>1161</v>
      </c>
      <c r="B13" s="548" t="s">
        <v>1072</v>
      </c>
      <c r="C13" s="548" t="s">
        <v>1059</v>
      </c>
      <c r="D13" s="548" t="s">
        <v>1095</v>
      </c>
      <c r="E13" s="548" t="s">
        <v>1096</v>
      </c>
      <c r="F13" s="565">
        <v>139</v>
      </c>
      <c r="G13" s="565">
        <v>2224</v>
      </c>
      <c r="H13" s="565">
        <v>1</v>
      </c>
      <c r="I13" s="565">
        <v>16</v>
      </c>
      <c r="J13" s="565">
        <v>189</v>
      </c>
      <c r="K13" s="565">
        <v>3024</v>
      </c>
      <c r="L13" s="565">
        <v>1.3597122302158273</v>
      </c>
      <c r="M13" s="565">
        <v>16</v>
      </c>
      <c r="N13" s="565">
        <v>195</v>
      </c>
      <c r="O13" s="565">
        <v>3315</v>
      </c>
      <c r="P13" s="553">
        <v>1.4905575539568345</v>
      </c>
      <c r="Q13" s="566">
        <v>17</v>
      </c>
    </row>
    <row r="14" spans="1:17" ht="14.4" customHeight="1" x14ac:dyDescent="0.3">
      <c r="A14" s="547" t="s">
        <v>1161</v>
      </c>
      <c r="B14" s="548" t="s">
        <v>1072</v>
      </c>
      <c r="C14" s="548" t="s">
        <v>1059</v>
      </c>
      <c r="D14" s="548" t="s">
        <v>1097</v>
      </c>
      <c r="E14" s="548" t="s">
        <v>1098</v>
      </c>
      <c r="F14" s="565">
        <v>9</v>
      </c>
      <c r="G14" s="565">
        <v>2358</v>
      </c>
      <c r="H14" s="565">
        <v>1</v>
      </c>
      <c r="I14" s="565">
        <v>262</v>
      </c>
      <c r="J14" s="565">
        <v>11</v>
      </c>
      <c r="K14" s="565">
        <v>2926</v>
      </c>
      <c r="L14" s="565">
        <v>1.2408821034775233</v>
      </c>
      <c r="M14" s="565">
        <v>266</v>
      </c>
      <c r="N14" s="565">
        <v>9</v>
      </c>
      <c r="O14" s="565">
        <v>2457</v>
      </c>
      <c r="P14" s="553">
        <v>1.0419847328244274</v>
      </c>
      <c r="Q14" s="566">
        <v>273</v>
      </c>
    </row>
    <row r="15" spans="1:17" ht="14.4" customHeight="1" x14ac:dyDescent="0.3">
      <c r="A15" s="547" t="s">
        <v>1161</v>
      </c>
      <c r="B15" s="548" t="s">
        <v>1072</v>
      </c>
      <c r="C15" s="548" t="s">
        <v>1059</v>
      </c>
      <c r="D15" s="548" t="s">
        <v>1099</v>
      </c>
      <c r="E15" s="548" t="s">
        <v>1100</v>
      </c>
      <c r="F15" s="565">
        <v>8</v>
      </c>
      <c r="G15" s="565">
        <v>1128</v>
      </c>
      <c r="H15" s="565">
        <v>1</v>
      </c>
      <c r="I15" s="565">
        <v>141</v>
      </c>
      <c r="J15" s="565">
        <v>13</v>
      </c>
      <c r="K15" s="565">
        <v>1833</v>
      </c>
      <c r="L15" s="565">
        <v>1.625</v>
      </c>
      <c r="M15" s="565">
        <v>141</v>
      </c>
      <c r="N15" s="565">
        <v>16</v>
      </c>
      <c r="O15" s="565">
        <v>2272</v>
      </c>
      <c r="P15" s="553">
        <v>2.0141843971631204</v>
      </c>
      <c r="Q15" s="566">
        <v>142</v>
      </c>
    </row>
    <row r="16" spans="1:17" ht="14.4" customHeight="1" x14ac:dyDescent="0.3">
      <c r="A16" s="547" t="s">
        <v>1161</v>
      </c>
      <c r="B16" s="548" t="s">
        <v>1072</v>
      </c>
      <c r="C16" s="548" t="s">
        <v>1059</v>
      </c>
      <c r="D16" s="548" t="s">
        <v>1101</v>
      </c>
      <c r="E16" s="548" t="s">
        <v>1100</v>
      </c>
      <c r="F16" s="565">
        <v>22</v>
      </c>
      <c r="G16" s="565">
        <v>1716</v>
      </c>
      <c r="H16" s="565">
        <v>1</v>
      </c>
      <c r="I16" s="565">
        <v>78</v>
      </c>
      <c r="J16" s="565">
        <v>18</v>
      </c>
      <c r="K16" s="565">
        <v>1404</v>
      </c>
      <c r="L16" s="565">
        <v>0.81818181818181823</v>
      </c>
      <c r="M16" s="565">
        <v>78</v>
      </c>
      <c r="N16" s="565">
        <v>23</v>
      </c>
      <c r="O16" s="565">
        <v>1794</v>
      </c>
      <c r="P16" s="553">
        <v>1.0454545454545454</v>
      </c>
      <c r="Q16" s="566">
        <v>78</v>
      </c>
    </row>
    <row r="17" spans="1:17" ht="14.4" customHeight="1" x14ac:dyDescent="0.3">
      <c r="A17" s="547" t="s">
        <v>1161</v>
      </c>
      <c r="B17" s="548" t="s">
        <v>1072</v>
      </c>
      <c r="C17" s="548" t="s">
        <v>1059</v>
      </c>
      <c r="D17" s="548" t="s">
        <v>1102</v>
      </c>
      <c r="E17" s="548" t="s">
        <v>1103</v>
      </c>
      <c r="F17" s="565">
        <v>8</v>
      </c>
      <c r="G17" s="565">
        <v>2424</v>
      </c>
      <c r="H17" s="565">
        <v>1</v>
      </c>
      <c r="I17" s="565">
        <v>303</v>
      </c>
      <c r="J17" s="565">
        <v>13</v>
      </c>
      <c r="K17" s="565">
        <v>3991</v>
      </c>
      <c r="L17" s="565">
        <v>1.6464521452145215</v>
      </c>
      <c r="M17" s="565">
        <v>307</v>
      </c>
      <c r="N17" s="565">
        <v>16</v>
      </c>
      <c r="O17" s="565">
        <v>5008</v>
      </c>
      <c r="P17" s="553">
        <v>2.0660066006600659</v>
      </c>
      <c r="Q17" s="566">
        <v>313</v>
      </c>
    </row>
    <row r="18" spans="1:17" ht="14.4" customHeight="1" x14ac:dyDescent="0.3">
      <c r="A18" s="547" t="s">
        <v>1161</v>
      </c>
      <c r="B18" s="548" t="s">
        <v>1072</v>
      </c>
      <c r="C18" s="548" t="s">
        <v>1059</v>
      </c>
      <c r="D18" s="548" t="s">
        <v>1104</v>
      </c>
      <c r="E18" s="548" t="s">
        <v>1105</v>
      </c>
      <c r="F18" s="565">
        <v>44</v>
      </c>
      <c r="G18" s="565">
        <v>21384</v>
      </c>
      <c r="H18" s="565">
        <v>1</v>
      </c>
      <c r="I18" s="565">
        <v>486</v>
      </c>
      <c r="J18" s="565">
        <v>81</v>
      </c>
      <c r="K18" s="565">
        <v>39447</v>
      </c>
      <c r="L18" s="565">
        <v>1.8446969696969697</v>
      </c>
      <c r="M18" s="565">
        <v>487</v>
      </c>
      <c r="N18" s="565">
        <v>81</v>
      </c>
      <c r="O18" s="565">
        <v>39528</v>
      </c>
      <c r="P18" s="553">
        <v>1.8484848484848484</v>
      </c>
      <c r="Q18" s="566">
        <v>488</v>
      </c>
    </row>
    <row r="19" spans="1:17" ht="14.4" customHeight="1" x14ac:dyDescent="0.3">
      <c r="A19" s="547" t="s">
        <v>1161</v>
      </c>
      <c r="B19" s="548" t="s">
        <v>1072</v>
      </c>
      <c r="C19" s="548" t="s">
        <v>1059</v>
      </c>
      <c r="D19" s="548" t="s">
        <v>1106</v>
      </c>
      <c r="E19" s="548" t="s">
        <v>1107</v>
      </c>
      <c r="F19" s="565">
        <v>65</v>
      </c>
      <c r="G19" s="565">
        <v>10400</v>
      </c>
      <c r="H19" s="565">
        <v>1</v>
      </c>
      <c r="I19" s="565">
        <v>160</v>
      </c>
      <c r="J19" s="565">
        <v>76</v>
      </c>
      <c r="K19" s="565">
        <v>12236</v>
      </c>
      <c r="L19" s="565">
        <v>1.1765384615384615</v>
      </c>
      <c r="M19" s="565">
        <v>161</v>
      </c>
      <c r="N19" s="565">
        <v>88</v>
      </c>
      <c r="O19" s="565">
        <v>14344</v>
      </c>
      <c r="P19" s="553">
        <v>1.3792307692307693</v>
      </c>
      <c r="Q19" s="566">
        <v>163</v>
      </c>
    </row>
    <row r="20" spans="1:17" ht="14.4" customHeight="1" x14ac:dyDescent="0.3">
      <c r="A20" s="547" t="s">
        <v>1161</v>
      </c>
      <c r="B20" s="548" t="s">
        <v>1072</v>
      </c>
      <c r="C20" s="548" t="s">
        <v>1059</v>
      </c>
      <c r="D20" s="548" t="s">
        <v>1110</v>
      </c>
      <c r="E20" s="548" t="s">
        <v>1076</v>
      </c>
      <c r="F20" s="565">
        <v>50</v>
      </c>
      <c r="G20" s="565">
        <v>3500</v>
      </c>
      <c r="H20" s="565">
        <v>1</v>
      </c>
      <c r="I20" s="565">
        <v>70</v>
      </c>
      <c r="J20" s="565">
        <v>62</v>
      </c>
      <c r="K20" s="565">
        <v>4402</v>
      </c>
      <c r="L20" s="565">
        <v>1.2577142857142858</v>
      </c>
      <c r="M20" s="565">
        <v>71</v>
      </c>
      <c r="N20" s="565">
        <v>71</v>
      </c>
      <c r="O20" s="565">
        <v>5112</v>
      </c>
      <c r="P20" s="553">
        <v>1.4605714285714286</v>
      </c>
      <c r="Q20" s="566">
        <v>72</v>
      </c>
    </row>
    <row r="21" spans="1:17" ht="14.4" customHeight="1" x14ac:dyDescent="0.3">
      <c r="A21" s="547" t="s">
        <v>1161</v>
      </c>
      <c r="B21" s="548" t="s">
        <v>1072</v>
      </c>
      <c r="C21" s="548" t="s">
        <v>1059</v>
      </c>
      <c r="D21" s="548" t="s">
        <v>1117</v>
      </c>
      <c r="E21" s="548" t="s">
        <v>1118</v>
      </c>
      <c r="F21" s="565"/>
      <c r="G21" s="565"/>
      <c r="H21" s="565"/>
      <c r="I21" s="565"/>
      <c r="J21" s="565">
        <v>2</v>
      </c>
      <c r="K21" s="565">
        <v>2390</v>
      </c>
      <c r="L21" s="565"/>
      <c r="M21" s="565">
        <v>1195</v>
      </c>
      <c r="N21" s="565">
        <v>3</v>
      </c>
      <c r="O21" s="565">
        <v>3633</v>
      </c>
      <c r="P21" s="553"/>
      <c r="Q21" s="566">
        <v>1211</v>
      </c>
    </row>
    <row r="22" spans="1:17" ht="14.4" customHeight="1" x14ac:dyDescent="0.3">
      <c r="A22" s="547" t="s">
        <v>1161</v>
      </c>
      <c r="B22" s="548" t="s">
        <v>1072</v>
      </c>
      <c r="C22" s="548" t="s">
        <v>1059</v>
      </c>
      <c r="D22" s="548" t="s">
        <v>1119</v>
      </c>
      <c r="E22" s="548" t="s">
        <v>1120</v>
      </c>
      <c r="F22" s="565"/>
      <c r="G22" s="565"/>
      <c r="H22" s="565"/>
      <c r="I22" s="565"/>
      <c r="J22" s="565">
        <v>2</v>
      </c>
      <c r="K22" s="565">
        <v>220</v>
      </c>
      <c r="L22" s="565"/>
      <c r="M22" s="565">
        <v>110</v>
      </c>
      <c r="N22" s="565">
        <v>2</v>
      </c>
      <c r="O22" s="565">
        <v>228</v>
      </c>
      <c r="P22" s="553"/>
      <c r="Q22" s="566">
        <v>114</v>
      </c>
    </row>
    <row r="23" spans="1:17" ht="14.4" customHeight="1" x14ac:dyDescent="0.3">
      <c r="A23" s="547" t="s">
        <v>1162</v>
      </c>
      <c r="B23" s="548" t="s">
        <v>1072</v>
      </c>
      <c r="C23" s="548" t="s">
        <v>1059</v>
      </c>
      <c r="D23" s="548" t="s">
        <v>1075</v>
      </c>
      <c r="E23" s="548" t="s">
        <v>1076</v>
      </c>
      <c r="F23" s="565">
        <v>120</v>
      </c>
      <c r="G23" s="565">
        <v>24360</v>
      </c>
      <c r="H23" s="565">
        <v>1</v>
      </c>
      <c r="I23" s="565">
        <v>203</v>
      </c>
      <c r="J23" s="565">
        <v>162</v>
      </c>
      <c r="K23" s="565">
        <v>33372</v>
      </c>
      <c r="L23" s="565">
        <v>1.3699507389162562</v>
      </c>
      <c r="M23" s="565">
        <v>206</v>
      </c>
      <c r="N23" s="565">
        <v>163</v>
      </c>
      <c r="O23" s="565">
        <v>34393</v>
      </c>
      <c r="P23" s="553">
        <v>1.4118637110016421</v>
      </c>
      <c r="Q23" s="566">
        <v>211</v>
      </c>
    </row>
    <row r="24" spans="1:17" ht="14.4" customHeight="1" x14ac:dyDescent="0.3">
      <c r="A24" s="547" t="s">
        <v>1162</v>
      </c>
      <c r="B24" s="548" t="s">
        <v>1072</v>
      </c>
      <c r="C24" s="548" t="s">
        <v>1059</v>
      </c>
      <c r="D24" s="548" t="s">
        <v>1077</v>
      </c>
      <c r="E24" s="548" t="s">
        <v>1076</v>
      </c>
      <c r="F24" s="565">
        <v>3</v>
      </c>
      <c r="G24" s="565">
        <v>252</v>
      </c>
      <c r="H24" s="565">
        <v>1</v>
      </c>
      <c r="I24" s="565">
        <v>84</v>
      </c>
      <c r="J24" s="565">
        <v>2</v>
      </c>
      <c r="K24" s="565">
        <v>170</v>
      </c>
      <c r="L24" s="565">
        <v>0.67460317460317465</v>
      </c>
      <c r="M24" s="565">
        <v>85</v>
      </c>
      <c r="N24" s="565">
        <v>3</v>
      </c>
      <c r="O24" s="565">
        <v>261</v>
      </c>
      <c r="P24" s="553">
        <v>1.0357142857142858</v>
      </c>
      <c r="Q24" s="566">
        <v>87</v>
      </c>
    </row>
    <row r="25" spans="1:17" ht="14.4" customHeight="1" x14ac:dyDescent="0.3">
      <c r="A25" s="547" t="s">
        <v>1162</v>
      </c>
      <c r="B25" s="548" t="s">
        <v>1072</v>
      </c>
      <c r="C25" s="548" t="s">
        <v>1059</v>
      </c>
      <c r="D25" s="548" t="s">
        <v>1078</v>
      </c>
      <c r="E25" s="548" t="s">
        <v>1079</v>
      </c>
      <c r="F25" s="565">
        <v>210</v>
      </c>
      <c r="G25" s="565">
        <v>61320</v>
      </c>
      <c r="H25" s="565">
        <v>1</v>
      </c>
      <c r="I25" s="565">
        <v>292</v>
      </c>
      <c r="J25" s="565">
        <v>48</v>
      </c>
      <c r="K25" s="565">
        <v>14160</v>
      </c>
      <c r="L25" s="565">
        <v>0.2309197651663405</v>
      </c>
      <c r="M25" s="565">
        <v>295</v>
      </c>
      <c r="N25" s="565">
        <v>310</v>
      </c>
      <c r="O25" s="565">
        <v>93310</v>
      </c>
      <c r="P25" s="553">
        <v>1.5216894977168949</v>
      </c>
      <c r="Q25" s="566">
        <v>301</v>
      </c>
    </row>
    <row r="26" spans="1:17" ht="14.4" customHeight="1" x14ac:dyDescent="0.3">
      <c r="A26" s="547" t="s">
        <v>1162</v>
      </c>
      <c r="B26" s="548" t="s">
        <v>1072</v>
      </c>
      <c r="C26" s="548" t="s">
        <v>1059</v>
      </c>
      <c r="D26" s="548" t="s">
        <v>1080</v>
      </c>
      <c r="E26" s="548" t="s">
        <v>1081</v>
      </c>
      <c r="F26" s="565">
        <v>3</v>
      </c>
      <c r="G26" s="565">
        <v>279</v>
      </c>
      <c r="H26" s="565">
        <v>1</v>
      </c>
      <c r="I26" s="565">
        <v>93</v>
      </c>
      <c r="J26" s="565"/>
      <c r="K26" s="565"/>
      <c r="L26" s="565"/>
      <c r="M26" s="565"/>
      <c r="N26" s="565">
        <v>9</v>
      </c>
      <c r="O26" s="565">
        <v>891</v>
      </c>
      <c r="P26" s="553">
        <v>3.193548387096774</v>
      </c>
      <c r="Q26" s="566">
        <v>99</v>
      </c>
    </row>
    <row r="27" spans="1:17" ht="14.4" customHeight="1" x14ac:dyDescent="0.3">
      <c r="A27" s="547" t="s">
        <v>1162</v>
      </c>
      <c r="B27" s="548" t="s">
        <v>1072</v>
      </c>
      <c r="C27" s="548" t="s">
        <v>1059</v>
      </c>
      <c r="D27" s="548" t="s">
        <v>1084</v>
      </c>
      <c r="E27" s="548" t="s">
        <v>1085</v>
      </c>
      <c r="F27" s="565">
        <v>58</v>
      </c>
      <c r="G27" s="565">
        <v>7772</v>
      </c>
      <c r="H27" s="565">
        <v>1</v>
      </c>
      <c r="I27" s="565">
        <v>134</v>
      </c>
      <c r="J27" s="565">
        <v>42</v>
      </c>
      <c r="K27" s="565">
        <v>5670</v>
      </c>
      <c r="L27" s="565">
        <v>0.7295419454451878</v>
      </c>
      <c r="M27" s="565">
        <v>135</v>
      </c>
      <c r="N27" s="565">
        <v>40</v>
      </c>
      <c r="O27" s="565">
        <v>5480</v>
      </c>
      <c r="P27" s="553">
        <v>0.70509521358723626</v>
      </c>
      <c r="Q27" s="566">
        <v>137</v>
      </c>
    </row>
    <row r="28" spans="1:17" ht="14.4" customHeight="1" x14ac:dyDescent="0.3">
      <c r="A28" s="547" t="s">
        <v>1162</v>
      </c>
      <c r="B28" s="548" t="s">
        <v>1072</v>
      </c>
      <c r="C28" s="548" t="s">
        <v>1059</v>
      </c>
      <c r="D28" s="548" t="s">
        <v>1086</v>
      </c>
      <c r="E28" s="548" t="s">
        <v>1085</v>
      </c>
      <c r="F28" s="565">
        <v>1</v>
      </c>
      <c r="G28" s="565">
        <v>175</v>
      </c>
      <c r="H28" s="565">
        <v>1</v>
      </c>
      <c r="I28" s="565">
        <v>175</v>
      </c>
      <c r="J28" s="565">
        <v>1</v>
      </c>
      <c r="K28" s="565">
        <v>178</v>
      </c>
      <c r="L28" s="565">
        <v>1.0171428571428571</v>
      </c>
      <c r="M28" s="565">
        <v>178</v>
      </c>
      <c r="N28" s="565">
        <v>1</v>
      </c>
      <c r="O28" s="565">
        <v>183</v>
      </c>
      <c r="P28" s="553">
        <v>1.0457142857142858</v>
      </c>
      <c r="Q28" s="566">
        <v>183</v>
      </c>
    </row>
    <row r="29" spans="1:17" ht="14.4" customHeight="1" x14ac:dyDescent="0.3">
      <c r="A29" s="547" t="s">
        <v>1162</v>
      </c>
      <c r="B29" s="548" t="s">
        <v>1072</v>
      </c>
      <c r="C29" s="548" t="s">
        <v>1059</v>
      </c>
      <c r="D29" s="548" t="s">
        <v>1087</v>
      </c>
      <c r="E29" s="548" t="s">
        <v>1088</v>
      </c>
      <c r="F29" s="565">
        <v>1</v>
      </c>
      <c r="G29" s="565">
        <v>612</v>
      </c>
      <c r="H29" s="565">
        <v>1</v>
      </c>
      <c r="I29" s="565">
        <v>612</v>
      </c>
      <c r="J29" s="565"/>
      <c r="K29" s="565"/>
      <c r="L29" s="565"/>
      <c r="M29" s="565"/>
      <c r="N29" s="565">
        <v>1</v>
      </c>
      <c r="O29" s="565">
        <v>639</v>
      </c>
      <c r="P29" s="553">
        <v>1.0441176470588236</v>
      </c>
      <c r="Q29" s="566">
        <v>639</v>
      </c>
    </row>
    <row r="30" spans="1:17" ht="14.4" customHeight="1" x14ac:dyDescent="0.3">
      <c r="A30" s="547" t="s">
        <v>1162</v>
      </c>
      <c r="B30" s="548" t="s">
        <v>1072</v>
      </c>
      <c r="C30" s="548" t="s">
        <v>1059</v>
      </c>
      <c r="D30" s="548" t="s">
        <v>1091</v>
      </c>
      <c r="E30" s="548" t="s">
        <v>1092</v>
      </c>
      <c r="F30" s="565">
        <v>6</v>
      </c>
      <c r="G30" s="565">
        <v>954</v>
      </c>
      <c r="H30" s="565">
        <v>1</v>
      </c>
      <c r="I30" s="565">
        <v>159</v>
      </c>
      <c r="J30" s="565">
        <v>2</v>
      </c>
      <c r="K30" s="565">
        <v>322</v>
      </c>
      <c r="L30" s="565">
        <v>0.33752620545073375</v>
      </c>
      <c r="M30" s="565">
        <v>161</v>
      </c>
      <c r="N30" s="565">
        <v>7</v>
      </c>
      <c r="O30" s="565">
        <v>1211</v>
      </c>
      <c r="P30" s="553">
        <v>1.2693920335429769</v>
      </c>
      <c r="Q30" s="566">
        <v>173</v>
      </c>
    </row>
    <row r="31" spans="1:17" ht="14.4" customHeight="1" x14ac:dyDescent="0.3">
      <c r="A31" s="547" t="s">
        <v>1162</v>
      </c>
      <c r="B31" s="548" t="s">
        <v>1072</v>
      </c>
      <c r="C31" s="548" t="s">
        <v>1059</v>
      </c>
      <c r="D31" s="548" t="s">
        <v>1095</v>
      </c>
      <c r="E31" s="548" t="s">
        <v>1096</v>
      </c>
      <c r="F31" s="565">
        <v>94</v>
      </c>
      <c r="G31" s="565">
        <v>1504</v>
      </c>
      <c r="H31" s="565">
        <v>1</v>
      </c>
      <c r="I31" s="565">
        <v>16</v>
      </c>
      <c r="J31" s="565">
        <v>96</v>
      </c>
      <c r="K31" s="565">
        <v>1536</v>
      </c>
      <c r="L31" s="565">
        <v>1.0212765957446808</v>
      </c>
      <c r="M31" s="565">
        <v>16</v>
      </c>
      <c r="N31" s="565">
        <v>96</v>
      </c>
      <c r="O31" s="565">
        <v>1632</v>
      </c>
      <c r="P31" s="553">
        <v>1.0851063829787233</v>
      </c>
      <c r="Q31" s="566">
        <v>17</v>
      </c>
    </row>
    <row r="32" spans="1:17" ht="14.4" customHeight="1" x14ac:dyDescent="0.3">
      <c r="A32" s="547" t="s">
        <v>1162</v>
      </c>
      <c r="B32" s="548" t="s">
        <v>1072</v>
      </c>
      <c r="C32" s="548" t="s">
        <v>1059</v>
      </c>
      <c r="D32" s="548" t="s">
        <v>1097</v>
      </c>
      <c r="E32" s="548" t="s">
        <v>1098</v>
      </c>
      <c r="F32" s="565">
        <v>28</v>
      </c>
      <c r="G32" s="565">
        <v>7336</v>
      </c>
      <c r="H32" s="565">
        <v>1</v>
      </c>
      <c r="I32" s="565">
        <v>262</v>
      </c>
      <c r="J32" s="565">
        <v>39</v>
      </c>
      <c r="K32" s="565">
        <v>10374</v>
      </c>
      <c r="L32" s="565">
        <v>1.4141221374045803</v>
      </c>
      <c r="M32" s="565">
        <v>266</v>
      </c>
      <c r="N32" s="565">
        <v>36</v>
      </c>
      <c r="O32" s="565">
        <v>9828</v>
      </c>
      <c r="P32" s="553">
        <v>1.3396946564885497</v>
      </c>
      <c r="Q32" s="566">
        <v>273</v>
      </c>
    </row>
    <row r="33" spans="1:17" ht="14.4" customHeight="1" x14ac:dyDescent="0.3">
      <c r="A33" s="547" t="s">
        <v>1162</v>
      </c>
      <c r="B33" s="548" t="s">
        <v>1072</v>
      </c>
      <c r="C33" s="548" t="s">
        <v>1059</v>
      </c>
      <c r="D33" s="548" t="s">
        <v>1099</v>
      </c>
      <c r="E33" s="548" t="s">
        <v>1100</v>
      </c>
      <c r="F33" s="565">
        <v>31</v>
      </c>
      <c r="G33" s="565">
        <v>4371</v>
      </c>
      <c r="H33" s="565">
        <v>1</v>
      </c>
      <c r="I33" s="565">
        <v>141</v>
      </c>
      <c r="J33" s="565">
        <v>50</v>
      </c>
      <c r="K33" s="565">
        <v>7050</v>
      </c>
      <c r="L33" s="565">
        <v>1.6129032258064515</v>
      </c>
      <c r="M33" s="565">
        <v>141</v>
      </c>
      <c r="N33" s="565">
        <v>48</v>
      </c>
      <c r="O33" s="565">
        <v>6816</v>
      </c>
      <c r="P33" s="553">
        <v>1.5593685655456417</v>
      </c>
      <c r="Q33" s="566">
        <v>142</v>
      </c>
    </row>
    <row r="34" spans="1:17" ht="14.4" customHeight="1" x14ac:dyDescent="0.3">
      <c r="A34" s="547" t="s">
        <v>1162</v>
      </c>
      <c r="B34" s="548" t="s">
        <v>1072</v>
      </c>
      <c r="C34" s="548" t="s">
        <v>1059</v>
      </c>
      <c r="D34" s="548" t="s">
        <v>1101</v>
      </c>
      <c r="E34" s="548" t="s">
        <v>1100</v>
      </c>
      <c r="F34" s="565">
        <v>58</v>
      </c>
      <c r="G34" s="565">
        <v>4524</v>
      </c>
      <c r="H34" s="565">
        <v>1</v>
      </c>
      <c r="I34" s="565">
        <v>78</v>
      </c>
      <c r="J34" s="565">
        <v>42</v>
      </c>
      <c r="K34" s="565">
        <v>3276</v>
      </c>
      <c r="L34" s="565">
        <v>0.72413793103448276</v>
      </c>
      <c r="M34" s="565">
        <v>78</v>
      </c>
      <c r="N34" s="565">
        <v>40</v>
      </c>
      <c r="O34" s="565">
        <v>3120</v>
      </c>
      <c r="P34" s="553">
        <v>0.68965517241379315</v>
      </c>
      <c r="Q34" s="566">
        <v>78</v>
      </c>
    </row>
    <row r="35" spans="1:17" ht="14.4" customHeight="1" x14ac:dyDescent="0.3">
      <c r="A35" s="547" t="s">
        <v>1162</v>
      </c>
      <c r="B35" s="548" t="s">
        <v>1072</v>
      </c>
      <c r="C35" s="548" t="s">
        <v>1059</v>
      </c>
      <c r="D35" s="548" t="s">
        <v>1102</v>
      </c>
      <c r="E35" s="548" t="s">
        <v>1103</v>
      </c>
      <c r="F35" s="565">
        <v>31</v>
      </c>
      <c r="G35" s="565">
        <v>9393</v>
      </c>
      <c r="H35" s="565">
        <v>1</v>
      </c>
      <c r="I35" s="565">
        <v>303</v>
      </c>
      <c r="J35" s="565">
        <v>50</v>
      </c>
      <c r="K35" s="565">
        <v>15350</v>
      </c>
      <c r="L35" s="565">
        <v>1.6341956776322795</v>
      </c>
      <c r="M35" s="565">
        <v>307</v>
      </c>
      <c r="N35" s="565">
        <v>48</v>
      </c>
      <c r="O35" s="565">
        <v>15024</v>
      </c>
      <c r="P35" s="553">
        <v>1.5994889811561801</v>
      </c>
      <c r="Q35" s="566">
        <v>313</v>
      </c>
    </row>
    <row r="36" spans="1:17" ht="14.4" customHeight="1" x14ac:dyDescent="0.3">
      <c r="A36" s="547" t="s">
        <v>1162</v>
      </c>
      <c r="B36" s="548" t="s">
        <v>1072</v>
      </c>
      <c r="C36" s="548" t="s">
        <v>1059</v>
      </c>
      <c r="D36" s="548" t="s">
        <v>1106</v>
      </c>
      <c r="E36" s="548" t="s">
        <v>1107</v>
      </c>
      <c r="F36" s="565">
        <v>39</v>
      </c>
      <c r="G36" s="565">
        <v>6240</v>
      </c>
      <c r="H36" s="565">
        <v>1</v>
      </c>
      <c r="I36" s="565">
        <v>160</v>
      </c>
      <c r="J36" s="565">
        <v>29</v>
      </c>
      <c r="K36" s="565">
        <v>4669</v>
      </c>
      <c r="L36" s="565">
        <v>0.74823717948717949</v>
      </c>
      <c r="M36" s="565">
        <v>161</v>
      </c>
      <c r="N36" s="565">
        <v>27</v>
      </c>
      <c r="O36" s="565">
        <v>4401</v>
      </c>
      <c r="P36" s="553">
        <v>0.70528846153846159</v>
      </c>
      <c r="Q36" s="566">
        <v>163</v>
      </c>
    </row>
    <row r="37" spans="1:17" ht="14.4" customHeight="1" x14ac:dyDescent="0.3">
      <c r="A37" s="547" t="s">
        <v>1162</v>
      </c>
      <c r="B37" s="548" t="s">
        <v>1072</v>
      </c>
      <c r="C37" s="548" t="s">
        <v>1059</v>
      </c>
      <c r="D37" s="548" t="s">
        <v>1110</v>
      </c>
      <c r="E37" s="548" t="s">
        <v>1076</v>
      </c>
      <c r="F37" s="565">
        <v>181</v>
      </c>
      <c r="G37" s="565">
        <v>12670</v>
      </c>
      <c r="H37" s="565">
        <v>1</v>
      </c>
      <c r="I37" s="565">
        <v>70</v>
      </c>
      <c r="J37" s="565">
        <v>154</v>
      </c>
      <c r="K37" s="565">
        <v>10934</v>
      </c>
      <c r="L37" s="565">
        <v>0.86298342541436468</v>
      </c>
      <c r="M37" s="565">
        <v>71</v>
      </c>
      <c r="N37" s="565">
        <v>145</v>
      </c>
      <c r="O37" s="565">
        <v>10440</v>
      </c>
      <c r="P37" s="553">
        <v>0.82399368587213895</v>
      </c>
      <c r="Q37" s="566">
        <v>72</v>
      </c>
    </row>
    <row r="38" spans="1:17" ht="14.4" customHeight="1" x14ac:dyDescent="0.3">
      <c r="A38" s="547" t="s">
        <v>1162</v>
      </c>
      <c r="B38" s="548" t="s">
        <v>1072</v>
      </c>
      <c r="C38" s="548" t="s">
        <v>1059</v>
      </c>
      <c r="D38" s="548" t="s">
        <v>1115</v>
      </c>
      <c r="E38" s="548" t="s">
        <v>1116</v>
      </c>
      <c r="F38" s="565">
        <v>3</v>
      </c>
      <c r="G38" s="565">
        <v>648</v>
      </c>
      <c r="H38" s="565">
        <v>1</v>
      </c>
      <c r="I38" s="565">
        <v>216</v>
      </c>
      <c r="J38" s="565">
        <v>3</v>
      </c>
      <c r="K38" s="565">
        <v>660</v>
      </c>
      <c r="L38" s="565">
        <v>1.0185185185185186</v>
      </c>
      <c r="M38" s="565">
        <v>220</v>
      </c>
      <c r="N38" s="565">
        <v>1</v>
      </c>
      <c r="O38" s="565">
        <v>229</v>
      </c>
      <c r="P38" s="553">
        <v>0.35339506172839508</v>
      </c>
      <c r="Q38" s="566">
        <v>229</v>
      </c>
    </row>
    <row r="39" spans="1:17" ht="14.4" customHeight="1" x14ac:dyDescent="0.3">
      <c r="A39" s="547" t="s">
        <v>1162</v>
      </c>
      <c r="B39" s="548" t="s">
        <v>1072</v>
      </c>
      <c r="C39" s="548" t="s">
        <v>1059</v>
      </c>
      <c r="D39" s="548" t="s">
        <v>1117</v>
      </c>
      <c r="E39" s="548" t="s">
        <v>1118</v>
      </c>
      <c r="F39" s="565">
        <v>9</v>
      </c>
      <c r="G39" s="565">
        <v>10701</v>
      </c>
      <c r="H39" s="565">
        <v>1</v>
      </c>
      <c r="I39" s="565">
        <v>1189</v>
      </c>
      <c r="J39" s="565">
        <v>1</v>
      </c>
      <c r="K39" s="565">
        <v>1195</v>
      </c>
      <c r="L39" s="565">
        <v>0.11167180637323615</v>
      </c>
      <c r="M39" s="565">
        <v>1195</v>
      </c>
      <c r="N39" s="565">
        <v>10</v>
      </c>
      <c r="O39" s="565">
        <v>12110</v>
      </c>
      <c r="P39" s="553">
        <v>1.1316699373890291</v>
      </c>
      <c r="Q39" s="566">
        <v>1211</v>
      </c>
    </row>
    <row r="40" spans="1:17" ht="14.4" customHeight="1" x14ac:dyDescent="0.3">
      <c r="A40" s="547" t="s">
        <v>1162</v>
      </c>
      <c r="B40" s="548" t="s">
        <v>1072</v>
      </c>
      <c r="C40" s="548" t="s">
        <v>1059</v>
      </c>
      <c r="D40" s="548" t="s">
        <v>1119</v>
      </c>
      <c r="E40" s="548" t="s">
        <v>1120</v>
      </c>
      <c r="F40" s="565">
        <v>7</v>
      </c>
      <c r="G40" s="565">
        <v>756</v>
      </c>
      <c r="H40" s="565">
        <v>1</v>
      </c>
      <c r="I40" s="565">
        <v>108</v>
      </c>
      <c r="J40" s="565">
        <v>2</v>
      </c>
      <c r="K40" s="565">
        <v>220</v>
      </c>
      <c r="L40" s="565">
        <v>0.29100529100529099</v>
      </c>
      <c r="M40" s="565">
        <v>110</v>
      </c>
      <c r="N40" s="565">
        <v>8</v>
      </c>
      <c r="O40" s="565">
        <v>912</v>
      </c>
      <c r="P40" s="553">
        <v>1.2063492063492063</v>
      </c>
      <c r="Q40" s="566">
        <v>114</v>
      </c>
    </row>
    <row r="41" spans="1:17" ht="14.4" customHeight="1" x14ac:dyDescent="0.3">
      <c r="A41" s="547" t="s">
        <v>1162</v>
      </c>
      <c r="B41" s="548" t="s">
        <v>1072</v>
      </c>
      <c r="C41" s="548" t="s">
        <v>1059</v>
      </c>
      <c r="D41" s="548" t="s">
        <v>1121</v>
      </c>
      <c r="E41" s="548" t="s">
        <v>1122</v>
      </c>
      <c r="F41" s="565">
        <v>1</v>
      </c>
      <c r="G41" s="565">
        <v>319</v>
      </c>
      <c r="H41" s="565">
        <v>1</v>
      </c>
      <c r="I41" s="565">
        <v>319</v>
      </c>
      <c r="J41" s="565">
        <v>1</v>
      </c>
      <c r="K41" s="565">
        <v>323</v>
      </c>
      <c r="L41" s="565">
        <v>1.0125391849529781</v>
      </c>
      <c r="M41" s="565">
        <v>323</v>
      </c>
      <c r="N41" s="565">
        <v>2</v>
      </c>
      <c r="O41" s="565">
        <v>692</v>
      </c>
      <c r="P41" s="553">
        <v>2.169278996865204</v>
      </c>
      <c r="Q41" s="566">
        <v>346</v>
      </c>
    </row>
    <row r="42" spans="1:17" ht="14.4" customHeight="1" x14ac:dyDescent="0.3">
      <c r="A42" s="547" t="s">
        <v>1162</v>
      </c>
      <c r="B42" s="548" t="s">
        <v>1072</v>
      </c>
      <c r="C42" s="548" t="s">
        <v>1059</v>
      </c>
      <c r="D42" s="548" t="s">
        <v>1127</v>
      </c>
      <c r="E42" s="548" t="s">
        <v>1128</v>
      </c>
      <c r="F42" s="565"/>
      <c r="G42" s="565"/>
      <c r="H42" s="565"/>
      <c r="I42" s="565"/>
      <c r="J42" s="565">
        <v>1</v>
      </c>
      <c r="K42" s="565">
        <v>1033</v>
      </c>
      <c r="L42" s="565"/>
      <c r="M42" s="565">
        <v>1033</v>
      </c>
      <c r="N42" s="565">
        <v>1</v>
      </c>
      <c r="O42" s="565">
        <v>1064</v>
      </c>
      <c r="P42" s="553"/>
      <c r="Q42" s="566">
        <v>1064</v>
      </c>
    </row>
    <row r="43" spans="1:17" ht="14.4" customHeight="1" x14ac:dyDescent="0.3">
      <c r="A43" s="547" t="s">
        <v>1162</v>
      </c>
      <c r="B43" s="548" t="s">
        <v>1072</v>
      </c>
      <c r="C43" s="548" t="s">
        <v>1059</v>
      </c>
      <c r="D43" s="548" t="s">
        <v>1129</v>
      </c>
      <c r="E43" s="548" t="s">
        <v>1130</v>
      </c>
      <c r="F43" s="565"/>
      <c r="G43" s="565"/>
      <c r="H43" s="565"/>
      <c r="I43" s="565"/>
      <c r="J43" s="565"/>
      <c r="K43" s="565"/>
      <c r="L43" s="565"/>
      <c r="M43" s="565"/>
      <c r="N43" s="565">
        <v>2</v>
      </c>
      <c r="O43" s="565">
        <v>602</v>
      </c>
      <c r="P43" s="553"/>
      <c r="Q43" s="566">
        <v>301</v>
      </c>
    </row>
    <row r="44" spans="1:17" ht="14.4" customHeight="1" x14ac:dyDescent="0.3">
      <c r="A44" s="547" t="s">
        <v>1163</v>
      </c>
      <c r="B44" s="548" t="s">
        <v>1072</v>
      </c>
      <c r="C44" s="548" t="s">
        <v>1059</v>
      </c>
      <c r="D44" s="548" t="s">
        <v>1075</v>
      </c>
      <c r="E44" s="548" t="s">
        <v>1076</v>
      </c>
      <c r="F44" s="565">
        <v>17</v>
      </c>
      <c r="G44" s="565">
        <v>3451</v>
      </c>
      <c r="H44" s="565">
        <v>1</v>
      </c>
      <c r="I44" s="565">
        <v>203</v>
      </c>
      <c r="J44" s="565">
        <v>33</v>
      </c>
      <c r="K44" s="565">
        <v>6798</v>
      </c>
      <c r="L44" s="565">
        <v>1.9698638075920023</v>
      </c>
      <c r="M44" s="565">
        <v>206</v>
      </c>
      <c r="N44" s="565">
        <v>29</v>
      </c>
      <c r="O44" s="565">
        <v>6119</v>
      </c>
      <c r="P44" s="553">
        <v>1.7731092436974789</v>
      </c>
      <c r="Q44" s="566">
        <v>211</v>
      </c>
    </row>
    <row r="45" spans="1:17" ht="14.4" customHeight="1" x14ac:dyDescent="0.3">
      <c r="A45" s="547" t="s">
        <v>1163</v>
      </c>
      <c r="B45" s="548" t="s">
        <v>1072</v>
      </c>
      <c r="C45" s="548" t="s">
        <v>1059</v>
      </c>
      <c r="D45" s="548" t="s">
        <v>1077</v>
      </c>
      <c r="E45" s="548" t="s">
        <v>1076</v>
      </c>
      <c r="F45" s="565">
        <v>2</v>
      </c>
      <c r="G45" s="565">
        <v>168</v>
      </c>
      <c r="H45" s="565">
        <v>1</v>
      </c>
      <c r="I45" s="565">
        <v>84</v>
      </c>
      <c r="J45" s="565">
        <v>4</v>
      </c>
      <c r="K45" s="565">
        <v>340</v>
      </c>
      <c r="L45" s="565">
        <v>2.0238095238095237</v>
      </c>
      <c r="M45" s="565">
        <v>85</v>
      </c>
      <c r="N45" s="565">
        <v>5</v>
      </c>
      <c r="O45" s="565">
        <v>435</v>
      </c>
      <c r="P45" s="553">
        <v>2.5892857142857144</v>
      </c>
      <c r="Q45" s="566">
        <v>87</v>
      </c>
    </row>
    <row r="46" spans="1:17" ht="14.4" customHeight="1" x14ac:dyDescent="0.3">
      <c r="A46" s="547" t="s">
        <v>1163</v>
      </c>
      <c r="B46" s="548" t="s">
        <v>1072</v>
      </c>
      <c r="C46" s="548" t="s">
        <v>1059</v>
      </c>
      <c r="D46" s="548" t="s">
        <v>1078</v>
      </c>
      <c r="E46" s="548" t="s">
        <v>1079</v>
      </c>
      <c r="F46" s="565">
        <v>78</v>
      </c>
      <c r="G46" s="565">
        <v>22776</v>
      </c>
      <c r="H46" s="565">
        <v>1</v>
      </c>
      <c r="I46" s="565">
        <v>292</v>
      </c>
      <c r="J46" s="565">
        <v>169</v>
      </c>
      <c r="K46" s="565">
        <v>49855</v>
      </c>
      <c r="L46" s="565">
        <v>2.1889269406392695</v>
      </c>
      <c r="M46" s="565">
        <v>295</v>
      </c>
      <c r="N46" s="565">
        <v>78</v>
      </c>
      <c r="O46" s="565">
        <v>23478</v>
      </c>
      <c r="P46" s="553">
        <v>1.0308219178082192</v>
      </c>
      <c r="Q46" s="566">
        <v>301</v>
      </c>
    </row>
    <row r="47" spans="1:17" ht="14.4" customHeight="1" x14ac:dyDescent="0.3">
      <c r="A47" s="547" t="s">
        <v>1163</v>
      </c>
      <c r="B47" s="548" t="s">
        <v>1072</v>
      </c>
      <c r="C47" s="548" t="s">
        <v>1059</v>
      </c>
      <c r="D47" s="548" t="s">
        <v>1080</v>
      </c>
      <c r="E47" s="548" t="s">
        <v>1081</v>
      </c>
      <c r="F47" s="565">
        <v>3</v>
      </c>
      <c r="G47" s="565">
        <v>279</v>
      </c>
      <c r="H47" s="565">
        <v>1</v>
      </c>
      <c r="I47" s="565">
        <v>93</v>
      </c>
      <c r="J47" s="565">
        <v>16</v>
      </c>
      <c r="K47" s="565">
        <v>1520</v>
      </c>
      <c r="L47" s="565">
        <v>5.4480286738351253</v>
      </c>
      <c r="M47" s="565">
        <v>95</v>
      </c>
      <c r="N47" s="565">
        <v>15</v>
      </c>
      <c r="O47" s="565">
        <v>1485</v>
      </c>
      <c r="P47" s="553">
        <v>5.32258064516129</v>
      </c>
      <c r="Q47" s="566">
        <v>99</v>
      </c>
    </row>
    <row r="48" spans="1:17" ht="14.4" customHeight="1" x14ac:dyDescent="0.3">
      <c r="A48" s="547" t="s">
        <v>1163</v>
      </c>
      <c r="B48" s="548" t="s">
        <v>1072</v>
      </c>
      <c r="C48" s="548" t="s">
        <v>1059</v>
      </c>
      <c r="D48" s="548" t="s">
        <v>1082</v>
      </c>
      <c r="E48" s="548" t="s">
        <v>1083</v>
      </c>
      <c r="F48" s="565"/>
      <c r="G48" s="565"/>
      <c r="H48" s="565"/>
      <c r="I48" s="565"/>
      <c r="J48" s="565">
        <v>1</v>
      </c>
      <c r="K48" s="565">
        <v>224</v>
      </c>
      <c r="L48" s="565"/>
      <c r="M48" s="565">
        <v>224</v>
      </c>
      <c r="N48" s="565">
        <v>1</v>
      </c>
      <c r="O48" s="565">
        <v>231</v>
      </c>
      <c r="P48" s="553"/>
      <c r="Q48" s="566">
        <v>231</v>
      </c>
    </row>
    <row r="49" spans="1:17" ht="14.4" customHeight="1" x14ac:dyDescent="0.3">
      <c r="A49" s="547" t="s">
        <v>1163</v>
      </c>
      <c r="B49" s="548" t="s">
        <v>1072</v>
      </c>
      <c r="C49" s="548" t="s">
        <v>1059</v>
      </c>
      <c r="D49" s="548" t="s">
        <v>1084</v>
      </c>
      <c r="E49" s="548" t="s">
        <v>1085</v>
      </c>
      <c r="F49" s="565">
        <v>52</v>
      </c>
      <c r="G49" s="565">
        <v>6968</v>
      </c>
      <c r="H49" s="565">
        <v>1</v>
      </c>
      <c r="I49" s="565">
        <v>134</v>
      </c>
      <c r="J49" s="565">
        <v>45</v>
      </c>
      <c r="K49" s="565">
        <v>6075</v>
      </c>
      <c r="L49" s="565">
        <v>0.87184270952927667</v>
      </c>
      <c r="M49" s="565">
        <v>135</v>
      </c>
      <c r="N49" s="565">
        <v>49</v>
      </c>
      <c r="O49" s="565">
        <v>6713</v>
      </c>
      <c r="P49" s="553">
        <v>0.96340413318025253</v>
      </c>
      <c r="Q49" s="566">
        <v>137</v>
      </c>
    </row>
    <row r="50" spans="1:17" ht="14.4" customHeight="1" x14ac:dyDescent="0.3">
      <c r="A50" s="547" t="s">
        <v>1163</v>
      </c>
      <c r="B50" s="548" t="s">
        <v>1072</v>
      </c>
      <c r="C50" s="548" t="s">
        <v>1059</v>
      </c>
      <c r="D50" s="548" t="s">
        <v>1086</v>
      </c>
      <c r="E50" s="548" t="s">
        <v>1085</v>
      </c>
      <c r="F50" s="565">
        <v>2</v>
      </c>
      <c r="G50" s="565">
        <v>350</v>
      </c>
      <c r="H50" s="565">
        <v>1</v>
      </c>
      <c r="I50" s="565">
        <v>175</v>
      </c>
      <c r="J50" s="565">
        <v>4</v>
      </c>
      <c r="K50" s="565">
        <v>712</v>
      </c>
      <c r="L50" s="565">
        <v>2.0342857142857143</v>
      </c>
      <c r="M50" s="565">
        <v>178</v>
      </c>
      <c r="N50" s="565">
        <v>3</v>
      </c>
      <c r="O50" s="565">
        <v>549</v>
      </c>
      <c r="P50" s="553">
        <v>1.5685714285714285</v>
      </c>
      <c r="Q50" s="566">
        <v>183</v>
      </c>
    </row>
    <row r="51" spans="1:17" ht="14.4" customHeight="1" x14ac:dyDescent="0.3">
      <c r="A51" s="547" t="s">
        <v>1163</v>
      </c>
      <c r="B51" s="548" t="s">
        <v>1072</v>
      </c>
      <c r="C51" s="548" t="s">
        <v>1059</v>
      </c>
      <c r="D51" s="548" t="s">
        <v>1087</v>
      </c>
      <c r="E51" s="548" t="s">
        <v>1088</v>
      </c>
      <c r="F51" s="565"/>
      <c r="G51" s="565"/>
      <c r="H51" s="565"/>
      <c r="I51" s="565"/>
      <c r="J51" s="565"/>
      <c r="K51" s="565"/>
      <c r="L51" s="565"/>
      <c r="M51" s="565"/>
      <c r="N51" s="565">
        <v>1</v>
      </c>
      <c r="O51" s="565">
        <v>639</v>
      </c>
      <c r="P51" s="553"/>
      <c r="Q51" s="566">
        <v>639</v>
      </c>
    </row>
    <row r="52" spans="1:17" ht="14.4" customHeight="1" x14ac:dyDescent="0.3">
      <c r="A52" s="547" t="s">
        <v>1163</v>
      </c>
      <c r="B52" s="548" t="s">
        <v>1072</v>
      </c>
      <c r="C52" s="548" t="s">
        <v>1059</v>
      </c>
      <c r="D52" s="548" t="s">
        <v>1089</v>
      </c>
      <c r="E52" s="548" t="s">
        <v>1090</v>
      </c>
      <c r="F52" s="565"/>
      <c r="G52" s="565"/>
      <c r="H52" s="565"/>
      <c r="I52" s="565"/>
      <c r="J52" s="565">
        <v>2</v>
      </c>
      <c r="K52" s="565">
        <v>1186</v>
      </c>
      <c r="L52" s="565"/>
      <c r="M52" s="565">
        <v>593</v>
      </c>
      <c r="N52" s="565"/>
      <c r="O52" s="565"/>
      <c r="P52" s="553"/>
      <c r="Q52" s="566"/>
    </row>
    <row r="53" spans="1:17" ht="14.4" customHeight="1" x14ac:dyDescent="0.3">
      <c r="A53" s="547" t="s">
        <v>1163</v>
      </c>
      <c r="B53" s="548" t="s">
        <v>1072</v>
      </c>
      <c r="C53" s="548" t="s">
        <v>1059</v>
      </c>
      <c r="D53" s="548" t="s">
        <v>1091</v>
      </c>
      <c r="E53" s="548" t="s">
        <v>1092</v>
      </c>
      <c r="F53" s="565">
        <v>5</v>
      </c>
      <c r="G53" s="565">
        <v>795</v>
      </c>
      <c r="H53" s="565">
        <v>1</v>
      </c>
      <c r="I53" s="565">
        <v>159</v>
      </c>
      <c r="J53" s="565">
        <v>16</v>
      </c>
      <c r="K53" s="565">
        <v>2576</v>
      </c>
      <c r="L53" s="565">
        <v>3.2402515723270442</v>
      </c>
      <c r="M53" s="565">
        <v>161</v>
      </c>
      <c r="N53" s="565">
        <v>4</v>
      </c>
      <c r="O53" s="565">
        <v>692</v>
      </c>
      <c r="P53" s="553">
        <v>0.87044025157232707</v>
      </c>
      <c r="Q53" s="566">
        <v>173</v>
      </c>
    </row>
    <row r="54" spans="1:17" ht="14.4" customHeight="1" x14ac:dyDescent="0.3">
      <c r="A54" s="547" t="s">
        <v>1163</v>
      </c>
      <c r="B54" s="548" t="s">
        <v>1072</v>
      </c>
      <c r="C54" s="548" t="s">
        <v>1059</v>
      </c>
      <c r="D54" s="548" t="s">
        <v>1093</v>
      </c>
      <c r="E54" s="548" t="s">
        <v>1094</v>
      </c>
      <c r="F54" s="565">
        <v>4</v>
      </c>
      <c r="G54" s="565">
        <v>1528</v>
      </c>
      <c r="H54" s="565">
        <v>1</v>
      </c>
      <c r="I54" s="565">
        <v>382</v>
      </c>
      <c r="J54" s="565"/>
      <c r="K54" s="565"/>
      <c r="L54" s="565"/>
      <c r="M54" s="565"/>
      <c r="N54" s="565"/>
      <c r="O54" s="565"/>
      <c r="P54" s="553"/>
      <c r="Q54" s="566"/>
    </row>
    <row r="55" spans="1:17" ht="14.4" customHeight="1" x14ac:dyDescent="0.3">
      <c r="A55" s="547" t="s">
        <v>1163</v>
      </c>
      <c r="B55" s="548" t="s">
        <v>1072</v>
      </c>
      <c r="C55" s="548" t="s">
        <v>1059</v>
      </c>
      <c r="D55" s="548" t="s">
        <v>1095</v>
      </c>
      <c r="E55" s="548" t="s">
        <v>1096</v>
      </c>
      <c r="F55" s="565">
        <v>69</v>
      </c>
      <c r="G55" s="565">
        <v>1104</v>
      </c>
      <c r="H55" s="565">
        <v>1</v>
      </c>
      <c r="I55" s="565">
        <v>16</v>
      </c>
      <c r="J55" s="565">
        <v>64</v>
      </c>
      <c r="K55" s="565">
        <v>1024</v>
      </c>
      <c r="L55" s="565">
        <v>0.92753623188405798</v>
      </c>
      <c r="M55" s="565">
        <v>16</v>
      </c>
      <c r="N55" s="565">
        <v>67</v>
      </c>
      <c r="O55" s="565">
        <v>1139</v>
      </c>
      <c r="P55" s="553">
        <v>1.0317028985507246</v>
      </c>
      <c r="Q55" s="566">
        <v>17</v>
      </c>
    </row>
    <row r="56" spans="1:17" ht="14.4" customHeight="1" x14ac:dyDescent="0.3">
      <c r="A56" s="547" t="s">
        <v>1163</v>
      </c>
      <c r="B56" s="548" t="s">
        <v>1072</v>
      </c>
      <c r="C56" s="548" t="s">
        <v>1059</v>
      </c>
      <c r="D56" s="548" t="s">
        <v>1097</v>
      </c>
      <c r="E56" s="548" t="s">
        <v>1098</v>
      </c>
      <c r="F56" s="565">
        <v>5</v>
      </c>
      <c r="G56" s="565">
        <v>1310</v>
      </c>
      <c r="H56" s="565">
        <v>1</v>
      </c>
      <c r="I56" s="565">
        <v>262</v>
      </c>
      <c r="J56" s="565">
        <v>10</v>
      </c>
      <c r="K56" s="565">
        <v>2660</v>
      </c>
      <c r="L56" s="565">
        <v>2.0305343511450382</v>
      </c>
      <c r="M56" s="565">
        <v>266</v>
      </c>
      <c r="N56" s="565">
        <v>7</v>
      </c>
      <c r="O56" s="565">
        <v>1911</v>
      </c>
      <c r="P56" s="553">
        <v>1.4587786259541984</v>
      </c>
      <c r="Q56" s="566">
        <v>273</v>
      </c>
    </row>
    <row r="57" spans="1:17" ht="14.4" customHeight="1" x14ac:dyDescent="0.3">
      <c r="A57" s="547" t="s">
        <v>1163</v>
      </c>
      <c r="B57" s="548" t="s">
        <v>1072</v>
      </c>
      <c r="C57" s="548" t="s">
        <v>1059</v>
      </c>
      <c r="D57" s="548" t="s">
        <v>1099</v>
      </c>
      <c r="E57" s="548" t="s">
        <v>1100</v>
      </c>
      <c r="F57" s="565">
        <v>4</v>
      </c>
      <c r="G57" s="565">
        <v>564</v>
      </c>
      <c r="H57" s="565">
        <v>1</v>
      </c>
      <c r="I57" s="565">
        <v>141</v>
      </c>
      <c r="J57" s="565">
        <v>10</v>
      </c>
      <c r="K57" s="565">
        <v>1410</v>
      </c>
      <c r="L57" s="565">
        <v>2.5</v>
      </c>
      <c r="M57" s="565">
        <v>141</v>
      </c>
      <c r="N57" s="565">
        <v>10</v>
      </c>
      <c r="O57" s="565">
        <v>1420</v>
      </c>
      <c r="P57" s="553">
        <v>2.5177304964539009</v>
      </c>
      <c r="Q57" s="566">
        <v>142</v>
      </c>
    </row>
    <row r="58" spans="1:17" ht="14.4" customHeight="1" x14ac:dyDescent="0.3">
      <c r="A58" s="547" t="s">
        <v>1163</v>
      </c>
      <c r="B58" s="548" t="s">
        <v>1072</v>
      </c>
      <c r="C58" s="548" t="s">
        <v>1059</v>
      </c>
      <c r="D58" s="548" t="s">
        <v>1101</v>
      </c>
      <c r="E58" s="548" t="s">
        <v>1100</v>
      </c>
      <c r="F58" s="565">
        <v>52</v>
      </c>
      <c r="G58" s="565">
        <v>4056</v>
      </c>
      <c r="H58" s="565">
        <v>1</v>
      </c>
      <c r="I58" s="565">
        <v>78</v>
      </c>
      <c r="J58" s="565">
        <v>44</v>
      </c>
      <c r="K58" s="565">
        <v>3432</v>
      </c>
      <c r="L58" s="565">
        <v>0.84615384615384615</v>
      </c>
      <c r="M58" s="565">
        <v>78</v>
      </c>
      <c r="N58" s="565">
        <v>47</v>
      </c>
      <c r="O58" s="565">
        <v>3666</v>
      </c>
      <c r="P58" s="553">
        <v>0.90384615384615385</v>
      </c>
      <c r="Q58" s="566">
        <v>78</v>
      </c>
    </row>
    <row r="59" spans="1:17" ht="14.4" customHeight="1" x14ac:dyDescent="0.3">
      <c r="A59" s="547" t="s">
        <v>1163</v>
      </c>
      <c r="B59" s="548" t="s">
        <v>1072</v>
      </c>
      <c r="C59" s="548" t="s">
        <v>1059</v>
      </c>
      <c r="D59" s="548" t="s">
        <v>1102</v>
      </c>
      <c r="E59" s="548" t="s">
        <v>1103</v>
      </c>
      <c r="F59" s="565">
        <v>4</v>
      </c>
      <c r="G59" s="565">
        <v>1212</v>
      </c>
      <c r="H59" s="565">
        <v>1</v>
      </c>
      <c r="I59" s="565">
        <v>303</v>
      </c>
      <c r="J59" s="565">
        <v>10</v>
      </c>
      <c r="K59" s="565">
        <v>3070</v>
      </c>
      <c r="L59" s="565">
        <v>2.5330033003300332</v>
      </c>
      <c r="M59" s="565">
        <v>307</v>
      </c>
      <c r="N59" s="565">
        <v>10</v>
      </c>
      <c r="O59" s="565">
        <v>3130</v>
      </c>
      <c r="P59" s="553">
        <v>2.5825082508250827</v>
      </c>
      <c r="Q59" s="566">
        <v>313</v>
      </c>
    </row>
    <row r="60" spans="1:17" ht="14.4" customHeight="1" x14ac:dyDescent="0.3">
      <c r="A60" s="547" t="s">
        <v>1163</v>
      </c>
      <c r="B60" s="548" t="s">
        <v>1072</v>
      </c>
      <c r="C60" s="548" t="s">
        <v>1059</v>
      </c>
      <c r="D60" s="548" t="s">
        <v>1104</v>
      </c>
      <c r="E60" s="548" t="s">
        <v>1105</v>
      </c>
      <c r="F60" s="565">
        <v>4</v>
      </c>
      <c r="G60" s="565">
        <v>1944</v>
      </c>
      <c r="H60" s="565">
        <v>1</v>
      </c>
      <c r="I60" s="565">
        <v>486</v>
      </c>
      <c r="J60" s="565"/>
      <c r="K60" s="565"/>
      <c r="L60" s="565"/>
      <c r="M60" s="565"/>
      <c r="N60" s="565"/>
      <c r="O60" s="565"/>
      <c r="P60" s="553"/>
      <c r="Q60" s="566"/>
    </row>
    <row r="61" spans="1:17" ht="14.4" customHeight="1" x14ac:dyDescent="0.3">
      <c r="A61" s="547" t="s">
        <v>1163</v>
      </c>
      <c r="B61" s="548" t="s">
        <v>1072</v>
      </c>
      <c r="C61" s="548" t="s">
        <v>1059</v>
      </c>
      <c r="D61" s="548" t="s">
        <v>1106</v>
      </c>
      <c r="E61" s="548" t="s">
        <v>1107</v>
      </c>
      <c r="F61" s="565">
        <v>37</v>
      </c>
      <c r="G61" s="565">
        <v>5920</v>
      </c>
      <c r="H61" s="565">
        <v>1</v>
      </c>
      <c r="I61" s="565">
        <v>160</v>
      </c>
      <c r="J61" s="565">
        <v>21</v>
      </c>
      <c r="K61" s="565">
        <v>3381</v>
      </c>
      <c r="L61" s="565">
        <v>0.57111486486486485</v>
      </c>
      <c r="M61" s="565">
        <v>161</v>
      </c>
      <c r="N61" s="565">
        <v>37</v>
      </c>
      <c r="O61" s="565">
        <v>6031</v>
      </c>
      <c r="P61" s="553">
        <v>1.01875</v>
      </c>
      <c r="Q61" s="566">
        <v>163</v>
      </c>
    </row>
    <row r="62" spans="1:17" ht="14.4" customHeight="1" x14ac:dyDescent="0.3">
      <c r="A62" s="547" t="s">
        <v>1163</v>
      </c>
      <c r="B62" s="548" t="s">
        <v>1072</v>
      </c>
      <c r="C62" s="548" t="s">
        <v>1059</v>
      </c>
      <c r="D62" s="548" t="s">
        <v>1110</v>
      </c>
      <c r="E62" s="548" t="s">
        <v>1076</v>
      </c>
      <c r="F62" s="565">
        <v>96</v>
      </c>
      <c r="G62" s="565">
        <v>6720</v>
      </c>
      <c r="H62" s="565">
        <v>1</v>
      </c>
      <c r="I62" s="565">
        <v>70</v>
      </c>
      <c r="J62" s="565">
        <v>96</v>
      </c>
      <c r="K62" s="565">
        <v>6816</v>
      </c>
      <c r="L62" s="565">
        <v>1.0142857142857142</v>
      </c>
      <c r="M62" s="565">
        <v>71</v>
      </c>
      <c r="N62" s="565">
        <v>98</v>
      </c>
      <c r="O62" s="565">
        <v>7056</v>
      </c>
      <c r="P62" s="553">
        <v>1.05</v>
      </c>
      <c r="Q62" s="566">
        <v>72</v>
      </c>
    </row>
    <row r="63" spans="1:17" ht="14.4" customHeight="1" x14ac:dyDescent="0.3">
      <c r="A63" s="547" t="s">
        <v>1163</v>
      </c>
      <c r="B63" s="548" t="s">
        <v>1072</v>
      </c>
      <c r="C63" s="548" t="s">
        <v>1059</v>
      </c>
      <c r="D63" s="548" t="s">
        <v>1115</v>
      </c>
      <c r="E63" s="548" t="s">
        <v>1116</v>
      </c>
      <c r="F63" s="565">
        <v>2</v>
      </c>
      <c r="G63" s="565">
        <v>432</v>
      </c>
      <c r="H63" s="565">
        <v>1</v>
      </c>
      <c r="I63" s="565">
        <v>216</v>
      </c>
      <c r="J63" s="565">
        <v>4</v>
      </c>
      <c r="K63" s="565">
        <v>880</v>
      </c>
      <c r="L63" s="565">
        <v>2.0370370370370372</v>
      </c>
      <c r="M63" s="565">
        <v>220</v>
      </c>
      <c r="N63" s="565">
        <v>5</v>
      </c>
      <c r="O63" s="565">
        <v>1145</v>
      </c>
      <c r="P63" s="553">
        <v>2.6504629629629628</v>
      </c>
      <c r="Q63" s="566">
        <v>229</v>
      </c>
    </row>
    <row r="64" spans="1:17" ht="14.4" customHeight="1" x14ac:dyDescent="0.3">
      <c r="A64" s="547" t="s">
        <v>1163</v>
      </c>
      <c r="B64" s="548" t="s">
        <v>1072</v>
      </c>
      <c r="C64" s="548" t="s">
        <v>1059</v>
      </c>
      <c r="D64" s="548" t="s">
        <v>1117</v>
      </c>
      <c r="E64" s="548" t="s">
        <v>1118</v>
      </c>
      <c r="F64" s="565">
        <v>3</v>
      </c>
      <c r="G64" s="565">
        <v>3567</v>
      </c>
      <c r="H64" s="565">
        <v>1</v>
      </c>
      <c r="I64" s="565">
        <v>1189</v>
      </c>
      <c r="J64" s="565">
        <v>4</v>
      </c>
      <c r="K64" s="565">
        <v>4780</v>
      </c>
      <c r="L64" s="565">
        <v>1.3400616764788338</v>
      </c>
      <c r="M64" s="565">
        <v>1195</v>
      </c>
      <c r="N64" s="565">
        <v>3</v>
      </c>
      <c r="O64" s="565">
        <v>3633</v>
      </c>
      <c r="P64" s="553">
        <v>1.0185029436501261</v>
      </c>
      <c r="Q64" s="566">
        <v>1211</v>
      </c>
    </row>
    <row r="65" spans="1:17" ht="14.4" customHeight="1" x14ac:dyDescent="0.3">
      <c r="A65" s="547" t="s">
        <v>1163</v>
      </c>
      <c r="B65" s="548" t="s">
        <v>1072</v>
      </c>
      <c r="C65" s="548" t="s">
        <v>1059</v>
      </c>
      <c r="D65" s="548" t="s">
        <v>1119</v>
      </c>
      <c r="E65" s="548" t="s">
        <v>1120</v>
      </c>
      <c r="F65" s="565">
        <v>5</v>
      </c>
      <c r="G65" s="565">
        <v>540</v>
      </c>
      <c r="H65" s="565">
        <v>1</v>
      </c>
      <c r="I65" s="565">
        <v>108</v>
      </c>
      <c r="J65" s="565">
        <v>12</v>
      </c>
      <c r="K65" s="565">
        <v>1320</v>
      </c>
      <c r="L65" s="565">
        <v>2.4444444444444446</v>
      </c>
      <c r="M65" s="565">
        <v>110</v>
      </c>
      <c r="N65" s="565">
        <v>9</v>
      </c>
      <c r="O65" s="565">
        <v>1026</v>
      </c>
      <c r="P65" s="553">
        <v>1.9</v>
      </c>
      <c r="Q65" s="566">
        <v>114</v>
      </c>
    </row>
    <row r="66" spans="1:17" ht="14.4" customHeight="1" x14ac:dyDescent="0.3">
      <c r="A66" s="547" t="s">
        <v>1163</v>
      </c>
      <c r="B66" s="548" t="s">
        <v>1072</v>
      </c>
      <c r="C66" s="548" t="s">
        <v>1059</v>
      </c>
      <c r="D66" s="548" t="s">
        <v>1121</v>
      </c>
      <c r="E66" s="548" t="s">
        <v>1122</v>
      </c>
      <c r="F66" s="565"/>
      <c r="G66" s="565"/>
      <c r="H66" s="565"/>
      <c r="I66" s="565"/>
      <c r="J66" s="565"/>
      <c r="K66" s="565"/>
      <c r="L66" s="565"/>
      <c r="M66" s="565"/>
      <c r="N66" s="565">
        <v>1</v>
      </c>
      <c r="O66" s="565">
        <v>346</v>
      </c>
      <c r="P66" s="553"/>
      <c r="Q66" s="566">
        <v>346</v>
      </c>
    </row>
    <row r="67" spans="1:17" ht="14.4" customHeight="1" x14ac:dyDescent="0.3">
      <c r="A67" s="547" t="s">
        <v>1163</v>
      </c>
      <c r="B67" s="548" t="s">
        <v>1072</v>
      </c>
      <c r="C67" s="548" t="s">
        <v>1059</v>
      </c>
      <c r="D67" s="548" t="s">
        <v>1127</v>
      </c>
      <c r="E67" s="548" t="s">
        <v>1128</v>
      </c>
      <c r="F67" s="565"/>
      <c r="G67" s="565"/>
      <c r="H67" s="565"/>
      <c r="I67" s="565"/>
      <c r="J67" s="565">
        <v>2</v>
      </c>
      <c r="K67" s="565">
        <v>2066</v>
      </c>
      <c r="L67" s="565"/>
      <c r="M67" s="565">
        <v>1033</v>
      </c>
      <c r="N67" s="565">
        <v>2</v>
      </c>
      <c r="O67" s="565">
        <v>2128</v>
      </c>
      <c r="P67" s="553"/>
      <c r="Q67" s="566">
        <v>1064</v>
      </c>
    </row>
    <row r="68" spans="1:17" ht="14.4" customHeight="1" x14ac:dyDescent="0.3">
      <c r="A68" s="547" t="s">
        <v>1163</v>
      </c>
      <c r="B68" s="548" t="s">
        <v>1072</v>
      </c>
      <c r="C68" s="548" t="s">
        <v>1059</v>
      </c>
      <c r="D68" s="548" t="s">
        <v>1129</v>
      </c>
      <c r="E68" s="548" t="s">
        <v>1130</v>
      </c>
      <c r="F68" s="565"/>
      <c r="G68" s="565"/>
      <c r="H68" s="565"/>
      <c r="I68" s="565"/>
      <c r="J68" s="565"/>
      <c r="K68" s="565"/>
      <c r="L68" s="565"/>
      <c r="M68" s="565"/>
      <c r="N68" s="565">
        <v>1</v>
      </c>
      <c r="O68" s="565">
        <v>301</v>
      </c>
      <c r="P68" s="553"/>
      <c r="Q68" s="566">
        <v>301</v>
      </c>
    </row>
    <row r="69" spans="1:17" ht="14.4" customHeight="1" x14ac:dyDescent="0.3">
      <c r="A69" s="547" t="s">
        <v>1163</v>
      </c>
      <c r="B69" s="548" t="s">
        <v>1072</v>
      </c>
      <c r="C69" s="548" t="s">
        <v>1059</v>
      </c>
      <c r="D69" s="548" t="s">
        <v>1164</v>
      </c>
      <c r="E69" s="548" t="s">
        <v>1165</v>
      </c>
      <c r="F69" s="565">
        <v>1</v>
      </c>
      <c r="G69" s="565">
        <v>26</v>
      </c>
      <c r="H69" s="565">
        <v>1</v>
      </c>
      <c r="I69" s="565">
        <v>26</v>
      </c>
      <c r="J69" s="565"/>
      <c r="K69" s="565"/>
      <c r="L69" s="565"/>
      <c r="M69" s="565"/>
      <c r="N69" s="565"/>
      <c r="O69" s="565"/>
      <c r="P69" s="553"/>
      <c r="Q69" s="566"/>
    </row>
    <row r="70" spans="1:17" ht="14.4" customHeight="1" x14ac:dyDescent="0.3">
      <c r="A70" s="547" t="s">
        <v>1166</v>
      </c>
      <c r="B70" s="548" t="s">
        <v>1072</v>
      </c>
      <c r="C70" s="548" t="s">
        <v>1059</v>
      </c>
      <c r="D70" s="548" t="s">
        <v>1075</v>
      </c>
      <c r="E70" s="548" t="s">
        <v>1076</v>
      </c>
      <c r="F70" s="565">
        <v>205</v>
      </c>
      <c r="G70" s="565">
        <v>41615</v>
      </c>
      <c r="H70" s="565">
        <v>1</v>
      </c>
      <c r="I70" s="565">
        <v>203</v>
      </c>
      <c r="J70" s="565">
        <v>143</v>
      </c>
      <c r="K70" s="565">
        <v>29458</v>
      </c>
      <c r="L70" s="565">
        <v>0.70786975850054068</v>
      </c>
      <c r="M70" s="565">
        <v>206</v>
      </c>
      <c r="N70" s="565">
        <v>158</v>
      </c>
      <c r="O70" s="565">
        <v>33338</v>
      </c>
      <c r="P70" s="553">
        <v>0.80110537065961795</v>
      </c>
      <c r="Q70" s="566">
        <v>211</v>
      </c>
    </row>
    <row r="71" spans="1:17" ht="14.4" customHeight="1" x14ac:dyDescent="0.3">
      <c r="A71" s="547" t="s">
        <v>1166</v>
      </c>
      <c r="B71" s="548" t="s">
        <v>1072</v>
      </c>
      <c r="C71" s="548" t="s">
        <v>1059</v>
      </c>
      <c r="D71" s="548" t="s">
        <v>1078</v>
      </c>
      <c r="E71" s="548" t="s">
        <v>1079</v>
      </c>
      <c r="F71" s="565">
        <v>295</v>
      </c>
      <c r="G71" s="565">
        <v>86140</v>
      </c>
      <c r="H71" s="565">
        <v>1</v>
      </c>
      <c r="I71" s="565">
        <v>292</v>
      </c>
      <c r="J71" s="565">
        <v>110</v>
      </c>
      <c r="K71" s="565">
        <v>32450</v>
      </c>
      <c r="L71" s="565">
        <v>0.37671232876712329</v>
      </c>
      <c r="M71" s="565">
        <v>295</v>
      </c>
      <c r="N71" s="565">
        <v>191</v>
      </c>
      <c r="O71" s="565">
        <v>57491</v>
      </c>
      <c r="P71" s="553">
        <v>0.66741351288599948</v>
      </c>
      <c r="Q71" s="566">
        <v>301</v>
      </c>
    </row>
    <row r="72" spans="1:17" ht="14.4" customHeight="1" x14ac:dyDescent="0.3">
      <c r="A72" s="547" t="s">
        <v>1166</v>
      </c>
      <c r="B72" s="548" t="s">
        <v>1072</v>
      </c>
      <c r="C72" s="548" t="s">
        <v>1059</v>
      </c>
      <c r="D72" s="548" t="s">
        <v>1080</v>
      </c>
      <c r="E72" s="548" t="s">
        <v>1081</v>
      </c>
      <c r="F72" s="565">
        <v>9</v>
      </c>
      <c r="G72" s="565">
        <v>837</v>
      </c>
      <c r="H72" s="565">
        <v>1</v>
      </c>
      <c r="I72" s="565">
        <v>93</v>
      </c>
      <c r="J72" s="565">
        <v>7</v>
      </c>
      <c r="K72" s="565">
        <v>665</v>
      </c>
      <c r="L72" s="565">
        <v>0.79450418160095582</v>
      </c>
      <c r="M72" s="565">
        <v>95</v>
      </c>
      <c r="N72" s="565"/>
      <c r="O72" s="565"/>
      <c r="P72" s="553"/>
      <c r="Q72" s="566"/>
    </row>
    <row r="73" spans="1:17" ht="14.4" customHeight="1" x14ac:dyDescent="0.3">
      <c r="A73" s="547" t="s">
        <v>1166</v>
      </c>
      <c r="B73" s="548" t="s">
        <v>1072</v>
      </c>
      <c r="C73" s="548" t="s">
        <v>1059</v>
      </c>
      <c r="D73" s="548" t="s">
        <v>1084</v>
      </c>
      <c r="E73" s="548" t="s">
        <v>1085</v>
      </c>
      <c r="F73" s="565">
        <v>145</v>
      </c>
      <c r="G73" s="565">
        <v>19430</v>
      </c>
      <c r="H73" s="565">
        <v>1</v>
      </c>
      <c r="I73" s="565">
        <v>134</v>
      </c>
      <c r="J73" s="565">
        <v>135</v>
      </c>
      <c r="K73" s="565">
        <v>18225</v>
      </c>
      <c r="L73" s="565">
        <v>0.93798250128667005</v>
      </c>
      <c r="M73" s="565">
        <v>135</v>
      </c>
      <c r="N73" s="565">
        <v>144</v>
      </c>
      <c r="O73" s="565">
        <v>19728</v>
      </c>
      <c r="P73" s="553">
        <v>1.0153371075656201</v>
      </c>
      <c r="Q73" s="566">
        <v>137</v>
      </c>
    </row>
    <row r="74" spans="1:17" ht="14.4" customHeight="1" x14ac:dyDescent="0.3">
      <c r="A74" s="547" t="s">
        <v>1166</v>
      </c>
      <c r="B74" s="548" t="s">
        <v>1072</v>
      </c>
      <c r="C74" s="548" t="s">
        <v>1059</v>
      </c>
      <c r="D74" s="548" t="s">
        <v>1087</v>
      </c>
      <c r="E74" s="548" t="s">
        <v>1088</v>
      </c>
      <c r="F74" s="565"/>
      <c r="G74" s="565"/>
      <c r="H74" s="565"/>
      <c r="I74" s="565"/>
      <c r="J74" s="565"/>
      <c r="K74" s="565"/>
      <c r="L74" s="565"/>
      <c r="M74" s="565"/>
      <c r="N74" s="565">
        <v>1</v>
      </c>
      <c r="O74" s="565">
        <v>639</v>
      </c>
      <c r="P74" s="553"/>
      <c r="Q74" s="566">
        <v>639</v>
      </c>
    </row>
    <row r="75" spans="1:17" ht="14.4" customHeight="1" x14ac:dyDescent="0.3">
      <c r="A75" s="547" t="s">
        <v>1166</v>
      </c>
      <c r="B75" s="548" t="s">
        <v>1072</v>
      </c>
      <c r="C75" s="548" t="s">
        <v>1059</v>
      </c>
      <c r="D75" s="548" t="s">
        <v>1091</v>
      </c>
      <c r="E75" s="548" t="s">
        <v>1092</v>
      </c>
      <c r="F75" s="565">
        <v>13</v>
      </c>
      <c r="G75" s="565">
        <v>2067</v>
      </c>
      <c r="H75" s="565">
        <v>1</v>
      </c>
      <c r="I75" s="565">
        <v>159</v>
      </c>
      <c r="J75" s="565">
        <v>4</v>
      </c>
      <c r="K75" s="565">
        <v>644</v>
      </c>
      <c r="L75" s="565">
        <v>0.31156265118529269</v>
      </c>
      <c r="M75" s="565">
        <v>161</v>
      </c>
      <c r="N75" s="565">
        <v>8</v>
      </c>
      <c r="O75" s="565">
        <v>1384</v>
      </c>
      <c r="P75" s="553">
        <v>0.66956942428640542</v>
      </c>
      <c r="Q75" s="566">
        <v>173</v>
      </c>
    </row>
    <row r="76" spans="1:17" ht="14.4" customHeight="1" x14ac:dyDescent="0.3">
      <c r="A76" s="547" t="s">
        <v>1166</v>
      </c>
      <c r="B76" s="548" t="s">
        <v>1072</v>
      </c>
      <c r="C76" s="548" t="s">
        <v>1059</v>
      </c>
      <c r="D76" s="548" t="s">
        <v>1095</v>
      </c>
      <c r="E76" s="548" t="s">
        <v>1096</v>
      </c>
      <c r="F76" s="565">
        <v>192</v>
      </c>
      <c r="G76" s="565">
        <v>3072</v>
      </c>
      <c r="H76" s="565">
        <v>1</v>
      </c>
      <c r="I76" s="565">
        <v>16</v>
      </c>
      <c r="J76" s="565">
        <v>171</v>
      </c>
      <c r="K76" s="565">
        <v>2736</v>
      </c>
      <c r="L76" s="565">
        <v>0.890625</v>
      </c>
      <c r="M76" s="565">
        <v>16</v>
      </c>
      <c r="N76" s="565">
        <v>186</v>
      </c>
      <c r="O76" s="565">
        <v>3162</v>
      </c>
      <c r="P76" s="553">
        <v>1.029296875</v>
      </c>
      <c r="Q76" s="566">
        <v>17</v>
      </c>
    </row>
    <row r="77" spans="1:17" ht="14.4" customHeight="1" x14ac:dyDescent="0.3">
      <c r="A77" s="547" t="s">
        <v>1166</v>
      </c>
      <c r="B77" s="548" t="s">
        <v>1072</v>
      </c>
      <c r="C77" s="548" t="s">
        <v>1059</v>
      </c>
      <c r="D77" s="548" t="s">
        <v>1097</v>
      </c>
      <c r="E77" s="548" t="s">
        <v>1098</v>
      </c>
      <c r="F77" s="565">
        <v>39</v>
      </c>
      <c r="G77" s="565">
        <v>10218</v>
      </c>
      <c r="H77" s="565">
        <v>1</v>
      </c>
      <c r="I77" s="565">
        <v>262</v>
      </c>
      <c r="J77" s="565">
        <v>24</v>
      </c>
      <c r="K77" s="565">
        <v>6384</v>
      </c>
      <c r="L77" s="565">
        <v>0.62477980035231939</v>
      </c>
      <c r="M77" s="565">
        <v>266</v>
      </c>
      <c r="N77" s="565">
        <v>24</v>
      </c>
      <c r="O77" s="565">
        <v>6552</v>
      </c>
      <c r="P77" s="553">
        <v>0.64122137404580148</v>
      </c>
      <c r="Q77" s="566">
        <v>273</v>
      </c>
    </row>
    <row r="78" spans="1:17" ht="14.4" customHeight="1" x14ac:dyDescent="0.3">
      <c r="A78" s="547" t="s">
        <v>1166</v>
      </c>
      <c r="B78" s="548" t="s">
        <v>1072</v>
      </c>
      <c r="C78" s="548" t="s">
        <v>1059</v>
      </c>
      <c r="D78" s="548" t="s">
        <v>1099</v>
      </c>
      <c r="E78" s="548" t="s">
        <v>1100</v>
      </c>
      <c r="F78" s="565">
        <v>43</v>
      </c>
      <c r="G78" s="565">
        <v>6063</v>
      </c>
      <c r="H78" s="565">
        <v>1</v>
      </c>
      <c r="I78" s="565">
        <v>141</v>
      </c>
      <c r="J78" s="565">
        <v>34</v>
      </c>
      <c r="K78" s="565">
        <v>4794</v>
      </c>
      <c r="L78" s="565">
        <v>0.79069767441860461</v>
      </c>
      <c r="M78" s="565">
        <v>141</v>
      </c>
      <c r="N78" s="565">
        <v>41</v>
      </c>
      <c r="O78" s="565">
        <v>5822</v>
      </c>
      <c r="P78" s="553">
        <v>0.9602507009731156</v>
      </c>
      <c r="Q78" s="566">
        <v>142</v>
      </c>
    </row>
    <row r="79" spans="1:17" ht="14.4" customHeight="1" x14ac:dyDescent="0.3">
      <c r="A79" s="547" t="s">
        <v>1166</v>
      </c>
      <c r="B79" s="548" t="s">
        <v>1072</v>
      </c>
      <c r="C79" s="548" t="s">
        <v>1059</v>
      </c>
      <c r="D79" s="548" t="s">
        <v>1101</v>
      </c>
      <c r="E79" s="548" t="s">
        <v>1100</v>
      </c>
      <c r="F79" s="565">
        <v>144</v>
      </c>
      <c r="G79" s="565">
        <v>11232</v>
      </c>
      <c r="H79" s="565">
        <v>1</v>
      </c>
      <c r="I79" s="565">
        <v>78</v>
      </c>
      <c r="J79" s="565">
        <v>135</v>
      </c>
      <c r="K79" s="565">
        <v>10530</v>
      </c>
      <c r="L79" s="565">
        <v>0.9375</v>
      </c>
      <c r="M79" s="565">
        <v>78</v>
      </c>
      <c r="N79" s="565">
        <v>144</v>
      </c>
      <c r="O79" s="565">
        <v>11232</v>
      </c>
      <c r="P79" s="553">
        <v>1</v>
      </c>
      <c r="Q79" s="566">
        <v>78</v>
      </c>
    </row>
    <row r="80" spans="1:17" ht="14.4" customHeight="1" x14ac:dyDescent="0.3">
      <c r="A80" s="547" t="s">
        <v>1166</v>
      </c>
      <c r="B80" s="548" t="s">
        <v>1072</v>
      </c>
      <c r="C80" s="548" t="s">
        <v>1059</v>
      </c>
      <c r="D80" s="548" t="s">
        <v>1102</v>
      </c>
      <c r="E80" s="548" t="s">
        <v>1103</v>
      </c>
      <c r="F80" s="565">
        <v>43</v>
      </c>
      <c r="G80" s="565">
        <v>13029</v>
      </c>
      <c r="H80" s="565">
        <v>1</v>
      </c>
      <c r="I80" s="565">
        <v>303</v>
      </c>
      <c r="J80" s="565">
        <v>34</v>
      </c>
      <c r="K80" s="565">
        <v>10438</v>
      </c>
      <c r="L80" s="565">
        <v>0.80113592754624297</v>
      </c>
      <c r="M80" s="565">
        <v>307</v>
      </c>
      <c r="N80" s="565">
        <v>41</v>
      </c>
      <c r="O80" s="565">
        <v>12833</v>
      </c>
      <c r="P80" s="553">
        <v>0.9849566351984036</v>
      </c>
      <c r="Q80" s="566">
        <v>313</v>
      </c>
    </row>
    <row r="81" spans="1:17" ht="14.4" customHeight="1" x14ac:dyDescent="0.3">
      <c r="A81" s="547" t="s">
        <v>1166</v>
      </c>
      <c r="B81" s="548" t="s">
        <v>1072</v>
      </c>
      <c r="C81" s="548" t="s">
        <v>1059</v>
      </c>
      <c r="D81" s="548" t="s">
        <v>1106</v>
      </c>
      <c r="E81" s="548" t="s">
        <v>1107</v>
      </c>
      <c r="F81" s="565">
        <v>115</v>
      </c>
      <c r="G81" s="565">
        <v>18400</v>
      </c>
      <c r="H81" s="565">
        <v>1</v>
      </c>
      <c r="I81" s="565">
        <v>160</v>
      </c>
      <c r="J81" s="565">
        <v>108</v>
      </c>
      <c r="K81" s="565">
        <v>17388</v>
      </c>
      <c r="L81" s="565">
        <v>0.94499999999999995</v>
      </c>
      <c r="M81" s="565">
        <v>161</v>
      </c>
      <c r="N81" s="565">
        <v>118</v>
      </c>
      <c r="O81" s="565">
        <v>19234</v>
      </c>
      <c r="P81" s="553">
        <v>1.0453260869565217</v>
      </c>
      <c r="Q81" s="566">
        <v>163</v>
      </c>
    </row>
    <row r="82" spans="1:17" ht="14.4" customHeight="1" x14ac:dyDescent="0.3">
      <c r="A82" s="547" t="s">
        <v>1166</v>
      </c>
      <c r="B82" s="548" t="s">
        <v>1072</v>
      </c>
      <c r="C82" s="548" t="s">
        <v>1059</v>
      </c>
      <c r="D82" s="548" t="s">
        <v>1110</v>
      </c>
      <c r="E82" s="548" t="s">
        <v>1076</v>
      </c>
      <c r="F82" s="565">
        <v>387</v>
      </c>
      <c r="G82" s="565">
        <v>27090</v>
      </c>
      <c r="H82" s="565">
        <v>1</v>
      </c>
      <c r="I82" s="565">
        <v>70</v>
      </c>
      <c r="J82" s="565">
        <v>360</v>
      </c>
      <c r="K82" s="565">
        <v>25560</v>
      </c>
      <c r="L82" s="565">
        <v>0.94352159468438535</v>
      </c>
      <c r="M82" s="565">
        <v>71</v>
      </c>
      <c r="N82" s="565">
        <v>396</v>
      </c>
      <c r="O82" s="565">
        <v>28512</v>
      </c>
      <c r="P82" s="553">
        <v>1.0524916943521594</v>
      </c>
      <c r="Q82" s="566">
        <v>72</v>
      </c>
    </row>
    <row r="83" spans="1:17" ht="14.4" customHeight="1" x14ac:dyDescent="0.3">
      <c r="A83" s="547" t="s">
        <v>1166</v>
      </c>
      <c r="B83" s="548" t="s">
        <v>1072</v>
      </c>
      <c r="C83" s="548" t="s">
        <v>1059</v>
      </c>
      <c r="D83" s="548" t="s">
        <v>1117</v>
      </c>
      <c r="E83" s="548" t="s">
        <v>1118</v>
      </c>
      <c r="F83" s="565">
        <v>10</v>
      </c>
      <c r="G83" s="565">
        <v>11890</v>
      </c>
      <c r="H83" s="565">
        <v>1</v>
      </c>
      <c r="I83" s="565">
        <v>1189</v>
      </c>
      <c r="J83" s="565">
        <v>5</v>
      </c>
      <c r="K83" s="565">
        <v>5975</v>
      </c>
      <c r="L83" s="565">
        <v>0.50252312867956261</v>
      </c>
      <c r="M83" s="565">
        <v>1195</v>
      </c>
      <c r="N83" s="565">
        <v>4</v>
      </c>
      <c r="O83" s="565">
        <v>4844</v>
      </c>
      <c r="P83" s="553">
        <v>0.40740117746005045</v>
      </c>
      <c r="Q83" s="566">
        <v>1211</v>
      </c>
    </row>
    <row r="84" spans="1:17" ht="14.4" customHeight="1" x14ac:dyDescent="0.3">
      <c r="A84" s="547" t="s">
        <v>1166</v>
      </c>
      <c r="B84" s="548" t="s">
        <v>1072</v>
      </c>
      <c r="C84" s="548" t="s">
        <v>1059</v>
      </c>
      <c r="D84" s="548" t="s">
        <v>1119</v>
      </c>
      <c r="E84" s="548" t="s">
        <v>1120</v>
      </c>
      <c r="F84" s="565">
        <v>14</v>
      </c>
      <c r="G84" s="565">
        <v>1512</v>
      </c>
      <c r="H84" s="565">
        <v>1</v>
      </c>
      <c r="I84" s="565">
        <v>108</v>
      </c>
      <c r="J84" s="565">
        <v>5</v>
      </c>
      <c r="K84" s="565">
        <v>550</v>
      </c>
      <c r="L84" s="565">
        <v>0.36375661375661378</v>
      </c>
      <c r="M84" s="565">
        <v>110</v>
      </c>
      <c r="N84" s="565">
        <v>4</v>
      </c>
      <c r="O84" s="565">
        <v>456</v>
      </c>
      <c r="P84" s="553">
        <v>0.30158730158730157</v>
      </c>
      <c r="Q84" s="566">
        <v>114</v>
      </c>
    </row>
    <row r="85" spans="1:17" ht="14.4" customHeight="1" x14ac:dyDescent="0.3">
      <c r="A85" s="547" t="s">
        <v>1166</v>
      </c>
      <c r="B85" s="548" t="s">
        <v>1072</v>
      </c>
      <c r="C85" s="548" t="s">
        <v>1059</v>
      </c>
      <c r="D85" s="548" t="s">
        <v>1129</v>
      </c>
      <c r="E85" s="548" t="s">
        <v>1130</v>
      </c>
      <c r="F85" s="565">
        <v>1</v>
      </c>
      <c r="G85" s="565">
        <v>291</v>
      </c>
      <c r="H85" s="565">
        <v>1</v>
      </c>
      <c r="I85" s="565">
        <v>291</v>
      </c>
      <c r="J85" s="565"/>
      <c r="K85" s="565"/>
      <c r="L85" s="565"/>
      <c r="M85" s="565"/>
      <c r="N85" s="565"/>
      <c r="O85" s="565"/>
      <c r="P85" s="553"/>
      <c r="Q85" s="566"/>
    </row>
    <row r="86" spans="1:17" ht="14.4" customHeight="1" x14ac:dyDescent="0.3">
      <c r="A86" s="547" t="s">
        <v>1167</v>
      </c>
      <c r="B86" s="548" t="s">
        <v>1072</v>
      </c>
      <c r="C86" s="548" t="s">
        <v>1059</v>
      </c>
      <c r="D86" s="548" t="s">
        <v>1075</v>
      </c>
      <c r="E86" s="548" t="s">
        <v>1076</v>
      </c>
      <c r="F86" s="565">
        <v>81</v>
      </c>
      <c r="G86" s="565">
        <v>16443</v>
      </c>
      <c r="H86" s="565">
        <v>1</v>
      </c>
      <c r="I86" s="565">
        <v>203</v>
      </c>
      <c r="J86" s="565">
        <v>99</v>
      </c>
      <c r="K86" s="565">
        <v>20394</v>
      </c>
      <c r="L86" s="565">
        <v>1.2402846195949644</v>
      </c>
      <c r="M86" s="565">
        <v>206</v>
      </c>
      <c r="N86" s="565">
        <v>80</v>
      </c>
      <c r="O86" s="565">
        <v>16880</v>
      </c>
      <c r="P86" s="553">
        <v>1.0265766587605667</v>
      </c>
      <c r="Q86" s="566">
        <v>211</v>
      </c>
    </row>
    <row r="87" spans="1:17" ht="14.4" customHeight="1" x14ac:dyDescent="0.3">
      <c r="A87" s="547" t="s">
        <v>1167</v>
      </c>
      <c r="B87" s="548" t="s">
        <v>1072</v>
      </c>
      <c r="C87" s="548" t="s">
        <v>1059</v>
      </c>
      <c r="D87" s="548" t="s">
        <v>1078</v>
      </c>
      <c r="E87" s="548" t="s">
        <v>1079</v>
      </c>
      <c r="F87" s="565">
        <v>71</v>
      </c>
      <c r="G87" s="565">
        <v>20732</v>
      </c>
      <c r="H87" s="565">
        <v>1</v>
      </c>
      <c r="I87" s="565">
        <v>292</v>
      </c>
      <c r="J87" s="565">
        <v>76</v>
      </c>
      <c r="K87" s="565">
        <v>22420</v>
      </c>
      <c r="L87" s="565">
        <v>1.0814200270113834</v>
      </c>
      <c r="M87" s="565">
        <v>295</v>
      </c>
      <c r="N87" s="565">
        <v>83</v>
      </c>
      <c r="O87" s="565">
        <v>24983</v>
      </c>
      <c r="P87" s="553">
        <v>1.2050453405363688</v>
      </c>
      <c r="Q87" s="566">
        <v>301</v>
      </c>
    </row>
    <row r="88" spans="1:17" ht="14.4" customHeight="1" x14ac:dyDescent="0.3">
      <c r="A88" s="547" t="s">
        <v>1167</v>
      </c>
      <c r="B88" s="548" t="s">
        <v>1072</v>
      </c>
      <c r="C88" s="548" t="s">
        <v>1059</v>
      </c>
      <c r="D88" s="548" t="s">
        <v>1080</v>
      </c>
      <c r="E88" s="548" t="s">
        <v>1081</v>
      </c>
      <c r="F88" s="565"/>
      <c r="G88" s="565"/>
      <c r="H88" s="565"/>
      <c r="I88" s="565"/>
      <c r="J88" s="565">
        <v>3</v>
      </c>
      <c r="K88" s="565">
        <v>285</v>
      </c>
      <c r="L88" s="565"/>
      <c r="M88" s="565">
        <v>95</v>
      </c>
      <c r="N88" s="565"/>
      <c r="O88" s="565"/>
      <c r="P88" s="553"/>
      <c r="Q88" s="566"/>
    </row>
    <row r="89" spans="1:17" ht="14.4" customHeight="1" x14ac:dyDescent="0.3">
      <c r="A89" s="547" t="s">
        <v>1167</v>
      </c>
      <c r="B89" s="548" t="s">
        <v>1072</v>
      </c>
      <c r="C89" s="548" t="s">
        <v>1059</v>
      </c>
      <c r="D89" s="548" t="s">
        <v>1084</v>
      </c>
      <c r="E89" s="548" t="s">
        <v>1085</v>
      </c>
      <c r="F89" s="565">
        <v>43</v>
      </c>
      <c r="G89" s="565">
        <v>5762</v>
      </c>
      <c r="H89" s="565">
        <v>1</v>
      </c>
      <c r="I89" s="565">
        <v>134</v>
      </c>
      <c r="J89" s="565">
        <v>50</v>
      </c>
      <c r="K89" s="565">
        <v>6750</v>
      </c>
      <c r="L89" s="565">
        <v>1.171468240194377</v>
      </c>
      <c r="M89" s="565">
        <v>135</v>
      </c>
      <c r="N89" s="565">
        <v>36</v>
      </c>
      <c r="O89" s="565">
        <v>4932</v>
      </c>
      <c r="P89" s="553">
        <v>0.85595279416869141</v>
      </c>
      <c r="Q89" s="566">
        <v>137</v>
      </c>
    </row>
    <row r="90" spans="1:17" ht="14.4" customHeight="1" x14ac:dyDescent="0.3">
      <c r="A90" s="547" t="s">
        <v>1167</v>
      </c>
      <c r="B90" s="548" t="s">
        <v>1072</v>
      </c>
      <c r="C90" s="548" t="s">
        <v>1059</v>
      </c>
      <c r="D90" s="548" t="s">
        <v>1091</v>
      </c>
      <c r="E90" s="548" t="s">
        <v>1092</v>
      </c>
      <c r="F90" s="565">
        <v>4</v>
      </c>
      <c r="G90" s="565">
        <v>636</v>
      </c>
      <c r="H90" s="565">
        <v>1</v>
      </c>
      <c r="I90" s="565">
        <v>159</v>
      </c>
      <c r="J90" s="565">
        <v>3</v>
      </c>
      <c r="K90" s="565">
        <v>483</v>
      </c>
      <c r="L90" s="565">
        <v>0.75943396226415094</v>
      </c>
      <c r="M90" s="565">
        <v>161</v>
      </c>
      <c r="N90" s="565">
        <v>4</v>
      </c>
      <c r="O90" s="565">
        <v>692</v>
      </c>
      <c r="P90" s="553">
        <v>1.0880503144654088</v>
      </c>
      <c r="Q90" s="566">
        <v>173</v>
      </c>
    </row>
    <row r="91" spans="1:17" ht="14.4" customHeight="1" x14ac:dyDescent="0.3">
      <c r="A91" s="547" t="s">
        <v>1167</v>
      </c>
      <c r="B91" s="548" t="s">
        <v>1072</v>
      </c>
      <c r="C91" s="548" t="s">
        <v>1059</v>
      </c>
      <c r="D91" s="548" t="s">
        <v>1093</v>
      </c>
      <c r="E91" s="548" t="s">
        <v>1094</v>
      </c>
      <c r="F91" s="565"/>
      <c r="G91" s="565"/>
      <c r="H91" s="565"/>
      <c r="I91" s="565"/>
      <c r="J91" s="565">
        <v>1</v>
      </c>
      <c r="K91" s="565">
        <v>383</v>
      </c>
      <c r="L91" s="565"/>
      <c r="M91" s="565">
        <v>383</v>
      </c>
      <c r="N91" s="565">
        <v>3</v>
      </c>
      <c r="O91" s="565">
        <v>1152</v>
      </c>
      <c r="P91" s="553"/>
      <c r="Q91" s="566">
        <v>384</v>
      </c>
    </row>
    <row r="92" spans="1:17" ht="14.4" customHeight="1" x14ac:dyDescent="0.3">
      <c r="A92" s="547" t="s">
        <v>1167</v>
      </c>
      <c r="B92" s="548" t="s">
        <v>1072</v>
      </c>
      <c r="C92" s="548" t="s">
        <v>1059</v>
      </c>
      <c r="D92" s="548" t="s">
        <v>1095</v>
      </c>
      <c r="E92" s="548" t="s">
        <v>1096</v>
      </c>
      <c r="F92" s="565">
        <v>70</v>
      </c>
      <c r="G92" s="565">
        <v>1120</v>
      </c>
      <c r="H92" s="565">
        <v>1</v>
      </c>
      <c r="I92" s="565">
        <v>16</v>
      </c>
      <c r="J92" s="565">
        <v>78</v>
      </c>
      <c r="K92" s="565">
        <v>1248</v>
      </c>
      <c r="L92" s="565">
        <v>1.1142857142857143</v>
      </c>
      <c r="M92" s="565">
        <v>16</v>
      </c>
      <c r="N92" s="565">
        <v>65</v>
      </c>
      <c r="O92" s="565">
        <v>1105</v>
      </c>
      <c r="P92" s="553">
        <v>0.9866071428571429</v>
      </c>
      <c r="Q92" s="566">
        <v>17</v>
      </c>
    </row>
    <row r="93" spans="1:17" ht="14.4" customHeight="1" x14ac:dyDescent="0.3">
      <c r="A93" s="547" t="s">
        <v>1167</v>
      </c>
      <c r="B93" s="548" t="s">
        <v>1072</v>
      </c>
      <c r="C93" s="548" t="s">
        <v>1059</v>
      </c>
      <c r="D93" s="548" t="s">
        <v>1097</v>
      </c>
      <c r="E93" s="548" t="s">
        <v>1098</v>
      </c>
      <c r="F93" s="565">
        <v>21</v>
      </c>
      <c r="G93" s="565">
        <v>5502</v>
      </c>
      <c r="H93" s="565">
        <v>1</v>
      </c>
      <c r="I93" s="565">
        <v>262</v>
      </c>
      <c r="J93" s="565">
        <v>20</v>
      </c>
      <c r="K93" s="565">
        <v>5320</v>
      </c>
      <c r="L93" s="565">
        <v>0.9669211195928753</v>
      </c>
      <c r="M93" s="565">
        <v>266</v>
      </c>
      <c r="N93" s="565">
        <v>17</v>
      </c>
      <c r="O93" s="565">
        <v>4641</v>
      </c>
      <c r="P93" s="553">
        <v>0.84351145038167941</v>
      </c>
      <c r="Q93" s="566">
        <v>273</v>
      </c>
    </row>
    <row r="94" spans="1:17" ht="14.4" customHeight="1" x14ac:dyDescent="0.3">
      <c r="A94" s="547" t="s">
        <v>1167</v>
      </c>
      <c r="B94" s="548" t="s">
        <v>1072</v>
      </c>
      <c r="C94" s="548" t="s">
        <v>1059</v>
      </c>
      <c r="D94" s="548" t="s">
        <v>1099</v>
      </c>
      <c r="E94" s="548" t="s">
        <v>1100</v>
      </c>
      <c r="F94" s="565">
        <v>20</v>
      </c>
      <c r="G94" s="565">
        <v>2820</v>
      </c>
      <c r="H94" s="565">
        <v>1</v>
      </c>
      <c r="I94" s="565">
        <v>141</v>
      </c>
      <c r="J94" s="565">
        <v>24</v>
      </c>
      <c r="K94" s="565">
        <v>3384</v>
      </c>
      <c r="L94" s="565">
        <v>1.2</v>
      </c>
      <c r="M94" s="565">
        <v>141</v>
      </c>
      <c r="N94" s="565">
        <v>24</v>
      </c>
      <c r="O94" s="565">
        <v>3408</v>
      </c>
      <c r="P94" s="553">
        <v>1.2085106382978723</v>
      </c>
      <c r="Q94" s="566">
        <v>142</v>
      </c>
    </row>
    <row r="95" spans="1:17" ht="14.4" customHeight="1" x14ac:dyDescent="0.3">
      <c r="A95" s="547" t="s">
        <v>1167</v>
      </c>
      <c r="B95" s="548" t="s">
        <v>1072</v>
      </c>
      <c r="C95" s="548" t="s">
        <v>1059</v>
      </c>
      <c r="D95" s="548" t="s">
        <v>1101</v>
      </c>
      <c r="E95" s="548" t="s">
        <v>1100</v>
      </c>
      <c r="F95" s="565">
        <v>43</v>
      </c>
      <c r="G95" s="565">
        <v>3354</v>
      </c>
      <c r="H95" s="565">
        <v>1</v>
      </c>
      <c r="I95" s="565">
        <v>78</v>
      </c>
      <c r="J95" s="565">
        <v>50</v>
      </c>
      <c r="K95" s="565">
        <v>3900</v>
      </c>
      <c r="L95" s="565">
        <v>1.1627906976744187</v>
      </c>
      <c r="M95" s="565">
        <v>78</v>
      </c>
      <c r="N95" s="565">
        <v>36</v>
      </c>
      <c r="O95" s="565">
        <v>2808</v>
      </c>
      <c r="P95" s="553">
        <v>0.83720930232558144</v>
      </c>
      <c r="Q95" s="566">
        <v>78</v>
      </c>
    </row>
    <row r="96" spans="1:17" ht="14.4" customHeight="1" x14ac:dyDescent="0.3">
      <c r="A96" s="547" t="s">
        <v>1167</v>
      </c>
      <c r="B96" s="548" t="s">
        <v>1072</v>
      </c>
      <c r="C96" s="548" t="s">
        <v>1059</v>
      </c>
      <c r="D96" s="548" t="s">
        <v>1102</v>
      </c>
      <c r="E96" s="548" t="s">
        <v>1103</v>
      </c>
      <c r="F96" s="565">
        <v>20</v>
      </c>
      <c r="G96" s="565">
        <v>6060</v>
      </c>
      <c r="H96" s="565">
        <v>1</v>
      </c>
      <c r="I96" s="565">
        <v>303</v>
      </c>
      <c r="J96" s="565">
        <v>24</v>
      </c>
      <c r="K96" s="565">
        <v>7368</v>
      </c>
      <c r="L96" s="565">
        <v>1.2158415841584158</v>
      </c>
      <c r="M96" s="565">
        <v>307</v>
      </c>
      <c r="N96" s="565">
        <v>24</v>
      </c>
      <c r="O96" s="565">
        <v>7512</v>
      </c>
      <c r="P96" s="553">
        <v>1.2396039603960396</v>
      </c>
      <c r="Q96" s="566">
        <v>313</v>
      </c>
    </row>
    <row r="97" spans="1:17" ht="14.4" customHeight="1" x14ac:dyDescent="0.3">
      <c r="A97" s="547" t="s">
        <v>1167</v>
      </c>
      <c r="B97" s="548" t="s">
        <v>1072</v>
      </c>
      <c r="C97" s="548" t="s">
        <v>1059</v>
      </c>
      <c r="D97" s="548" t="s">
        <v>1104</v>
      </c>
      <c r="E97" s="548" t="s">
        <v>1105</v>
      </c>
      <c r="F97" s="565"/>
      <c r="G97" s="565"/>
      <c r="H97" s="565"/>
      <c r="I97" s="565"/>
      <c r="J97" s="565">
        <v>1</v>
      </c>
      <c r="K97" s="565">
        <v>487</v>
      </c>
      <c r="L97" s="565"/>
      <c r="M97" s="565">
        <v>487</v>
      </c>
      <c r="N97" s="565">
        <v>3</v>
      </c>
      <c r="O97" s="565">
        <v>1464</v>
      </c>
      <c r="P97" s="553"/>
      <c r="Q97" s="566">
        <v>488</v>
      </c>
    </row>
    <row r="98" spans="1:17" ht="14.4" customHeight="1" x14ac:dyDescent="0.3">
      <c r="A98" s="547" t="s">
        <v>1167</v>
      </c>
      <c r="B98" s="548" t="s">
        <v>1072</v>
      </c>
      <c r="C98" s="548" t="s">
        <v>1059</v>
      </c>
      <c r="D98" s="548" t="s">
        <v>1106</v>
      </c>
      <c r="E98" s="548" t="s">
        <v>1107</v>
      </c>
      <c r="F98" s="565">
        <v>38</v>
      </c>
      <c r="G98" s="565">
        <v>6080</v>
      </c>
      <c r="H98" s="565">
        <v>1</v>
      </c>
      <c r="I98" s="565">
        <v>160</v>
      </c>
      <c r="J98" s="565">
        <v>46</v>
      </c>
      <c r="K98" s="565">
        <v>7406</v>
      </c>
      <c r="L98" s="565">
        <v>1.2180921052631579</v>
      </c>
      <c r="M98" s="565">
        <v>161</v>
      </c>
      <c r="N98" s="565">
        <v>34</v>
      </c>
      <c r="O98" s="565">
        <v>5542</v>
      </c>
      <c r="P98" s="553">
        <v>0.91151315789473686</v>
      </c>
      <c r="Q98" s="566">
        <v>163</v>
      </c>
    </row>
    <row r="99" spans="1:17" ht="14.4" customHeight="1" x14ac:dyDescent="0.3">
      <c r="A99" s="547" t="s">
        <v>1167</v>
      </c>
      <c r="B99" s="548" t="s">
        <v>1072</v>
      </c>
      <c r="C99" s="548" t="s">
        <v>1059</v>
      </c>
      <c r="D99" s="548" t="s">
        <v>1110</v>
      </c>
      <c r="E99" s="548" t="s">
        <v>1076</v>
      </c>
      <c r="F99" s="565">
        <v>105</v>
      </c>
      <c r="G99" s="565">
        <v>7350</v>
      </c>
      <c r="H99" s="565">
        <v>1</v>
      </c>
      <c r="I99" s="565">
        <v>70</v>
      </c>
      <c r="J99" s="565">
        <v>114</v>
      </c>
      <c r="K99" s="565">
        <v>8094</v>
      </c>
      <c r="L99" s="565">
        <v>1.1012244897959185</v>
      </c>
      <c r="M99" s="565">
        <v>71</v>
      </c>
      <c r="N99" s="565">
        <v>94</v>
      </c>
      <c r="O99" s="565">
        <v>6768</v>
      </c>
      <c r="P99" s="553">
        <v>0.92081632653061229</v>
      </c>
      <c r="Q99" s="566">
        <v>72</v>
      </c>
    </row>
    <row r="100" spans="1:17" ht="14.4" customHeight="1" x14ac:dyDescent="0.3">
      <c r="A100" s="547" t="s">
        <v>1167</v>
      </c>
      <c r="B100" s="548" t="s">
        <v>1072</v>
      </c>
      <c r="C100" s="548" t="s">
        <v>1059</v>
      </c>
      <c r="D100" s="548" t="s">
        <v>1117</v>
      </c>
      <c r="E100" s="548" t="s">
        <v>1118</v>
      </c>
      <c r="F100" s="565">
        <v>5</v>
      </c>
      <c r="G100" s="565">
        <v>5945</v>
      </c>
      <c r="H100" s="565">
        <v>1</v>
      </c>
      <c r="I100" s="565">
        <v>1189</v>
      </c>
      <c r="J100" s="565">
        <v>3</v>
      </c>
      <c r="K100" s="565">
        <v>3585</v>
      </c>
      <c r="L100" s="565">
        <v>0.60302775441547518</v>
      </c>
      <c r="M100" s="565">
        <v>1195</v>
      </c>
      <c r="N100" s="565">
        <v>7</v>
      </c>
      <c r="O100" s="565">
        <v>8477</v>
      </c>
      <c r="P100" s="553">
        <v>1.4259041211101766</v>
      </c>
      <c r="Q100" s="566">
        <v>1211</v>
      </c>
    </row>
    <row r="101" spans="1:17" ht="14.4" customHeight="1" x14ac:dyDescent="0.3">
      <c r="A101" s="547" t="s">
        <v>1167</v>
      </c>
      <c r="B101" s="548" t="s">
        <v>1072</v>
      </c>
      <c r="C101" s="548" t="s">
        <v>1059</v>
      </c>
      <c r="D101" s="548" t="s">
        <v>1119</v>
      </c>
      <c r="E101" s="548" t="s">
        <v>1120</v>
      </c>
      <c r="F101" s="565">
        <v>2</v>
      </c>
      <c r="G101" s="565">
        <v>216</v>
      </c>
      <c r="H101" s="565">
        <v>1</v>
      </c>
      <c r="I101" s="565">
        <v>108</v>
      </c>
      <c r="J101" s="565">
        <v>2</v>
      </c>
      <c r="K101" s="565">
        <v>220</v>
      </c>
      <c r="L101" s="565">
        <v>1.0185185185185186</v>
      </c>
      <c r="M101" s="565">
        <v>110</v>
      </c>
      <c r="N101" s="565">
        <v>3</v>
      </c>
      <c r="O101" s="565">
        <v>342</v>
      </c>
      <c r="P101" s="553">
        <v>1.5833333333333333</v>
      </c>
      <c r="Q101" s="566">
        <v>114</v>
      </c>
    </row>
    <row r="102" spans="1:17" ht="14.4" customHeight="1" x14ac:dyDescent="0.3">
      <c r="A102" s="547" t="s">
        <v>1168</v>
      </c>
      <c r="B102" s="548" t="s">
        <v>1072</v>
      </c>
      <c r="C102" s="548" t="s">
        <v>1059</v>
      </c>
      <c r="D102" s="548" t="s">
        <v>1075</v>
      </c>
      <c r="E102" s="548" t="s">
        <v>1076</v>
      </c>
      <c r="F102" s="565">
        <v>100</v>
      </c>
      <c r="G102" s="565">
        <v>20300</v>
      </c>
      <c r="H102" s="565">
        <v>1</v>
      </c>
      <c r="I102" s="565">
        <v>203</v>
      </c>
      <c r="J102" s="565">
        <v>162</v>
      </c>
      <c r="K102" s="565">
        <v>33372</v>
      </c>
      <c r="L102" s="565">
        <v>1.6439408866995073</v>
      </c>
      <c r="M102" s="565">
        <v>206</v>
      </c>
      <c r="N102" s="565">
        <v>134</v>
      </c>
      <c r="O102" s="565">
        <v>28274</v>
      </c>
      <c r="P102" s="553">
        <v>1.3928078817733991</v>
      </c>
      <c r="Q102" s="566">
        <v>211</v>
      </c>
    </row>
    <row r="103" spans="1:17" ht="14.4" customHeight="1" x14ac:dyDescent="0.3">
      <c r="A103" s="547" t="s">
        <v>1168</v>
      </c>
      <c r="B103" s="548" t="s">
        <v>1072</v>
      </c>
      <c r="C103" s="548" t="s">
        <v>1059</v>
      </c>
      <c r="D103" s="548" t="s">
        <v>1077</v>
      </c>
      <c r="E103" s="548" t="s">
        <v>1076</v>
      </c>
      <c r="F103" s="565">
        <v>2</v>
      </c>
      <c r="G103" s="565">
        <v>168</v>
      </c>
      <c r="H103" s="565">
        <v>1</v>
      </c>
      <c r="I103" s="565">
        <v>84</v>
      </c>
      <c r="J103" s="565"/>
      <c r="K103" s="565"/>
      <c r="L103" s="565"/>
      <c r="M103" s="565"/>
      <c r="N103" s="565"/>
      <c r="O103" s="565"/>
      <c r="P103" s="553"/>
      <c r="Q103" s="566"/>
    </row>
    <row r="104" spans="1:17" ht="14.4" customHeight="1" x14ac:dyDescent="0.3">
      <c r="A104" s="547" t="s">
        <v>1168</v>
      </c>
      <c r="B104" s="548" t="s">
        <v>1072</v>
      </c>
      <c r="C104" s="548" t="s">
        <v>1059</v>
      </c>
      <c r="D104" s="548" t="s">
        <v>1078</v>
      </c>
      <c r="E104" s="548" t="s">
        <v>1079</v>
      </c>
      <c r="F104" s="565">
        <v>34</v>
      </c>
      <c r="G104" s="565">
        <v>9928</v>
      </c>
      <c r="H104" s="565">
        <v>1</v>
      </c>
      <c r="I104" s="565">
        <v>292</v>
      </c>
      <c r="J104" s="565">
        <v>85</v>
      </c>
      <c r="K104" s="565">
        <v>25075</v>
      </c>
      <c r="L104" s="565">
        <v>2.5256849315068495</v>
      </c>
      <c r="M104" s="565">
        <v>295</v>
      </c>
      <c r="N104" s="565">
        <v>92</v>
      </c>
      <c r="O104" s="565">
        <v>27692</v>
      </c>
      <c r="P104" s="553">
        <v>2.78928283642224</v>
      </c>
      <c r="Q104" s="566">
        <v>301</v>
      </c>
    </row>
    <row r="105" spans="1:17" ht="14.4" customHeight="1" x14ac:dyDescent="0.3">
      <c r="A105" s="547" t="s">
        <v>1168</v>
      </c>
      <c r="B105" s="548" t="s">
        <v>1072</v>
      </c>
      <c r="C105" s="548" t="s">
        <v>1059</v>
      </c>
      <c r="D105" s="548" t="s">
        <v>1080</v>
      </c>
      <c r="E105" s="548" t="s">
        <v>1081</v>
      </c>
      <c r="F105" s="565"/>
      <c r="G105" s="565"/>
      <c r="H105" s="565"/>
      <c r="I105" s="565"/>
      <c r="J105" s="565"/>
      <c r="K105" s="565"/>
      <c r="L105" s="565"/>
      <c r="M105" s="565"/>
      <c r="N105" s="565">
        <v>3</v>
      </c>
      <c r="O105" s="565">
        <v>297</v>
      </c>
      <c r="P105" s="553"/>
      <c r="Q105" s="566">
        <v>99</v>
      </c>
    </row>
    <row r="106" spans="1:17" ht="14.4" customHeight="1" x14ac:dyDescent="0.3">
      <c r="A106" s="547" t="s">
        <v>1168</v>
      </c>
      <c r="B106" s="548" t="s">
        <v>1072</v>
      </c>
      <c r="C106" s="548" t="s">
        <v>1059</v>
      </c>
      <c r="D106" s="548" t="s">
        <v>1084</v>
      </c>
      <c r="E106" s="548" t="s">
        <v>1085</v>
      </c>
      <c r="F106" s="565">
        <v>97</v>
      </c>
      <c r="G106" s="565">
        <v>12998</v>
      </c>
      <c r="H106" s="565">
        <v>1</v>
      </c>
      <c r="I106" s="565">
        <v>134</v>
      </c>
      <c r="J106" s="565">
        <v>82</v>
      </c>
      <c r="K106" s="565">
        <v>11070</v>
      </c>
      <c r="L106" s="565">
        <v>0.85166948761347905</v>
      </c>
      <c r="M106" s="565">
        <v>135</v>
      </c>
      <c r="N106" s="565">
        <v>60</v>
      </c>
      <c r="O106" s="565">
        <v>8220</v>
      </c>
      <c r="P106" s="553">
        <v>0.63240498538236656</v>
      </c>
      <c r="Q106" s="566">
        <v>137</v>
      </c>
    </row>
    <row r="107" spans="1:17" ht="14.4" customHeight="1" x14ac:dyDescent="0.3">
      <c r="A107" s="547" t="s">
        <v>1168</v>
      </c>
      <c r="B107" s="548" t="s">
        <v>1072</v>
      </c>
      <c r="C107" s="548" t="s">
        <v>1059</v>
      </c>
      <c r="D107" s="548" t="s">
        <v>1086</v>
      </c>
      <c r="E107" s="548" t="s">
        <v>1085</v>
      </c>
      <c r="F107" s="565">
        <v>1</v>
      </c>
      <c r="G107" s="565">
        <v>175</v>
      </c>
      <c r="H107" s="565">
        <v>1</v>
      </c>
      <c r="I107" s="565">
        <v>175</v>
      </c>
      <c r="J107" s="565"/>
      <c r="K107" s="565"/>
      <c r="L107" s="565"/>
      <c r="M107" s="565"/>
      <c r="N107" s="565"/>
      <c r="O107" s="565"/>
      <c r="P107" s="553"/>
      <c r="Q107" s="566"/>
    </row>
    <row r="108" spans="1:17" ht="14.4" customHeight="1" x14ac:dyDescent="0.3">
      <c r="A108" s="547" t="s">
        <v>1168</v>
      </c>
      <c r="B108" s="548" t="s">
        <v>1072</v>
      </c>
      <c r="C108" s="548" t="s">
        <v>1059</v>
      </c>
      <c r="D108" s="548" t="s">
        <v>1087</v>
      </c>
      <c r="E108" s="548" t="s">
        <v>1088</v>
      </c>
      <c r="F108" s="565">
        <v>2</v>
      </c>
      <c r="G108" s="565">
        <v>1224</v>
      </c>
      <c r="H108" s="565">
        <v>1</v>
      </c>
      <c r="I108" s="565">
        <v>612</v>
      </c>
      <c r="J108" s="565"/>
      <c r="K108" s="565"/>
      <c r="L108" s="565"/>
      <c r="M108" s="565"/>
      <c r="N108" s="565">
        <v>1</v>
      </c>
      <c r="O108" s="565">
        <v>639</v>
      </c>
      <c r="P108" s="553">
        <v>0.5220588235294118</v>
      </c>
      <c r="Q108" s="566">
        <v>639</v>
      </c>
    </row>
    <row r="109" spans="1:17" ht="14.4" customHeight="1" x14ac:dyDescent="0.3">
      <c r="A109" s="547" t="s">
        <v>1168</v>
      </c>
      <c r="B109" s="548" t="s">
        <v>1072</v>
      </c>
      <c r="C109" s="548" t="s">
        <v>1059</v>
      </c>
      <c r="D109" s="548" t="s">
        <v>1091</v>
      </c>
      <c r="E109" s="548" t="s">
        <v>1092</v>
      </c>
      <c r="F109" s="565">
        <v>3</v>
      </c>
      <c r="G109" s="565">
        <v>477</v>
      </c>
      <c r="H109" s="565">
        <v>1</v>
      </c>
      <c r="I109" s="565">
        <v>159</v>
      </c>
      <c r="J109" s="565">
        <v>4</v>
      </c>
      <c r="K109" s="565">
        <v>644</v>
      </c>
      <c r="L109" s="565">
        <v>1.350104821802935</v>
      </c>
      <c r="M109" s="565">
        <v>161</v>
      </c>
      <c r="N109" s="565">
        <v>2</v>
      </c>
      <c r="O109" s="565">
        <v>346</v>
      </c>
      <c r="P109" s="553">
        <v>0.72536687631027252</v>
      </c>
      <c r="Q109" s="566">
        <v>173</v>
      </c>
    </row>
    <row r="110" spans="1:17" ht="14.4" customHeight="1" x14ac:dyDescent="0.3">
      <c r="A110" s="547" t="s">
        <v>1168</v>
      </c>
      <c r="B110" s="548" t="s">
        <v>1072</v>
      </c>
      <c r="C110" s="548" t="s">
        <v>1059</v>
      </c>
      <c r="D110" s="548" t="s">
        <v>1095</v>
      </c>
      <c r="E110" s="548" t="s">
        <v>1096</v>
      </c>
      <c r="F110" s="565">
        <v>135</v>
      </c>
      <c r="G110" s="565">
        <v>2160</v>
      </c>
      <c r="H110" s="565">
        <v>1</v>
      </c>
      <c r="I110" s="565">
        <v>16</v>
      </c>
      <c r="J110" s="565">
        <v>135</v>
      </c>
      <c r="K110" s="565">
        <v>2160</v>
      </c>
      <c r="L110" s="565">
        <v>1</v>
      </c>
      <c r="M110" s="565">
        <v>16</v>
      </c>
      <c r="N110" s="565">
        <v>111</v>
      </c>
      <c r="O110" s="565">
        <v>1887</v>
      </c>
      <c r="P110" s="553">
        <v>0.87361111111111112</v>
      </c>
      <c r="Q110" s="566">
        <v>17</v>
      </c>
    </row>
    <row r="111" spans="1:17" ht="14.4" customHeight="1" x14ac:dyDescent="0.3">
      <c r="A111" s="547" t="s">
        <v>1168</v>
      </c>
      <c r="B111" s="548" t="s">
        <v>1072</v>
      </c>
      <c r="C111" s="548" t="s">
        <v>1059</v>
      </c>
      <c r="D111" s="548" t="s">
        <v>1097</v>
      </c>
      <c r="E111" s="548" t="s">
        <v>1098</v>
      </c>
      <c r="F111" s="565">
        <v>34</v>
      </c>
      <c r="G111" s="565">
        <v>8908</v>
      </c>
      <c r="H111" s="565">
        <v>1</v>
      </c>
      <c r="I111" s="565">
        <v>262</v>
      </c>
      <c r="J111" s="565">
        <v>46</v>
      </c>
      <c r="K111" s="565">
        <v>12236</v>
      </c>
      <c r="L111" s="565">
        <v>1.3735967669510551</v>
      </c>
      <c r="M111" s="565">
        <v>266</v>
      </c>
      <c r="N111" s="565">
        <v>38</v>
      </c>
      <c r="O111" s="565">
        <v>10374</v>
      </c>
      <c r="P111" s="553">
        <v>1.1645711719802425</v>
      </c>
      <c r="Q111" s="566">
        <v>273</v>
      </c>
    </row>
    <row r="112" spans="1:17" ht="14.4" customHeight="1" x14ac:dyDescent="0.3">
      <c r="A112" s="547" t="s">
        <v>1168</v>
      </c>
      <c r="B112" s="548" t="s">
        <v>1072</v>
      </c>
      <c r="C112" s="548" t="s">
        <v>1059</v>
      </c>
      <c r="D112" s="548" t="s">
        <v>1099</v>
      </c>
      <c r="E112" s="548" t="s">
        <v>1100</v>
      </c>
      <c r="F112" s="565">
        <v>35</v>
      </c>
      <c r="G112" s="565">
        <v>4935</v>
      </c>
      <c r="H112" s="565">
        <v>1</v>
      </c>
      <c r="I112" s="565">
        <v>141</v>
      </c>
      <c r="J112" s="565">
        <v>53</v>
      </c>
      <c r="K112" s="565">
        <v>7473</v>
      </c>
      <c r="L112" s="565">
        <v>1.5142857142857142</v>
      </c>
      <c r="M112" s="565">
        <v>141</v>
      </c>
      <c r="N112" s="565">
        <v>50</v>
      </c>
      <c r="O112" s="565">
        <v>7100</v>
      </c>
      <c r="P112" s="553">
        <v>1.4387031408308004</v>
      </c>
      <c r="Q112" s="566">
        <v>142</v>
      </c>
    </row>
    <row r="113" spans="1:17" ht="14.4" customHeight="1" x14ac:dyDescent="0.3">
      <c r="A113" s="547" t="s">
        <v>1168</v>
      </c>
      <c r="B113" s="548" t="s">
        <v>1072</v>
      </c>
      <c r="C113" s="548" t="s">
        <v>1059</v>
      </c>
      <c r="D113" s="548" t="s">
        <v>1101</v>
      </c>
      <c r="E113" s="548" t="s">
        <v>1100</v>
      </c>
      <c r="F113" s="565">
        <v>97</v>
      </c>
      <c r="G113" s="565">
        <v>7566</v>
      </c>
      <c r="H113" s="565">
        <v>1</v>
      </c>
      <c r="I113" s="565">
        <v>78</v>
      </c>
      <c r="J113" s="565">
        <v>82</v>
      </c>
      <c r="K113" s="565">
        <v>6396</v>
      </c>
      <c r="L113" s="565">
        <v>0.84536082474226804</v>
      </c>
      <c r="M113" s="565">
        <v>78</v>
      </c>
      <c r="N113" s="565">
        <v>61</v>
      </c>
      <c r="O113" s="565">
        <v>4758</v>
      </c>
      <c r="P113" s="553">
        <v>0.62886597938144329</v>
      </c>
      <c r="Q113" s="566">
        <v>78</v>
      </c>
    </row>
    <row r="114" spans="1:17" ht="14.4" customHeight="1" x14ac:dyDescent="0.3">
      <c r="A114" s="547" t="s">
        <v>1168</v>
      </c>
      <c r="B114" s="548" t="s">
        <v>1072</v>
      </c>
      <c r="C114" s="548" t="s">
        <v>1059</v>
      </c>
      <c r="D114" s="548" t="s">
        <v>1102</v>
      </c>
      <c r="E114" s="548" t="s">
        <v>1103</v>
      </c>
      <c r="F114" s="565">
        <v>35</v>
      </c>
      <c r="G114" s="565">
        <v>10605</v>
      </c>
      <c r="H114" s="565">
        <v>1</v>
      </c>
      <c r="I114" s="565">
        <v>303</v>
      </c>
      <c r="J114" s="565">
        <v>53</v>
      </c>
      <c r="K114" s="565">
        <v>16271</v>
      </c>
      <c r="L114" s="565">
        <v>1.5342762847713343</v>
      </c>
      <c r="M114" s="565">
        <v>307</v>
      </c>
      <c r="N114" s="565">
        <v>50</v>
      </c>
      <c r="O114" s="565">
        <v>15650</v>
      </c>
      <c r="P114" s="553">
        <v>1.4757190004714758</v>
      </c>
      <c r="Q114" s="566">
        <v>313</v>
      </c>
    </row>
    <row r="115" spans="1:17" ht="14.4" customHeight="1" x14ac:dyDescent="0.3">
      <c r="A115" s="547" t="s">
        <v>1168</v>
      </c>
      <c r="B115" s="548" t="s">
        <v>1072</v>
      </c>
      <c r="C115" s="548" t="s">
        <v>1059</v>
      </c>
      <c r="D115" s="548" t="s">
        <v>1106</v>
      </c>
      <c r="E115" s="548" t="s">
        <v>1107</v>
      </c>
      <c r="F115" s="565">
        <v>93</v>
      </c>
      <c r="G115" s="565">
        <v>14880</v>
      </c>
      <c r="H115" s="565">
        <v>1</v>
      </c>
      <c r="I115" s="565">
        <v>160</v>
      </c>
      <c r="J115" s="565">
        <v>82</v>
      </c>
      <c r="K115" s="565">
        <v>13202</v>
      </c>
      <c r="L115" s="565">
        <v>0.8872311827956989</v>
      </c>
      <c r="M115" s="565">
        <v>161</v>
      </c>
      <c r="N115" s="565">
        <v>58</v>
      </c>
      <c r="O115" s="565">
        <v>9454</v>
      </c>
      <c r="P115" s="553">
        <v>0.63534946236559142</v>
      </c>
      <c r="Q115" s="566">
        <v>163</v>
      </c>
    </row>
    <row r="116" spans="1:17" ht="14.4" customHeight="1" x14ac:dyDescent="0.3">
      <c r="A116" s="547" t="s">
        <v>1168</v>
      </c>
      <c r="B116" s="548" t="s">
        <v>1072</v>
      </c>
      <c r="C116" s="548" t="s">
        <v>1059</v>
      </c>
      <c r="D116" s="548" t="s">
        <v>1110</v>
      </c>
      <c r="E116" s="548" t="s">
        <v>1076</v>
      </c>
      <c r="F116" s="565">
        <v>151</v>
      </c>
      <c r="G116" s="565">
        <v>10570</v>
      </c>
      <c r="H116" s="565">
        <v>1</v>
      </c>
      <c r="I116" s="565">
        <v>70</v>
      </c>
      <c r="J116" s="565">
        <v>118</v>
      </c>
      <c r="K116" s="565">
        <v>8378</v>
      </c>
      <c r="L116" s="565">
        <v>0.79262062440870384</v>
      </c>
      <c r="M116" s="565">
        <v>71</v>
      </c>
      <c r="N116" s="565">
        <v>120</v>
      </c>
      <c r="O116" s="565">
        <v>8640</v>
      </c>
      <c r="P116" s="553">
        <v>0.81740775780510877</v>
      </c>
      <c r="Q116" s="566">
        <v>72</v>
      </c>
    </row>
    <row r="117" spans="1:17" ht="14.4" customHeight="1" x14ac:dyDescent="0.3">
      <c r="A117" s="547" t="s">
        <v>1168</v>
      </c>
      <c r="B117" s="548" t="s">
        <v>1072</v>
      </c>
      <c r="C117" s="548" t="s">
        <v>1059</v>
      </c>
      <c r="D117" s="548" t="s">
        <v>1115</v>
      </c>
      <c r="E117" s="548" t="s">
        <v>1116</v>
      </c>
      <c r="F117" s="565">
        <v>3</v>
      </c>
      <c r="G117" s="565">
        <v>648</v>
      </c>
      <c r="H117" s="565">
        <v>1</v>
      </c>
      <c r="I117" s="565">
        <v>216</v>
      </c>
      <c r="J117" s="565"/>
      <c r="K117" s="565"/>
      <c r="L117" s="565"/>
      <c r="M117" s="565"/>
      <c r="N117" s="565"/>
      <c r="O117" s="565"/>
      <c r="P117" s="553"/>
      <c r="Q117" s="566"/>
    </row>
    <row r="118" spans="1:17" ht="14.4" customHeight="1" x14ac:dyDescent="0.3">
      <c r="A118" s="547" t="s">
        <v>1168</v>
      </c>
      <c r="B118" s="548" t="s">
        <v>1072</v>
      </c>
      <c r="C118" s="548" t="s">
        <v>1059</v>
      </c>
      <c r="D118" s="548" t="s">
        <v>1117</v>
      </c>
      <c r="E118" s="548" t="s">
        <v>1118</v>
      </c>
      <c r="F118" s="565">
        <v>7</v>
      </c>
      <c r="G118" s="565">
        <v>8323</v>
      </c>
      <c r="H118" s="565">
        <v>1</v>
      </c>
      <c r="I118" s="565">
        <v>1189</v>
      </c>
      <c r="J118" s="565">
        <v>6</v>
      </c>
      <c r="K118" s="565">
        <v>7170</v>
      </c>
      <c r="L118" s="565">
        <v>0.861468220593536</v>
      </c>
      <c r="M118" s="565">
        <v>1195</v>
      </c>
      <c r="N118" s="565">
        <v>6</v>
      </c>
      <c r="O118" s="565">
        <v>7266</v>
      </c>
      <c r="P118" s="553">
        <v>0.87300252312867954</v>
      </c>
      <c r="Q118" s="566">
        <v>1211</v>
      </c>
    </row>
    <row r="119" spans="1:17" ht="14.4" customHeight="1" x14ac:dyDescent="0.3">
      <c r="A119" s="547" t="s">
        <v>1168</v>
      </c>
      <c r="B119" s="548" t="s">
        <v>1072</v>
      </c>
      <c r="C119" s="548" t="s">
        <v>1059</v>
      </c>
      <c r="D119" s="548" t="s">
        <v>1119</v>
      </c>
      <c r="E119" s="548" t="s">
        <v>1120</v>
      </c>
      <c r="F119" s="565">
        <v>4</v>
      </c>
      <c r="G119" s="565">
        <v>432</v>
      </c>
      <c r="H119" s="565">
        <v>1</v>
      </c>
      <c r="I119" s="565">
        <v>108</v>
      </c>
      <c r="J119" s="565">
        <v>4</v>
      </c>
      <c r="K119" s="565">
        <v>440</v>
      </c>
      <c r="L119" s="565">
        <v>1.0185185185185186</v>
      </c>
      <c r="M119" s="565">
        <v>110</v>
      </c>
      <c r="N119" s="565">
        <v>3</v>
      </c>
      <c r="O119" s="565">
        <v>342</v>
      </c>
      <c r="P119" s="553">
        <v>0.79166666666666663</v>
      </c>
      <c r="Q119" s="566">
        <v>114</v>
      </c>
    </row>
    <row r="120" spans="1:17" ht="14.4" customHeight="1" x14ac:dyDescent="0.3">
      <c r="A120" s="547" t="s">
        <v>1168</v>
      </c>
      <c r="B120" s="548" t="s">
        <v>1072</v>
      </c>
      <c r="C120" s="548" t="s">
        <v>1059</v>
      </c>
      <c r="D120" s="548" t="s">
        <v>1121</v>
      </c>
      <c r="E120" s="548" t="s">
        <v>1122</v>
      </c>
      <c r="F120" s="565">
        <v>1</v>
      </c>
      <c r="G120" s="565">
        <v>319</v>
      </c>
      <c r="H120" s="565">
        <v>1</v>
      </c>
      <c r="I120" s="565">
        <v>319</v>
      </c>
      <c r="J120" s="565"/>
      <c r="K120" s="565"/>
      <c r="L120" s="565"/>
      <c r="M120" s="565"/>
      <c r="N120" s="565">
        <v>1</v>
      </c>
      <c r="O120" s="565">
        <v>346</v>
      </c>
      <c r="P120" s="553">
        <v>1.084639498432602</v>
      </c>
      <c r="Q120" s="566">
        <v>346</v>
      </c>
    </row>
    <row r="121" spans="1:17" ht="14.4" customHeight="1" x14ac:dyDescent="0.3">
      <c r="A121" s="547" t="s">
        <v>1168</v>
      </c>
      <c r="B121" s="548" t="s">
        <v>1072</v>
      </c>
      <c r="C121" s="548" t="s">
        <v>1059</v>
      </c>
      <c r="D121" s="548" t="s">
        <v>1127</v>
      </c>
      <c r="E121" s="548" t="s">
        <v>1128</v>
      </c>
      <c r="F121" s="565">
        <v>1</v>
      </c>
      <c r="G121" s="565">
        <v>1020</v>
      </c>
      <c r="H121" s="565">
        <v>1</v>
      </c>
      <c r="I121" s="565">
        <v>1020</v>
      </c>
      <c r="J121" s="565"/>
      <c r="K121" s="565"/>
      <c r="L121" s="565"/>
      <c r="M121" s="565"/>
      <c r="N121" s="565"/>
      <c r="O121" s="565"/>
      <c r="P121" s="553"/>
      <c r="Q121" s="566"/>
    </row>
    <row r="122" spans="1:17" ht="14.4" customHeight="1" x14ac:dyDescent="0.3">
      <c r="A122" s="547" t="s">
        <v>1168</v>
      </c>
      <c r="B122" s="548" t="s">
        <v>1072</v>
      </c>
      <c r="C122" s="548" t="s">
        <v>1059</v>
      </c>
      <c r="D122" s="548" t="s">
        <v>1129</v>
      </c>
      <c r="E122" s="548" t="s">
        <v>1130</v>
      </c>
      <c r="F122" s="565"/>
      <c r="G122" s="565"/>
      <c r="H122" s="565"/>
      <c r="I122" s="565"/>
      <c r="J122" s="565"/>
      <c r="K122" s="565"/>
      <c r="L122" s="565"/>
      <c r="M122" s="565"/>
      <c r="N122" s="565">
        <v>1</v>
      </c>
      <c r="O122" s="565">
        <v>301</v>
      </c>
      <c r="P122" s="553"/>
      <c r="Q122" s="566">
        <v>301</v>
      </c>
    </row>
    <row r="123" spans="1:17" ht="14.4" customHeight="1" x14ac:dyDescent="0.3">
      <c r="A123" s="547" t="s">
        <v>1169</v>
      </c>
      <c r="B123" s="548" t="s">
        <v>1072</v>
      </c>
      <c r="C123" s="548" t="s">
        <v>1059</v>
      </c>
      <c r="D123" s="548" t="s">
        <v>1075</v>
      </c>
      <c r="E123" s="548" t="s">
        <v>1076</v>
      </c>
      <c r="F123" s="565">
        <v>137</v>
      </c>
      <c r="G123" s="565">
        <v>27811</v>
      </c>
      <c r="H123" s="565">
        <v>1</v>
      </c>
      <c r="I123" s="565">
        <v>203</v>
      </c>
      <c r="J123" s="565">
        <v>152</v>
      </c>
      <c r="K123" s="565">
        <v>31312</v>
      </c>
      <c r="L123" s="565">
        <v>1.1258854410125489</v>
      </c>
      <c r="M123" s="565">
        <v>206</v>
      </c>
      <c r="N123" s="565">
        <v>133</v>
      </c>
      <c r="O123" s="565">
        <v>28063</v>
      </c>
      <c r="P123" s="553">
        <v>1.0090611628492323</v>
      </c>
      <c r="Q123" s="566">
        <v>211</v>
      </c>
    </row>
    <row r="124" spans="1:17" ht="14.4" customHeight="1" x14ac:dyDescent="0.3">
      <c r="A124" s="547" t="s">
        <v>1169</v>
      </c>
      <c r="B124" s="548" t="s">
        <v>1072</v>
      </c>
      <c r="C124" s="548" t="s">
        <v>1059</v>
      </c>
      <c r="D124" s="548" t="s">
        <v>1078</v>
      </c>
      <c r="E124" s="548" t="s">
        <v>1079</v>
      </c>
      <c r="F124" s="565">
        <v>59</v>
      </c>
      <c r="G124" s="565">
        <v>17228</v>
      </c>
      <c r="H124" s="565">
        <v>1</v>
      </c>
      <c r="I124" s="565">
        <v>292</v>
      </c>
      <c r="J124" s="565">
        <v>142</v>
      </c>
      <c r="K124" s="565">
        <v>41890</v>
      </c>
      <c r="L124" s="565">
        <v>2.4315068493150687</v>
      </c>
      <c r="M124" s="565">
        <v>295</v>
      </c>
      <c r="N124" s="565">
        <v>79</v>
      </c>
      <c r="O124" s="565">
        <v>23779</v>
      </c>
      <c r="P124" s="553">
        <v>1.3802530763872765</v>
      </c>
      <c r="Q124" s="566">
        <v>301</v>
      </c>
    </row>
    <row r="125" spans="1:17" ht="14.4" customHeight="1" x14ac:dyDescent="0.3">
      <c r="A125" s="547" t="s">
        <v>1169</v>
      </c>
      <c r="B125" s="548" t="s">
        <v>1072</v>
      </c>
      <c r="C125" s="548" t="s">
        <v>1059</v>
      </c>
      <c r="D125" s="548" t="s">
        <v>1080</v>
      </c>
      <c r="E125" s="548" t="s">
        <v>1081</v>
      </c>
      <c r="F125" s="565">
        <v>3</v>
      </c>
      <c r="G125" s="565">
        <v>279</v>
      </c>
      <c r="H125" s="565">
        <v>1</v>
      </c>
      <c r="I125" s="565">
        <v>93</v>
      </c>
      <c r="J125" s="565"/>
      <c r="K125" s="565"/>
      <c r="L125" s="565"/>
      <c r="M125" s="565"/>
      <c r="N125" s="565">
        <v>6</v>
      </c>
      <c r="O125" s="565">
        <v>594</v>
      </c>
      <c r="P125" s="553">
        <v>2.129032258064516</v>
      </c>
      <c r="Q125" s="566">
        <v>99</v>
      </c>
    </row>
    <row r="126" spans="1:17" ht="14.4" customHeight="1" x14ac:dyDescent="0.3">
      <c r="A126" s="547" t="s">
        <v>1169</v>
      </c>
      <c r="B126" s="548" t="s">
        <v>1072</v>
      </c>
      <c r="C126" s="548" t="s">
        <v>1059</v>
      </c>
      <c r="D126" s="548" t="s">
        <v>1084</v>
      </c>
      <c r="E126" s="548" t="s">
        <v>1085</v>
      </c>
      <c r="F126" s="565">
        <v>21</v>
      </c>
      <c r="G126" s="565">
        <v>2814</v>
      </c>
      <c r="H126" s="565">
        <v>1</v>
      </c>
      <c r="I126" s="565">
        <v>134</v>
      </c>
      <c r="J126" s="565">
        <v>20</v>
      </c>
      <c r="K126" s="565">
        <v>2700</v>
      </c>
      <c r="L126" s="565">
        <v>0.95948827292110872</v>
      </c>
      <c r="M126" s="565">
        <v>135</v>
      </c>
      <c r="N126" s="565">
        <v>26</v>
      </c>
      <c r="O126" s="565">
        <v>3562</v>
      </c>
      <c r="P126" s="553">
        <v>1.2658137882018479</v>
      </c>
      <c r="Q126" s="566">
        <v>137</v>
      </c>
    </row>
    <row r="127" spans="1:17" ht="14.4" customHeight="1" x14ac:dyDescent="0.3">
      <c r="A127" s="547" t="s">
        <v>1169</v>
      </c>
      <c r="B127" s="548" t="s">
        <v>1072</v>
      </c>
      <c r="C127" s="548" t="s">
        <v>1059</v>
      </c>
      <c r="D127" s="548" t="s">
        <v>1091</v>
      </c>
      <c r="E127" s="548" t="s">
        <v>1092</v>
      </c>
      <c r="F127" s="565">
        <v>3</v>
      </c>
      <c r="G127" s="565">
        <v>477</v>
      </c>
      <c r="H127" s="565">
        <v>1</v>
      </c>
      <c r="I127" s="565">
        <v>159</v>
      </c>
      <c r="J127" s="565">
        <v>2</v>
      </c>
      <c r="K127" s="565">
        <v>322</v>
      </c>
      <c r="L127" s="565">
        <v>0.6750524109014675</v>
      </c>
      <c r="M127" s="565">
        <v>161</v>
      </c>
      <c r="N127" s="565">
        <v>2</v>
      </c>
      <c r="O127" s="565">
        <v>346</v>
      </c>
      <c r="P127" s="553">
        <v>0.72536687631027252</v>
      </c>
      <c r="Q127" s="566">
        <v>173</v>
      </c>
    </row>
    <row r="128" spans="1:17" ht="14.4" customHeight="1" x14ac:dyDescent="0.3">
      <c r="A128" s="547" t="s">
        <v>1169</v>
      </c>
      <c r="B128" s="548" t="s">
        <v>1072</v>
      </c>
      <c r="C128" s="548" t="s">
        <v>1059</v>
      </c>
      <c r="D128" s="548" t="s">
        <v>1095</v>
      </c>
      <c r="E128" s="548" t="s">
        <v>1096</v>
      </c>
      <c r="F128" s="565">
        <v>52</v>
      </c>
      <c r="G128" s="565">
        <v>832</v>
      </c>
      <c r="H128" s="565">
        <v>1</v>
      </c>
      <c r="I128" s="565">
        <v>16</v>
      </c>
      <c r="J128" s="565">
        <v>53</v>
      </c>
      <c r="K128" s="565">
        <v>848</v>
      </c>
      <c r="L128" s="565">
        <v>1.0192307692307692</v>
      </c>
      <c r="M128" s="565">
        <v>16</v>
      </c>
      <c r="N128" s="565">
        <v>64</v>
      </c>
      <c r="O128" s="565">
        <v>1088</v>
      </c>
      <c r="P128" s="553">
        <v>1.3076923076923077</v>
      </c>
      <c r="Q128" s="566">
        <v>17</v>
      </c>
    </row>
    <row r="129" spans="1:17" ht="14.4" customHeight="1" x14ac:dyDescent="0.3">
      <c r="A129" s="547" t="s">
        <v>1169</v>
      </c>
      <c r="B129" s="548" t="s">
        <v>1072</v>
      </c>
      <c r="C129" s="548" t="s">
        <v>1059</v>
      </c>
      <c r="D129" s="548" t="s">
        <v>1097</v>
      </c>
      <c r="E129" s="548" t="s">
        <v>1098</v>
      </c>
      <c r="F129" s="565">
        <v>24</v>
      </c>
      <c r="G129" s="565">
        <v>6288</v>
      </c>
      <c r="H129" s="565">
        <v>1</v>
      </c>
      <c r="I129" s="565">
        <v>262</v>
      </c>
      <c r="J129" s="565">
        <v>12</v>
      </c>
      <c r="K129" s="565">
        <v>3192</v>
      </c>
      <c r="L129" s="565">
        <v>0.50763358778625955</v>
      </c>
      <c r="M129" s="565">
        <v>266</v>
      </c>
      <c r="N129" s="565">
        <v>15</v>
      </c>
      <c r="O129" s="565">
        <v>4095</v>
      </c>
      <c r="P129" s="553">
        <v>0.6512404580152672</v>
      </c>
      <c r="Q129" s="566">
        <v>273</v>
      </c>
    </row>
    <row r="130" spans="1:17" ht="14.4" customHeight="1" x14ac:dyDescent="0.3">
      <c r="A130" s="547" t="s">
        <v>1169</v>
      </c>
      <c r="B130" s="548" t="s">
        <v>1072</v>
      </c>
      <c r="C130" s="548" t="s">
        <v>1059</v>
      </c>
      <c r="D130" s="548" t="s">
        <v>1099</v>
      </c>
      <c r="E130" s="548" t="s">
        <v>1100</v>
      </c>
      <c r="F130" s="565">
        <v>27</v>
      </c>
      <c r="G130" s="565">
        <v>3807</v>
      </c>
      <c r="H130" s="565">
        <v>1</v>
      </c>
      <c r="I130" s="565">
        <v>141</v>
      </c>
      <c r="J130" s="565">
        <v>27</v>
      </c>
      <c r="K130" s="565">
        <v>3807</v>
      </c>
      <c r="L130" s="565">
        <v>1</v>
      </c>
      <c r="M130" s="565">
        <v>141</v>
      </c>
      <c r="N130" s="565">
        <v>32</v>
      </c>
      <c r="O130" s="565">
        <v>4544</v>
      </c>
      <c r="P130" s="553">
        <v>1.1935907538744419</v>
      </c>
      <c r="Q130" s="566">
        <v>142</v>
      </c>
    </row>
    <row r="131" spans="1:17" ht="14.4" customHeight="1" x14ac:dyDescent="0.3">
      <c r="A131" s="547" t="s">
        <v>1169</v>
      </c>
      <c r="B131" s="548" t="s">
        <v>1072</v>
      </c>
      <c r="C131" s="548" t="s">
        <v>1059</v>
      </c>
      <c r="D131" s="548" t="s">
        <v>1101</v>
      </c>
      <c r="E131" s="548" t="s">
        <v>1100</v>
      </c>
      <c r="F131" s="565">
        <v>21</v>
      </c>
      <c r="G131" s="565">
        <v>1638</v>
      </c>
      <c r="H131" s="565">
        <v>1</v>
      </c>
      <c r="I131" s="565">
        <v>78</v>
      </c>
      <c r="J131" s="565">
        <v>20</v>
      </c>
      <c r="K131" s="565">
        <v>1560</v>
      </c>
      <c r="L131" s="565">
        <v>0.95238095238095233</v>
      </c>
      <c r="M131" s="565">
        <v>78</v>
      </c>
      <c r="N131" s="565">
        <v>26</v>
      </c>
      <c r="O131" s="565">
        <v>2028</v>
      </c>
      <c r="P131" s="553">
        <v>1.2380952380952381</v>
      </c>
      <c r="Q131" s="566">
        <v>78</v>
      </c>
    </row>
    <row r="132" spans="1:17" ht="14.4" customHeight="1" x14ac:dyDescent="0.3">
      <c r="A132" s="547" t="s">
        <v>1169</v>
      </c>
      <c r="B132" s="548" t="s">
        <v>1072</v>
      </c>
      <c r="C132" s="548" t="s">
        <v>1059</v>
      </c>
      <c r="D132" s="548" t="s">
        <v>1102</v>
      </c>
      <c r="E132" s="548" t="s">
        <v>1103</v>
      </c>
      <c r="F132" s="565">
        <v>27</v>
      </c>
      <c r="G132" s="565">
        <v>8181</v>
      </c>
      <c r="H132" s="565">
        <v>1</v>
      </c>
      <c r="I132" s="565">
        <v>303</v>
      </c>
      <c r="J132" s="565">
        <v>27</v>
      </c>
      <c r="K132" s="565">
        <v>8289</v>
      </c>
      <c r="L132" s="565">
        <v>1.0132013201320131</v>
      </c>
      <c r="M132" s="565">
        <v>307</v>
      </c>
      <c r="N132" s="565">
        <v>32</v>
      </c>
      <c r="O132" s="565">
        <v>10016</v>
      </c>
      <c r="P132" s="553">
        <v>1.2243002077985576</v>
      </c>
      <c r="Q132" s="566">
        <v>313</v>
      </c>
    </row>
    <row r="133" spans="1:17" ht="14.4" customHeight="1" x14ac:dyDescent="0.3">
      <c r="A133" s="547" t="s">
        <v>1169</v>
      </c>
      <c r="B133" s="548" t="s">
        <v>1072</v>
      </c>
      <c r="C133" s="548" t="s">
        <v>1059</v>
      </c>
      <c r="D133" s="548" t="s">
        <v>1106</v>
      </c>
      <c r="E133" s="548" t="s">
        <v>1107</v>
      </c>
      <c r="F133" s="565">
        <v>10</v>
      </c>
      <c r="G133" s="565">
        <v>1600</v>
      </c>
      <c r="H133" s="565">
        <v>1</v>
      </c>
      <c r="I133" s="565">
        <v>160</v>
      </c>
      <c r="J133" s="565">
        <v>8</v>
      </c>
      <c r="K133" s="565">
        <v>1288</v>
      </c>
      <c r="L133" s="565">
        <v>0.80500000000000005</v>
      </c>
      <c r="M133" s="565">
        <v>161</v>
      </c>
      <c r="N133" s="565">
        <v>12</v>
      </c>
      <c r="O133" s="565">
        <v>1956</v>
      </c>
      <c r="P133" s="553">
        <v>1.2224999999999999</v>
      </c>
      <c r="Q133" s="566">
        <v>163</v>
      </c>
    </row>
    <row r="134" spans="1:17" ht="14.4" customHeight="1" x14ac:dyDescent="0.3">
      <c r="A134" s="547" t="s">
        <v>1169</v>
      </c>
      <c r="B134" s="548" t="s">
        <v>1072</v>
      </c>
      <c r="C134" s="548" t="s">
        <v>1059</v>
      </c>
      <c r="D134" s="548" t="s">
        <v>1110</v>
      </c>
      <c r="E134" s="548" t="s">
        <v>1076</v>
      </c>
      <c r="F134" s="565">
        <v>64</v>
      </c>
      <c r="G134" s="565">
        <v>4480</v>
      </c>
      <c r="H134" s="565">
        <v>1</v>
      </c>
      <c r="I134" s="565">
        <v>70</v>
      </c>
      <c r="J134" s="565">
        <v>64</v>
      </c>
      <c r="K134" s="565">
        <v>4544</v>
      </c>
      <c r="L134" s="565">
        <v>1.0142857142857142</v>
      </c>
      <c r="M134" s="565">
        <v>71</v>
      </c>
      <c r="N134" s="565">
        <v>85</v>
      </c>
      <c r="O134" s="565">
        <v>6120</v>
      </c>
      <c r="P134" s="553">
        <v>1.3660714285714286</v>
      </c>
      <c r="Q134" s="566">
        <v>72</v>
      </c>
    </row>
    <row r="135" spans="1:17" ht="14.4" customHeight="1" x14ac:dyDescent="0.3">
      <c r="A135" s="547" t="s">
        <v>1169</v>
      </c>
      <c r="B135" s="548" t="s">
        <v>1072</v>
      </c>
      <c r="C135" s="548" t="s">
        <v>1059</v>
      </c>
      <c r="D135" s="548" t="s">
        <v>1117</v>
      </c>
      <c r="E135" s="548" t="s">
        <v>1118</v>
      </c>
      <c r="F135" s="565">
        <v>2</v>
      </c>
      <c r="G135" s="565">
        <v>2378</v>
      </c>
      <c r="H135" s="565">
        <v>1</v>
      </c>
      <c r="I135" s="565">
        <v>1189</v>
      </c>
      <c r="J135" s="565">
        <v>1</v>
      </c>
      <c r="K135" s="565">
        <v>1195</v>
      </c>
      <c r="L135" s="565">
        <v>0.50252312867956261</v>
      </c>
      <c r="M135" s="565">
        <v>1195</v>
      </c>
      <c r="N135" s="565">
        <v>5</v>
      </c>
      <c r="O135" s="565">
        <v>6055</v>
      </c>
      <c r="P135" s="553">
        <v>2.5462573591253155</v>
      </c>
      <c r="Q135" s="566">
        <v>1211</v>
      </c>
    </row>
    <row r="136" spans="1:17" ht="14.4" customHeight="1" x14ac:dyDescent="0.3">
      <c r="A136" s="547" t="s">
        <v>1169</v>
      </c>
      <c r="B136" s="548" t="s">
        <v>1072</v>
      </c>
      <c r="C136" s="548" t="s">
        <v>1059</v>
      </c>
      <c r="D136" s="548" t="s">
        <v>1119</v>
      </c>
      <c r="E136" s="548" t="s">
        <v>1120</v>
      </c>
      <c r="F136" s="565">
        <v>1</v>
      </c>
      <c r="G136" s="565">
        <v>108</v>
      </c>
      <c r="H136" s="565">
        <v>1</v>
      </c>
      <c r="I136" s="565">
        <v>108</v>
      </c>
      <c r="J136" s="565">
        <v>1</v>
      </c>
      <c r="K136" s="565">
        <v>110</v>
      </c>
      <c r="L136" s="565">
        <v>1.0185185185185186</v>
      </c>
      <c r="M136" s="565">
        <v>110</v>
      </c>
      <c r="N136" s="565">
        <v>2</v>
      </c>
      <c r="O136" s="565">
        <v>228</v>
      </c>
      <c r="P136" s="553">
        <v>2.1111111111111112</v>
      </c>
      <c r="Q136" s="566">
        <v>114</v>
      </c>
    </row>
    <row r="137" spans="1:17" ht="14.4" customHeight="1" x14ac:dyDescent="0.3">
      <c r="A137" s="547" t="s">
        <v>1170</v>
      </c>
      <c r="B137" s="548" t="s">
        <v>1072</v>
      </c>
      <c r="C137" s="548" t="s">
        <v>1059</v>
      </c>
      <c r="D137" s="548" t="s">
        <v>1075</v>
      </c>
      <c r="E137" s="548" t="s">
        <v>1076</v>
      </c>
      <c r="F137" s="565">
        <v>53</v>
      </c>
      <c r="G137" s="565">
        <v>10759</v>
      </c>
      <c r="H137" s="565">
        <v>1</v>
      </c>
      <c r="I137" s="565">
        <v>203</v>
      </c>
      <c r="J137" s="565">
        <v>85</v>
      </c>
      <c r="K137" s="565">
        <v>17510</v>
      </c>
      <c r="L137" s="565">
        <v>1.6274746723673204</v>
      </c>
      <c r="M137" s="565">
        <v>206</v>
      </c>
      <c r="N137" s="565">
        <v>79</v>
      </c>
      <c r="O137" s="565">
        <v>16669</v>
      </c>
      <c r="P137" s="553">
        <v>1.5493075564643555</v>
      </c>
      <c r="Q137" s="566">
        <v>211</v>
      </c>
    </row>
    <row r="138" spans="1:17" ht="14.4" customHeight="1" x14ac:dyDescent="0.3">
      <c r="A138" s="547" t="s">
        <v>1170</v>
      </c>
      <c r="B138" s="548" t="s">
        <v>1072</v>
      </c>
      <c r="C138" s="548" t="s">
        <v>1059</v>
      </c>
      <c r="D138" s="548" t="s">
        <v>1077</v>
      </c>
      <c r="E138" s="548" t="s">
        <v>1076</v>
      </c>
      <c r="F138" s="565"/>
      <c r="G138" s="565"/>
      <c r="H138" s="565"/>
      <c r="I138" s="565"/>
      <c r="J138" s="565"/>
      <c r="K138" s="565"/>
      <c r="L138" s="565"/>
      <c r="M138" s="565"/>
      <c r="N138" s="565">
        <v>4</v>
      </c>
      <c r="O138" s="565">
        <v>348</v>
      </c>
      <c r="P138" s="553"/>
      <c r="Q138" s="566">
        <v>87</v>
      </c>
    </row>
    <row r="139" spans="1:17" ht="14.4" customHeight="1" x14ac:dyDescent="0.3">
      <c r="A139" s="547" t="s">
        <v>1170</v>
      </c>
      <c r="B139" s="548" t="s">
        <v>1072</v>
      </c>
      <c r="C139" s="548" t="s">
        <v>1059</v>
      </c>
      <c r="D139" s="548" t="s">
        <v>1078</v>
      </c>
      <c r="E139" s="548" t="s">
        <v>1079</v>
      </c>
      <c r="F139" s="565">
        <v>34</v>
      </c>
      <c r="G139" s="565">
        <v>9928</v>
      </c>
      <c r="H139" s="565">
        <v>1</v>
      </c>
      <c r="I139" s="565">
        <v>292</v>
      </c>
      <c r="J139" s="565">
        <v>12</v>
      </c>
      <c r="K139" s="565">
        <v>3540</v>
      </c>
      <c r="L139" s="565">
        <v>0.35656728444802577</v>
      </c>
      <c r="M139" s="565">
        <v>295</v>
      </c>
      <c r="N139" s="565">
        <v>40</v>
      </c>
      <c r="O139" s="565">
        <v>12040</v>
      </c>
      <c r="P139" s="553">
        <v>1.2127316680096696</v>
      </c>
      <c r="Q139" s="566">
        <v>301</v>
      </c>
    </row>
    <row r="140" spans="1:17" ht="14.4" customHeight="1" x14ac:dyDescent="0.3">
      <c r="A140" s="547" t="s">
        <v>1170</v>
      </c>
      <c r="B140" s="548" t="s">
        <v>1072</v>
      </c>
      <c r="C140" s="548" t="s">
        <v>1059</v>
      </c>
      <c r="D140" s="548" t="s">
        <v>1080</v>
      </c>
      <c r="E140" s="548" t="s">
        <v>1081</v>
      </c>
      <c r="F140" s="565"/>
      <c r="G140" s="565"/>
      <c r="H140" s="565"/>
      <c r="I140" s="565"/>
      <c r="J140" s="565"/>
      <c r="K140" s="565"/>
      <c r="L140" s="565"/>
      <c r="M140" s="565"/>
      <c r="N140" s="565">
        <v>3</v>
      </c>
      <c r="O140" s="565">
        <v>297</v>
      </c>
      <c r="P140" s="553"/>
      <c r="Q140" s="566">
        <v>99</v>
      </c>
    </row>
    <row r="141" spans="1:17" ht="14.4" customHeight="1" x14ac:dyDescent="0.3">
      <c r="A141" s="547" t="s">
        <v>1170</v>
      </c>
      <c r="B141" s="548" t="s">
        <v>1072</v>
      </c>
      <c r="C141" s="548" t="s">
        <v>1059</v>
      </c>
      <c r="D141" s="548" t="s">
        <v>1084</v>
      </c>
      <c r="E141" s="548" t="s">
        <v>1085</v>
      </c>
      <c r="F141" s="565">
        <v>69</v>
      </c>
      <c r="G141" s="565">
        <v>9246</v>
      </c>
      <c r="H141" s="565">
        <v>1</v>
      </c>
      <c r="I141" s="565">
        <v>134</v>
      </c>
      <c r="J141" s="565">
        <v>49</v>
      </c>
      <c r="K141" s="565">
        <v>6615</v>
      </c>
      <c r="L141" s="565">
        <v>0.71544451654769625</v>
      </c>
      <c r="M141" s="565">
        <v>135</v>
      </c>
      <c r="N141" s="565">
        <v>35</v>
      </c>
      <c r="O141" s="565">
        <v>4795</v>
      </c>
      <c r="P141" s="553">
        <v>0.51860263897901793</v>
      </c>
      <c r="Q141" s="566">
        <v>137</v>
      </c>
    </row>
    <row r="142" spans="1:17" ht="14.4" customHeight="1" x14ac:dyDescent="0.3">
      <c r="A142" s="547" t="s">
        <v>1170</v>
      </c>
      <c r="B142" s="548" t="s">
        <v>1072</v>
      </c>
      <c r="C142" s="548" t="s">
        <v>1059</v>
      </c>
      <c r="D142" s="548" t="s">
        <v>1086</v>
      </c>
      <c r="E142" s="548" t="s">
        <v>1085</v>
      </c>
      <c r="F142" s="565">
        <v>1</v>
      </c>
      <c r="G142" s="565">
        <v>175</v>
      </c>
      <c r="H142" s="565">
        <v>1</v>
      </c>
      <c r="I142" s="565">
        <v>175</v>
      </c>
      <c r="J142" s="565"/>
      <c r="K142" s="565"/>
      <c r="L142" s="565"/>
      <c r="M142" s="565"/>
      <c r="N142" s="565">
        <v>1</v>
      </c>
      <c r="O142" s="565">
        <v>183</v>
      </c>
      <c r="P142" s="553">
        <v>1.0457142857142858</v>
      </c>
      <c r="Q142" s="566">
        <v>183</v>
      </c>
    </row>
    <row r="143" spans="1:17" ht="14.4" customHeight="1" x14ac:dyDescent="0.3">
      <c r="A143" s="547" t="s">
        <v>1170</v>
      </c>
      <c r="B143" s="548" t="s">
        <v>1072</v>
      </c>
      <c r="C143" s="548" t="s">
        <v>1059</v>
      </c>
      <c r="D143" s="548" t="s">
        <v>1087</v>
      </c>
      <c r="E143" s="548" t="s">
        <v>1088</v>
      </c>
      <c r="F143" s="565"/>
      <c r="G143" s="565"/>
      <c r="H143" s="565"/>
      <c r="I143" s="565"/>
      <c r="J143" s="565"/>
      <c r="K143" s="565"/>
      <c r="L143" s="565"/>
      <c r="M143" s="565"/>
      <c r="N143" s="565">
        <v>1</v>
      </c>
      <c r="O143" s="565">
        <v>639</v>
      </c>
      <c r="P143" s="553"/>
      <c r="Q143" s="566">
        <v>639</v>
      </c>
    </row>
    <row r="144" spans="1:17" ht="14.4" customHeight="1" x14ac:dyDescent="0.3">
      <c r="A144" s="547" t="s">
        <v>1170</v>
      </c>
      <c r="B144" s="548" t="s">
        <v>1072</v>
      </c>
      <c r="C144" s="548" t="s">
        <v>1059</v>
      </c>
      <c r="D144" s="548" t="s">
        <v>1091</v>
      </c>
      <c r="E144" s="548" t="s">
        <v>1092</v>
      </c>
      <c r="F144" s="565">
        <v>5</v>
      </c>
      <c r="G144" s="565">
        <v>795</v>
      </c>
      <c r="H144" s="565">
        <v>1</v>
      </c>
      <c r="I144" s="565">
        <v>159</v>
      </c>
      <c r="J144" s="565">
        <v>2</v>
      </c>
      <c r="K144" s="565">
        <v>322</v>
      </c>
      <c r="L144" s="565">
        <v>0.40503144654088052</v>
      </c>
      <c r="M144" s="565">
        <v>161</v>
      </c>
      <c r="N144" s="565">
        <v>6</v>
      </c>
      <c r="O144" s="565">
        <v>1038</v>
      </c>
      <c r="P144" s="553">
        <v>1.3056603773584905</v>
      </c>
      <c r="Q144" s="566">
        <v>173</v>
      </c>
    </row>
    <row r="145" spans="1:17" ht="14.4" customHeight="1" x14ac:dyDescent="0.3">
      <c r="A145" s="547" t="s">
        <v>1170</v>
      </c>
      <c r="B145" s="548" t="s">
        <v>1072</v>
      </c>
      <c r="C145" s="548" t="s">
        <v>1059</v>
      </c>
      <c r="D145" s="548" t="s">
        <v>1093</v>
      </c>
      <c r="E145" s="548" t="s">
        <v>1094</v>
      </c>
      <c r="F145" s="565">
        <v>2</v>
      </c>
      <c r="G145" s="565">
        <v>764</v>
      </c>
      <c r="H145" s="565">
        <v>1</v>
      </c>
      <c r="I145" s="565">
        <v>382</v>
      </c>
      <c r="J145" s="565">
        <v>1</v>
      </c>
      <c r="K145" s="565">
        <v>383</v>
      </c>
      <c r="L145" s="565">
        <v>0.50130890052356025</v>
      </c>
      <c r="M145" s="565">
        <v>383</v>
      </c>
      <c r="N145" s="565">
        <v>1</v>
      </c>
      <c r="O145" s="565">
        <v>384</v>
      </c>
      <c r="P145" s="553">
        <v>0.50261780104712039</v>
      </c>
      <c r="Q145" s="566">
        <v>384</v>
      </c>
    </row>
    <row r="146" spans="1:17" ht="14.4" customHeight="1" x14ac:dyDescent="0.3">
      <c r="A146" s="547" t="s">
        <v>1170</v>
      </c>
      <c r="B146" s="548" t="s">
        <v>1072</v>
      </c>
      <c r="C146" s="548" t="s">
        <v>1059</v>
      </c>
      <c r="D146" s="548" t="s">
        <v>1095</v>
      </c>
      <c r="E146" s="548" t="s">
        <v>1096</v>
      </c>
      <c r="F146" s="565">
        <v>96</v>
      </c>
      <c r="G146" s="565">
        <v>1536</v>
      </c>
      <c r="H146" s="565">
        <v>1</v>
      </c>
      <c r="I146" s="565">
        <v>16</v>
      </c>
      <c r="J146" s="565">
        <v>87</v>
      </c>
      <c r="K146" s="565">
        <v>1392</v>
      </c>
      <c r="L146" s="565">
        <v>0.90625</v>
      </c>
      <c r="M146" s="565">
        <v>16</v>
      </c>
      <c r="N146" s="565">
        <v>67</v>
      </c>
      <c r="O146" s="565">
        <v>1139</v>
      </c>
      <c r="P146" s="553">
        <v>0.74153645833333337</v>
      </c>
      <c r="Q146" s="566">
        <v>17</v>
      </c>
    </row>
    <row r="147" spans="1:17" ht="14.4" customHeight="1" x14ac:dyDescent="0.3">
      <c r="A147" s="547" t="s">
        <v>1170</v>
      </c>
      <c r="B147" s="548" t="s">
        <v>1072</v>
      </c>
      <c r="C147" s="548" t="s">
        <v>1059</v>
      </c>
      <c r="D147" s="548" t="s">
        <v>1097</v>
      </c>
      <c r="E147" s="548" t="s">
        <v>1098</v>
      </c>
      <c r="F147" s="565">
        <v>17</v>
      </c>
      <c r="G147" s="565">
        <v>4454</v>
      </c>
      <c r="H147" s="565">
        <v>1</v>
      </c>
      <c r="I147" s="565">
        <v>262</v>
      </c>
      <c r="J147" s="565">
        <v>20</v>
      </c>
      <c r="K147" s="565">
        <v>5320</v>
      </c>
      <c r="L147" s="565">
        <v>1.1944319712617872</v>
      </c>
      <c r="M147" s="565">
        <v>266</v>
      </c>
      <c r="N147" s="565">
        <v>22</v>
      </c>
      <c r="O147" s="565">
        <v>6006</v>
      </c>
      <c r="P147" s="553">
        <v>1.3484508307139649</v>
      </c>
      <c r="Q147" s="566">
        <v>273</v>
      </c>
    </row>
    <row r="148" spans="1:17" ht="14.4" customHeight="1" x14ac:dyDescent="0.3">
      <c r="A148" s="547" t="s">
        <v>1170</v>
      </c>
      <c r="B148" s="548" t="s">
        <v>1072</v>
      </c>
      <c r="C148" s="548" t="s">
        <v>1059</v>
      </c>
      <c r="D148" s="548" t="s">
        <v>1099</v>
      </c>
      <c r="E148" s="548" t="s">
        <v>1100</v>
      </c>
      <c r="F148" s="565">
        <v>16</v>
      </c>
      <c r="G148" s="565">
        <v>2256</v>
      </c>
      <c r="H148" s="565">
        <v>1</v>
      </c>
      <c r="I148" s="565">
        <v>141</v>
      </c>
      <c r="J148" s="565">
        <v>20</v>
      </c>
      <c r="K148" s="565">
        <v>2820</v>
      </c>
      <c r="L148" s="565">
        <v>1.25</v>
      </c>
      <c r="M148" s="565">
        <v>141</v>
      </c>
      <c r="N148" s="565">
        <v>18</v>
      </c>
      <c r="O148" s="565">
        <v>2556</v>
      </c>
      <c r="P148" s="553">
        <v>1.1329787234042554</v>
      </c>
      <c r="Q148" s="566">
        <v>142</v>
      </c>
    </row>
    <row r="149" spans="1:17" ht="14.4" customHeight="1" x14ac:dyDescent="0.3">
      <c r="A149" s="547" t="s">
        <v>1170</v>
      </c>
      <c r="B149" s="548" t="s">
        <v>1072</v>
      </c>
      <c r="C149" s="548" t="s">
        <v>1059</v>
      </c>
      <c r="D149" s="548" t="s">
        <v>1101</v>
      </c>
      <c r="E149" s="548" t="s">
        <v>1100</v>
      </c>
      <c r="F149" s="565">
        <v>70</v>
      </c>
      <c r="G149" s="565">
        <v>5460</v>
      </c>
      <c r="H149" s="565">
        <v>1</v>
      </c>
      <c r="I149" s="565">
        <v>78</v>
      </c>
      <c r="J149" s="565">
        <v>49</v>
      </c>
      <c r="K149" s="565">
        <v>3822</v>
      </c>
      <c r="L149" s="565">
        <v>0.7</v>
      </c>
      <c r="M149" s="565">
        <v>78</v>
      </c>
      <c r="N149" s="565">
        <v>35</v>
      </c>
      <c r="O149" s="565">
        <v>2730</v>
      </c>
      <c r="P149" s="553">
        <v>0.5</v>
      </c>
      <c r="Q149" s="566">
        <v>78</v>
      </c>
    </row>
    <row r="150" spans="1:17" ht="14.4" customHeight="1" x14ac:dyDescent="0.3">
      <c r="A150" s="547" t="s">
        <v>1170</v>
      </c>
      <c r="B150" s="548" t="s">
        <v>1072</v>
      </c>
      <c r="C150" s="548" t="s">
        <v>1059</v>
      </c>
      <c r="D150" s="548" t="s">
        <v>1102</v>
      </c>
      <c r="E150" s="548" t="s">
        <v>1103</v>
      </c>
      <c r="F150" s="565">
        <v>16</v>
      </c>
      <c r="G150" s="565">
        <v>4848</v>
      </c>
      <c r="H150" s="565">
        <v>1</v>
      </c>
      <c r="I150" s="565">
        <v>303</v>
      </c>
      <c r="J150" s="565">
        <v>20</v>
      </c>
      <c r="K150" s="565">
        <v>6140</v>
      </c>
      <c r="L150" s="565">
        <v>1.2665016501650166</v>
      </c>
      <c r="M150" s="565">
        <v>307</v>
      </c>
      <c r="N150" s="565">
        <v>18</v>
      </c>
      <c r="O150" s="565">
        <v>5634</v>
      </c>
      <c r="P150" s="553">
        <v>1.1621287128712872</v>
      </c>
      <c r="Q150" s="566">
        <v>313</v>
      </c>
    </row>
    <row r="151" spans="1:17" ht="14.4" customHeight="1" x14ac:dyDescent="0.3">
      <c r="A151" s="547" t="s">
        <v>1170</v>
      </c>
      <c r="B151" s="548" t="s">
        <v>1072</v>
      </c>
      <c r="C151" s="548" t="s">
        <v>1059</v>
      </c>
      <c r="D151" s="548" t="s">
        <v>1104</v>
      </c>
      <c r="E151" s="548" t="s">
        <v>1105</v>
      </c>
      <c r="F151" s="565">
        <v>3</v>
      </c>
      <c r="G151" s="565">
        <v>1458</v>
      </c>
      <c r="H151" s="565">
        <v>1</v>
      </c>
      <c r="I151" s="565">
        <v>486</v>
      </c>
      <c r="J151" s="565">
        <v>3</v>
      </c>
      <c r="K151" s="565">
        <v>1461</v>
      </c>
      <c r="L151" s="565">
        <v>1.0020576131687242</v>
      </c>
      <c r="M151" s="565">
        <v>487</v>
      </c>
      <c r="N151" s="565">
        <v>2</v>
      </c>
      <c r="O151" s="565">
        <v>976</v>
      </c>
      <c r="P151" s="553">
        <v>0.66941015089163236</v>
      </c>
      <c r="Q151" s="566">
        <v>488</v>
      </c>
    </row>
    <row r="152" spans="1:17" ht="14.4" customHeight="1" x14ac:dyDescent="0.3">
      <c r="A152" s="547" t="s">
        <v>1170</v>
      </c>
      <c r="B152" s="548" t="s">
        <v>1072</v>
      </c>
      <c r="C152" s="548" t="s">
        <v>1059</v>
      </c>
      <c r="D152" s="548" t="s">
        <v>1106</v>
      </c>
      <c r="E152" s="548" t="s">
        <v>1107</v>
      </c>
      <c r="F152" s="565">
        <v>51</v>
      </c>
      <c r="G152" s="565">
        <v>8160</v>
      </c>
      <c r="H152" s="565">
        <v>1</v>
      </c>
      <c r="I152" s="565">
        <v>160</v>
      </c>
      <c r="J152" s="565">
        <v>41</v>
      </c>
      <c r="K152" s="565">
        <v>6601</v>
      </c>
      <c r="L152" s="565">
        <v>0.80894607843137256</v>
      </c>
      <c r="M152" s="565">
        <v>161</v>
      </c>
      <c r="N152" s="565">
        <v>33</v>
      </c>
      <c r="O152" s="565">
        <v>5379</v>
      </c>
      <c r="P152" s="553">
        <v>0.65919117647058822</v>
      </c>
      <c r="Q152" s="566">
        <v>163</v>
      </c>
    </row>
    <row r="153" spans="1:17" ht="14.4" customHeight="1" x14ac:dyDescent="0.3">
      <c r="A153" s="547" t="s">
        <v>1170</v>
      </c>
      <c r="B153" s="548" t="s">
        <v>1072</v>
      </c>
      <c r="C153" s="548" t="s">
        <v>1059</v>
      </c>
      <c r="D153" s="548" t="s">
        <v>1110</v>
      </c>
      <c r="E153" s="548" t="s">
        <v>1076</v>
      </c>
      <c r="F153" s="565">
        <v>90</v>
      </c>
      <c r="G153" s="565">
        <v>6300</v>
      </c>
      <c r="H153" s="565">
        <v>1</v>
      </c>
      <c r="I153" s="565">
        <v>70</v>
      </c>
      <c r="J153" s="565">
        <v>74</v>
      </c>
      <c r="K153" s="565">
        <v>5254</v>
      </c>
      <c r="L153" s="565">
        <v>0.83396825396825391</v>
      </c>
      <c r="M153" s="565">
        <v>71</v>
      </c>
      <c r="N153" s="565">
        <v>59</v>
      </c>
      <c r="O153" s="565">
        <v>4248</v>
      </c>
      <c r="P153" s="553">
        <v>0.67428571428571427</v>
      </c>
      <c r="Q153" s="566">
        <v>72</v>
      </c>
    </row>
    <row r="154" spans="1:17" ht="14.4" customHeight="1" x14ac:dyDescent="0.3">
      <c r="A154" s="547" t="s">
        <v>1170</v>
      </c>
      <c r="B154" s="548" t="s">
        <v>1072</v>
      </c>
      <c r="C154" s="548" t="s">
        <v>1059</v>
      </c>
      <c r="D154" s="548" t="s">
        <v>1115</v>
      </c>
      <c r="E154" s="548" t="s">
        <v>1116</v>
      </c>
      <c r="F154" s="565"/>
      <c r="G154" s="565"/>
      <c r="H154" s="565"/>
      <c r="I154" s="565"/>
      <c r="J154" s="565"/>
      <c r="K154" s="565"/>
      <c r="L154" s="565"/>
      <c r="M154" s="565"/>
      <c r="N154" s="565">
        <v>3</v>
      </c>
      <c r="O154" s="565">
        <v>687</v>
      </c>
      <c r="P154" s="553"/>
      <c r="Q154" s="566">
        <v>229</v>
      </c>
    </row>
    <row r="155" spans="1:17" ht="14.4" customHeight="1" x14ac:dyDescent="0.3">
      <c r="A155" s="547" t="s">
        <v>1170</v>
      </c>
      <c r="B155" s="548" t="s">
        <v>1072</v>
      </c>
      <c r="C155" s="548" t="s">
        <v>1059</v>
      </c>
      <c r="D155" s="548" t="s">
        <v>1117</v>
      </c>
      <c r="E155" s="548" t="s">
        <v>1118</v>
      </c>
      <c r="F155" s="565">
        <v>4</v>
      </c>
      <c r="G155" s="565">
        <v>4756</v>
      </c>
      <c r="H155" s="565">
        <v>1</v>
      </c>
      <c r="I155" s="565">
        <v>1189</v>
      </c>
      <c r="J155" s="565">
        <v>1</v>
      </c>
      <c r="K155" s="565">
        <v>1195</v>
      </c>
      <c r="L155" s="565">
        <v>0.25126156433978131</v>
      </c>
      <c r="M155" s="565">
        <v>1195</v>
      </c>
      <c r="N155" s="565">
        <v>5</v>
      </c>
      <c r="O155" s="565">
        <v>6055</v>
      </c>
      <c r="P155" s="553">
        <v>1.2731286795626577</v>
      </c>
      <c r="Q155" s="566">
        <v>1211</v>
      </c>
    </row>
    <row r="156" spans="1:17" ht="14.4" customHeight="1" x14ac:dyDescent="0.3">
      <c r="A156" s="547" t="s">
        <v>1170</v>
      </c>
      <c r="B156" s="548" t="s">
        <v>1072</v>
      </c>
      <c r="C156" s="548" t="s">
        <v>1059</v>
      </c>
      <c r="D156" s="548" t="s">
        <v>1119</v>
      </c>
      <c r="E156" s="548" t="s">
        <v>1120</v>
      </c>
      <c r="F156" s="565">
        <v>3</v>
      </c>
      <c r="G156" s="565">
        <v>324</v>
      </c>
      <c r="H156" s="565">
        <v>1</v>
      </c>
      <c r="I156" s="565">
        <v>108</v>
      </c>
      <c r="J156" s="565">
        <v>1</v>
      </c>
      <c r="K156" s="565">
        <v>110</v>
      </c>
      <c r="L156" s="565">
        <v>0.33950617283950618</v>
      </c>
      <c r="M156" s="565">
        <v>110</v>
      </c>
      <c r="N156" s="565">
        <v>7</v>
      </c>
      <c r="O156" s="565">
        <v>798</v>
      </c>
      <c r="P156" s="553">
        <v>2.4629629629629628</v>
      </c>
      <c r="Q156" s="566">
        <v>114</v>
      </c>
    </row>
    <row r="157" spans="1:17" ht="14.4" customHeight="1" x14ac:dyDescent="0.3">
      <c r="A157" s="547" t="s">
        <v>1170</v>
      </c>
      <c r="B157" s="548" t="s">
        <v>1072</v>
      </c>
      <c r="C157" s="548" t="s">
        <v>1059</v>
      </c>
      <c r="D157" s="548" t="s">
        <v>1121</v>
      </c>
      <c r="E157" s="548" t="s">
        <v>1122</v>
      </c>
      <c r="F157" s="565"/>
      <c r="G157" s="565"/>
      <c r="H157" s="565"/>
      <c r="I157" s="565"/>
      <c r="J157" s="565"/>
      <c r="K157" s="565"/>
      <c r="L157" s="565"/>
      <c r="M157" s="565"/>
      <c r="N157" s="565">
        <v>1</v>
      </c>
      <c r="O157" s="565">
        <v>346</v>
      </c>
      <c r="P157" s="553"/>
      <c r="Q157" s="566">
        <v>346</v>
      </c>
    </row>
    <row r="158" spans="1:17" ht="14.4" customHeight="1" x14ac:dyDescent="0.3">
      <c r="A158" s="547" t="s">
        <v>1170</v>
      </c>
      <c r="B158" s="548" t="s">
        <v>1072</v>
      </c>
      <c r="C158" s="548" t="s">
        <v>1059</v>
      </c>
      <c r="D158" s="548" t="s">
        <v>1127</v>
      </c>
      <c r="E158" s="548" t="s">
        <v>1128</v>
      </c>
      <c r="F158" s="565"/>
      <c r="G158" s="565"/>
      <c r="H158" s="565"/>
      <c r="I158" s="565"/>
      <c r="J158" s="565"/>
      <c r="K158" s="565"/>
      <c r="L158" s="565"/>
      <c r="M158" s="565"/>
      <c r="N158" s="565">
        <v>1</v>
      </c>
      <c r="O158" s="565">
        <v>1064</v>
      </c>
      <c r="P158" s="553"/>
      <c r="Q158" s="566">
        <v>1064</v>
      </c>
    </row>
    <row r="159" spans="1:17" ht="14.4" customHeight="1" x14ac:dyDescent="0.3">
      <c r="A159" s="547" t="s">
        <v>1171</v>
      </c>
      <c r="B159" s="548" t="s">
        <v>1072</v>
      </c>
      <c r="C159" s="548" t="s">
        <v>1059</v>
      </c>
      <c r="D159" s="548" t="s">
        <v>1075</v>
      </c>
      <c r="E159" s="548" t="s">
        <v>1076</v>
      </c>
      <c r="F159" s="565">
        <v>5</v>
      </c>
      <c r="G159" s="565">
        <v>1015</v>
      </c>
      <c r="H159" s="565">
        <v>1</v>
      </c>
      <c r="I159" s="565">
        <v>203</v>
      </c>
      <c r="J159" s="565">
        <v>3</v>
      </c>
      <c r="K159" s="565">
        <v>618</v>
      </c>
      <c r="L159" s="565">
        <v>0.60886699507389164</v>
      </c>
      <c r="M159" s="565">
        <v>206</v>
      </c>
      <c r="N159" s="565">
        <v>1</v>
      </c>
      <c r="O159" s="565">
        <v>211</v>
      </c>
      <c r="P159" s="553">
        <v>0.20788177339901479</v>
      </c>
      <c r="Q159" s="566">
        <v>211</v>
      </c>
    </row>
    <row r="160" spans="1:17" ht="14.4" customHeight="1" x14ac:dyDescent="0.3">
      <c r="A160" s="547" t="s">
        <v>1171</v>
      </c>
      <c r="B160" s="548" t="s">
        <v>1072</v>
      </c>
      <c r="C160" s="548" t="s">
        <v>1059</v>
      </c>
      <c r="D160" s="548" t="s">
        <v>1078</v>
      </c>
      <c r="E160" s="548" t="s">
        <v>1079</v>
      </c>
      <c r="F160" s="565">
        <v>7</v>
      </c>
      <c r="G160" s="565">
        <v>2044</v>
      </c>
      <c r="H160" s="565">
        <v>1</v>
      </c>
      <c r="I160" s="565">
        <v>292</v>
      </c>
      <c r="J160" s="565">
        <v>6</v>
      </c>
      <c r="K160" s="565">
        <v>1770</v>
      </c>
      <c r="L160" s="565">
        <v>0.86594911937377694</v>
      </c>
      <c r="M160" s="565">
        <v>295</v>
      </c>
      <c r="N160" s="565">
        <v>7</v>
      </c>
      <c r="O160" s="565">
        <v>2107</v>
      </c>
      <c r="P160" s="553">
        <v>1.0308219178082192</v>
      </c>
      <c r="Q160" s="566">
        <v>301</v>
      </c>
    </row>
    <row r="161" spans="1:17" ht="14.4" customHeight="1" x14ac:dyDescent="0.3">
      <c r="A161" s="547" t="s">
        <v>1171</v>
      </c>
      <c r="B161" s="548" t="s">
        <v>1072</v>
      </c>
      <c r="C161" s="548" t="s">
        <v>1059</v>
      </c>
      <c r="D161" s="548" t="s">
        <v>1082</v>
      </c>
      <c r="E161" s="548" t="s">
        <v>1083</v>
      </c>
      <c r="F161" s="565">
        <v>1</v>
      </c>
      <c r="G161" s="565">
        <v>220</v>
      </c>
      <c r="H161" s="565">
        <v>1</v>
      </c>
      <c r="I161" s="565">
        <v>220</v>
      </c>
      <c r="J161" s="565"/>
      <c r="K161" s="565"/>
      <c r="L161" s="565"/>
      <c r="M161" s="565"/>
      <c r="N161" s="565"/>
      <c r="O161" s="565"/>
      <c r="P161" s="553"/>
      <c r="Q161" s="566"/>
    </row>
    <row r="162" spans="1:17" ht="14.4" customHeight="1" x14ac:dyDescent="0.3">
      <c r="A162" s="547" t="s">
        <v>1171</v>
      </c>
      <c r="B162" s="548" t="s">
        <v>1072</v>
      </c>
      <c r="C162" s="548" t="s">
        <v>1059</v>
      </c>
      <c r="D162" s="548" t="s">
        <v>1084</v>
      </c>
      <c r="E162" s="548" t="s">
        <v>1085</v>
      </c>
      <c r="F162" s="565">
        <v>4</v>
      </c>
      <c r="G162" s="565">
        <v>536</v>
      </c>
      <c r="H162" s="565">
        <v>1</v>
      </c>
      <c r="I162" s="565">
        <v>134</v>
      </c>
      <c r="J162" s="565">
        <v>4</v>
      </c>
      <c r="K162" s="565">
        <v>540</v>
      </c>
      <c r="L162" s="565">
        <v>1.0074626865671641</v>
      </c>
      <c r="M162" s="565">
        <v>135</v>
      </c>
      <c r="N162" s="565">
        <v>1</v>
      </c>
      <c r="O162" s="565">
        <v>137</v>
      </c>
      <c r="P162" s="553">
        <v>0.25559701492537312</v>
      </c>
      <c r="Q162" s="566">
        <v>137</v>
      </c>
    </row>
    <row r="163" spans="1:17" ht="14.4" customHeight="1" x14ac:dyDescent="0.3">
      <c r="A163" s="547" t="s">
        <v>1171</v>
      </c>
      <c r="B163" s="548" t="s">
        <v>1072</v>
      </c>
      <c r="C163" s="548" t="s">
        <v>1059</v>
      </c>
      <c r="D163" s="548" t="s">
        <v>1172</v>
      </c>
      <c r="E163" s="548" t="s">
        <v>1173</v>
      </c>
      <c r="F163" s="565">
        <v>1</v>
      </c>
      <c r="G163" s="565">
        <v>280</v>
      </c>
      <c r="H163" s="565">
        <v>1</v>
      </c>
      <c r="I163" s="565">
        <v>280</v>
      </c>
      <c r="J163" s="565">
        <v>2</v>
      </c>
      <c r="K163" s="565">
        <v>570</v>
      </c>
      <c r="L163" s="565">
        <v>2.0357142857142856</v>
      </c>
      <c r="M163" s="565">
        <v>285</v>
      </c>
      <c r="N163" s="565"/>
      <c r="O163" s="565"/>
      <c r="P163" s="553"/>
      <c r="Q163" s="566"/>
    </row>
    <row r="164" spans="1:17" ht="14.4" customHeight="1" x14ac:dyDescent="0.3">
      <c r="A164" s="547" t="s">
        <v>1171</v>
      </c>
      <c r="B164" s="548" t="s">
        <v>1072</v>
      </c>
      <c r="C164" s="548" t="s">
        <v>1059</v>
      </c>
      <c r="D164" s="548" t="s">
        <v>1091</v>
      </c>
      <c r="E164" s="548" t="s">
        <v>1092</v>
      </c>
      <c r="F164" s="565">
        <v>5</v>
      </c>
      <c r="G164" s="565">
        <v>795</v>
      </c>
      <c r="H164" s="565">
        <v>1</v>
      </c>
      <c r="I164" s="565">
        <v>159</v>
      </c>
      <c r="J164" s="565">
        <v>4</v>
      </c>
      <c r="K164" s="565">
        <v>644</v>
      </c>
      <c r="L164" s="565">
        <v>0.81006289308176105</v>
      </c>
      <c r="M164" s="565">
        <v>161</v>
      </c>
      <c r="N164" s="565"/>
      <c r="O164" s="565"/>
      <c r="P164" s="553"/>
      <c r="Q164" s="566"/>
    </row>
    <row r="165" spans="1:17" ht="14.4" customHeight="1" x14ac:dyDescent="0.3">
      <c r="A165" s="547" t="s">
        <v>1171</v>
      </c>
      <c r="B165" s="548" t="s">
        <v>1072</v>
      </c>
      <c r="C165" s="548" t="s">
        <v>1059</v>
      </c>
      <c r="D165" s="548" t="s">
        <v>1095</v>
      </c>
      <c r="E165" s="548" t="s">
        <v>1096</v>
      </c>
      <c r="F165" s="565">
        <v>339</v>
      </c>
      <c r="G165" s="565">
        <v>5424</v>
      </c>
      <c r="H165" s="565">
        <v>1</v>
      </c>
      <c r="I165" s="565">
        <v>16</v>
      </c>
      <c r="J165" s="565">
        <v>345</v>
      </c>
      <c r="K165" s="565">
        <v>5520</v>
      </c>
      <c r="L165" s="565">
        <v>1.0176991150442478</v>
      </c>
      <c r="M165" s="565">
        <v>16</v>
      </c>
      <c r="N165" s="565">
        <v>372</v>
      </c>
      <c r="O165" s="565">
        <v>6324</v>
      </c>
      <c r="P165" s="553">
        <v>1.165929203539823</v>
      </c>
      <c r="Q165" s="566">
        <v>17</v>
      </c>
    </row>
    <row r="166" spans="1:17" ht="14.4" customHeight="1" x14ac:dyDescent="0.3">
      <c r="A166" s="547" t="s">
        <v>1171</v>
      </c>
      <c r="B166" s="548" t="s">
        <v>1072</v>
      </c>
      <c r="C166" s="548" t="s">
        <v>1059</v>
      </c>
      <c r="D166" s="548" t="s">
        <v>1099</v>
      </c>
      <c r="E166" s="548" t="s">
        <v>1100</v>
      </c>
      <c r="F166" s="565">
        <v>1</v>
      </c>
      <c r="G166" s="565">
        <v>141</v>
      </c>
      <c r="H166" s="565">
        <v>1</v>
      </c>
      <c r="I166" s="565">
        <v>141</v>
      </c>
      <c r="J166" s="565"/>
      <c r="K166" s="565"/>
      <c r="L166" s="565"/>
      <c r="M166" s="565"/>
      <c r="N166" s="565">
        <v>1</v>
      </c>
      <c r="O166" s="565">
        <v>142</v>
      </c>
      <c r="P166" s="553">
        <v>1.0070921985815602</v>
      </c>
      <c r="Q166" s="566">
        <v>142</v>
      </c>
    </row>
    <row r="167" spans="1:17" ht="14.4" customHeight="1" x14ac:dyDescent="0.3">
      <c r="A167" s="547" t="s">
        <v>1171</v>
      </c>
      <c r="B167" s="548" t="s">
        <v>1072</v>
      </c>
      <c r="C167" s="548" t="s">
        <v>1059</v>
      </c>
      <c r="D167" s="548" t="s">
        <v>1101</v>
      </c>
      <c r="E167" s="548" t="s">
        <v>1100</v>
      </c>
      <c r="F167" s="565">
        <v>4</v>
      </c>
      <c r="G167" s="565">
        <v>312</v>
      </c>
      <c r="H167" s="565">
        <v>1</v>
      </c>
      <c r="I167" s="565">
        <v>78</v>
      </c>
      <c r="J167" s="565">
        <v>4</v>
      </c>
      <c r="K167" s="565">
        <v>312</v>
      </c>
      <c r="L167" s="565">
        <v>1</v>
      </c>
      <c r="M167" s="565">
        <v>78</v>
      </c>
      <c r="N167" s="565">
        <v>1</v>
      </c>
      <c r="O167" s="565">
        <v>78</v>
      </c>
      <c r="P167" s="553">
        <v>0.25</v>
      </c>
      <c r="Q167" s="566">
        <v>78</v>
      </c>
    </row>
    <row r="168" spans="1:17" ht="14.4" customHeight="1" x14ac:dyDescent="0.3">
      <c r="A168" s="547" t="s">
        <v>1171</v>
      </c>
      <c r="B168" s="548" t="s">
        <v>1072</v>
      </c>
      <c r="C168" s="548" t="s">
        <v>1059</v>
      </c>
      <c r="D168" s="548" t="s">
        <v>1102</v>
      </c>
      <c r="E168" s="548" t="s">
        <v>1103</v>
      </c>
      <c r="F168" s="565">
        <v>1</v>
      </c>
      <c r="G168" s="565">
        <v>303</v>
      </c>
      <c r="H168" s="565">
        <v>1</v>
      </c>
      <c r="I168" s="565">
        <v>303</v>
      </c>
      <c r="J168" s="565"/>
      <c r="K168" s="565"/>
      <c r="L168" s="565"/>
      <c r="M168" s="565"/>
      <c r="N168" s="565">
        <v>1</v>
      </c>
      <c r="O168" s="565">
        <v>313</v>
      </c>
      <c r="P168" s="553">
        <v>1.033003300330033</v>
      </c>
      <c r="Q168" s="566">
        <v>313</v>
      </c>
    </row>
    <row r="169" spans="1:17" ht="14.4" customHeight="1" x14ac:dyDescent="0.3">
      <c r="A169" s="547" t="s">
        <v>1171</v>
      </c>
      <c r="B169" s="548" t="s">
        <v>1072</v>
      </c>
      <c r="C169" s="548" t="s">
        <v>1059</v>
      </c>
      <c r="D169" s="548" t="s">
        <v>1104</v>
      </c>
      <c r="E169" s="548" t="s">
        <v>1105</v>
      </c>
      <c r="F169" s="565">
        <v>312</v>
      </c>
      <c r="G169" s="565">
        <v>151632</v>
      </c>
      <c r="H169" s="565">
        <v>1</v>
      </c>
      <c r="I169" s="565">
        <v>486</v>
      </c>
      <c r="J169" s="565">
        <v>331</v>
      </c>
      <c r="K169" s="565">
        <v>161197</v>
      </c>
      <c r="L169" s="565">
        <v>1.0630803524322043</v>
      </c>
      <c r="M169" s="565">
        <v>487</v>
      </c>
      <c r="N169" s="565">
        <v>354</v>
      </c>
      <c r="O169" s="565">
        <v>172752</v>
      </c>
      <c r="P169" s="553">
        <v>1.1392845837290282</v>
      </c>
      <c r="Q169" s="566">
        <v>488</v>
      </c>
    </row>
    <row r="170" spans="1:17" ht="14.4" customHeight="1" x14ac:dyDescent="0.3">
      <c r="A170" s="547" t="s">
        <v>1171</v>
      </c>
      <c r="B170" s="548" t="s">
        <v>1072</v>
      </c>
      <c r="C170" s="548" t="s">
        <v>1059</v>
      </c>
      <c r="D170" s="548" t="s">
        <v>1106</v>
      </c>
      <c r="E170" s="548" t="s">
        <v>1107</v>
      </c>
      <c r="F170" s="565">
        <v>4</v>
      </c>
      <c r="G170" s="565">
        <v>640</v>
      </c>
      <c r="H170" s="565">
        <v>1</v>
      </c>
      <c r="I170" s="565">
        <v>160</v>
      </c>
      <c r="J170" s="565">
        <v>4</v>
      </c>
      <c r="K170" s="565">
        <v>644</v>
      </c>
      <c r="L170" s="565">
        <v>1.0062500000000001</v>
      </c>
      <c r="M170" s="565">
        <v>161</v>
      </c>
      <c r="N170" s="565">
        <v>2</v>
      </c>
      <c r="O170" s="565">
        <v>326</v>
      </c>
      <c r="P170" s="553">
        <v>0.50937500000000002</v>
      </c>
      <c r="Q170" s="566">
        <v>163</v>
      </c>
    </row>
    <row r="171" spans="1:17" ht="14.4" customHeight="1" x14ac:dyDescent="0.3">
      <c r="A171" s="547" t="s">
        <v>1171</v>
      </c>
      <c r="B171" s="548" t="s">
        <v>1072</v>
      </c>
      <c r="C171" s="548" t="s">
        <v>1059</v>
      </c>
      <c r="D171" s="548" t="s">
        <v>1110</v>
      </c>
      <c r="E171" s="548" t="s">
        <v>1076</v>
      </c>
      <c r="F171" s="565">
        <v>16</v>
      </c>
      <c r="G171" s="565">
        <v>1120</v>
      </c>
      <c r="H171" s="565">
        <v>1</v>
      </c>
      <c r="I171" s="565">
        <v>70</v>
      </c>
      <c r="J171" s="565">
        <v>10</v>
      </c>
      <c r="K171" s="565">
        <v>710</v>
      </c>
      <c r="L171" s="565">
        <v>0.6339285714285714</v>
      </c>
      <c r="M171" s="565">
        <v>71</v>
      </c>
      <c r="N171" s="565">
        <v>15</v>
      </c>
      <c r="O171" s="565">
        <v>1080</v>
      </c>
      <c r="P171" s="553">
        <v>0.9642857142857143</v>
      </c>
      <c r="Q171" s="566">
        <v>72</v>
      </c>
    </row>
    <row r="172" spans="1:17" ht="14.4" customHeight="1" x14ac:dyDescent="0.3">
      <c r="A172" s="547" t="s">
        <v>1171</v>
      </c>
      <c r="B172" s="548" t="s">
        <v>1072</v>
      </c>
      <c r="C172" s="548" t="s">
        <v>1059</v>
      </c>
      <c r="D172" s="548" t="s">
        <v>1117</v>
      </c>
      <c r="E172" s="548" t="s">
        <v>1118</v>
      </c>
      <c r="F172" s="565">
        <v>2</v>
      </c>
      <c r="G172" s="565">
        <v>2378</v>
      </c>
      <c r="H172" s="565">
        <v>1</v>
      </c>
      <c r="I172" s="565">
        <v>1189</v>
      </c>
      <c r="J172" s="565"/>
      <c r="K172" s="565"/>
      <c r="L172" s="565"/>
      <c r="M172" s="565"/>
      <c r="N172" s="565"/>
      <c r="O172" s="565"/>
      <c r="P172" s="553"/>
      <c r="Q172" s="566"/>
    </row>
    <row r="173" spans="1:17" ht="14.4" customHeight="1" x14ac:dyDescent="0.3">
      <c r="A173" s="547" t="s">
        <v>1171</v>
      </c>
      <c r="B173" s="548" t="s">
        <v>1072</v>
      </c>
      <c r="C173" s="548" t="s">
        <v>1059</v>
      </c>
      <c r="D173" s="548" t="s">
        <v>1119</v>
      </c>
      <c r="E173" s="548" t="s">
        <v>1120</v>
      </c>
      <c r="F173" s="565">
        <v>74</v>
      </c>
      <c r="G173" s="565">
        <v>7992</v>
      </c>
      <c r="H173" s="565">
        <v>1</v>
      </c>
      <c r="I173" s="565">
        <v>108</v>
      </c>
      <c r="J173" s="565">
        <v>64</v>
      </c>
      <c r="K173" s="565">
        <v>7040</v>
      </c>
      <c r="L173" s="565">
        <v>0.8808808808808809</v>
      </c>
      <c r="M173" s="565">
        <v>110</v>
      </c>
      <c r="N173" s="565">
        <v>51</v>
      </c>
      <c r="O173" s="565">
        <v>5814</v>
      </c>
      <c r="P173" s="553">
        <v>0.72747747747747749</v>
      </c>
      <c r="Q173" s="566">
        <v>114</v>
      </c>
    </row>
    <row r="174" spans="1:17" ht="14.4" customHeight="1" x14ac:dyDescent="0.3">
      <c r="A174" s="547" t="s">
        <v>1171</v>
      </c>
      <c r="B174" s="548" t="s">
        <v>1072</v>
      </c>
      <c r="C174" s="548" t="s">
        <v>1059</v>
      </c>
      <c r="D174" s="548" t="s">
        <v>1125</v>
      </c>
      <c r="E174" s="548" t="s">
        <v>1126</v>
      </c>
      <c r="F174" s="565">
        <v>155</v>
      </c>
      <c r="G174" s="565">
        <v>22320</v>
      </c>
      <c r="H174" s="565">
        <v>1</v>
      </c>
      <c r="I174" s="565">
        <v>144</v>
      </c>
      <c r="J174" s="565">
        <v>152</v>
      </c>
      <c r="K174" s="565">
        <v>22192</v>
      </c>
      <c r="L174" s="565">
        <v>0.99426523297491043</v>
      </c>
      <c r="M174" s="565">
        <v>146</v>
      </c>
      <c r="N174" s="565">
        <v>151</v>
      </c>
      <c r="O174" s="565">
        <v>22650</v>
      </c>
      <c r="P174" s="553">
        <v>1.0147849462365592</v>
      </c>
      <c r="Q174" s="566">
        <v>150</v>
      </c>
    </row>
    <row r="175" spans="1:17" ht="14.4" customHeight="1" x14ac:dyDescent="0.3">
      <c r="A175" s="547" t="s">
        <v>1171</v>
      </c>
      <c r="B175" s="548" t="s">
        <v>1072</v>
      </c>
      <c r="C175" s="548" t="s">
        <v>1059</v>
      </c>
      <c r="D175" s="548" t="s">
        <v>1129</v>
      </c>
      <c r="E175" s="548" t="s">
        <v>1130</v>
      </c>
      <c r="F175" s="565"/>
      <c r="G175" s="565"/>
      <c r="H175" s="565"/>
      <c r="I175" s="565"/>
      <c r="J175" s="565">
        <v>1</v>
      </c>
      <c r="K175" s="565">
        <v>294</v>
      </c>
      <c r="L175" s="565"/>
      <c r="M175" s="565">
        <v>294</v>
      </c>
      <c r="N175" s="565"/>
      <c r="O175" s="565"/>
      <c r="P175" s="553"/>
      <c r="Q175" s="566"/>
    </row>
    <row r="176" spans="1:17" ht="14.4" customHeight="1" x14ac:dyDescent="0.3">
      <c r="A176" s="547" t="s">
        <v>1174</v>
      </c>
      <c r="B176" s="548" t="s">
        <v>1072</v>
      </c>
      <c r="C176" s="548" t="s">
        <v>1059</v>
      </c>
      <c r="D176" s="548" t="s">
        <v>1075</v>
      </c>
      <c r="E176" s="548" t="s">
        <v>1076</v>
      </c>
      <c r="F176" s="565">
        <v>22</v>
      </c>
      <c r="G176" s="565">
        <v>4466</v>
      </c>
      <c r="H176" s="565">
        <v>1</v>
      </c>
      <c r="I176" s="565">
        <v>203</v>
      </c>
      <c r="J176" s="565">
        <v>23</v>
      </c>
      <c r="K176" s="565">
        <v>4738</v>
      </c>
      <c r="L176" s="565">
        <v>1.0609046126287505</v>
      </c>
      <c r="M176" s="565">
        <v>206</v>
      </c>
      <c r="N176" s="565">
        <v>19</v>
      </c>
      <c r="O176" s="565">
        <v>4009</v>
      </c>
      <c r="P176" s="553">
        <v>0.89767129422301839</v>
      </c>
      <c r="Q176" s="566">
        <v>211</v>
      </c>
    </row>
    <row r="177" spans="1:17" ht="14.4" customHeight="1" x14ac:dyDescent="0.3">
      <c r="A177" s="547" t="s">
        <v>1174</v>
      </c>
      <c r="B177" s="548" t="s">
        <v>1072</v>
      </c>
      <c r="C177" s="548" t="s">
        <v>1059</v>
      </c>
      <c r="D177" s="548" t="s">
        <v>1077</v>
      </c>
      <c r="E177" s="548" t="s">
        <v>1076</v>
      </c>
      <c r="F177" s="565">
        <v>7</v>
      </c>
      <c r="G177" s="565">
        <v>588</v>
      </c>
      <c r="H177" s="565">
        <v>1</v>
      </c>
      <c r="I177" s="565">
        <v>84</v>
      </c>
      <c r="J177" s="565">
        <v>1</v>
      </c>
      <c r="K177" s="565">
        <v>85</v>
      </c>
      <c r="L177" s="565">
        <v>0.14455782312925169</v>
      </c>
      <c r="M177" s="565">
        <v>85</v>
      </c>
      <c r="N177" s="565"/>
      <c r="O177" s="565"/>
      <c r="P177" s="553"/>
      <c r="Q177" s="566"/>
    </row>
    <row r="178" spans="1:17" ht="14.4" customHeight="1" x14ac:dyDescent="0.3">
      <c r="A178" s="547" t="s">
        <v>1174</v>
      </c>
      <c r="B178" s="548" t="s">
        <v>1072</v>
      </c>
      <c r="C178" s="548" t="s">
        <v>1059</v>
      </c>
      <c r="D178" s="548" t="s">
        <v>1078</v>
      </c>
      <c r="E178" s="548" t="s">
        <v>1079</v>
      </c>
      <c r="F178" s="565">
        <v>36</v>
      </c>
      <c r="G178" s="565">
        <v>10512</v>
      </c>
      <c r="H178" s="565">
        <v>1</v>
      </c>
      <c r="I178" s="565">
        <v>292</v>
      </c>
      <c r="J178" s="565">
        <v>12</v>
      </c>
      <c r="K178" s="565">
        <v>3540</v>
      </c>
      <c r="L178" s="565">
        <v>0.3367579908675799</v>
      </c>
      <c r="M178" s="565">
        <v>295</v>
      </c>
      <c r="N178" s="565">
        <v>23</v>
      </c>
      <c r="O178" s="565">
        <v>6923</v>
      </c>
      <c r="P178" s="553">
        <v>0.65858066971080664</v>
      </c>
      <c r="Q178" s="566">
        <v>301</v>
      </c>
    </row>
    <row r="179" spans="1:17" ht="14.4" customHeight="1" x14ac:dyDescent="0.3">
      <c r="A179" s="547" t="s">
        <v>1174</v>
      </c>
      <c r="B179" s="548" t="s">
        <v>1072</v>
      </c>
      <c r="C179" s="548" t="s">
        <v>1059</v>
      </c>
      <c r="D179" s="548" t="s">
        <v>1080</v>
      </c>
      <c r="E179" s="548" t="s">
        <v>1081</v>
      </c>
      <c r="F179" s="565">
        <v>3</v>
      </c>
      <c r="G179" s="565">
        <v>279</v>
      </c>
      <c r="H179" s="565">
        <v>1</v>
      </c>
      <c r="I179" s="565">
        <v>93</v>
      </c>
      <c r="J179" s="565"/>
      <c r="K179" s="565"/>
      <c r="L179" s="565"/>
      <c r="M179" s="565"/>
      <c r="N179" s="565"/>
      <c r="O179" s="565"/>
      <c r="P179" s="553"/>
      <c r="Q179" s="566"/>
    </row>
    <row r="180" spans="1:17" ht="14.4" customHeight="1" x14ac:dyDescent="0.3">
      <c r="A180" s="547" t="s">
        <v>1174</v>
      </c>
      <c r="B180" s="548" t="s">
        <v>1072</v>
      </c>
      <c r="C180" s="548" t="s">
        <v>1059</v>
      </c>
      <c r="D180" s="548" t="s">
        <v>1084</v>
      </c>
      <c r="E180" s="548" t="s">
        <v>1085</v>
      </c>
      <c r="F180" s="565">
        <v>19</v>
      </c>
      <c r="G180" s="565">
        <v>2546</v>
      </c>
      <c r="H180" s="565">
        <v>1</v>
      </c>
      <c r="I180" s="565">
        <v>134</v>
      </c>
      <c r="J180" s="565">
        <v>8</v>
      </c>
      <c r="K180" s="565">
        <v>1080</v>
      </c>
      <c r="L180" s="565">
        <v>0.42419481539670073</v>
      </c>
      <c r="M180" s="565">
        <v>135</v>
      </c>
      <c r="N180" s="565">
        <v>26</v>
      </c>
      <c r="O180" s="565">
        <v>3562</v>
      </c>
      <c r="P180" s="553">
        <v>1.3990573448546739</v>
      </c>
      <c r="Q180" s="566">
        <v>137</v>
      </c>
    </row>
    <row r="181" spans="1:17" ht="14.4" customHeight="1" x14ac:dyDescent="0.3">
      <c r="A181" s="547" t="s">
        <v>1174</v>
      </c>
      <c r="B181" s="548" t="s">
        <v>1072</v>
      </c>
      <c r="C181" s="548" t="s">
        <v>1059</v>
      </c>
      <c r="D181" s="548" t="s">
        <v>1086</v>
      </c>
      <c r="E181" s="548" t="s">
        <v>1085</v>
      </c>
      <c r="F181" s="565">
        <v>3</v>
      </c>
      <c r="G181" s="565">
        <v>525</v>
      </c>
      <c r="H181" s="565">
        <v>1</v>
      </c>
      <c r="I181" s="565">
        <v>175</v>
      </c>
      <c r="J181" s="565">
        <v>1</v>
      </c>
      <c r="K181" s="565">
        <v>178</v>
      </c>
      <c r="L181" s="565">
        <v>0.33904761904761904</v>
      </c>
      <c r="M181" s="565">
        <v>178</v>
      </c>
      <c r="N181" s="565"/>
      <c r="O181" s="565"/>
      <c r="P181" s="553"/>
      <c r="Q181" s="566"/>
    </row>
    <row r="182" spans="1:17" ht="14.4" customHeight="1" x14ac:dyDescent="0.3">
      <c r="A182" s="547" t="s">
        <v>1174</v>
      </c>
      <c r="B182" s="548" t="s">
        <v>1072</v>
      </c>
      <c r="C182" s="548" t="s">
        <v>1059</v>
      </c>
      <c r="D182" s="548" t="s">
        <v>1089</v>
      </c>
      <c r="E182" s="548" t="s">
        <v>1090</v>
      </c>
      <c r="F182" s="565"/>
      <c r="G182" s="565"/>
      <c r="H182" s="565"/>
      <c r="I182" s="565"/>
      <c r="J182" s="565">
        <v>1</v>
      </c>
      <c r="K182" s="565">
        <v>593</v>
      </c>
      <c r="L182" s="565"/>
      <c r="M182" s="565">
        <v>593</v>
      </c>
      <c r="N182" s="565"/>
      <c r="O182" s="565"/>
      <c r="P182" s="553"/>
      <c r="Q182" s="566"/>
    </row>
    <row r="183" spans="1:17" ht="14.4" customHeight="1" x14ac:dyDescent="0.3">
      <c r="A183" s="547" t="s">
        <v>1174</v>
      </c>
      <c r="B183" s="548" t="s">
        <v>1072</v>
      </c>
      <c r="C183" s="548" t="s">
        <v>1059</v>
      </c>
      <c r="D183" s="548" t="s">
        <v>1091</v>
      </c>
      <c r="E183" s="548" t="s">
        <v>1092</v>
      </c>
      <c r="F183" s="565">
        <v>1</v>
      </c>
      <c r="G183" s="565">
        <v>159</v>
      </c>
      <c r="H183" s="565">
        <v>1</v>
      </c>
      <c r="I183" s="565">
        <v>159</v>
      </c>
      <c r="J183" s="565">
        <v>2</v>
      </c>
      <c r="K183" s="565">
        <v>322</v>
      </c>
      <c r="L183" s="565">
        <v>2.0251572327044025</v>
      </c>
      <c r="M183" s="565">
        <v>161</v>
      </c>
      <c r="N183" s="565">
        <v>1</v>
      </c>
      <c r="O183" s="565">
        <v>173</v>
      </c>
      <c r="P183" s="553">
        <v>1.0880503144654088</v>
      </c>
      <c r="Q183" s="566">
        <v>173</v>
      </c>
    </row>
    <row r="184" spans="1:17" ht="14.4" customHeight="1" x14ac:dyDescent="0.3">
      <c r="A184" s="547" t="s">
        <v>1174</v>
      </c>
      <c r="B184" s="548" t="s">
        <v>1072</v>
      </c>
      <c r="C184" s="548" t="s">
        <v>1059</v>
      </c>
      <c r="D184" s="548" t="s">
        <v>1093</v>
      </c>
      <c r="E184" s="548" t="s">
        <v>1094</v>
      </c>
      <c r="F184" s="565"/>
      <c r="G184" s="565"/>
      <c r="H184" s="565"/>
      <c r="I184" s="565"/>
      <c r="J184" s="565"/>
      <c r="K184" s="565"/>
      <c r="L184" s="565"/>
      <c r="M184" s="565"/>
      <c r="N184" s="565">
        <v>2</v>
      </c>
      <c r="O184" s="565">
        <v>768</v>
      </c>
      <c r="P184" s="553"/>
      <c r="Q184" s="566">
        <v>384</v>
      </c>
    </row>
    <row r="185" spans="1:17" ht="14.4" customHeight="1" x14ac:dyDescent="0.3">
      <c r="A185" s="547" t="s">
        <v>1174</v>
      </c>
      <c r="B185" s="548" t="s">
        <v>1072</v>
      </c>
      <c r="C185" s="548" t="s">
        <v>1059</v>
      </c>
      <c r="D185" s="548" t="s">
        <v>1095</v>
      </c>
      <c r="E185" s="548" t="s">
        <v>1096</v>
      </c>
      <c r="F185" s="565">
        <v>62</v>
      </c>
      <c r="G185" s="565">
        <v>992</v>
      </c>
      <c r="H185" s="565">
        <v>1</v>
      </c>
      <c r="I185" s="565">
        <v>16</v>
      </c>
      <c r="J185" s="565">
        <v>39</v>
      </c>
      <c r="K185" s="565">
        <v>624</v>
      </c>
      <c r="L185" s="565">
        <v>0.62903225806451613</v>
      </c>
      <c r="M185" s="565">
        <v>16</v>
      </c>
      <c r="N185" s="565">
        <v>56</v>
      </c>
      <c r="O185" s="565">
        <v>952</v>
      </c>
      <c r="P185" s="553">
        <v>0.95967741935483875</v>
      </c>
      <c r="Q185" s="566">
        <v>17</v>
      </c>
    </row>
    <row r="186" spans="1:17" ht="14.4" customHeight="1" x14ac:dyDescent="0.3">
      <c r="A186" s="547" t="s">
        <v>1174</v>
      </c>
      <c r="B186" s="548" t="s">
        <v>1072</v>
      </c>
      <c r="C186" s="548" t="s">
        <v>1059</v>
      </c>
      <c r="D186" s="548" t="s">
        <v>1097</v>
      </c>
      <c r="E186" s="548" t="s">
        <v>1098</v>
      </c>
      <c r="F186" s="565">
        <v>15</v>
      </c>
      <c r="G186" s="565">
        <v>3930</v>
      </c>
      <c r="H186" s="565">
        <v>1</v>
      </c>
      <c r="I186" s="565">
        <v>262</v>
      </c>
      <c r="J186" s="565">
        <v>12</v>
      </c>
      <c r="K186" s="565">
        <v>3192</v>
      </c>
      <c r="L186" s="565">
        <v>0.81221374045801531</v>
      </c>
      <c r="M186" s="565">
        <v>266</v>
      </c>
      <c r="N186" s="565">
        <v>7</v>
      </c>
      <c r="O186" s="565">
        <v>1911</v>
      </c>
      <c r="P186" s="553">
        <v>0.48625954198473281</v>
      </c>
      <c r="Q186" s="566">
        <v>273</v>
      </c>
    </row>
    <row r="187" spans="1:17" ht="14.4" customHeight="1" x14ac:dyDescent="0.3">
      <c r="A187" s="547" t="s">
        <v>1174</v>
      </c>
      <c r="B187" s="548" t="s">
        <v>1072</v>
      </c>
      <c r="C187" s="548" t="s">
        <v>1059</v>
      </c>
      <c r="D187" s="548" t="s">
        <v>1099</v>
      </c>
      <c r="E187" s="548" t="s">
        <v>1100</v>
      </c>
      <c r="F187" s="565">
        <v>14</v>
      </c>
      <c r="G187" s="565">
        <v>1974</v>
      </c>
      <c r="H187" s="565">
        <v>1</v>
      </c>
      <c r="I187" s="565">
        <v>141</v>
      </c>
      <c r="J187" s="565">
        <v>14</v>
      </c>
      <c r="K187" s="565">
        <v>1974</v>
      </c>
      <c r="L187" s="565">
        <v>1</v>
      </c>
      <c r="M187" s="565">
        <v>141</v>
      </c>
      <c r="N187" s="565">
        <v>11</v>
      </c>
      <c r="O187" s="565">
        <v>1562</v>
      </c>
      <c r="P187" s="553">
        <v>0.79128672745694018</v>
      </c>
      <c r="Q187" s="566">
        <v>142</v>
      </c>
    </row>
    <row r="188" spans="1:17" ht="14.4" customHeight="1" x14ac:dyDescent="0.3">
      <c r="A188" s="547" t="s">
        <v>1174</v>
      </c>
      <c r="B188" s="548" t="s">
        <v>1072</v>
      </c>
      <c r="C188" s="548" t="s">
        <v>1059</v>
      </c>
      <c r="D188" s="548" t="s">
        <v>1101</v>
      </c>
      <c r="E188" s="548" t="s">
        <v>1100</v>
      </c>
      <c r="F188" s="565">
        <v>19</v>
      </c>
      <c r="G188" s="565">
        <v>1482</v>
      </c>
      <c r="H188" s="565">
        <v>1</v>
      </c>
      <c r="I188" s="565">
        <v>78</v>
      </c>
      <c r="J188" s="565">
        <v>8</v>
      </c>
      <c r="K188" s="565">
        <v>624</v>
      </c>
      <c r="L188" s="565">
        <v>0.42105263157894735</v>
      </c>
      <c r="M188" s="565">
        <v>78</v>
      </c>
      <c r="N188" s="565">
        <v>26</v>
      </c>
      <c r="O188" s="565">
        <v>2028</v>
      </c>
      <c r="P188" s="553">
        <v>1.368421052631579</v>
      </c>
      <c r="Q188" s="566">
        <v>78</v>
      </c>
    </row>
    <row r="189" spans="1:17" ht="14.4" customHeight="1" x14ac:dyDescent="0.3">
      <c r="A189" s="547" t="s">
        <v>1174</v>
      </c>
      <c r="B189" s="548" t="s">
        <v>1072</v>
      </c>
      <c r="C189" s="548" t="s">
        <v>1059</v>
      </c>
      <c r="D189" s="548" t="s">
        <v>1102</v>
      </c>
      <c r="E189" s="548" t="s">
        <v>1103</v>
      </c>
      <c r="F189" s="565">
        <v>14</v>
      </c>
      <c r="G189" s="565">
        <v>4242</v>
      </c>
      <c r="H189" s="565">
        <v>1</v>
      </c>
      <c r="I189" s="565">
        <v>303</v>
      </c>
      <c r="J189" s="565">
        <v>14</v>
      </c>
      <c r="K189" s="565">
        <v>4298</v>
      </c>
      <c r="L189" s="565">
        <v>1.0132013201320131</v>
      </c>
      <c r="M189" s="565">
        <v>307</v>
      </c>
      <c r="N189" s="565">
        <v>11</v>
      </c>
      <c r="O189" s="565">
        <v>3443</v>
      </c>
      <c r="P189" s="553">
        <v>0.81164545025931167</v>
      </c>
      <c r="Q189" s="566">
        <v>313</v>
      </c>
    </row>
    <row r="190" spans="1:17" ht="14.4" customHeight="1" x14ac:dyDescent="0.3">
      <c r="A190" s="547" t="s">
        <v>1174</v>
      </c>
      <c r="B190" s="548" t="s">
        <v>1072</v>
      </c>
      <c r="C190" s="548" t="s">
        <v>1059</v>
      </c>
      <c r="D190" s="548" t="s">
        <v>1104</v>
      </c>
      <c r="E190" s="548" t="s">
        <v>1105</v>
      </c>
      <c r="F190" s="565"/>
      <c r="G190" s="565"/>
      <c r="H190" s="565"/>
      <c r="I190" s="565"/>
      <c r="J190" s="565"/>
      <c r="K190" s="565"/>
      <c r="L190" s="565"/>
      <c r="M190" s="565"/>
      <c r="N190" s="565">
        <v>1</v>
      </c>
      <c r="O190" s="565">
        <v>488</v>
      </c>
      <c r="P190" s="553"/>
      <c r="Q190" s="566">
        <v>488</v>
      </c>
    </row>
    <row r="191" spans="1:17" ht="14.4" customHeight="1" x14ac:dyDescent="0.3">
      <c r="A191" s="547" t="s">
        <v>1174</v>
      </c>
      <c r="B191" s="548" t="s">
        <v>1072</v>
      </c>
      <c r="C191" s="548" t="s">
        <v>1059</v>
      </c>
      <c r="D191" s="548" t="s">
        <v>1106</v>
      </c>
      <c r="E191" s="548" t="s">
        <v>1107</v>
      </c>
      <c r="F191" s="565">
        <v>21</v>
      </c>
      <c r="G191" s="565">
        <v>3360</v>
      </c>
      <c r="H191" s="565">
        <v>1</v>
      </c>
      <c r="I191" s="565">
        <v>160</v>
      </c>
      <c r="J191" s="565">
        <v>14</v>
      </c>
      <c r="K191" s="565">
        <v>2254</v>
      </c>
      <c r="L191" s="565">
        <v>0.67083333333333328</v>
      </c>
      <c r="M191" s="565">
        <v>161</v>
      </c>
      <c r="N191" s="565">
        <v>31</v>
      </c>
      <c r="O191" s="565">
        <v>5053</v>
      </c>
      <c r="P191" s="553">
        <v>1.5038690476190477</v>
      </c>
      <c r="Q191" s="566">
        <v>163</v>
      </c>
    </row>
    <row r="192" spans="1:17" ht="14.4" customHeight="1" x14ac:dyDescent="0.3">
      <c r="A192" s="547" t="s">
        <v>1174</v>
      </c>
      <c r="B192" s="548" t="s">
        <v>1072</v>
      </c>
      <c r="C192" s="548" t="s">
        <v>1059</v>
      </c>
      <c r="D192" s="548" t="s">
        <v>1110</v>
      </c>
      <c r="E192" s="548" t="s">
        <v>1076</v>
      </c>
      <c r="F192" s="565">
        <v>36</v>
      </c>
      <c r="G192" s="565">
        <v>2520</v>
      </c>
      <c r="H192" s="565">
        <v>1</v>
      </c>
      <c r="I192" s="565">
        <v>70</v>
      </c>
      <c r="J192" s="565">
        <v>13</v>
      </c>
      <c r="K192" s="565">
        <v>923</v>
      </c>
      <c r="L192" s="565">
        <v>0.36626984126984125</v>
      </c>
      <c r="M192" s="565">
        <v>71</v>
      </c>
      <c r="N192" s="565">
        <v>42</v>
      </c>
      <c r="O192" s="565">
        <v>3024</v>
      </c>
      <c r="P192" s="553">
        <v>1.2</v>
      </c>
      <c r="Q192" s="566">
        <v>72</v>
      </c>
    </row>
    <row r="193" spans="1:17" ht="14.4" customHeight="1" x14ac:dyDescent="0.3">
      <c r="A193" s="547" t="s">
        <v>1174</v>
      </c>
      <c r="B193" s="548" t="s">
        <v>1072</v>
      </c>
      <c r="C193" s="548" t="s">
        <v>1059</v>
      </c>
      <c r="D193" s="548" t="s">
        <v>1115</v>
      </c>
      <c r="E193" s="548" t="s">
        <v>1116</v>
      </c>
      <c r="F193" s="565">
        <v>9</v>
      </c>
      <c r="G193" s="565">
        <v>1944</v>
      </c>
      <c r="H193" s="565">
        <v>1</v>
      </c>
      <c r="I193" s="565">
        <v>216</v>
      </c>
      <c r="J193" s="565">
        <v>1</v>
      </c>
      <c r="K193" s="565">
        <v>220</v>
      </c>
      <c r="L193" s="565">
        <v>0.11316872427983539</v>
      </c>
      <c r="M193" s="565">
        <v>220</v>
      </c>
      <c r="N193" s="565"/>
      <c r="O193" s="565"/>
      <c r="P193" s="553"/>
      <c r="Q193" s="566"/>
    </row>
    <row r="194" spans="1:17" ht="14.4" customHeight="1" x14ac:dyDescent="0.3">
      <c r="A194" s="547" t="s">
        <v>1174</v>
      </c>
      <c r="B194" s="548" t="s">
        <v>1072</v>
      </c>
      <c r="C194" s="548" t="s">
        <v>1059</v>
      </c>
      <c r="D194" s="548" t="s">
        <v>1117</v>
      </c>
      <c r="E194" s="548" t="s">
        <v>1118</v>
      </c>
      <c r="F194" s="565">
        <v>1</v>
      </c>
      <c r="G194" s="565">
        <v>1189</v>
      </c>
      <c r="H194" s="565">
        <v>1</v>
      </c>
      <c r="I194" s="565">
        <v>1189</v>
      </c>
      <c r="J194" s="565"/>
      <c r="K194" s="565"/>
      <c r="L194" s="565"/>
      <c r="M194" s="565"/>
      <c r="N194" s="565">
        <v>1</v>
      </c>
      <c r="O194" s="565">
        <v>1211</v>
      </c>
      <c r="P194" s="553">
        <v>1.0185029436501261</v>
      </c>
      <c r="Q194" s="566">
        <v>1211</v>
      </c>
    </row>
    <row r="195" spans="1:17" ht="14.4" customHeight="1" x14ac:dyDescent="0.3">
      <c r="A195" s="547" t="s">
        <v>1174</v>
      </c>
      <c r="B195" s="548" t="s">
        <v>1072</v>
      </c>
      <c r="C195" s="548" t="s">
        <v>1059</v>
      </c>
      <c r="D195" s="548" t="s">
        <v>1119</v>
      </c>
      <c r="E195" s="548" t="s">
        <v>1120</v>
      </c>
      <c r="F195" s="565">
        <v>15</v>
      </c>
      <c r="G195" s="565">
        <v>1620</v>
      </c>
      <c r="H195" s="565">
        <v>1</v>
      </c>
      <c r="I195" s="565">
        <v>108</v>
      </c>
      <c r="J195" s="565">
        <v>7</v>
      </c>
      <c r="K195" s="565">
        <v>770</v>
      </c>
      <c r="L195" s="565">
        <v>0.47530864197530864</v>
      </c>
      <c r="M195" s="565">
        <v>110</v>
      </c>
      <c r="N195" s="565">
        <v>6</v>
      </c>
      <c r="O195" s="565">
        <v>684</v>
      </c>
      <c r="P195" s="553">
        <v>0.42222222222222222</v>
      </c>
      <c r="Q195" s="566">
        <v>114</v>
      </c>
    </row>
    <row r="196" spans="1:17" ht="14.4" customHeight="1" x14ac:dyDescent="0.3">
      <c r="A196" s="547" t="s">
        <v>1174</v>
      </c>
      <c r="B196" s="548" t="s">
        <v>1072</v>
      </c>
      <c r="C196" s="548" t="s">
        <v>1059</v>
      </c>
      <c r="D196" s="548" t="s">
        <v>1121</v>
      </c>
      <c r="E196" s="548" t="s">
        <v>1122</v>
      </c>
      <c r="F196" s="565">
        <v>3</v>
      </c>
      <c r="G196" s="565">
        <v>957</v>
      </c>
      <c r="H196" s="565">
        <v>1</v>
      </c>
      <c r="I196" s="565">
        <v>319</v>
      </c>
      <c r="J196" s="565"/>
      <c r="K196" s="565"/>
      <c r="L196" s="565"/>
      <c r="M196" s="565"/>
      <c r="N196" s="565"/>
      <c r="O196" s="565"/>
      <c r="P196" s="553"/>
      <c r="Q196" s="566"/>
    </row>
    <row r="197" spans="1:17" ht="14.4" customHeight="1" x14ac:dyDescent="0.3">
      <c r="A197" s="547" t="s">
        <v>1174</v>
      </c>
      <c r="B197" s="548" t="s">
        <v>1072</v>
      </c>
      <c r="C197" s="548" t="s">
        <v>1059</v>
      </c>
      <c r="D197" s="548" t="s">
        <v>1125</v>
      </c>
      <c r="E197" s="548" t="s">
        <v>1126</v>
      </c>
      <c r="F197" s="565">
        <v>8</v>
      </c>
      <c r="G197" s="565">
        <v>1152</v>
      </c>
      <c r="H197" s="565">
        <v>1</v>
      </c>
      <c r="I197" s="565">
        <v>144</v>
      </c>
      <c r="J197" s="565">
        <v>3</v>
      </c>
      <c r="K197" s="565">
        <v>438</v>
      </c>
      <c r="L197" s="565">
        <v>0.38020833333333331</v>
      </c>
      <c r="M197" s="565">
        <v>146</v>
      </c>
      <c r="N197" s="565">
        <v>1</v>
      </c>
      <c r="O197" s="565">
        <v>150</v>
      </c>
      <c r="P197" s="553">
        <v>0.13020833333333334</v>
      </c>
      <c r="Q197" s="566">
        <v>150</v>
      </c>
    </row>
    <row r="198" spans="1:17" ht="14.4" customHeight="1" x14ac:dyDescent="0.3">
      <c r="A198" s="547" t="s">
        <v>1174</v>
      </c>
      <c r="B198" s="548" t="s">
        <v>1072</v>
      </c>
      <c r="C198" s="548" t="s">
        <v>1059</v>
      </c>
      <c r="D198" s="548" t="s">
        <v>1127</v>
      </c>
      <c r="E198" s="548" t="s">
        <v>1128</v>
      </c>
      <c r="F198" s="565"/>
      <c r="G198" s="565"/>
      <c r="H198" s="565"/>
      <c r="I198" s="565"/>
      <c r="J198" s="565">
        <v>1</v>
      </c>
      <c r="K198" s="565">
        <v>1033</v>
      </c>
      <c r="L198" s="565"/>
      <c r="M198" s="565">
        <v>1033</v>
      </c>
      <c r="N198" s="565"/>
      <c r="O198" s="565"/>
      <c r="P198" s="553"/>
      <c r="Q198" s="566"/>
    </row>
    <row r="199" spans="1:17" ht="14.4" customHeight="1" x14ac:dyDescent="0.3">
      <c r="A199" s="547" t="s">
        <v>1175</v>
      </c>
      <c r="B199" s="548" t="s">
        <v>1072</v>
      </c>
      <c r="C199" s="548" t="s">
        <v>1059</v>
      </c>
      <c r="D199" s="548" t="s">
        <v>1075</v>
      </c>
      <c r="E199" s="548" t="s">
        <v>1076</v>
      </c>
      <c r="F199" s="565">
        <v>23</v>
      </c>
      <c r="G199" s="565">
        <v>4669</v>
      </c>
      <c r="H199" s="565">
        <v>1</v>
      </c>
      <c r="I199" s="565">
        <v>203</v>
      </c>
      <c r="J199" s="565">
        <v>58</v>
      </c>
      <c r="K199" s="565">
        <v>11948</v>
      </c>
      <c r="L199" s="565">
        <v>2.5590062111801242</v>
      </c>
      <c r="M199" s="565">
        <v>206</v>
      </c>
      <c r="N199" s="565">
        <v>71</v>
      </c>
      <c r="O199" s="565">
        <v>14981</v>
      </c>
      <c r="P199" s="553">
        <v>3.2086099807239239</v>
      </c>
      <c r="Q199" s="566">
        <v>211</v>
      </c>
    </row>
    <row r="200" spans="1:17" ht="14.4" customHeight="1" x14ac:dyDescent="0.3">
      <c r="A200" s="547" t="s">
        <v>1175</v>
      </c>
      <c r="B200" s="548" t="s">
        <v>1072</v>
      </c>
      <c r="C200" s="548" t="s">
        <v>1059</v>
      </c>
      <c r="D200" s="548" t="s">
        <v>1077</v>
      </c>
      <c r="E200" s="548" t="s">
        <v>1076</v>
      </c>
      <c r="F200" s="565">
        <v>3</v>
      </c>
      <c r="G200" s="565">
        <v>252</v>
      </c>
      <c r="H200" s="565">
        <v>1</v>
      </c>
      <c r="I200" s="565">
        <v>84</v>
      </c>
      <c r="J200" s="565"/>
      <c r="K200" s="565"/>
      <c r="L200" s="565"/>
      <c r="M200" s="565"/>
      <c r="N200" s="565"/>
      <c r="O200" s="565"/>
      <c r="P200" s="553"/>
      <c r="Q200" s="566"/>
    </row>
    <row r="201" spans="1:17" ht="14.4" customHeight="1" x14ac:dyDescent="0.3">
      <c r="A201" s="547" t="s">
        <v>1175</v>
      </c>
      <c r="B201" s="548" t="s">
        <v>1072</v>
      </c>
      <c r="C201" s="548" t="s">
        <v>1059</v>
      </c>
      <c r="D201" s="548" t="s">
        <v>1078</v>
      </c>
      <c r="E201" s="548" t="s">
        <v>1079</v>
      </c>
      <c r="F201" s="565">
        <v>91</v>
      </c>
      <c r="G201" s="565">
        <v>26572</v>
      </c>
      <c r="H201" s="565">
        <v>1</v>
      </c>
      <c r="I201" s="565">
        <v>292</v>
      </c>
      <c r="J201" s="565">
        <v>169</v>
      </c>
      <c r="K201" s="565">
        <v>49855</v>
      </c>
      <c r="L201" s="565">
        <v>1.8762230919765166</v>
      </c>
      <c r="M201" s="565">
        <v>295</v>
      </c>
      <c r="N201" s="565">
        <v>265</v>
      </c>
      <c r="O201" s="565">
        <v>79765</v>
      </c>
      <c r="P201" s="553">
        <v>3.0018440463645941</v>
      </c>
      <c r="Q201" s="566">
        <v>301</v>
      </c>
    </row>
    <row r="202" spans="1:17" ht="14.4" customHeight="1" x14ac:dyDescent="0.3">
      <c r="A202" s="547" t="s">
        <v>1175</v>
      </c>
      <c r="B202" s="548" t="s">
        <v>1072</v>
      </c>
      <c r="C202" s="548" t="s">
        <v>1059</v>
      </c>
      <c r="D202" s="548" t="s">
        <v>1080</v>
      </c>
      <c r="E202" s="548" t="s">
        <v>1081</v>
      </c>
      <c r="F202" s="565"/>
      <c r="G202" s="565"/>
      <c r="H202" s="565"/>
      <c r="I202" s="565"/>
      <c r="J202" s="565">
        <v>3</v>
      </c>
      <c r="K202" s="565">
        <v>285</v>
      </c>
      <c r="L202" s="565"/>
      <c r="M202" s="565">
        <v>95</v>
      </c>
      <c r="N202" s="565"/>
      <c r="O202" s="565"/>
      <c r="P202" s="553"/>
      <c r="Q202" s="566"/>
    </row>
    <row r="203" spans="1:17" ht="14.4" customHeight="1" x14ac:dyDescent="0.3">
      <c r="A203" s="547" t="s">
        <v>1175</v>
      </c>
      <c r="B203" s="548" t="s">
        <v>1072</v>
      </c>
      <c r="C203" s="548" t="s">
        <v>1059</v>
      </c>
      <c r="D203" s="548" t="s">
        <v>1082</v>
      </c>
      <c r="E203" s="548" t="s">
        <v>1083</v>
      </c>
      <c r="F203" s="565">
        <v>1</v>
      </c>
      <c r="G203" s="565">
        <v>220</v>
      </c>
      <c r="H203" s="565">
        <v>1</v>
      </c>
      <c r="I203" s="565">
        <v>220</v>
      </c>
      <c r="J203" s="565"/>
      <c r="K203" s="565"/>
      <c r="L203" s="565"/>
      <c r="M203" s="565"/>
      <c r="N203" s="565"/>
      <c r="O203" s="565"/>
      <c r="P203" s="553"/>
      <c r="Q203" s="566"/>
    </row>
    <row r="204" spans="1:17" ht="14.4" customHeight="1" x14ac:dyDescent="0.3">
      <c r="A204" s="547" t="s">
        <v>1175</v>
      </c>
      <c r="B204" s="548" t="s">
        <v>1072</v>
      </c>
      <c r="C204" s="548" t="s">
        <v>1059</v>
      </c>
      <c r="D204" s="548" t="s">
        <v>1084</v>
      </c>
      <c r="E204" s="548" t="s">
        <v>1085</v>
      </c>
      <c r="F204" s="565">
        <v>151</v>
      </c>
      <c r="G204" s="565">
        <v>20234</v>
      </c>
      <c r="H204" s="565">
        <v>1</v>
      </c>
      <c r="I204" s="565">
        <v>134</v>
      </c>
      <c r="J204" s="565">
        <v>140</v>
      </c>
      <c r="K204" s="565">
        <v>18900</v>
      </c>
      <c r="L204" s="565">
        <v>0.93407136502915888</v>
      </c>
      <c r="M204" s="565">
        <v>135</v>
      </c>
      <c r="N204" s="565">
        <v>157</v>
      </c>
      <c r="O204" s="565">
        <v>21509</v>
      </c>
      <c r="P204" s="553">
        <v>1.0630127508154592</v>
      </c>
      <c r="Q204" s="566">
        <v>137</v>
      </c>
    </row>
    <row r="205" spans="1:17" ht="14.4" customHeight="1" x14ac:dyDescent="0.3">
      <c r="A205" s="547" t="s">
        <v>1175</v>
      </c>
      <c r="B205" s="548" t="s">
        <v>1072</v>
      </c>
      <c r="C205" s="548" t="s">
        <v>1059</v>
      </c>
      <c r="D205" s="548" t="s">
        <v>1086</v>
      </c>
      <c r="E205" s="548" t="s">
        <v>1085</v>
      </c>
      <c r="F205" s="565">
        <v>1</v>
      </c>
      <c r="G205" s="565">
        <v>175</v>
      </c>
      <c r="H205" s="565">
        <v>1</v>
      </c>
      <c r="I205" s="565">
        <v>175</v>
      </c>
      <c r="J205" s="565"/>
      <c r="K205" s="565"/>
      <c r="L205" s="565"/>
      <c r="M205" s="565"/>
      <c r="N205" s="565"/>
      <c r="O205" s="565"/>
      <c r="P205" s="553"/>
      <c r="Q205" s="566"/>
    </row>
    <row r="206" spans="1:17" ht="14.4" customHeight="1" x14ac:dyDescent="0.3">
      <c r="A206" s="547" t="s">
        <v>1175</v>
      </c>
      <c r="B206" s="548" t="s">
        <v>1072</v>
      </c>
      <c r="C206" s="548" t="s">
        <v>1059</v>
      </c>
      <c r="D206" s="548" t="s">
        <v>1091</v>
      </c>
      <c r="E206" s="548" t="s">
        <v>1092</v>
      </c>
      <c r="F206" s="565">
        <v>3</v>
      </c>
      <c r="G206" s="565">
        <v>477</v>
      </c>
      <c r="H206" s="565">
        <v>1</v>
      </c>
      <c r="I206" s="565">
        <v>159</v>
      </c>
      <c r="J206" s="565">
        <v>7</v>
      </c>
      <c r="K206" s="565">
        <v>1127</v>
      </c>
      <c r="L206" s="565">
        <v>2.3626834381551363</v>
      </c>
      <c r="M206" s="565">
        <v>161</v>
      </c>
      <c r="N206" s="565">
        <v>10</v>
      </c>
      <c r="O206" s="565">
        <v>1730</v>
      </c>
      <c r="P206" s="553">
        <v>3.6268343815513626</v>
      </c>
      <c r="Q206" s="566">
        <v>173</v>
      </c>
    </row>
    <row r="207" spans="1:17" ht="14.4" customHeight="1" x14ac:dyDescent="0.3">
      <c r="A207" s="547" t="s">
        <v>1175</v>
      </c>
      <c r="B207" s="548" t="s">
        <v>1072</v>
      </c>
      <c r="C207" s="548" t="s">
        <v>1059</v>
      </c>
      <c r="D207" s="548" t="s">
        <v>1093</v>
      </c>
      <c r="E207" s="548" t="s">
        <v>1094</v>
      </c>
      <c r="F207" s="565">
        <v>16</v>
      </c>
      <c r="G207" s="565">
        <v>6112</v>
      </c>
      <c r="H207" s="565">
        <v>1</v>
      </c>
      <c r="I207" s="565">
        <v>382</v>
      </c>
      <c r="J207" s="565">
        <v>1</v>
      </c>
      <c r="K207" s="565">
        <v>383</v>
      </c>
      <c r="L207" s="565">
        <v>6.2663612565445032E-2</v>
      </c>
      <c r="M207" s="565">
        <v>383</v>
      </c>
      <c r="N207" s="565">
        <v>21</v>
      </c>
      <c r="O207" s="565">
        <v>8064</v>
      </c>
      <c r="P207" s="553">
        <v>1.3193717277486912</v>
      </c>
      <c r="Q207" s="566">
        <v>384</v>
      </c>
    </row>
    <row r="208" spans="1:17" ht="14.4" customHeight="1" x14ac:dyDescent="0.3">
      <c r="A208" s="547" t="s">
        <v>1175</v>
      </c>
      <c r="B208" s="548" t="s">
        <v>1072</v>
      </c>
      <c r="C208" s="548" t="s">
        <v>1059</v>
      </c>
      <c r="D208" s="548" t="s">
        <v>1095</v>
      </c>
      <c r="E208" s="548" t="s">
        <v>1096</v>
      </c>
      <c r="F208" s="565">
        <v>182</v>
      </c>
      <c r="G208" s="565">
        <v>2912</v>
      </c>
      <c r="H208" s="565">
        <v>1</v>
      </c>
      <c r="I208" s="565">
        <v>16</v>
      </c>
      <c r="J208" s="565">
        <v>163</v>
      </c>
      <c r="K208" s="565">
        <v>2608</v>
      </c>
      <c r="L208" s="565">
        <v>0.89560439560439564</v>
      </c>
      <c r="M208" s="565">
        <v>16</v>
      </c>
      <c r="N208" s="565">
        <v>205</v>
      </c>
      <c r="O208" s="565">
        <v>3485</v>
      </c>
      <c r="P208" s="553">
        <v>1.1967719780219781</v>
      </c>
      <c r="Q208" s="566">
        <v>17</v>
      </c>
    </row>
    <row r="209" spans="1:17" ht="14.4" customHeight="1" x14ac:dyDescent="0.3">
      <c r="A209" s="547" t="s">
        <v>1175</v>
      </c>
      <c r="B209" s="548" t="s">
        <v>1072</v>
      </c>
      <c r="C209" s="548" t="s">
        <v>1059</v>
      </c>
      <c r="D209" s="548" t="s">
        <v>1097</v>
      </c>
      <c r="E209" s="548" t="s">
        <v>1098</v>
      </c>
      <c r="F209" s="565">
        <v>4</v>
      </c>
      <c r="G209" s="565">
        <v>1048</v>
      </c>
      <c r="H209" s="565">
        <v>1</v>
      </c>
      <c r="I209" s="565">
        <v>262</v>
      </c>
      <c r="J209" s="565">
        <v>12</v>
      </c>
      <c r="K209" s="565">
        <v>3192</v>
      </c>
      <c r="L209" s="565">
        <v>3.0458015267175571</v>
      </c>
      <c r="M209" s="565">
        <v>266</v>
      </c>
      <c r="N209" s="565">
        <v>18</v>
      </c>
      <c r="O209" s="565">
        <v>4914</v>
      </c>
      <c r="P209" s="553">
        <v>4.6889312977099236</v>
      </c>
      <c r="Q209" s="566">
        <v>273</v>
      </c>
    </row>
    <row r="210" spans="1:17" ht="14.4" customHeight="1" x14ac:dyDescent="0.3">
      <c r="A210" s="547" t="s">
        <v>1175</v>
      </c>
      <c r="B210" s="548" t="s">
        <v>1072</v>
      </c>
      <c r="C210" s="548" t="s">
        <v>1059</v>
      </c>
      <c r="D210" s="548" t="s">
        <v>1099</v>
      </c>
      <c r="E210" s="548" t="s">
        <v>1100</v>
      </c>
      <c r="F210" s="565">
        <v>4</v>
      </c>
      <c r="G210" s="565">
        <v>564</v>
      </c>
      <c r="H210" s="565">
        <v>1</v>
      </c>
      <c r="I210" s="565">
        <v>141</v>
      </c>
      <c r="J210" s="565">
        <v>14</v>
      </c>
      <c r="K210" s="565">
        <v>1974</v>
      </c>
      <c r="L210" s="565">
        <v>3.5</v>
      </c>
      <c r="M210" s="565">
        <v>141</v>
      </c>
      <c r="N210" s="565">
        <v>20</v>
      </c>
      <c r="O210" s="565">
        <v>2840</v>
      </c>
      <c r="P210" s="553">
        <v>5.0354609929078018</v>
      </c>
      <c r="Q210" s="566">
        <v>142</v>
      </c>
    </row>
    <row r="211" spans="1:17" ht="14.4" customHeight="1" x14ac:dyDescent="0.3">
      <c r="A211" s="547" t="s">
        <v>1175</v>
      </c>
      <c r="B211" s="548" t="s">
        <v>1072</v>
      </c>
      <c r="C211" s="548" t="s">
        <v>1059</v>
      </c>
      <c r="D211" s="548" t="s">
        <v>1101</v>
      </c>
      <c r="E211" s="548" t="s">
        <v>1100</v>
      </c>
      <c r="F211" s="565">
        <v>151</v>
      </c>
      <c r="G211" s="565">
        <v>11778</v>
      </c>
      <c r="H211" s="565">
        <v>1</v>
      </c>
      <c r="I211" s="565">
        <v>78</v>
      </c>
      <c r="J211" s="565">
        <v>140</v>
      </c>
      <c r="K211" s="565">
        <v>10920</v>
      </c>
      <c r="L211" s="565">
        <v>0.92715231788079466</v>
      </c>
      <c r="M211" s="565">
        <v>78</v>
      </c>
      <c r="N211" s="565">
        <v>157</v>
      </c>
      <c r="O211" s="565">
        <v>12246</v>
      </c>
      <c r="P211" s="553">
        <v>1.0397350993377483</v>
      </c>
      <c r="Q211" s="566">
        <v>78</v>
      </c>
    </row>
    <row r="212" spans="1:17" ht="14.4" customHeight="1" x14ac:dyDescent="0.3">
      <c r="A212" s="547" t="s">
        <v>1175</v>
      </c>
      <c r="B212" s="548" t="s">
        <v>1072</v>
      </c>
      <c r="C212" s="548" t="s">
        <v>1059</v>
      </c>
      <c r="D212" s="548" t="s">
        <v>1102</v>
      </c>
      <c r="E212" s="548" t="s">
        <v>1103</v>
      </c>
      <c r="F212" s="565">
        <v>4</v>
      </c>
      <c r="G212" s="565">
        <v>1212</v>
      </c>
      <c r="H212" s="565">
        <v>1</v>
      </c>
      <c r="I212" s="565">
        <v>303</v>
      </c>
      <c r="J212" s="565">
        <v>14</v>
      </c>
      <c r="K212" s="565">
        <v>4298</v>
      </c>
      <c r="L212" s="565">
        <v>3.5462046204620461</v>
      </c>
      <c r="M212" s="565">
        <v>307</v>
      </c>
      <c r="N212" s="565">
        <v>20</v>
      </c>
      <c r="O212" s="565">
        <v>6260</v>
      </c>
      <c r="P212" s="553">
        <v>5.1650165016501655</v>
      </c>
      <c r="Q212" s="566">
        <v>313</v>
      </c>
    </row>
    <row r="213" spans="1:17" ht="14.4" customHeight="1" x14ac:dyDescent="0.3">
      <c r="A213" s="547" t="s">
        <v>1175</v>
      </c>
      <c r="B213" s="548" t="s">
        <v>1072</v>
      </c>
      <c r="C213" s="548" t="s">
        <v>1059</v>
      </c>
      <c r="D213" s="548" t="s">
        <v>1104</v>
      </c>
      <c r="E213" s="548" t="s">
        <v>1105</v>
      </c>
      <c r="F213" s="565">
        <v>16</v>
      </c>
      <c r="G213" s="565">
        <v>7776</v>
      </c>
      <c r="H213" s="565">
        <v>1</v>
      </c>
      <c r="I213" s="565">
        <v>486</v>
      </c>
      <c r="J213" s="565">
        <v>1</v>
      </c>
      <c r="K213" s="565">
        <v>487</v>
      </c>
      <c r="L213" s="565">
        <v>6.2628600823045263E-2</v>
      </c>
      <c r="M213" s="565">
        <v>487</v>
      </c>
      <c r="N213" s="565">
        <v>21</v>
      </c>
      <c r="O213" s="565">
        <v>10248</v>
      </c>
      <c r="P213" s="553">
        <v>1.3179012345679013</v>
      </c>
      <c r="Q213" s="566">
        <v>488</v>
      </c>
    </row>
    <row r="214" spans="1:17" ht="14.4" customHeight="1" x14ac:dyDescent="0.3">
      <c r="A214" s="547" t="s">
        <v>1175</v>
      </c>
      <c r="B214" s="548" t="s">
        <v>1072</v>
      </c>
      <c r="C214" s="548" t="s">
        <v>1059</v>
      </c>
      <c r="D214" s="548" t="s">
        <v>1106</v>
      </c>
      <c r="E214" s="548" t="s">
        <v>1107</v>
      </c>
      <c r="F214" s="565">
        <v>134</v>
      </c>
      <c r="G214" s="565">
        <v>21440</v>
      </c>
      <c r="H214" s="565">
        <v>1</v>
      </c>
      <c r="I214" s="565">
        <v>160</v>
      </c>
      <c r="J214" s="565">
        <v>121</v>
      </c>
      <c r="K214" s="565">
        <v>19481</v>
      </c>
      <c r="L214" s="565">
        <v>0.90862873134328359</v>
      </c>
      <c r="M214" s="565">
        <v>161</v>
      </c>
      <c r="N214" s="565">
        <v>137</v>
      </c>
      <c r="O214" s="565">
        <v>22331</v>
      </c>
      <c r="P214" s="553">
        <v>1.0415578358208955</v>
      </c>
      <c r="Q214" s="566">
        <v>163</v>
      </c>
    </row>
    <row r="215" spans="1:17" ht="14.4" customHeight="1" x14ac:dyDescent="0.3">
      <c r="A215" s="547" t="s">
        <v>1175</v>
      </c>
      <c r="B215" s="548" t="s">
        <v>1072</v>
      </c>
      <c r="C215" s="548" t="s">
        <v>1059</v>
      </c>
      <c r="D215" s="548" t="s">
        <v>1110</v>
      </c>
      <c r="E215" s="548" t="s">
        <v>1076</v>
      </c>
      <c r="F215" s="565">
        <v>408</v>
      </c>
      <c r="G215" s="565">
        <v>28560</v>
      </c>
      <c r="H215" s="565">
        <v>1</v>
      </c>
      <c r="I215" s="565">
        <v>70</v>
      </c>
      <c r="J215" s="565">
        <v>371</v>
      </c>
      <c r="K215" s="565">
        <v>26341</v>
      </c>
      <c r="L215" s="565">
        <v>0.9223039215686275</v>
      </c>
      <c r="M215" s="565">
        <v>71</v>
      </c>
      <c r="N215" s="565">
        <v>450</v>
      </c>
      <c r="O215" s="565">
        <v>32400</v>
      </c>
      <c r="P215" s="553">
        <v>1.134453781512605</v>
      </c>
      <c r="Q215" s="566">
        <v>72</v>
      </c>
    </row>
    <row r="216" spans="1:17" ht="14.4" customHeight="1" x14ac:dyDescent="0.3">
      <c r="A216" s="547" t="s">
        <v>1175</v>
      </c>
      <c r="B216" s="548" t="s">
        <v>1072</v>
      </c>
      <c r="C216" s="548" t="s">
        <v>1059</v>
      </c>
      <c r="D216" s="548" t="s">
        <v>1115</v>
      </c>
      <c r="E216" s="548" t="s">
        <v>1116</v>
      </c>
      <c r="F216" s="565">
        <v>3</v>
      </c>
      <c r="G216" s="565">
        <v>648</v>
      </c>
      <c r="H216" s="565">
        <v>1</v>
      </c>
      <c r="I216" s="565">
        <v>216</v>
      </c>
      <c r="J216" s="565"/>
      <c r="K216" s="565"/>
      <c r="L216" s="565"/>
      <c r="M216" s="565"/>
      <c r="N216" s="565">
        <v>3</v>
      </c>
      <c r="O216" s="565">
        <v>687</v>
      </c>
      <c r="P216" s="553">
        <v>1.0601851851851851</v>
      </c>
      <c r="Q216" s="566">
        <v>229</v>
      </c>
    </row>
    <row r="217" spans="1:17" ht="14.4" customHeight="1" x14ac:dyDescent="0.3">
      <c r="A217" s="547" t="s">
        <v>1175</v>
      </c>
      <c r="B217" s="548" t="s">
        <v>1072</v>
      </c>
      <c r="C217" s="548" t="s">
        <v>1059</v>
      </c>
      <c r="D217" s="548" t="s">
        <v>1117</v>
      </c>
      <c r="E217" s="548" t="s">
        <v>1118</v>
      </c>
      <c r="F217" s="565">
        <v>2</v>
      </c>
      <c r="G217" s="565">
        <v>2378</v>
      </c>
      <c r="H217" s="565">
        <v>1</v>
      </c>
      <c r="I217" s="565">
        <v>1189</v>
      </c>
      <c r="J217" s="565">
        <v>7</v>
      </c>
      <c r="K217" s="565">
        <v>8365</v>
      </c>
      <c r="L217" s="565">
        <v>3.5176619007569387</v>
      </c>
      <c r="M217" s="565">
        <v>1195</v>
      </c>
      <c r="N217" s="565">
        <v>9</v>
      </c>
      <c r="O217" s="565">
        <v>10899</v>
      </c>
      <c r="P217" s="553">
        <v>4.5832632464255676</v>
      </c>
      <c r="Q217" s="566">
        <v>1211</v>
      </c>
    </row>
    <row r="218" spans="1:17" ht="14.4" customHeight="1" x14ac:dyDescent="0.3">
      <c r="A218" s="547" t="s">
        <v>1175</v>
      </c>
      <c r="B218" s="548" t="s">
        <v>1072</v>
      </c>
      <c r="C218" s="548" t="s">
        <v>1059</v>
      </c>
      <c r="D218" s="548" t="s">
        <v>1119</v>
      </c>
      <c r="E218" s="548" t="s">
        <v>1120</v>
      </c>
      <c r="F218" s="565">
        <v>3</v>
      </c>
      <c r="G218" s="565">
        <v>324</v>
      </c>
      <c r="H218" s="565">
        <v>1</v>
      </c>
      <c r="I218" s="565">
        <v>108</v>
      </c>
      <c r="J218" s="565">
        <v>6</v>
      </c>
      <c r="K218" s="565">
        <v>660</v>
      </c>
      <c r="L218" s="565">
        <v>2.0370370370370372</v>
      </c>
      <c r="M218" s="565">
        <v>110</v>
      </c>
      <c r="N218" s="565">
        <v>8</v>
      </c>
      <c r="O218" s="565">
        <v>912</v>
      </c>
      <c r="P218" s="553">
        <v>2.8148148148148149</v>
      </c>
      <c r="Q218" s="566">
        <v>114</v>
      </c>
    </row>
    <row r="219" spans="1:17" ht="14.4" customHeight="1" x14ac:dyDescent="0.3">
      <c r="A219" s="547" t="s">
        <v>1175</v>
      </c>
      <c r="B219" s="548" t="s">
        <v>1072</v>
      </c>
      <c r="C219" s="548" t="s">
        <v>1059</v>
      </c>
      <c r="D219" s="548" t="s">
        <v>1121</v>
      </c>
      <c r="E219" s="548" t="s">
        <v>1122</v>
      </c>
      <c r="F219" s="565">
        <v>1</v>
      </c>
      <c r="G219" s="565">
        <v>319</v>
      </c>
      <c r="H219" s="565">
        <v>1</v>
      </c>
      <c r="I219" s="565">
        <v>319</v>
      </c>
      <c r="J219" s="565"/>
      <c r="K219" s="565"/>
      <c r="L219" s="565"/>
      <c r="M219" s="565"/>
      <c r="N219" s="565">
        <v>1</v>
      </c>
      <c r="O219" s="565">
        <v>346</v>
      </c>
      <c r="P219" s="553">
        <v>1.084639498432602</v>
      </c>
      <c r="Q219" s="566">
        <v>346</v>
      </c>
    </row>
    <row r="220" spans="1:17" ht="14.4" customHeight="1" x14ac:dyDescent="0.3">
      <c r="A220" s="547" t="s">
        <v>1176</v>
      </c>
      <c r="B220" s="548" t="s">
        <v>1072</v>
      </c>
      <c r="C220" s="548" t="s">
        <v>1059</v>
      </c>
      <c r="D220" s="548" t="s">
        <v>1075</v>
      </c>
      <c r="E220" s="548" t="s">
        <v>1076</v>
      </c>
      <c r="F220" s="565">
        <v>37</v>
      </c>
      <c r="G220" s="565">
        <v>7511</v>
      </c>
      <c r="H220" s="565">
        <v>1</v>
      </c>
      <c r="I220" s="565">
        <v>203</v>
      </c>
      <c r="J220" s="565">
        <v>65</v>
      </c>
      <c r="K220" s="565">
        <v>13390</v>
      </c>
      <c r="L220" s="565">
        <v>1.7827186792704035</v>
      </c>
      <c r="M220" s="565">
        <v>206</v>
      </c>
      <c r="N220" s="565">
        <v>45</v>
      </c>
      <c r="O220" s="565">
        <v>9495</v>
      </c>
      <c r="P220" s="553">
        <v>1.2641459193183331</v>
      </c>
      <c r="Q220" s="566">
        <v>211</v>
      </c>
    </row>
    <row r="221" spans="1:17" ht="14.4" customHeight="1" x14ac:dyDescent="0.3">
      <c r="A221" s="547" t="s">
        <v>1176</v>
      </c>
      <c r="B221" s="548" t="s">
        <v>1072</v>
      </c>
      <c r="C221" s="548" t="s">
        <v>1059</v>
      </c>
      <c r="D221" s="548" t="s">
        <v>1078</v>
      </c>
      <c r="E221" s="548" t="s">
        <v>1079</v>
      </c>
      <c r="F221" s="565">
        <v>46</v>
      </c>
      <c r="G221" s="565">
        <v>13432</v>
      </c>
      <c r="H221" s="565">
        <v>1</v>
      </c>
      <c r="I221" s="565">
        <v>292</v>
      </c>
      <c r="J221" s="565">
        <v>72</v>
      </c>
      <c r="K221" s="565">
        <v>21240</v>
      </c>
      <c r="L221" s="565">
        <v>1.5812983918999404</v>
      </c>
      <c r="M221" s="565">
        <v>295</v>
      </c>
      <c r="N221" s="565">
        <v>61</v>
      </c>
      <c r="O221" s="565">
        <v>18361</v>
      </c>
      <c r="P221" s="553">
        <v>1.3669594997022037</v>
      </c>
      <c r="Q221" s="566">
        <v>301</v>
      </c>
    </row>
    <row r="222" spans="1:17" ht="14.4" customHeight="1" x14ac:dyDescent="0.3">
      <c r="A222" s="547" t="s">
        <v>1176</v>
      </c>
      <c r="B222" s="548" t="s">
        <v>1072</v>
      </c>
      <c r="C222" s="548" t="s">
        <v>1059</v>
      </c>
      <c r="D222" s="548" t="s">
        <v>1080</v>
      </c>
      <c r="E222" s="548" t="s">
        <v>1081</v>
      </c>
      <c r="F222" s="565"/>
      <c r="G222" s="565"/>
      <c r="H222" s="565"/>
      <c r="I222" s="565"/>
      <c r="J222" s="565"/>
      <c r="K222" s="565"/>
      <c r="L222" s="565"/>
      <c r="M222" s="565"/>
      <c r="N222" s="565">
        <v>3</v>
      </c>
      <c r="O222" s="565">
        <v>297</v>
      </c>
      <c r="P222" s="553"/>
      <c r="Q222" s="566">
        <v>99</v>
      </c>
    </row>
    <row r="223" spans="1:17" ht="14.4" customHeight="1" x14ac:dyDescent="0.3">
      <c r="A223" s="547" t="s">
        <v>1176</v>
      </c>
      <c r="B223" s="548" t="s">
        <v>1072</v>
      </c>
      <c r="C223" s="548" t="s">
        <v>1059</v>
      </c>
      <c r="D223" s="548" t="s">
        <v>1084</v>
      </c>
      <c r="E223" s="548" t="s">
        <v>1085</v>
      </c>
      <c r="F223" s="565">
        <v>96</v>
      </c>
      <c r="G223" s="565">
        <v>12864</v>
      </c>
      <c r="H223" s="565">
        <v>1</v>
      </c>
      <c r="I223" s="565">
        <v>134</v>
      </c>
      <c r="J223" s="565">
        <v>105</v>
      </c>
      <c r="K223" s="565">
        <v>14175</v>
      </c>
      <c r="L223" s="565">
        <v>1.1019123134328359</v>
      </c>
      <c r="M223" s="565">
        <v>135</v>
      </c>
      <c r="N223" s="565">
        <v>84</v>
      </c>
      <c r="O223" s="565">
        <v>11508</v>
      </c>
      <c r="P223" s="553">
        <v>0.89458955223880599</v>
      </c>
      <c r="Q223" s="566">
        <v>137</v>
      </c>
    </row>
    <row r="224" spans="1:17" ht="14.4" customHeight="1" x14ac:dyDescent="0.3">
      <c r="A224" s="547" t="s">
        <v>1176</v>
      </c>
      <c r="B224" s="548" t="s">
        <v>1072</v>
      </c>
      <c r="C224" s="548" t="s">
        <v>1059</v>
      </c>
      <c r="D224" s="548" t="s">
        <v>1087</v>
      </c>
      <c r="E224" s="548" t="s">
        <v>1088</v>
      </c>
      <c r="F224" s="565"/>
      <c r="G224" s="565"/>
      <c r="H224" s="565"/>
      <c r="I224" s="565"/>
      <c r="J224" s="565"/>
      <c r="K224" s="565"/>
      <c r="L224" s="565"/>
      <c r="M224" s="565"/>
      <c r="N224" s="565">
        <v>1</v>
      </c>
      <c r="O224" s="565">
        <v>639</v>
      </c>
      <c r="P224" s="553"/>
      <c r="Q224" s="566">
        <v>639</v>
      </c>
    </row>
    <row r="225" spans="1:17" ht="14.4" customHeight="1" x14ac:dyDescent="0.3">
      <c r="A225" s="547" t="s">
        <v>1176</v>
      </c>
      <c r="B225" s="548" t="s">
        <v>1072</v>
      </c>
      <c r="C225" s="548" t="s">
        <v>1059</v>
      </c>
      <c r="D225" s="548" t="s">
        <v>1091</v>
      </c>
      <c r="E225" s="548" t="s">
        <v>1092</v>
      </c>
      <c r="F225" s="565">
        <v>3</v>
      </c>
      <c r="G225" s="565">
        <v>477</v>
      </c>
      <c r="H225" s="565">
        <v>1</v>
      </c>
      <c r="I225" s="565">
        <v>159</v>
      </c>
      <c r="J225" s="565">
        <v>3</v>
      </c>
      <c r="K225" s="565">
        <v>483</v>
      </c>
      <c r="L225" s="565">
        <v>1.0125786163522013</v>
      </c>
      <c r="M225" s="565">
        <v>161</v>
      </c>
      <c r="N225" s="565">
        <v>3</v>
      </c>
      <c r="O225" s="565">
        <v>519</v>
      </c>
      <c r="P225" s="553">
        <v>1.0880503144654088</v>
      </c>
      <c r="Q225" s="566">
        <v>173</v>
      </c>
    </row>
    <row r="226" spans="1:17" ht="14.4" customHeight="1" x14ac:dyDescent="0.3">
      <c r="A226" s="547" t="s">
        <v>1176</v>
      </c>
      <c r="B226" s="548" t="s">
        <v>1072</v>
      </c>
      <c r="C226" s="548" t="s">
        <v>1059</v>
      </c>
      <c r="D226" s="548" t="s">
        <v>1095</v>
      </c>
      <c r="E226" s="548" t="s">
        <v>1096</v>
      </c>
      <c r="F226" s="565">
        <v>107</v>
      </c>
      <c r="G226" s="565">
        <v>1712</v>
      </c>
      <c r="H226" s="565">
        <v>1</v>
      </c>
      <c r="I226" s="565">
        <v>16</v>
      </c>
      <c r="J226" s="565">
        <v>117</v>
      </c>
      <c r="K226" s="565">
        <v>1872</v>
      </c>
      <c r="L226" s="565">
        <v>1.0934579439252337</v>
      </c>
      <c r="M226" s="565">
        <v>16</v>
      </c>
      <c r="N226" s="565">
        <v>93</v>
      </c>
      <c r="O226" s="565">
        <v>1581</v>
      </c>
      <c r="P226" s="553">
        <v>0.92348130841121501</v>
      </c>
      <c r="Q226" s="566">
        <v>17</v>
      </c>
    </row>
    <row r="227" spans="1:17" ht="14.4" customHeight="1" x14ac:dyDescent="0.3">
      <c r="A227" s="547" t="s">
        <v>1176</v>
      </c>
      <c r="B227" s="548" t="s">
        <v>1072</v>
      </c>
      <c r="C227" s="548" t="s">
        <v>1059</v>
      </c>
      <c r="D227" s="548" t="s">
        <v>1097</v>
      </c>
      <c r="E227" s="548" t="s">
        <v>1098</v>
      </c>
      <c r="F227" s="565">
        <v>5</v>
      </c>
      <c r="G227" s="565">
        <v>1310</v>
      </c>
      <c r="H227" s="565">
        <v>1</v>
      </c>
      <c r="I227" s="565">
        <v>262</v>
      </c>
      <c r="J227" s="565">
        <v>7</v>
      </c>
      <c r="K227" s="565">
        <v>1862</v>
      </c>
      <c r="L227" s="565">
        <v>1.4213740458015267</v>
      </c>
      <c r="M227" s="565">
        <v>266</v>
      </c>
      <c r="N227" s="565">
        <v>6</v>
      </c>
      <c r="O227" s="565">
        <v>1638</v>
      </c>
      <c r="P227" s="553">
        <v>1.250381679389313</v>
      </c>
      <c r="Q227" s="566">
        <v>273</v>
      </c>
    </row>
    <row r="228" spans="1:17" ht="14.4" customHeight="1" x14ac:dyDescent="0.3">
      <c r="A228" s="547" t="s">
        <v>1176</v>
      </c>
      <c r="B228" s="548" t="s">
        <v>1072</v>
      </c>
      <c r="C228" s="548" t="s">
        <v>1059</v>
      </c>
      <c r="D228" s="548" t="s">
        <v>1099</v>
      </c>
      <c r="E228" s="548" t="s">
        <v>1100</v>
      </c>
      <c r="F228" s="565">
        <v>9</v>
      </c>
      <c r="G228" s="565">
        <v>1269</v>
      </c>
      <c r="H228" s="565">
        <v>1</v>
      </c>
      <c r="I228" s="565">
        <v>141</v>
      </c>
      <c r="J228" s="565">
        <v>10</v>
      </c>
      <c r="K228" s="565">
        <v>1410</v>
      </c>
      <c r="L228" s="565">
        <v>1.1111111111111112</v>
      </c>
      <c r="M228" s="565">
        <v>141</v>
      </c>
      <c r="N228" s="565">
        <v>7</v>
      </c>
      <c r="O228" s="565">
        <v>994</v>
      </c>
      <c r="P228" s="553">
        <v>0.78329393223010246</v>
      </c>
      <c r="Q228" s="566">
        <v>142</v>
      </c>
    </row>
    <row r="229" spans="1:17" ht="14.4" customHeight="1" x14ac:dyDescent="0.3">
      <c r="A229" s="547" t="s">
        <v>1176</v>
      </c>
      <c r="B229" s="548" t="s">
        <v>1072</v>
      </c>
      <c r="C229" s="548" t="s">
        <v>1059</v>
      </c>
      <c r="D229" s="548" t="s">
        <v>1101</v>
      </c>
      <c r="E229" s="548" t="s">
        <v>1100</v>
      </c>
      <c r="F229" s="565">
        <v>96</v>
      </c>
      <c r="G229" s="565">
        <v>7488</v>
      </c>
      <c r="H229" s="565">
        <v>1</v>
      </c>
      <c r="I229" s="565">
        <v>78</v>
      </c>
      <c r="J229" s="565">
        <v>105</v>
      </c>
      <c r="K229" s="565">
        <v>8190</v>
      </c>
      <c r="L229" s="565">
        <v>1.09375</v>
      </c>
      <c r="M229" s="565">
        <v>78</v>
      </c>
      <c r="N229" s="565">
        <v>84</v>
      </c>
      <c r="O229" s="565">
        <v>6552</v>
      </c>
      <c r="P229" s="553">
        <v>0.875</v>
      </c>
      <c r="Q229" s="566">
        <v>78</v>
      </c>
    </row>
    <row r="230" spans="1:17" ht="14.4" customHeight="1" x14ac:dyDescent="0.3">
      <c r="A230" s="547" t="s">
        <v>1176</v>
      </c>
      <c r="B230" s="548" t="s">
        <v>1072</v>
      </c>
      <c r="C230" s="548" t="s">
        <v>1059</v>
      </c>
      <c r="D230" s="548" t="s">
        <v>1102</v>
      </c>
      <c r="E230" s="548" t="s">
        <v>1103</v>
      </c>
      <c r="F230" s="565">
        <v>9</v>
      </c>
      <c r="G230" s="565">
        <v>2727</v>
      </c>
      <c r="H230" s="565">
        <v>1</v>
      </c>
      <c r="I230" s="565">
        <v>303</v>
      </c>
      <c r="J230" s="565">
        <v>10</v>
      </c>
      <c r="K230" s="565">
        <v>3070</v>
      </c>
      <c r="L230" s="565">
        <v>1.1257792445911259</v>
      </c>
      <c r="M230" s="565">
        <v>307</v>
      </c>
      <c r="N230" s="565">
        <v>7</v>
      </c>
      <c r="O230" s="565">
        <v>2191</v>
      </c>
      <c r="P230" s="553">
        <v>0.8034470113678035</v>
      </c>
      <c r="Q230" s="566">
        <v>313</v>
      </c>
    </row>
    <row r="231" spans="1:17" ht="14.4" customHeight="1" x14ac:dyDescent="0.3">
      <c r="A231" s="547" t="s">
        <v>1176</v>
      </c>
      <c r="B231" s="548" t="s">
        <v>1072</v>
      </c>
      <c r="C231" s="548" t="s">
        <v>1059</v>
      </c>
      <c r="D231" s="548" t="s">
        <v>1106</v>
      </c>
      <c r="E231" s="548" t="s">
        <v>1107</v>
      </c>
      <c r="F231" s="565">
        <v>90</v>
      </c>
      <c r="G231" s="565">
        <v>14400</v>
      </c>
      <c r="H231" s="565">
        <v>1</v>
      </c>
      <c r="I231" s="565">
        <v>160</v>
      </c>
      <c r="J231" s="565">
        <v>97</v>
      </c>
      <c r="K231" s="565">
        <v>15617</v>
      </c>
      <c r="L231" s="565">
        <v>1.084513888888889</v>
      </c>
      <c r="M231" s="565">
        <v>161</v>
      </c>
      <c r="N231" s="565">
        <v>78</v>
      </c>
      <c r="O231" s="565">
        <v>12714</v>
      </c>
      <c r="P231" s="553">
        <v>0.88291666666666668</v>
      </c>
      <c r="Q231" s="566">
        <v>163</v>
      </c>
    </row>
    <row r="232" spans="1:17" ht="14.4" customHeight="1" x14ac:dyDescent="0.3">
      <c r="A232" s="547" t="s">
        <v>1176</v>
      </c>
      <c r="B232" s="548" t="s">
        <v>1072</v>
      </c>
      <c r="C232" s="548" t="s">
        <v>1059</v>
      </c>
      <c r="D232" s="548" t="s">
        <v>1110</v>
      </c>
      <c r="E232" s="548" t="s">
        <v>1076</v>
      </c>
      <c r="F232" s="565">
        <v>203</v>
      </c>
      <c r="G232" s="565">
        <v>14210</v>
      </c>
      <c r="H232" s="565">
        <v>1</v>
      </c>
      <c r="I232" s="565">
        <v>70</v>
      </c>
      <c r="J232" s="565">
        <v>246</v>
      </c>
      <c r="K232" s="565">
        <v>17466</v>
      </c>
      <c r="L232" s="565">
        <v>1.2291344123856438</v>
      </c>
      <c r="M232" s="565">
        <v>71</v>
      </c>
      <c r="N232" s="565">
        <v>181</v>
      </c>
      <c r="O232" s="565">
        <v>13032</v>
      </c>
      <c r="P232" s="553">
        <v>0.91710063335679104</v>
      </c>
      <c r="Q232" s="566">
        <v>72</v>
      </c>
    </row>
    <row r="233" spans="1:17" ht="14.4" customHeight="1" x14ac:dyDescent="0.3">
      <c r="A233" s="547" t="s">
        <v>1176</v>
      </c>
      <c r="B233" s="548" t="s">
        <v>1072</v>
      </c>
      <c r="C233" s="548" t="s">
        <v>1059</v>
      </c>
      <c r="D233" s="548" t="s">
        <v>1117</v>
      </c>
      <c r="E233" s="548" t="s">
        <v>1118</v>
      </c>
      <c r="F233" s="565">
        <v>4</v>
      </c>
      <c r="G233" s="565">
        <v>4756</v>
      </c>
      <c r="H233" s="565">
        <v>1</v>
      </c>
      <c r="I233" s="565">
        <v>1189</v>
      </c>
      <c r="J233" s="565">
        <v>3</v>
      </c>
      <c r="K233" s="565">
        <v>3585</v>
      </c>
      <c r="L233" s="565">
        <v>0.75378469301934403</v>
      </c>
      <c r="M233" s="565">
        <v>1195</v>
      </c>
      <c r="N233" s="565">
        <v>4</v>
      </c>
      <c r="O233" s="565">
        <v>4844</v>
      </c>
      <c r="P233" s="553">
        <v>1.0185029436501261</v>
      </c>
      <c r="Q233" s="566">
        <v>1211</v>
      </c>
    </row>
    <row r="234" spans="1:17" ht="14.4" customHeight="1" x14ac:dyDescent="0.3">
      <c r="A234" s="547" t="s">
        <v>1176</v>
      </c>
      <c r="B234" s="548" t="s">
        <v>1072</v>
      </c>
      <c r="C234" s="548" t="s">
        <v>1059</v>
      </c>
      <c r="D234" s="548" t="s">
        <v>1119</v>
      </c>
      <c r="E234" s="548" t="s">
        <v>1120</v>
      </c>
      <c r="F234" s="565">
        <v>3</v>
      </c>
      <c r="G234" s="565">
        <v>324</v>
      </c>
      <c r="H234" s="565">
        <v>1</v>
      </c>
      <c r="I234" s="565">
        <v>108</v>
      </c>
      <c r="J234" s="565">
        <v>3</v>
      </c>
      <c r="K234" s="565">
        <v>330</v>
      </c>
      <c r="L234" s="565">
        <v>1.0185185185185186</v>
      </c>
      <c r="M234" s="565">
        <v>110</v>
      </c>
      <c r="N234" s="565">
        <v>3</v>
      </c>
      <c r="O234" s="565">
        <v>342</v>
      </c>
      <c r="P234" s="553">
        <v>1.0555555555555556</v>
      </c>
      <c r="Q234" s="566">
        <v>114</v>
      </c>
    </row>
    <row r="235" spans="1:17" ht="14.4" customHeight="1" x14ac:dyDescent="0.3">
      <c r="A235" s="547" t="s">
        <v>1177</v>
      </c>
      <c r="B235" s="548" t="s">
        <v>1072</v>
      </c>
      <c r="C235" s="548" t="s">
        <v>1059</v>
      </c>
      <c r="D235" s="548" t="s">
        <v>1075</v>
      </c>
      <c r="E235" s="548" t="s">
        <v>1076</v>
      </c>
      <c r="F235" s="565"/>
      <c r="G235" s="565"/>
      <c r="H235" s="565"/>
      <c r="I235" s="565"/>
      <c r="J235" s="565">
        <v>4</v>
      </c>
      <c r="K235" s="565">
        <v>824</v>
      </c>
      <c r="L235" s="565"/>
      <c r="M235" s="565">
        <v>206</v>
      </c>
      <c r="N235" s="565">
        <v>4</v>
      </c>
      <c r="O235" s="565">
        <v>844</v>
      </c>
      <c r="P235" s="553"/>
      <c r="Q235" s="566">
        <v>211</v>
      </c>
    </row>
    <row r="236" spans="1:17" ht="14.4" customHeight="1" x14ac:dyDescent="0.3">
      <c r="A236" s="547" t="s">
        <v>1177</v>
      </c>
      <c r="B236" s="548" t="s">
        <v>1072</v>
      </c>
      <c r="C236" s="548" t="s">
        <v>1059</v>
      </c>
      <c r="D236" s="548" t="s">
        <v>1084</v>
      </c>
      <c r="E236" s="548" t="s">
        <v>1085</v>
      </c>
      <c r="F236" s="565">
        <v>2</v>
      </c>
      <c r="G236" s="565">
        <v>268</v>
      </c>
      <c r="H236" s="565">
        <v>1</v>
      </c>
      <c r="I236" s="565">
        <v>134</v>
      </c>
      <c r="J236" s="565">
        <v>5</v>
      </c>
      <c r="K236" s="565">
        <v>675</v>
      </c>
      <c r="L236" s="565">
        <v>2.5186567164179103</v>
      </c>
      <c r="M236" s="565">
        <v>135</v>
      </c>
      <c r="N236" s="565">
        <v>5</v>
      </c>
      <c r="O236" s="565">
        <v>685</v>
      </c>
      <c r="P236" s="553">
        <v>2.5559701492537314</v>
      </c>
      <c r="Q236" s="566">
        <v>137</v>
      </c>
    </row>
    <row r="237" spans="1:17" ht="14.4" customHeight="1" x14ac:dyDescent="0.3">
      <c r="A237" s="547" t="s">
        <v>1177</v>
      </c>
      <c r="B237" s="548" t="s">
        <v>1072</v>
      </c>
      <c r="C237" s="548" t="s">
        <v>1059</v>
      </c>
      <c r="D237" s="548" t="s">
        <v>1095</v>
      </c>
      <c r="E237" s="548" t="s">
        <v>1096</v>
      </c>
      <c r="F237" s="565">
        <v>3</v>
      </c>
      <c r="G237" s="565">
        <v>48</v>
      </c>
      <c r="H237" s="565">
        <v>1</v>
      </c>
      <c r="I237" s="565">
        <v>16</v>
      </c>
      <c r="J237" s="565">
        <v>7</v>
      </c>
      <c r="K237" s="565">
        <v>112</v>
      </c>
      <c r="L237" s="565">
        <v>2.3333333333333335</v>
      </c>
      <c r="M237" s="565">
        <v>16</v>
      </c>
      <c r="N237" s="565">
        <v>7</v>
      </c>
      <c r="O237" s="565">
        <v>119</v>
      </c>
      <c r="P237" s="553">
        <v>2.4791666666666665</v>
      </c>
      <c r="Q237" s="566">
        <v>17</v>
      </c>
    </row>
    <row r="238" spans="1:17" ht="14.4" customHeight="1" x14ac:dyDescent="0.3">
      <c r="A238" s="547" t="s">
        <v>1177</v>
      </c>
      <c r="B238" s="548" t="s">
        <v>1072</v>
      </c>
      <c r="C238" s="548" t="s">
        <v>1059</v>
      </c>
      <c r="D238" s="548" t="s">
        <v>1097</v>
      </c>
      <c r="E238" s="548" t="s">
        <v>1098</v>
      </c>
      <c r="F238" s="565"/>
      <c r="G238" s="565"/>
      <c r="H238" s="565"/>
      <c r="I238" s="565"/>
      <c r="J238" s="565">
        <v>1</v>
      </c>
      <c r="K238" s="565">
        <v>266</v>
      </c>
      <c r="L238" s="565"/>
      <c r="M238" s="565">
        <v>266</v>
      </c>
      <c r="N238" s="565">
        <v>2</v>
      </c>
      <c r="O238" s="565">
        <v>546</v>
      </c>
      <c r="P238" s="553"/>
      <c r="Q238" s="566">
        <v>273</v>
      </c>
    </row>
    <row r="239" spans="1:17" ht="14.4" customHeight="1" x14ac:dyDescent="0.3">
      <c r="A239" s="547" t="s">
        <v>1177</v>
      </c>
      <c r="B239" s="548" t="s">
        <v>1072</v>
      </c>
      <c r="C239" s="548" t="s">
        <v>1059</v>
      </c>
      <c r="D239" s="548" t="s">
        <v>1099</v>
      </c>
      <c r="E239" s="548" t="s">
        <v>1100</v>
      </c>
      <c r="F239" s="565"/>
      <c r="G239" s="565"/>
      <c r="H239" s="565"/>
      <c r="I239" s="565"/>
      <c r="J239" s="565">
        <v>2</v>
      </c>
      <c r="K239" s="565">
        <v>282</v>
      </c>
      <c r="L239" s="565"/>
      <c r="M239" s="565">
        <v>141</v>
      </c>
      <c r="N239" s="565">
        <v>2</v>
      </c>
      <c r="O239" s="565">
        <v>284</v>
      </c>
      <c r="P239" s="553"/>
      <c r="Q239" s="566">
        <v>142</v>
      </c>
    </row>
    <row r="240" spans="1:17" ht="14.4" customHeight="1" x14ac:dyDescent="0.3">
      <c r="A240" s="547" t="s">
        <v>1177</v>
      </c>
      <c r="B240" s="548" t="s">
        <v>1072</v>
      </c>
      <c r="C240" s="548" t="s">
        <v>1059</v>
      </c>
      <c r="D240" s="548" t="s">
        <v>1101</v>
      </c>
      <c r="E240" s="548" t="s">
        <v>1100</v>
      </c>
      <c r="F240" s="565">
        <v>2</v>
      </c>
      <c r="G240" s="565">
        <v>156</v>
      </c>
      <c r="H240" s="565">
        <v>1</v>
      </c>
      <c r="I240" s="565">
        <v>78</v>
      </c>
      <c r="J240" s="565">
        <v>5</v>
      </c>
      <c r="K240" s="565">
        <v>390</v>
      </c>
      <c r="L240" s="565">
        <v>2.5</v>
      </c>
      <c r="M240" s="565">
        <v>78</v>
      </c>
      <c r="N240" s="565">
        <v>5</v>
      </c>
      <c r="O240" s="565">
        <v>390</v>
      </c>
      <c r="P240" s="553">
        <v>2.5</v>
      </c>
      <c r="Q240" s="566">
        <v>78</v>
      </c>
    </row>
    <row r="241" spans="1:17" ht="14.4" customHeight="1" x14ac:dyDescent="0.3">
      <c r="A241" s="547" t="s">
        <v>1177</v>
      </c>
      <c r="B241" s="548" t="s">
        <v>1072</v>
      </c>
      <c r="C241" s="548" t="s">
        <v>1059</v>
      </c>
      <c r="D241" s="548" t="s">
        <v>1102</v>
      </c>
      <c r="E241" s="548" t="s">
        <v>1103</v>
      </c>
      <c r="F241" s="565"/>
      <c r="G241" s="565"/>
      <c r="H241" s="565"/>
      <c r="I241" s="565"/>
      <c r="J241" s="565">
        <v>2</v>
      </c>
      <c r="K241" s="565">
        <v>614</v>
      </c>
      <c r="L241" s="565"/>
      <c r="M241" s="565">
        <v>307</v>
      </c>
      <c r="N241" s="565">
        <v>2</v>
      </c>
      <c r="O241" s="565">
        <v>626</v>
      </c>
      <c r="P241" s="553"/>
      <c r="Q241" s="566">
        <v>313</v>
      </c>
    </row>
    <row r="242" spans="1:17" ht="14.4" customHeight="1" x14ac:dyDescent="0.3">
      <c r="A242" s="547" t="s">
        <v>1177</v>
      </c>
      <c r="B242" s="548" t="s">
        <v>1072</v>
      </c>
      <c r="C242" s="548" t="s">
        <v>1059</v>
      </c>
      <c r="D242" s="548" t="s">
        <v>1106</v>
      </c>
      <c r="E242" s="548" t="s">
        <v>1107</v>
      </c>
      <c r="F242" s="565">
        <v>3</v>
      </c>
      <c r="G242" s="565">
        <v>480</v>
      </c>
      <c r="H242" s="565">
        <v>1</v>
      </c>
      <c r="I242" s="565">
        <v>160</v>
      </c>
      <c r="J242" s="565">
        <v>4</v>
      </c>
      <c r="K242" s="565">
        <v>644</v>
      </c>
      <c r="L242" s="565">
        <v>1.3416666666666666</v>
      </c>
      <c r="M242" s="565">
        <v>161</v>
      </c>
      <c r="N242" s="565">
        <v>5</v>
      </c>
      <c r="O242" s="565">
        <v>815</v>
      </c>
      <c r="P242" s="553">
        <v>1.6979166666666667</v>
      </c>
      <c r="Q242" s="566">
        <v>163</v>
      </c>
    </row>
    <row r="243" spans="1:17" ht="14.4" customHeight="1" x14ac:dyDescent="0.3">
      <c r="A243" s="547" t="s">
        <v>1177</v>
      </c>
      <c r="B243" s="548" t="s">
        <v>1072</v>
      </c>
      <c r="C243" s="548" t="s">
        <v>1059</v>
      </c>
      <c r="D243" s="548" t="s">
        <v>1110</v>
      </c>
      <c r="E243" s="548" t="s">
        <v>1076</v>
      </c>
      <c r="F243" s="565">
        <v>3</v>
      </c>
      <c r="G243" s="565">
        <v>210</v>
      </c>
      <c r="H243" s="565">
        <v>1</v>
      </c>
      <c r="I243" s="565">
        <v>70</v>
      </c>
      <c r="J243" s="565">
        <v>10</v>
      </c>
      <c r="K243" s="565">
        <v>710</v>
      </c>
      <c r="L243" s="565">
        <v>3.3809523809523809</v>
      </c>
      <c r="M243" s="565">
        <v>71</v>
      </c>
      <c r="N243" s="565">
        <v>12</v>
      </c>
      <c r="O243" s="565">
        <v>864</v>
      </c>
      <c r="P243" s="553">
        <v>4.1142857142857139</v>
      </c>
      <c r="Q243" s="566">
        <v>72</v>
      </c>
    </row>
    <row r="244" spans="1:17" ht="14.4" customHeight="1" x14ac:dyDescent="0.3">
      <c r="A244" s="547" t="s">
        <v>1178</v>
      </c>
      <c r="B244" s="548" t="s">
        <v>1072</v>
      </c>
      <c r="C244" s="548" t="s">
        <v>1059</v>
      </c>
      <c r="D244" s="548" t="s">
        <v>1075</v>
      </c>
      <c r="E244" s="548" t="s">
        <v>1076</v>
      </c>
      <c r="F244" s="565"/>
      <c r="G244" s="565"/>
      <c r="H244" s="565"/>
      <c r="I244" s="565"/>
      <c r="J244" s="565"/>
      <c r="K244" s="565"/>
      <c r="L244" s="565"/>
      <c r="M244" s="565"/>
      <c r="N244" s="565">
        <v>1</v>
      </c>
      <c r="O244" s="565">
        <v>211</v>
      </c>
      <c r="P244" s="553"/>
      <c r="Q244" s="566">
        <v>211</v>
      </c>
    </row>
    <row r="245" spans="1:17" ht="14.4" customHeight="1" x14ac:dyDescent="0.3">
      <c r="A245" s="547" t="s">
        <v>1178</v>
      </c>
      <c r="B245" s="548" t="s">
        <v>1072</v>
      </c>
      <c r="C245" s="548" t="s">
        <v>1059</v>
      </c>
      <c r="D245" s="548" t="s">
        <v>1084</v>
      </c>
      <c r="E245" s="548" t="s">
        <v>1085</v>
      </c>
      <c r="F245" s="565"/>
      <c r="G245" s="565"/>
      <c r="H245" s="565"/>
      <c r="I245" s="565"/>
      <c r="J245" s="565"/>
      <c r="K245" s="565"/>
      <c r="L245" s="565"/>
      <c r="M245" s="565"/>
      <c r="N245" s="565">
        <v>1</v>
      </c>
      <c r="O245" s="565">
        <v>137</v>
      </c>
      <c r="P245" s="553"/>
      <c r="Q245" s="566">
        <v>137</v>
      </c>
    </row>
    <row r="246" spans="1:17" ht="14.4" customHeight="1" x14ac:dyDescent="0.3">
      <c r="A246" s="547" t="s">
        <v>1178</v>
      </c>
      <c r="B246" s="548" t="s">
        <v>1072</v>
      </c>
      <c r="C246" s="548" t="s">
        <v>1059</v>
      </c>
      <c r="D246" s="548" t="s">
        <v>1095</v>
      </c>
      <c r="E246" s="548" t="s">
        <v>1096</v>
      </c>
      <c r="F246" s="565"/>
      <c r="G246" s="565"/>
      <c r="H246" s="565"/>
      <c r="I246" s="565"/>
      <c r="J246" s="565"/>
      <c r="K246" s="565"/>
      <c r="L246" s="565"/>
      <c r="M246" s="565"/>
      <c r="N246" s="565">
        <v>1</v>
      </c>
      <c r="O246" s="565">
        <v>17</v>
      </c>
      <c r="P246" s="553"/>
      <c r="Q246" s="566">
        <v>17</v>
      </c>
    </row>
    <row r="247" spans="1:17" ht="14.4" customHeight="1" x14ac:dyDescent="0.3">
      <c r="A247" s="547" t="s">
        <v>1178</v>
      </c>
      <c r="B247" s="548" t="s">
        <v>1072</v>
      </c>
      <c r="C247" s="548" t="s">
        <v>1059</v>
      </c>
      <c r="D247" s="548" t="s">
        <v>1101</v>
      </c>
      <c r="E247" s="548" t="s">
        <v>1100</v>
      </c>
      <c r="F247" s="565"/>
      <c r="G247" s="565"/>
      <c r="H247" s="565"/>
      <c r="I247" s="565"/>
      <c r="J247" s="565"/>
      <c r="K247" s="565"/>
      <c r="L247" s="565"/>
      <c r="M247" s="565"/>
      <c r="N247" s="565">
        <v>1</v>
      </c>
      <c r="O247" s="565">
        <v>78</v>
      </c>
      <c r="P247" s="553"/>
      <c r="Q247" s="566">
        <v>78</v>
      </c>
    </row>
    <row r="248" spans="1:17" ht="14.4" customHeight="1" x14ac:dyDescent="0.3">
      <c r="A248" s="547" t="s">
        <v>1178</v>
      </c>
      <c r="B248" s="548" t="s">
        <v>1072</v>
      </c>
      <c r="C248" s="548" t="s">
        <v>1059</v>
      </c>
      <c r="D248" s="548" t="s">
        <v>1106</v>
      </c>
      <c r="E248" s="548" t="s">
        <v>1107</v>
      </c>
      <c r="F248" s="565"/>
      <c r="G248" s="565"/>
      <c r="H248" s="565"/>
      <c r="I248" s="565"/>
      <c r="J248" s="565"/>
      <c r="K248" s="565"/>
      <c r="L248" s="565"/>
      <c r="M248" s="565"/>
      <c r="N248" s="565">
        <v>1</v>
      </c>
      <c r="O248" s="565">
        <v>163</v>
      </c>
      <c r="P248" s="553"/>
      <c r="Q248" s="566">
        <v>163</v>
      </c>
    </row>
    <row r="249" spans="1:17" ht="14.4" customHeight="1" x14ac:dyDescent="0.3">
      <c r="A249" s="547" t="s">
        <v>1178</v>
      </c>
      <c r="B249" s="548" t="s">
        <v>1072</v>
      </c>
      <c r="C249" s="548" t="s">
        <v>1059</v>
      </c>
      <c r="D249" s="548" t="s">
        <v>1110</v>
      </c>
      <c r="E249" s="548" t="s">
        <v>1076</v>
      </c>
      <c r="F249" s="565"/>
      <c r="G249" s="565"/>
      <c r="H249" s="565"/>
      <c r="I249" s="565"/>
      <c r="J249" s="565"/>
      <c r="K249" s="565"/>
      <c r="L249" s="565"/>
      <c r="M249" s="565"/>
      <c r="N249" s="565">
        <v>3</v>
      </c>
      <c r="O249" s="565">
        <v>216</v>
      </c>
      <c r="P249" s="553"/>
      <c r="Q249" s="566">
        <v>72</v>
      </c>
    </row>
    <row r="250" spans="1:17" ht="14.4" customHeight="1" x14ac:dyDescent="0.3">
      <c r="A250" s="547" t="s">
        <v>1179</v>
      </c>
      <c r="B250" s="548" t="s">
        <v>1072</v>
      </c>
      <c r="C250" s="548" t="s">
        <v>1059</v>
      </c>
      <c r="D250" s="548" t="s">
        <v>1075</v>
      </c>
      <c r="E250" s="548" t="s">
        <v>1076</v>
      </c>
      <c r="F250" s="565">
        <v>12</v>
      </c>
      <c r="G250" s="565">
        <v>2436</v>
      </c>
      <c r="H250" s="565">
        <v>1</v>
      </c>
      <c r="I250" s="565">
        <v>203</v>
      </c>
      <c r="J250" s="565">
        <v>9</v>
      </c>
      <c r="K250" s="565">
        <v>1854</v>
      </c>
      <c r="L250" s="565">
        <v>0.76108374384236455</v>
      </c>
      <c r="M250" s="565">
        <v>206</v>
      </c>
      <c r="N250" s="565">
        <v>4</v>
      </c>
      <c r="O250" s="565">
        <v>844</v>
      </c>
      <c r="P250" s="553">
        <v>0.34646962233169132</v>
      </c>
      <c r="Q250" s="566">
        <v>211</v>
      </c>
    </row>
    <row r="251" spans="1:17" ht="14.4" customHeight="1" x14ac:dyDescent="0.3">
      <c r="A251" s="547" t="s">
        <v>1179</v>
      </c>
      <c r="B251" s="548" t="s">
        <v>1072</v>
      </c>
      <c r="C251" s="548" t="s">
        <v>1059</v>
      </c>
      <c r="D251" s="548" t="s">
        <v>1078</v>
      </c>
      <c r="E251" s="548" t="s">
        <v>1079</v>
      </c>
      <c r="F251" s="565">
        <v>16</v>
      </c>
      <c r="G251" s="565">
        <v>4672</v>
      </c>
      <c r="H251" s="565">
        <v>1</v>
      </c>
      <c r="I251" s="565">
        <v>292</v>
      </c>
      <c r="J251" s="565">
        <v>63</v>
      </c>
      <c r="K251" s="565">
        <v>18585</v>
      </c>
      <c r="L251" s="565">
        <v>3.9779537671232879</v>
      </c>
      <c r="M251" s="565">
        <v>295</v>
      </c>
      <c r="N251" s="565">
        <v>65</v>
      </c>
      <c r="O251" s="565">
        <v>19565</v>
      </c>
      <c r="P251" s="553">
        <v>4.1877140410958908</v>
      </c>
      <c r="Q251" s="566">
        <v>301</v>
      </c>
    </row>
    <row r="252" spans="1:17" ht="14.4" customHeight="1" x14ac:dyDescent="0.3">
      <c r="A252" s="547" t="s">
        <v>1179</v>
      </c>
      <c r="B252" s="548" t="s">
        <v>1072</v>
      </c>
      <c r="C252" s="548" t="s">
        <v>1059</v>
      </c>
      <c r="D252" s="548" t="s">
        <v>1080</v>
      </c>
      <c r="E252" s="548" t="s">
        <v>1081</v>
      </c>
      <c r="F252" s="565">
        <v>3</v>
      </c>
      <c r="G252" s="565">
        <v>279</v>
      </c>
      <c r="H252" s="565">
        <v>1</v>
      </c>
      <c r="I252" s="565">
        <v>93</v>
      </c>
      <c r="J252" s="565">
        <v>3</v>
      </c>
      <c r="K252" s="565">
        <v>285</v>
      </c>
      <c r="L252" s="565">
        <v>1.021505376344086</v>
      </c>
      <c r="M252" s="565">
        <v>95</v>
      </c>
      <c r="N252" s="565">
        <v>4</v>
      </c>
      <c r="O252" s="565">
        <v>396</v>
      </c>
      <c r="P252" s="553">
        <v>1.4193548387096775</v>
      </c>
      <c r="Q252" s="566">
        <v>99</v>
      </c>
    </row>
    <row r="253" spans="1:17" ht="14.4" customHeight="1" x14ac:dyDescent="0.3">
      <c r="A253" s="547" t="s">
        <v>1179</v>
      </c>
      <c r="B253" s="548" t="s">
        <v>1072</v>
      </c>
      <c r="C253" s="548" t="s">
        <v>1059</v>
      </c>
      <c r="D253" s="548" t="s">
        <v>1084</v>
      </c>
      <c r="E253" s="548" t="s">
        <v>1085</v>
      </c>
      <c r="F253" s="565">
        <v>13</v>
      </c>
      <c r="G253" s="565">
        <v>1742</v>
      </c>
      <c r="H253" s="565">
        <v>1</v>
      </c>
      <c r="I253" s="565">
        <v>134</v>
      </c>
      <c r="J253" s="565">
        <v>16</v>
      </c>
      <c r="K253" s="565">
        <v>2160</v>
      </c>
      <c r="L253" s="565">
        <v>1.2399540757749712</v>
      </c>
      <c r="M253" s="565">
        <v>135</v>
      </c>
      <c r="N253" s="565">
        <v>19</v>
      </c>
      <c r="O253" s="565">
        <v>2603</v>
      </c>
      <c r="P253" s="553">
        <v>1.4942594718714122</v>
      </c>
      <c r="Q253" s="566">
        <v>137</v>
      </c>
    </row>
    <row r="254" spans="1:17" ht="14.4" customHeight="1" x14ac:dyDescent="0.3">
      <c r="A254" s="547" t="s">
        <v>1179</v>
      </c>
      <c r="B254" s="548" t="s">
        <v>1072</v>
      </c>
      <c r="C254" s="548" t="s">
        <v>1059</v>
      </c>
      <c r="D254" s="548" t="s">
        <v>1087</v>
      </c>
      <c r="E254" s="548" t="s">
        <v>1088</v>
      </c>
      <c r="F254" s="565"/>
      <c r="G254" s="565"/>
      <c r="H254" s="565"/>
      <c r="I254" s="565"/>
      <c r="J254" s="565"/>
      <c r="K254" s="565"/>
      <c r="L254" s="565"/>
      <c r="M254" s="565"/>
      <c r="N254" s="565">
        <v>1</v>
      </c>
      <c r="O254" s="565">
        <v>639</v>
      </c>
      <c r="P254" s="553"/>
      <c r="Q254" s="566">
        <v>639</v>
      </c>
    </row>
    <row r="255" spans="1:17" ht="14.4" customHeight="1" x14ac:dyDescent="0.3">
      <c r="A255" s="547" t="s">
        <v>1179</v>
      </c>
      <c r="B255" s="548" t="s">
        <v>1072</v>
      </c>
      <c r="C255" s="548" t="s">
        <v>1059</v>
      </c>
      <c r="D255" s="548" t="s">
        <v>1091</v>
      </c>
      <c r="E255" s="548" t="s">
        <v>1092</v>
      </c>
      <c r="F255" s="565">
        <v>1</v>
      </c>
      <c r="G255" s="565">
        <v>159</v>
      </c>
      <c r="H255" s="565">
        <v>1</v>
      </c>
      <c r="I255" s="565">
        <v>159</v>
      </c>
      <c r="J255" s="565">
        <v>2</v>
      </c>
      <c r="K255" s="565">
        <v>322</v>
      </c>
      <c r="L255" s="565">
        <v>2.0251572327044025</v>
      </c>
      <c r="M255" s="565">
        <v>161</v>
      </c>
      <c r="N255" s="565">
        <v>1</v>
      </c>
      <c r="O255" s="565">
        <v>173</v>
      </c>
      <c r="P255" s="553">
        <v>1.0880503144654088</v>
      </c>
      <c r="Q255" s="566">
        <v>173</v>
      </c>
    </row>
    <row r="256" spans="1:17" ht="14.4" customHeight="1" x14ac:dyDescent="0.3">
      <c r="A256" s="547" t="s">
        <v>1179</v>
      </c>
      <c r="B256" s="548" t="s">
        <v>1072</v>
      </c>
      <c r="C256" s="548" t="s">
        <v>1059</v>
      </c>
      <c r="D256" s="548" t="s">
        <v>1095</v>
      </c>
      <c r="E256" s="548" t="s">
        <v>1096</v>
      </c>
      <c r="F256" s="565">
        <v>39</v>
      </c>
      <c r="G256" s="565">
        <v>624</v>
      </c>
      <c r="H256" s="565">
        <v>1</v>
      </c>
      <c r="I256" s="565">
        <v>16</v>
      </c>
      <c r="J256" s="565">
        <v>40</v>
      </c>
      <c r="K256" s="565">
        <v>640</v>
      </c>
      <c r="L256" s="565">
        <v>1.0256410256410255</v>
      </c>
      <c r="M256" s="565">
        <v>16</v>
      </c>
      <c r="N256" s="565">
        <v>46</v>
      </c>
      <c r="O256" s="565">
        <v>782</v>
      </c>
      <c r="P256" s="553">
        <v>1.2532051282051282</v>
      </c>
      <c r="Q256" s="566">
        <v>17</v>
      </c>
    </row>
    <row r="257" spans="1:17" ht="14.4" customHeight="1" x14ac:dyDescent="0.3">
      <c r="A257" s="547" t="s">
        <v>1179</v>
      </c>
      <c r="B257" s="548" t="s">
        <v>1072</v>
      </c>
      <c r="C257" s="548" t="s">
        <v>1059</v>
      </c>
      <c r="D257" s="548" t="s">
        <v>1097</v>
      </c>
      <c r="E257" s="548" t="s">
        <v>1098</v>
      </c>
      <c r="F257" s="565">
        <v>2</v>
      </c>
      <c r="G257" s="565">
        <v>524</v>
      </c>
      <c r="H257" s="565">
        <v>1</v>
      </c>
      <c r="I257" s="565">
        <v>262</v>
      </c>
      <c r="J257" s="565">
        <v>1</v>
      </c>
      <c r="K257" s="565">
        <v>266</v>
      </c>
      <c r="L257" s="565">
        <v>0.50763358778625955</v>
      </c>
      <c r="M257" s="565">
        <v>266</v>
      </c>
      <c r="N257" s="565">
        <v>2</v>
      </c>
      <c r="O257" s="565">
        <v>546</v>
      </c>
      <c r="P257" s="553">
        <v>1.0419847328244274</v>
      </c>
      <c r="Q257" s="566">
        <v>273</v>
      </c>
    </row>
    <row r="258" spans="1:17" ht="14.4" customHeight="1" x14ac:dyDescent="0.3">
      <c r="A258" s="547" t="s">
        <v>1179</v>
      </c>
      <c r="B258" s="548" t="s">
        <v>1072</v>
      </c>
      <c r="C258" s="548" t="s">
        <v>1059</v>
      </c>
      <c r="D258" s="548" t="s">
        <v>1099</v>
      </c>
      <c r="E258" s="548" t="s">
        <v>1100</v>
      </c>
      <c r="F258" s="565">
        <v>2</v>
      </c>
      <c r="G258" s="565">
        <v>282</v>
      </c>
      <c r="H258" s="565">
        <v>1</v>
      </c>
      <c r="I258" s="565">
        <v>141</v>
      </c>
      <c r="J258" s="565">
        <v>1</v>
      </c>
      <c r="K258" s="565">
        <v>141</v>
      </c>
      <c r="L258" s="565">
        <v>0.5</v>
      </c>
      <c r="M258" s="565">
        <v>141</v>
      </c>
      <c r="N258" s="565">
        <v>2</v>
      </c>
      <c r="O258" s="565">
        <v>284</v>
      </c>
      <c r="P258" s="553">
        <v>1.0070921985815602</v>
      </c>
      <c r="Q258" s="566">
        <v>142</v>
      </c>
    </row>
    <row r="259" spans="1:17" ht="14.4" customHeight="1" x14ac:dyDescent="0.3">
      <c r="A259" s="547" t="s">
        <v>1179</v>
      </c>
      <c r="B259" s="548" t="s">
        <v>1072</v>
      </c>
      <c r="C259" s="548" t="s">
        <v>1059</v>
      </c>
      <c r="D259" s="548" t="s">
        <v>1101</v>
      </c>
      <c r="E259" s="548" t="s">
        <v>1100</v>
      </c>
      <c r="F259" s="565">
        <v>13</v>
      </c>
      <c r="G259" s="565">
        <v>1014</v>
      </c>
      <c r="H259" s="565">
        <v>1</v>
      </c>
      <c r="I259" s="565">
        <v>78</v>
      </c>
      <c r="J259" s="565">
        <v>16</v>
      </c>
      <c r="K259" s="565">
        <v>1248</v>
      </c>
      <c r="L259" s="565">
        <v>1.2307692307692308</v>
      </c>
      <c r="M259" s="565">
        <v>78</v>
      </c>
      <c r="N259" s="565">
        <v>18</v>
      </c>
      <c r="O259" s="565">
        <v>1404</v>
      </c>
      <c r="P259" s="553">
        <v>1.3846153846153846</v>
      </c>
      <c r="Q259" s="566">
        <v>78</v>
      </c>
    </row>
    <row r="260" spans="1:17" ht="14.4" customHeight="1" x14ac:dyDescent="0.3">
      <c r="A260" s="547" t="s">
        <v>1179</v>
      </c>
      <c r="B260" s="548" t="s">
        <v>1072</v>
      </c>
      <c r="C260" s="548" t="s">
        <v>1059</v>
      </c>
      <c r="D260" s="548" t="s">
        <v>1102</v>
      </c>
      <c r="E260" s="548" t="s">
        <v>1103</v>
      </c>
      <c r="F260" s="565">
        <v>2</v>
      </c>
      <c r="G260" s="565">
        <v>606</v>
      </c>
      <c r="H260" s="565">
        <v>1</v>
      </c>
      <c r="I260" s="565">
        <v>303</v>
      </c>
      <c r="J260" s="565">
        <v>1</v>
      </c>
      <c r="K260" s="565">
        <v>307</v>
      </c>
      <c r="L260" s="565">
        <v>0.50660066006600657</v>
      </c>
      <c r="M260" s="565">
        <v>307</v>
      </c>
      <c r="N260" s="565">
        <v>2</v>
      </c>
      <c r="O260" s="565">
        <v>626</v>
      </c>
      <c r="P260" s="553">
        <v>1.033003300330033</v>
      </c>
      <c r="Q260" s="566">
        <v>313</v>
      </c>
    </row>
    <row r="261" spans="1:17" ht="14.4" customHeight="1" x14ac:dyDescent="0.3">
      <c r="A261" s="547" t="s">
        <v>1179</v>
      </c>
      <c r="B261" s="548" t="s">
        <v>1072</v>
      </c>
      <c r="C261" s="548" t="s">
        <v>1059</v>
      </c>
      <c r="D261" s="548" t="s">
        <v>1106</v>
      </c>
      <c r="E261" s="548" t="s">
        <v>1107</v>
      </c>
      <c r="F261" s="565">
        <v>35</v>
      </c>
      <c r="G261" s="565">
        <v>5600</v>
      </c>
      <c r="H261" s="565">
        <v>1</v>
      </c>
      <c r="I261" s="565">
        <v>160</v>
      </c>
      <c r="J261" s="565">
        <v>36</v>
      </c>
      <c r="K261" s="565">
        <v>5796</v>
      </c>
      <c r="L261" s="565">
        <v>1.0349999999999999</v>
      </c>
      <c r="M261" s="565">
        <v>161</v>
      </c>
      <c r="N261" s="565">
        <v>40</v>
      </c>
      <c r="O261" s="565">
        <v>6520</v>
      </c>
      <c r="P261" s="553">
        <v>1.1642857142857144</v>
      </c>
      <c r="Q261" s="566">
        <v>163</v>
      </c>
    </row>
    <row r="262" spans="1:17" ht="14.4" customHeight="1" x14ac:dyDescent="0.3">
      <c r="A262" s="547" t="s">
        <v>1179</v>
      </c>
      <c r="B262" s="548" t="s">
        <v>1072</v>
      </c>
      <c r="C262" s="548" t="s">
        <v>1059</v>
      </c>
      <c r="D262" s="548" t="s">
        <v>1110</v>
      </c>
      <c r="E262" s="548" t="s">
        <v>1076</v>
      </c>
      <c r="F262" s="565">
        <v>33</v>
      </c>
      <c r="G262" s="565">
        <v>2310</v>
      </c>
      <c r="H262" s="565">
        <v>1</v>
      </c>
      <c r="I262" s="565">
        <v>70</v>
      </c>
      <c r="J262" s="565">
        <v>44</v>
      </c>
      <c r="K262" s="565">
        <v>3124</v>
      </c>
      <c r="L262" s="565">
        <v>1.3523809523809525</v>
      </c>
      <c r="M262" s="565">
        <v>71</v>
      </c>
      <c r="N262" s="565">
        <v>43</v>
      </c>
      <c r="O262" s="565">
        <v>3096</v>
      </c>
      <c r="P262" s="553">
        <v>1.3402597402597403</v>
      </c>
      <c r="Q262" s="566">
        <v>72</v>
      </c>
    </row>
    <row r="263" spans="1:17" ht="14.4" customHeight="1" x14ac:dyDescent="0.3">
      <c r="A263" s="547" t="s">
        <v>1179</v>
      </c>
      <c r="B263" s="548" t="s">
        <v>1072</v>
      </c>
      <c r="C263" s="548" t="s">
        <v>1059</v>
      </c>
      <c r="D263" s="548" t="s">
        <v>1117</v>
      </c>
      <c r="E263" s="548" t="s">
        <v>1118</v>
      </c>
      <c r="F263" s="565">
        <v>1</v>
      </c>
      <c r="G263" s="565">
        <v>1189</v>
      </c>
      <c r="H263" s="565">
        <v>1</v>
      </c>
      <c r="I263" s="565">
        <v>1189</v>
      </c>
      <c r="J263" s="565">
        <v>1</v>
      </c>
      <c r="K263" s="565">
        <v>1195</v>
      </c>
      <c r="L263" s="565">
        <v>1.0050462573591252</v>
      </c>
      <c r="M263" s="565">
        <v>1195</v>
      </c>
      <c r="N263" s="565">
        <v>2</v>
      </c>
      <c r="O263" s="565">
        <v>2422</v>
      </c>
      <c r="P263" s="553">
        <v>2.0370058873002521</v>
      </c>
      <c r="Q263" s="566">
        <v>1211</v>
      </c>
    </row>
    <row r="264" spans="1:17" ht="14.4" customHeight="1" x14ac:dyDescent="0.3">
      <c r="A264" s="547" t="s">
        <v>1179</v>
      </c>
      <c r="B264" s="548" t="s">
        <v>1072</v>
      </c>
      <c r="C264" s="548" t="s">
        <v>1059</v>
      </c>
      <c r="D264" s="548" t="s">
        <v>1119</v>
      </c>
      <c r="E264" s="548" t="s">
        <v>1120</v>
      </c>
      <c r="F264" s="565">
        <v>1</v>
      </c>
      <c r="G264" s="565">
        <v>108</v>
      </c>
      <c r="H264" s="565">
        <v>1</v>
      </c>
      <c r="I264" s="565">
        <v>108</v>
      </c>
      <c r="J264" s="565">
        <v>1</v>
      </c>
      <c r="K264" s="565">
        <v>110</v>
      </c>
      <c r="L264" s="565">
        <v>1.0185185185185186</v>
      </c>
      <c r="M264" s="565">
        <v>110</v>
      </c>
      <c r="N264" s="565">
        <v>3</v>
      </c>
      <c r="O264" s="565">
        <v>342</v>
      </c>
      <c r="P264" s="553">
        <v>3.1666666666666665</v>
      </c>
      <c r="Q264" s="566">
        <v>114</v>
      </c>
    </row>
    <row r="265" spans="1:17" ht="14.4" customHeight="1" x14ac:dyDescent="0.3">
      <c r="A265" s="547" t="s">
        <v>1179</v>
      </c>
      <c r="B265" s="548" t="s">
        <v>1072</v>
      </c>
      <c r="C265" s="548" t="s">
        <v>1059</v>
      </c>
      <c r="D265" s="548" t="s">
        <v>1121</v>
      </c>
      <c r="E265" s="548" t="s">
        <v>1122</v>
      </c>
      <c r="F265" s="565"/>
      <c r="G265" s="565"/>
      <c r="H265" s="565"/>
      <c r="I265" s="565"/>
      <c r="J265" s="565"/>
      <c r="K265" s="565"/>
      <c r="L265" s="565"/>
      <c r="M265" s="565"/>
      <c r="N265" s="565">
        <v>1</v>
      </c>
      <c r="O265" s="565">
        <v>346</v>
      </c>
      <c r="P265" s="553"/>
      <c r="Q265" s="566">
        <v>346</v>
      </c>
    </row>
    <row r="266" spans="1:17" ht="14.4" customHeight="1" x14ac:dyDescent="0.3">
      <c r="A266" s="547" t="s">
        <v>1179</v>
      </c>
      <c r="B266" s="548" t="s">
        <v>1072</v>
      </c>
      <c r="C266" s="548" t="s">
        <v>1059</v>
      </c>
      <c r="D266" s="548" t="s">
        <v>1129</v>
      </c>
      <c r="E266" s="548" t="s">
        <v>1130</v>
      </c>
      <c r="F266" s="565"/>
      <c r="G266" s="565"/>
      <c r="H266" s="565"/>
      <c r="I266" s="565"/>
      <c r="J266" s="565">
        <v>1</v>
      </c>
      <c r="K266" s="565">
        <v>294</v>
      </c>
      <c r="L266" s="565"/>
      <c r="M266" s="565">
        <v>294</v>
      </c>
      <c r="N266" s="565">
        <v>1</v>
      </c>
      <c r="O266" s="565">
        <v>301</v>
      </c>
      <c r="P266" s="553"/>
      <c r="Q266" s="566">
        <v>301</v>
      </c>
    </row>
    <row r="267" spans="1:17" ht="14.4" customHeight="1" x14ac:dyDescent="0.3">
      <c r="A267" s="547" t="s">
        <v>1180</v>
      </c>
      <c r="B267" s="548" t="s">
        <v>1072</v>
      </c>
      <c r="C267" s="548" t="s">
        <v>1059</v>
      </c>
      <c r="D267" s="548" t="s">
        <v>1075</v>
      </c>
      <c r="E267" s="548" t="s">
        <v>1076</v>
      </c>
      <c r="F267" s="565">
        <v>2</v>
      </c>
      <c r="G267" s="565">
        <v>406</v>
      </c>
      <c r="H267" s="565">
        <v>1</v>
      </c>
      <c r="I267" s="565">
        <v>203</v>
      </c>
      <c r="J267" s="565">
        <v>4</v>
      </c>
      <c r="K267" s="565">
        <v>824</v>
      </c>
      <c r="L267" s="565">
        <v>2.0295566502463056</v>
      </c>
      <c r="M267" s="565">
        <v>206</v>
      </c>
      <c r="N267" s="565">
        <v>13</v>
      </c>
      <c r="O267" s="565">
        <v>2743</v>
      </c>
      <c r="P267" s="553">
        <v>6.7561576354679804</v>
      </c>
      <c r="Q267" s="566">
        <v>211</v>
      </c>
    </row>
    <row r="268" spans="1:17" ht="14.4" customHeight="1" x14ac:dyDescent="0.3">
      <c r="A268" s="547" t="s">
        <v>1180</v>
      </c>
      <c r="B268" s="548" t="s">
        <v>1072</v>
      </c>
      <c r="C268" s="548" t="s">
        <v>1059</v>
      </c>
      <c r="D268" s="548" t="s">
        <v>1084</v>
      </c>
      <c r="E268" s="548" t="s">
        <v>1085</v>
      </c>
      <c r="F268" s="565">
        <v>2</v>
      </c>
      <c r="G268" s="565">
        <v>268</v>
      </c>
      <c r="H268" s="565">
        <v>1</v>
      </c>
      <c r="I268" s="565">
        <v>134</v>
      </c>
      <c r="J268" s="565">
        <v>2</v>
      </c>
      <c r="K268" s="565">
        <v>270</v>
      </c>
      <c r="L268" s="565">
        <v>1.0074626865671641</v>
      </c>
      <c r="M268" s="565">
        <v>135</v>
      </c>
      <c r="N268" s="565"/>
      <c r="O268" s="565"/>
      <c r="P268" s="553"/>
      <c r="Q268" s="566"/>
    </row>
    <row r="269" spans="1:17" ht="14.4" customHeight="1" x14ac:dyDescent="0.3">
      <c r="A269" s="547" t="s">
        <v>1180</v>
      </c>
      <c r="B269" s="548" t="s">
        <v>1072</v>
      </c>
      <c r="C269" s="548" t="s">
        <v>1059</v>
      </c>
      <c r="D269" s="548" t="s">
        <v>1095</v>
      </c>
      <c r="E269" s="548" t="s">
        <v>1096</v>
      </c>
      <c r="F269" s="565">
        <v>4</v>
      </c>
      <c r="G269" s="565">
        <v>64</v>
      </c>
      <c r="H269" s="565">
        <v>1</v>
      </c>
      <c r="I269" s="565">
        <v>16</v>
      </c>
      <c r="J269" s="565">
        <v>8</v>
      </c>
      <c r="K269" s="565">
        <v>128</v>
      </c>
      <c r="L269" s="565">
        <v>2</v>
      </c>
      <c r="M269" s="565">
        <v>16</v>
      </c>
      <c r="N269" s="565">
        <v>5</v>
      </c>
      <c r="O269" s="565">
        <v>85</v>
      </c>
      <c r="P269" s="553">
        <v>1.328125</v>
      </c>
      <c r="Q269" s="566">
        <v>17</v>
      </c>
    </row>
    <row r="270" spans="1:17" ht="14.4" customHeight="1" x14ac:dyDescent="0.3">
      <c r="A270" s="547" t="s">
        <v>1180</v>
      </c>
      <c r="B270" s="548" t="s">
        <v>1072</v>
      </c>
      <c r="C270" s="548" t="s">
        <v>1059</v>
      </c>
      <c r="D270" s="548" t="s">
        <v>1097</v>
      </c>
      <c r="E270" s="548" t="s">
        <v>1098</v>
      </c>
      <c r="F270" s="565">
        <v>1</v>
      </c>
      <c r="G270" s="565">
        <v>262</v>
      </c>
      <c r="H270" s="565">
        <v>1</v>
      </c>
      <c r="I270" s="565">
        <v>262</v>
      </c>
      <c r="J270" s="565">
        <v>2</v>
      </c>
      <c r="K270" s="565">
        <v>532</v>
      </c>
      <c r="L270" s="565">
        <v>2.0305343511450382</v>
      </c>
      <c r="M270" s="565">
        <v>266</v>
      </c>
      <c r="N270" s="565">
        <v>3</v>
      </c>
      <c r="O270" s="565">
        <v>819</v>
      </c>
      <c r="P270" s="553">
        <v>3.1259541984732824</v>
      </c>
      <c r="Q270" s="566">
        <v>273</v>
      </c>
    </row>
    <row r="271" spans="1:17" ht="14.4" customHeight="1" x14ac:dyDescent="0.3">
      <c r="A271" s="547" t="s">
        <v>1180</v>
      </c>
      <c r="B271" s="548" t="s">
        <v>1072</v>
      </c>
      <c r="C271" s="548" t="s">
        <v>1059</v>
      </c>
      <c r="D271" s="548" t="s">
        <v>1099</v>
      </c>
      <c r="E271" s="548" t="s">
        <v>1100</v>
      </c>
      <c r="F271" s="565">
        <v>1</v>
      </c>
      <c r="G271" s="565">
        <v>141</v>
      </c>
      <c r="H271" s="565">
        <v>1</v>
      </c>
      <c r="I271" s="565">
        <v>141</v>
      </c>
      <c r="J271" s="565">
        <v>3</v>
      </c>
      <c r="K271" s="565">
        <v>423</v>
      </c>
      <c r="L271" s="565">
        <v>3</v>
      </c>
      <c r="M271" s="565">
        <v>141</v>
      </c>
      <c r="N271" s="565">
        <v>4</v>
      </c>
      <c r="O271" s="565">
        <v>568</v>
      </c>
      <c r="P271" s="553">
        <v>4.0283687943262407</v>
      </c>
      <c r="Q271" s="566">
        <v>142</v>
      </c>
    </row>
    <row r="272" spans="1:17" ht="14.4" customHeight="1" x14ac:dyDescent="0.3">
      <c r="A272" s="547" t="s">
        <v>1180</v>
      </c>
      <c r="B272" s="548" t="s">
        <v>1072</v>
      </c>
      <c r="C272" s="548" t="s">
        <v>1059</v>
      </c>
      <c r="D272" s="548" t="s">
        <v>1101</v>
      </c>
      <c r="E272" s="548" t="s">
        <v>1100</v>
      </c>
      <c r="F272" s="565">
        <v>2</v>
      </c>
      <c r="G272" s="565">
        <v>156</v>
      </c>
      <c r="H272" s="565">
        <v>1</v>
      </c>
      <c r="I272" s="565">
        <v>78</v>
      </c>
      <c r="J272" s="565">
        <v>2</v>
      </c>
      <c r="K272" s="565">
        <v>156</v>
      </c>
      <c r="L272" s="565">
        <v>1</v>
      </c>
      <c r="M272" s="565">
        <v>78</v>
      </c>
      <c r="N272" s="565"/>
      <c r="O272" s="565"/>
      <c r="P272" s="553"/>
      <c r="Q272" s="566"/>
    </row>
    <row r="273" spans="1:17" ht="14.4" customHeight="1" x14ac:dyDescent="0.3">
      <c r="A273" s="547" t="s">
        <v>1180</v>
      </c>
      <c r="B273" s="548" t="s">
        <v>1072</v>
      </c>
      <c r="C273" s="548" t="s">
        <v>1059</v>
      </c>
      <c r="D273" s="548" t="s">
        <v>1102</v>
      </c>
      <c r="E273" s="548" t="s">
        <v>1103</v>
      </c>
      <c r="F273" s="565">
        <v>1</v>
      </c>
      <c r="G273" s="565">
        <v>303</v>
      </c>
      <c r="H273" s="565">
        <v>1</v>
      </c>
      <c r="I273" s="565">
        <v>303</v>
      </c>
      <c r="J273" s="565">
        <v>3</v>
      </c>
      <c r="K273" s="565">
        <v>921</v>
      </c>
      <c r="L273" s="565">
        <v>3.0396039603960396</v>
      </c>
      <c r="M273" s="565">
        <v>307</v>
      </c>
      <c r="N273" s="565">
        <v>4</v>
      </c>
      <c r="O273" s="565">
        <v>1252</v>
      </c>
      <c r="P273" s="553">
        <v>4.1320132013201318</v>
      </c>
      <c r="Q273" s="566">
        <v>313</v>
      </c>
    </row>
    <row r="274" spans="1:17" ht="14.4" customHeight="1" x14ac:dyDescent="0.3">
      <c r="A274" s="547" t="s">
        <v>1180</v>
      </c>
      <c r="B274" s="548" t="s">
        <v>1072</v>
      </c>
      <c r="C274" s="548" t="s">
        <v>1059</v>
      </c>
      <c r="D274" s="548" t="s">
        <v>1106</v>
      </c>
      <c r="E274" s="548" t="s">
        <v>1107</v>
      </c>
      <c r="F274" s="565">
        <v>2</v>
      </c>
      <c r="G274" s="565">
        <v>320</v>
      </c>
      <c r="H274" s="565">
        <v>1</v>
      </c>
      <c r="I274" s="565">
        <v>160</v>
      </c>
      <c r="J274" s="565">
        <v>3</v>
      </c>
      <c r="K274" s="565">
        <v>483</v>
      </c>
      <c r="L274" s="565">
        <v>1.5093749999999999</v>
      </c>
      <c r="M274" s="565">
        <v>161</v>
      </c>
      <c r="N274" s="565">
        <v>1</v>
      </c>
      <c r="O274" s="565">
        <v>163</v>
      </c>
      <c r="P274" s="553">
        <v>0.50937500000000002</v>
      </c>
      <c r="Q274" s="566">
        <v>163</v>
      </c>
    </row>
    <row r="275" spans="1:17" ht="14.4" customHeight="1" x14ac:dyDescent="0.3">
      <c r="A275" s="547" t="s">
        <v>1180</v>
      </c>
      <c r="B275" s="548" t="s">
        <v>1072</v>
      </c>
      <c r="C275" s="548" t="s">
        <v>1059</v>
      </c>
      <c r="D275" s="548" t="s">
        <v>1110</v>
      </c>
      <c r="E275" s="548" t="s">
        <v>1076</v>
      </c>
      <c r="F275" s="565">
        <v>4</v>
      </c>
      <c r="G275" s="565">
        <v>280</v>
      </c>
      <c r="H275" s="565">
        <v>1</v>
      </c>
      <c r="I275" s="565">
        <v>70</v>
      </c>
      <c r="J275" s="565">
        <v>5</v>
      </c>
      <c r="K275" s="565">
        <v>355</v>
      </c>
      <c r="L275" s="565">
        <v>1.2678571428571428</v>
      </c>
      <c r="M275" s="565">
        <v>71</v>
      </c>
      <c r="N275" s="565"/>
      <c r="O275" s="565"/>
      <c r="P275" s="553"/>
      <c r="Q275" s="566"/>
    </row>
    <row r="276" spans="1:17" ht="14.4" customHeight="1" x14ac:dyDescent="0.3">
      <c r="A276" s="547" t="s">
        <v>1181</v>
      </c>
      <c r="B276" s="548" t="s">
        <v>1072</v>
      </c>
      <c r="C276" s="548" t="s">
        <v>1059</v>
      </c>
      <c r="D276" s="548" t="s">
        <v>1075</v>
      </c>
      <c r="E276" s="548" t="s">
        <v>1076</v>
      </c>
      <c r="F276" s="565"/>
      <c r="G276" s="565"/>
      <c r="H276" s="565"/>
      <c r="I276" s="565"/>
      <c r="J276" s="565">
        <v>4</v>
      </c>
      <c r="K276" s="565">
        <v>824</v>
      </c>
      <c r="L276" s="565"/>
      <c r="M276" s="565">
        <v>206</v>
      </c>
      <c r="N276" s="565">
        <v>1</v>
      </c>
      <c r="O276" s="565">
        <v>211</v>
      </c>
      <c r="P276" s="553"/>
      <c r="Q276" s="566">
        <v>211</v>
      </c>
    </row>
    <row r="277" spans="1:17" ht="14.4" customHeight="1" x14ac:dyDescent="0.3">
      <c r="A277" s="547" t="s">
        <v>1181</v>
      </c>
      <c r="B277" s="548" t="s">
        <v>1072</v>
      </c>
      <c r="C277" s="548" t="s">
        <v>1059</v>
      </c>
      <c r="D277" s="548" t="s">
        <v>1077</v>
      </c>
      <c r="E277" s="548" t="s">
        <v>1076</v>
      </c>
      <c r="F277" s="565">
        <v>1</v>
      </c>
      <c r="G277" s="565">
        <v>84</v>
      </c>
      <c r="H277" s="565">
        <v>1</v>
      </c>
      <c r="I277" s="565">
        <v>84</v>
      </c>
      <c r="J277" s="565">
        <v>1</v>
      </c>
      <c r="K277" s="565">
        <v>85</v>
      </c>
      <c r="L277" s="565">
        <v>1.0119047619047619</v>
      </c>
      <c r="M277" s="565">
        <v>85</v>
      </c>
      <c r="N277" s="565"/>
      <c r="O277" s="565"/>
      <c r="P277" s="553"/>
      <c r="Q277" s="566"/>
    </row>
    <row r="278" spans="1:17" ht="14.4" customHeight="1" x14ac:dyDescent="0.3">
      <c r="A278" s="547" t="s">
        <v>1181</v>
      </c>
      <c r="B278" s="548" t="s">
        <v>1072</v>
      </c>
      <c r="C278" s="548" t="s">
        <v>1059</v>
      </c>
      <c r="D278" s="548" t="s">
        <v>1078</v>
      </c>
      <c r="E278" s="548" t="s">
        <v>1079</v>
      </c>
      <c r="F278" s="565"/>
      <c r="G278" s="565"/>
      <c r="H278" s="565"/>
      <c r="I278" s="565"/>
      <c r="J278" s="565">
        <v>2</v>
      </c>
      <c r="K278" s="565">
        <v>590</v>
      </c>
      <c r="L278" s="565"/>
      <c r="M278" s="565">
        <v>295</v>
      </c>
      <c r="N278" s="565"/>
      <c r="O278" s="565"/>
      <c r="P278" s="553"/>
      <c r="Q278" s="566"/>
    </row>
    <row r="279" spans="1:17" ht="14.4" customHeight="1" x14ac:dyDescent="0.3">
      <c r="A279" s="547" t="s">
        <v>1181</v>
      </c>
      <c r="B279" s="548" t="s">
        <v>1072</v>
      </c>
      <c r="C279" s="548" t="s">
        <v>1059</v>
      </c>
      <c r="D279" s="548" t="s">
        <v>1086</v>
      </c>
      <c r="E279" s="548" t="s">
        <v>1085</v>
      </c>
      <c r="F279" s="565">
        <v>1</v>
      </c>
      <c r="G279" s="565">
        <v>175</v>
      </c>
      <c r="H279" s="565">
        <v>1</v>
      </c>
      <c r="I279" s="565">
        <v>175</v>
      </c>
      <c r="J279" s="565">
        <v>1</v>
      </c>
      <c r="K279" s="565">
        <v>178</v>
      </c>
      <c r="L279" s="565">
        <v>1.0171428571428571</v>
      </c>
      <c r="M279" s="565">
        <v>178</v>
      </c>
      <c r="N279" s="565"/>
      <c r="O279" s="565"/>
      <c r="P279" s="553"/>
      <c r="Q279" s="566"/>
    </row>
    <row r="280" spans="1:17" ht="14.4" customHeight="1" x14ac:dyDescent="0.3">
      <c r="A280" s="547" t="s">
        <v>1181</v>
      </c>
      <c r="B280" s="548" t="s">
        <v>1072</v>
      </c>
      <c r="C280" s="548" t="s">
        <v>1059</v>
      </c>
      <c r="D280" s="548" t="s">
        <v>1089</v>
      </c>
      <c r="E280" s="548" t="s">
        <v>1090</v>
      </c>
      <c r="F280" s="565">
        <v>1</v>
      </c>
      <c r="G280" s="565">
        <v>585</v>
      </c>
      <c r="H280" s="565">
        <v>1</v>
      </c>
      <c r="I280" s="565">
        <v>585</v>
      </c>
      <c r="J280" s="565">
        <v>1</v>
      </c>
      <c r="K280" s="565">
        <v>593</v>
      </c>
      <c r="L280" s="565">
        <v>1.0136752136752136</v>
      </c>
      <c r="M280" s="565">
        <v>593</v>
      </c>
      <c r="N280" s="565"/>
      <c r="O280" s="565"/>
      <c r="P280" s="553"/>
      <c r="Q280" s="566"/>
    </row>
    <row r="281" spans="1:17" ht="14.4" customHeight="1" x14ac:dyDescent="0.3">
      <c r="A281" s="547" t="s">
        <v>1181</v>
      </c>
      <c r="B281" s="548" t="s">
        <v>1072</v>
      </c>
      <c r="C281" s="548" t="s">
        <v>1059</v>
      </c>
      <c r="D281" s="548" t="s">
        <v>1091</v>
      </c>
      <c r="E281" s="548" t="s">
        <v>1092</v>
      </c>
      <c r="F281" s="565">
        <v>1</v>
      </c>
      <c r="G281" s="565">
        <v>159</v>
      </c>
      <c r="H281" s="565">
        <v>1</v>
      </c>
      <c r="I281" s="565">
        <v>159</v>
      </c>
      <c r="J281" s="565">
        <v>1</v>
      </c>
      <c r="K281" s="565">
        <v>161</v>
      </c>
      <c r="L281" s="565">
        <v>1.0125786163522013</v>
      </c>
      <c r="M281" s="565">
        <v>161</v>
      </c>
      <c r="N281" s="565"/>
      <c r="O281" s="565"/>
      <c r="P281" s="553"/>
      <c r="Q281" s="566"/>
    </row>
    <row r="282" spans="1:17" ht="14.4" customHeight="1" x14ac:dyDescent="0.3">
      <c r="A282" s="547" t="s">
        <v>1181</v>
      </c>
      <c r="B282" s="548" t="s">
        <v>1072</v>
      </c>
      <c r="C282" s="548" t="s">
        <v>1059</v>
      </c>
      <c r="D282" s="548" t="s">
        <v>1095</v>
      </c>
      <c r="E282" s="548" t="s">
        <v>1096</v>
      </c>
      <c r="F282" s="565">
        <v>1</v>
      </c>
      <c r="G282" s="565">
        <v>16</v>
      </c>
      <c r="H282" s="565">
        <v>1</v>
      </c>
      <c r="I282" s="565">
        <v>16</v>
      </c>
      <c r="J282" s="565">
        <v>2</v>
      </c>
      <c r="K282" s="565">
        <v>32</v>
      </c>
      <c r="L282" s="565">
        <v>2</v>
      </c>
      <c r="M282" s="565">
        <v>16</v>
      </c>
      <c r="N282" s="565">
        <v>1</v>
      </c>
      <c r="O282" s="565">
        <v>17</v>
      </c>
      <c r="P282" s="553">
        <v>1.0625</v>
      </c>
      <c r="Q282" s="566">
        <v>17</v>
      </c>
    </row>
    <row r="283" spans="1:17" ht="14.4" customHeight="1" x14ac:dyDescent="0.3">
      <c r="A283" s="547" t="s">
        <v>1181</v>
      </c>
      <c r="B283" s="548" t="s">
        <v>1072</v>
      </c>
      <c r="C283" s="548" t="s">
        <v>1059</v>
      </c>
      <c r="D283" s="548" t="s">
        <v>1097</v>
      </c>
      <c r="E283" s="548" t="s">
        <v>1098</v>
      </c>
      <c r="F283" s="565"/>
      <c r="G283" s="565"/>
      <c r="H283" s="565"/>
      <c r="I283" s="565"/>
      <c r="J283" s="565">
        <v>1</v>
      </c>
      <c r="K283" s="565">
        <v>266</v>
      </c>
      <c r="L283" s="565"/>
      <c r="M283" s="565">
        <v>266</v>
      </c>
      <c r="N283" s="565"/>
      <c r="O283" s="565"/>
      <c r="P283" s="553"/>
      <c r="Q283" s="566"/>
    </row>
    <row r="284" spans="1:17" ht="14.4" customHeight="1" x14ac:dyDescent="0.3">
      <c r="A284" s="547" t="s">
        <v>1181</v>
      </c>
      <c r="B284" s="548" t="s">
        <v>1072</v>
      </c>
      <c r="C284" s="548" t="s">
        <v>1059</v>
      </c>
      <c r="D284" s="548" t="s">
        <v>1099</v>
      </c>
      <c r="E284" s="548" t="s">
        <v>1100</v>
      </c>
      <c r="F284" s="565"/>
      <c r="G284" s="565"/>
      <c r="H284" s="565"/>
      <c r="I284" s="565"/>
      <c r="J284" s="565">
        <v>1</v>
      </c>
      <c r="K284" s="565">
        <v>141</v>
      </c>
      <c r="L284" s="565"/>
      <c r="M284" s="565">
        <v>141</v>
      </c>
      <c r="N284" s="565">
        <v>1</v>
      </c>
      <c r="O284" s="565">
        <v>142</v>
      </c>
      <c r="P284" s="553"/>
      <c r="Q284" s="566">
        <v>142</v>
      </c>
    </row>
    <row r="285" spans="1:17" ht="14.4" customHeight="1" x14ac:dyDescent="0.3">
      <c r="A285" s="547" t="s">
        <v>1181</v>
      </c>
      <c r="B285" s="548" t="s">
        <v>1072</v>
      </c>
      <c r="C285" s="548" t="s">
        <v>1059</v>
      </c>
      <c r="D285" s="548" t="s">
        <v>1102</v>
      </c>
      <c r="E285" s="548" t="s">
        <v>1103</v>
      </c>
      <c r="F285" s="565"/>
      <c r="G285" s="565"/>
      <c r="H285" s="565"/>
      <c r="I285" s="565"/>
      <c r="J285" s="565">
        <v>1</v>
      </c>
      <c r="K285" s="565">
        <v>307</v>
      </c>
      <c r="L285" s="565"/>
      <c r="M285" s="565">
        <v>307</v>
      </c>
      <c r="N285" s="565">
        <v>1</v>
      </c>
      <c r="O285" s="565">
        <v>313</v>
      </c>
      <c r="P285" s="553"/>
      <c r="Q285" s="566">
        <v>313</v>
      </c>
    </row>
    <row r="286" spans="1:17" ht="14.4" customHeight="1" x14ac:dyDescent="0.3">
      <c r="A286" s="547" t="s">
        <v>1181</v>
      </c>
      <c r="B286" s="548" t="s">
        <v>1072</v>
      </c>
      <c r="C286" s="548" t="s">
        <v>1059</v>
      </c>
      <c r="D286" s="548" t="s">
        <v>1115</v>
      </c>
      <c r="E286" s="548" t="s">
        <v>1116</v>
      </c>
      <c r="F286" s="565">
        <v>1</v>
      </c>
      <c r="G286" s="565">
        <v>216</v>
      </c>
      <c r="H286" s="565">
        <v>1</v>
      </c>
      <c r="I286" s="565">
        <v>216</v>
      </c>
      <c r="J286" s="565">
        <v>1</v>
      </c>
      <c r="K286" s="565">
        <v>220</v>
      </c>
      <c r="L286" s="565">
        <v>1.0185185185185186</v>
      </c>
      <c r="M286" s="565">
        <v>220</v>
      </c>
      <c r="N286" s="565"/>
      <c r="O286" s="565"/>
      <c r="P286" s="553"/>
      <c r="Q286" s="566"/>
    </row>
    <row r="287" spans="1:17" ht="14.4" customHeight="1" x14ac:dyDescent="0.3">
      <c r="A287" s="547" t="s">
        <v>1181</v>
      </c>
      <c r="B287" s="548" t="s">
        <v>1072</v>
      </c>
      <c r="C287" s="548" t="s">
        <v>1059</v>
      </c>
      <c r="D287" s="548" t="s">
        <v>1127</v>
      </c>
      <c r="E287" s="548" t="s">
        <v>1128</v>
      </c>
      <c r="F287" s="565"/>
      <c r="G287" s="565"/>
      <c r="H287" s="565"/>
      <c r="I287" s="565"/>
      <c r="J287" s="565">
        <v>1</v>
      </c>
      <c r="K287" s="565">
        <v>1033</v>
      </c>
      <c r="L287" s="565"/>
      <c r="M287" s="565">
        <v>1033</v>
      </c>
      <c r="N287" s="565"/>
      <c r="O287" s="565"/>
      <c r="P287" s="553"/>
      <c r="Q287" s="566"/>
    </row>
    <row r="288" spans="1:17" ht="14.4" customHeight="1" x14ac:dyDescent="0.3">
      <c r="A288" s="547" t="s">
        <v>1182</v>
      </c>
      <c r="B288" s="548" t="s">
        <v>1072</v>
      </c>
      <c r="C288" s="548" t="s">
        <v>1059</v>
      </c>
      <c r="D288" s="548" t="s">
        <v>1075</v>
      </c>
      <c r="E288" s="548" t="s">
        <v>1076</v>
      </c>
      <c r="F288" s="565">
        <v>9</v>
      </c>
      <c r="G288" s="565">
        <v>1827</v>
      </c>
      <c r="H288" s="565">
        <v>1</v>
      </c>
      <c r="I288" s="565">
        <v>203</v>
      </c>
      <c r="J288" s="565">
        <v>10</v>
      </c>
      <c r="K288" s="565">
        <v>2060</v>
      </c>
      <c r="L288" s="565">
        <v>1.1275314723590586</v>
      </c>
      <c r="M288" s="565">
        <v>206</v>
      </c>
      <c r="N288" s="565">
        <v>5</v>
      </c>
      <c r="O288" s="565">
        <v>1055</v>
      </c>
      <c r="P288" s="553">
        <v>0.57744937055281886</v>
      </c>
      <c r="Q288" s="566">
        <v>211</v>
      </c>
    </row>
    <row r="289" spans="1:17" ht="14.4" customHeight="1" x14ac:dyDescent="0.3">
      <c r="A289" s="547" t="s">
        <v>1182</v>
      </c>
      <c r="B289" s="548" t="s">
        <v>1072</v>
      </c>
      <c r="C289" s="548" t="s">
        <v>1059</v>
      </c>
      <c r="D289" s="548" t="s">
        <v>1077</v>
      </c>
      <c r="E289" s="548" t="s">
        <v>1076</v>
      </c>
      <c r="F289" s="565"/>
      <c r="G289" s="565"/>
      <c r="H289" s="565"/>
      <c r="I289" s="565"/>
      <c r="J289" s="565">
        <v>3</v>
      </c>
      <c r="K289" s="565">
        <v>255</v>
      </c>
      <c r="L289" s="565"/>
      <c r="M289" s="565">
        <v>85</v>
      </c>
      <c r="N289" s="565"/>
      <c r="O289" s="565"/>
      <c r="P289" s="553"/>
      <c r="Q289" s="566"/>
    </row>
    <row r="290" spans="1:17" ht="14.4" customHeight="1" x14ac:dyDescent="0.3">
      <c r="A290" s="547" t="s">
        <v>1182</v>
      </c>
      <c r="B290" s="548" t="s">
        <v>1072</v>
      </c>
      <c r="C290" s="548" t="s">
        <v>1059</v>
      </c>
      <c r="D290" s="548" t="s">
        <v>1078</v>
      </c>
      <c r="E290" s="548" t="s">
        <v>1079</v>
      </c>
      <c r="F290" s="565">
        <v>67</v>
      </c>
      <c r="G290" s="565">
        <v>19564</v>
      </c>
      <c r="H290" s="565">
        <v>1</v>
      </c>
      <c r="I290" s="565">
        <v>292</v>
      </c>
      <c r="J290" s="565">
        <v>50</v>
      </c>
      <c r="K290" s="565">
        <v>14750</v>
      </c>
      <c r="L290" s="565">
        <v>0.75393580044980579</v>
      </c>
      <c r="M290" s="565">
        <v>295</v>
      </c>
      <c r="N290" s="565">
        <v>48</v>
      </c>
      <c r="O290" s="565">
        <v>14448</v>
      </c>
      <c r="P290" s="553">
        <v>0.73849928439991819</v>
      </c>
      <c r="Q290" s="566">
        <v>301</v>
      </c>
    </row>
    <row r="291" spans="1:17" ht="14.4" customHeight="1" x14ac:dyDescent="0.3">
      <c r="A291" s="547" t="s">
        <v>1182</v>
      </c>
      <c r="B291" s="548" t="s">
        <v>1072</v>
      </c>
      <c r="C291" s="548" t="s">
        <v>1059</v>
      </c>
      <c r="D291" s="548" t="s">
        <v>1080</v>
      </c>
      <c r="E291" s="548" t="s">
        <v>1081</v>
      </c>
      <c r="F291" s="565">
        <v>3</v>
      </c>
      <c r="G291" s="565">
        <v>279</v>
      </c>
      <c r="H291" s="565">
        <v>1</v>
      </c>
      <c r="I291" s="565">
        <v>93</v>
      </c>
      <c r="J291" s="565"/>
      <c r="K291" s="565"/>
      <c r="L291" s="565"/>
      <c r="M291" s="565"/>
      <c r="N291" s="565"/>
      <c r="O291" s="565"/>
      <c r="P291" s="553"/>
      <c r="Q291" s="566"/>
    </row>
    <row r="292" spans="1:17" ht="14.4" customHeight="1" x14ac:dyDescent="0.3">
      <c r="A292" s="547" t="s">
        <v>1182</v>
      </c>
      <c r="B292" s="548" t="s">
        <v>1072</v>
      </c>
      <c r="C292" s="548" t="s">
        <v>1059</v>
      </c>
      <c r="D292" s="548" t="s">
        <v>1084</v>
      </c>
      <c r="E292" s="548" t="s">
        <v>1085</v>
      </c>
      <c r="F292" s="565">
        <v>49</v>
      </c>
      <c r="G292" s="565">
        <v>6566</v>
      </c>
      <c r="H292" s="565">
        <v>1</v>
      </c>
      <c r="I292" s="565">
        <v>134</v>
      </c>
      <c r="J292" s="565">
        <v>62</v>
      </c>
      <c r="K292" s="565">
        <v>8370</v>
      </c>
      <c r="L292" s="565">
        <v>1.2747487054523301</v>
      </c>
      <c r="M292" s="565">
        <v>135</v>
      </c>
      <c r="N292" s="565">
        <v>50</v>
      </c>
      <c r="O292" s="565">
        <v>6850</v>
      </c>
      <c r="P292" s="553">
        <v>1.0432531221443802</v>
      </c>
      <c r="Q292" s="566">
        <v>137</v>
      </c>
    </row>
    <row r="293" spans="1:17" ht="14.4" customHeight="1" x14ac:dyDescent="0.3">
      <c r="A293" s="547" t="s">
        <v>1182</v>
      </c>
      <c r="B293" s="548" t="s">
        <v>1072</v>
      </c>
      <c r="C293" s="548" t="s">
        <v>1059</v>
      </c>
      <c r="D293" s="548" t="s">
        <v>1086</v>
      </c>
      <c r="E293" s="548" t="s">
        <v>1085</v>
      </c>
      <c r="F293" s="565"/>
      <c r="G293" s="565"/>
      <c r="H293" s="565"/>
      <c r="I293" s="565"/>
      <c r="J293" s="565">
        <v>1</v>
      </c>
      <c r="K293" s="565">
        <v>178</v>
      </c>
      <c r="L293" s="565"/>
      <c r="M293" s="565">
        <v>178</v>
      </c>
      <c r="N293" s="565"/>
      <c r="O293" s="565"/>
      <c r="P293" s="553"/>
      <c r="Q293" s="566"/>
    </row>
    <row r="294" spans="1:17" ht="14.4" customHeight="1" x14ac:dyDescent="0.3">
      <c r="A294" s="547" t="s">
        <v>1182</v>
      </c>
      <c r="B294" s="548" t="s">
        <v>1072</v>
      </c>
      <c r="C294" s="548" t="s">
        <v>1059</v>
      </c>
      <c r="D294" s="548" t="s">
        <v>1091</v>
      </c>
      <c r="E294" s="548" t="s">
        <v>1092</v>
      </c>
      <c r="F294" s="565">
        <v>3</v>
      </c>
      <c r="G294" s="565">
        <v>477</v>
      </c>
      <c r="H294" s="565">
        <v>1</v>
      </c>
      <c r="I294" s="565">
        <v>159</v>
      </c>
      <c r="J294" s="565">
        <v>2</v>
      </c>
      <c r="K294" s="565">
        <v>322</v>
      </c>
      <c r="L294" s="565">
        <v>0.6750524109014675</v>
      </c>
      <c r="M294" s="565">
        <v>161</v>
      </c>
      <c r="N294" s="565">
        <v>3</v>
      </c>
      <c r="O294" s="565">
        <v>519</v>
      </c>
      <c r="P294" s="553">
        <v>1.0880503144654088</v>
      </c>
      <c r="Q294" s="566">
        <v>173</v>
      </c>
    </row>
    <row r="295" spans="1:17" ht="14.4" customHeight="1" x14ac:dyDescent="0.3">
      <c r="A295" s="547" t="s">
        <v>1182</v>
      </c>
      <c r="B295" s="548" t="s">
        <v>1072</v>
      </c>
      <c r="C295" s="548" t="s">
        <v>1059</v>
      </c>
      <c r="D295" s="548" t="s">
        <v>1093</v>
      </c>
      <c r="E295" s="548" t="s">
        <v>1094</v>
      </c>
      <c r="F295" s="565">
        <v>4</v>
      </c>
      <c r="G295" s="565">
        <v>1528</v>
      </c>
      <c r="H295" s="565">
        <v>1</v>
      </c>
      <c r="I295" s="565">
        <v>382</v>
      </c>
      <c r="J295" s="565"/>
      <c r="K295" s="565"/>
      <c r="L295" s="565"/>
      <c r="M295" s="565"/>
      <c r="N295" s="565"/>
      <c r="O295" s="565"/>
      <c r="P295" s="553"/>
      <c r="Q295" s="566"/>
    </row>
    <row r="296" spans="1:17" ht="14.4" customHeight="1" x14ac:dyDescent="0.3">
      <c r="A296" s="547" t="s">
        <v>1182</v>
      </c>
      <c r="B296" s="548" t="s">
        <v>1072</v>
      </c>
      <c r="C296" s="548" t="s">
        <v>1059</v>
      </c>
      <c r="D296" s="548" t="s">
        <v>1095</v>
      </c>
      <c r="E296" s="548" t="s">
        <v>1096</v>
      </c>
      <c r="F296" s="565">
        <v>56</v>
      </c>
      <c r="G296" s="565">
        <v>896</v>
      </c>
      <c r="H296" s="565">
        <v>1</v>
      </c>
      <c r="I296" s="565">
        <v>16</v>
      </c>
      <c r="J296" s="565">
        <v>67</v>
      </c>
      <c r="K296" s="565">
        <v>1072</v>
      </c>
      <c r="L296" s="565">
        <v>1.1964285714285714</v>
      </c>
      <c r="M296" s="565">
        <v>16</v>
      </c>
      <c r="N296" s="565">
        <v>54</v>
      </c>
      <c r="O296" s="565">
        <v>918</v>
      </c>
      <c r="P296" s="553">
        <v>1.0245535714285714</v>
      </c>
      <c r="Q296" s="566">
        <v>17</v>
      </c>
    </row>
    <row r="297" spans="1:17" ht="14.4" customHeight="1" x14ac:dyDescent="0.3">
      <c r="A297" s="547" t="s">
        <v>1182</v>
      </c>
      <c r="B297" s="548" t="s">
        <v>1072</v>
      </c>
      <c r="C297" s="548" t="s">
        <v>1059</v>
      </c>
      <c r="D297" s="548" t="s">
        <v>1097</v>
      </c>
      <c r="E297" s="548" t="s">
        <v>1098</v>
      </c>
      <c r="F297" s="565">
        <v>3</v>
      </c>
      <c r="G297" s="565">
        <v>786</v>
      </c>
      <c r="H297" s="565">
        <v>1</v>
      </c>
      <c r="I297" s="565">
        <v>262</v>
      </c>
      <c r="J297" s="565">
        <v>4</v>
      </c>
      <c r="K297" s="565">
        <v>1064</v>
      </c>
      <c r="L297" s="565">
        <v>1.3536895674300256</v>
      </c>
      <c r="M297" s="565">
        <v>266</v>
      </c>
      <c r="N297" s="565">
        <v>1</v>
      </c>
      <c r="O297" s="565">
        <v>273</v>
      </c>
      <c r="P297" s="553">
        <v>0.34732824427480918</v>
      </c>
      <c r="Q297" s="566">
        <v>273</v>
      </c>
    </row>
    <row r="298" spans="1:17" ht="14.4" customHeight="1" x14ac:dyDescent="0.3">
      <c r="A298" s="547" t="s">
        <v>1182</v>
      </c>
      <c r="B298" s="548" t="s">
        <v>1072</v>
      </c>
      <c r="C298" s="548" t="s">
        <v>1059</v>
      </c>
      <c r="D298" s="548" t="s">
        <v>1099</v>
      </c>
      <c r="E298" s="548" t="s">
        <v>1100</v>
      </c>
      <c r="F298" s="565">
        <v>3</v>
      </c>
      <c r="G298" s="565">
        <v>423</v>
      </c>
      <c r="H298" s="565">
        <v>1</v>
      </c>
      <c r="I298" s="565">
        <v>141</v>
      </c>
      <c r="J298" s="565">
        <v>4</v>
      </c>
      <c r="K298" s="565">
        <v>564</v>
      </c>
      <c r="L298" s="565">
        <v>1.3333333333333333</v>
      </c>
      <c r="M298" s="565">
        <v>141</v>
      </c>
      <c r="N298" s="565">
        <v>2</v>
      </c>
      <c r="O298" s="565">
        <v>284</v>
      </c>
      <c r="P298" s="553">
        <v>0.67139479905437349</v>
      </c>
      <c r="Q298" s="566">
        <v>142</v>
      </c>
    </row>
    <row r="299" spans="1:17" ht="14.4" customHeight="1" x14ac:dyDescent="0.3">
      <c r="A299" s="547" t="s">
        <v>1182</v>
      </c>
      <c r="B299" s="548" t="s">
        <v>1072</v>
      </c>
      <c r="C299" s="548" t="s">
        <v>1059</v>
      </c>
      <c r="D299" s="548" t="s">
        <v>1101</v>
      </c>
      <c r="E299" s="548" t="s">
        <v>1100</v>
      </c>
      <c r="F299" s="565">
        <v>49</v>
      </c>
      <c r="G299" s="565">
        <v>3822</v>
      </c>
      <c r="H299" s="565">
        <v>1</v>
      </c>
      <c r="I299" s="565">
        <v>78</v>
      </c>
      <c r="J299" s="565">
        <v>62</v>
      </c>
      <c r="K299" s="565">
        <v>4836</v>
      </c>
      <c r="L299" s="565">
        <v>1.2653061224489797</v>
      </c>
      <c r="M299" s="565">
        <v>78</v>
      </c>
      <c r="N299" s="565">
        <v>50</v>
      </c>
      <c r="O299" s="565">
        <v>3900</v>
      </c>
      <c r="P299" s="553">
        <v>1.0204081632653061</v>
      </c>
      <c r="Q299" s="566">
        <v>78</v>
      </c>
    </row>
    <row r="300" spans="1:17" ht="14.4" customHeight="1" x14ac:dyDescent="0.3">
      <c r="A300" s="547" t="s">
        <v>1182</v>
      </c>
      <c r="B300" s="548" t="s">
        <v>1072</v>
      </c>
      <c r="C300" s="548" t="s">
        <v>1059</v>
      </c>
      <c r="D300" s="548" t="s">
        <v>1102</v>
      </c>
      <c r="E300" s="548" t="s">
        <v>1103</v>
      </c>
      <c r="F300" s="565">
        <v>3</v>
      </c>
      <c r="G300" s="565">
        <v>909</v>
      </c>
      <c r="H300" s="565">
        <v>1</v>
      </c>
      <c r="I300" s="565">
        <v>303</v>
      </c>
      <c r="J300" s="565">
        <v>4</v>
      </c>
      <c r="K300" s="565">
        <v>1228</v>
      </c>
      <c r="L300" s="565">
        <v>1.3509350935093509</v>
      </c>
      <c r="M300" s="565">
        <v>307</v>
      </c>
      <c r="N300" s="565">
        <v>2</v>
      </c>
      <c r="O300" s="565">
        <v>626</v>
      </c>
      <c r="P300" s="553">
        <v>0.68866886688668871</v>
      </c>
      <c r="Q300" s="566">
        <v>313</v>
      </c>
    </row>
    <row r="301" spans="1:17" ht="14.4" customHeight="1" x14ac:dyDescent="0.3">
      <c r="A301" s="547" t="s">
        <v>1182</v>
      </c>
      <c r="B301" s="548" t="s">
        <v>1072</v>
      </c>
      <c r="C301" s="548" t="s">
        <v>1059</v>
      </c>
      <c r="D301" s="548" t="s">
        <v>1104</v>
      </c>
      <c r="E301" s="548" t="s">
        <v>1105</v>
      </c>
      <c r="F301" s="565">
        <v>4</v>
      </c>
      <c r="G301" s="565">
        <v>1944</v>
      </c>
      <c r="H301" s="565">
        <v>1</v>
      </c>
      <c r="I301" s="565">
        <v>486</v>
      </c>
      <c r="J301" s="565"/>
      <c r="K301" s="565"/>
      <c r="L301" s="565"/>
      <c r="M301" s="565"/>
      <c r="N301" s="565"/>
      <c r="O301" s="565"/>
      <c r="P301" s="553"/>
      <c r="Q301" s="566"/>
    </row>
    <row r="302" spans="1:17" ht="14.4" customHeight="1" x14ac:dyDescent="0.3">
      <c r="A302" s="547" t="s">
        <v>1182</v>
      </c>
      <c r="B302" s="548" t="s">
        <v>1072</v>
      </c>
      <c r="C302" s="548" t="s">
        <v>1059</v>
      </c>
      <c r="D302" s="548" t="s">
        <v>1106</v>
      </c>
      <c r="E302" s="548" t="s">
        <v>1107</v>
      </c>
      <c r="F302" s="565">
        <v>38</v>
      </c>
      <c r="G302" s="565">
        <v>6080</v>
      </c>
      <c r="H302" s="565">
        <v>1</v>
      </c>
      <c r="I302" s="565">
        <v>160</v>
      </c>
      <c r="J302" s="565">
        <v>40</v>
      </c>
      <c r="K302" s="565">
        <v>6440</v>
      </c>
      <c r="L302" s="565">
        <v>1.0592105263157894</v>
      </c>
      <c r="M302" s="565">
        <v>161</v>
      </c>
      <c r="N302" s="565">
        <v>40</v>
      </c>
      <c r="O302" s="565">
        <v>6520</v>
      </c>
      <c r="P302" s="553">
        <v>1.0723684210526316</v>
      </c>
      <c r="Q302" s="566">
        <v>163</v>
      </c>
    </row>
    <row r="303" spans="1:17" ht="14.4" customHeight="1" x14ac:dyDescent="0.3">
      <c r="A303" s="547" t="s">
        <v>1182</v>
      </c>
      <c r="B303" s="548" t="s">
        <v>1072</v>
      </c>
      <c r="C303" s="548" t="s">
        <v>1059</v>
      </c>
      <c r="D303" s="548" t="s">
        <v>1110</v>
      </c>
      <c r="E303" s="548" t="s">
        <v>1076</v>
      </c>
      <c r="F303" s="565">
        <v>126</v>
      </c>
      <c r="G303" s="565">
        <v>8820</v>
      </c>
      <c r="H303" s="565">
        <v>1</v>
      </c>
      <c r="I303" s="565">
        <v>70</v>
      </c>
      <c r="J303" s="565">
        <v>161</v>
      </c>
      <c r="K303" s="565">
        <v>11431</v>
      </c>
      <c r="L303" s="565">
        <v>1.2960317460317461</v>
      </c>
      <c r="M303" s="565">
        <v>71</v>
      </c>
      <c r="N303" s="565">
        <v>140</v>
      </c>
      <c r="O303" s="565">
        <v>10080</v>
      </c>
      <c r="P303" s="553">
        <v>1.1428571428571428</v>
      </c>
      <c r="Q303" s="566">
        <v>72</v>
      </c>
    </row>
    <row r="304" spans="1:17" ht="14.4" customHeight="1" x14ac:dyDescent="0.3">
      <c r="A304" s="547" t="s">
        <v>1182</v>
      </c>
      <c r="B304" s="548" t="s">
        <v>1072</v>
      </c>
      <c r="C304" s="548" t="s">
        <v>1059</v>
      </c>
      <c r="D304" s="548" t="s">
        <v>1115</v>
      </c>
      <c r="E304" s="548" t="s">
        <v>1116</v>
      </c>
      <c r="F304" s="565"/>
      <c r="G304" s="565"/>
      <c r="H304" s="565"/>
      <c r="I304" s="565"/>
      <c r="J304" s="565">
        <v>3</v>
      </c>
      <c r="K304" s="565">
        <v>660</v>
      </c>
      <c r="L304" s="565"/>
      <c r="M304" s="565">
        <v>220</v>
      </c>
      <c r="N304" s="565"/>
      <c r="O304" s="565"/>
      <c r="P304" s="553"/>
      <c r="Q304" s="566"/>
    </row>
    <row r="305" spans="1:17" ht="14.4" customHeight="1" x14ac:dyDescent="0.3">
      <c r="A305" s="547" t="s">
        <v>1182</v>
      </c>
      <c r="B305" s="548" t="s">
        <v>1072</v>
      </c>
      <c r="C305" s="548" t="s">
        <v>1059</v>
      </c>
      <c r="D305" s="548" t="s">
        <v>1117</v>
      </c>
      <c r="E305" s="548" t="s">
        <v>1118</v>
      </c>
      <c r="F305" s="565">
        <v>2</v>
      </c>
      <c r="G305" s="565">
        <v>2378</v>
      </c>
      <c r="H305" s="565">
        <v>1</v>
      </c>
      <c r="I305" s="565">
        <v>1189</v>
      </c>
      <c r="J305" s="565"/>
      <c r="K305" s="565"/>
      <c r="L305" s="565"/>
      <c r="M305" s="565"/>
      <c r="N305" s="565">
        <v>1</v>
      </c>
      <c r="O305" s="565">
        <v>1211</v>
      </c>
      <c r="P305" s="553">
        <v>0.50925147182506303</v>
      </c>
      <c r="Q305" s="566">
        <v>1211</v>
      </c>
    </row>
    <row r="306" spans="1:17" ht="14.4" customHeight="1" x14ac:dyDescent="0.3">
      <c r="A306" s="547" t="s">
        <v>1182</v>
      </c>
      <c r="B306" s="548" t="s">
        <v>1072</v>
      </c>
      <c r="C306" s="548" t="s">
        <v>1059</v>
      </c>
      <c r="D306" s="548" t="s">
        <v>1119</v>
      </c>
      <c r="E306" s="548" t="s">
        <v>1120</v>
      </c>
      <c r="F306" s="565">
        <v>3</v>
      </c>
      <c r="G306" s="565">
        <v>324</v>
      </c>
      <c r="H306" s="565">
        <v>1</v>
      </c>
      <c r="I306" s="565">
        <v>108</v>
      </c>
      <c r="J306" s="565">
        <v>2</v>
      </c>
      <c r="K306" s="565">
        <v>220</v>
      </c>
      <c r="L306" s="565">
        <v>0.67901234567901236</v>
      </c>
      <c r="M306" s="565">
        <v>110</v>
      </c>
      <c r="N306" s="565">
        <v>1</v>
      </c>
      <c r="O306" s="565">
        <v>114</v>
      </c>
      <c r="P306" s="553">
        <v>0.35185185185185186</v>
      </c>
      <c r="Q306" s="566">
        <v>114</v>
      </c>
    </row>
    <row r="307" spans="1:17" ht="14.4" customHeight="1" x14ac:dyDescent="0.3">
      <c r="A307" s="547" t="s">
        <v>1182</v>
      </c>
      <c r="B307" s="548" t="s">
        <v>1072</v>
      </c>
      <c r="C307" s="548" t="s">
        <v>1059</v>
      </c>
      <c r="D307" s="548" t="s">
        <v>1121</v>
      </c>
      <c r="E307" s="548" t="s">
        <v>1122</v>
      </c>
      <c r="F307" s="565"/>
      <c r="G307" s="565"/>
      <c r="H307" s="565"/>
      <c r="I307" s="565"/>
      <c r="J307" s="565">
        <v>1</v>
      </c>
      <c r="K307" s="565">
        <v>323</v>
      </c>
      <c r="L307" s="565"/>
      <c r="M307" s="565">
        <v>323</v>
      </c>
      <c r="N307" s="565"/>
      <c r="O307" s="565"/>
      <c r="P307" s="553"/>
      <c r="Q307" s="566"/>
    </row>
    <row r="308" spans="1:17" ht="14.4" customHeight="1" x14ac:dyDescent="0.3">
      <c r="A308" s="547" t="s">
        <v>1183</v>
      </c>
      <c r="B308" s="548" t="s">
        <v>1072</v>
      </c>
      <c r="C308" s="548" t="s">
        <v>1059</v>
      </c>
      <c r="D308" s="548" t="s">
        <v>1075</v>
      </c>
      <c r="E308" s="548" t="s">
        <v>1076</v>
      </c>
      <c r="F308" s="565">
        <v>2</v>
      </c>
      <c r="G308" s="565">
        <v>406</v>
      </c>
      <c r="H308" s="565">
        <v>1</v>
      </c>
      <c r="I308" s="565">
        <v>203</v>
      </c>
      <c r="J308" s="565">
        <v>2</v>
      </c>
      <c r="K308" s="565">
        <v>412</v>
      </c>
      <c r="L308" s="565">
        <v>1.0147783251231528</v>
      </c>
      <c r="M308" s="565">
        <v>206</v>
      </c>
      <c r="N308" s="565">
        <v>12</v>
      </c>
      <c r="O308" s="565">
        <v>2532</v>
      </c>
      <c r="P308" s="553">
        <v>6.2364532019704431</v>
      </c>
      <c r="Q308" s="566">
        <v>211</v>
      </c>
    </row>
    <row r="309" spans="1:17" ht="14.4" customHeight="1" x14ac:dyDescent="0.3">
      <c r="A309" s="547" t="s">
        <v>1183</v>
      </c>
      <c r="B309" s="548" t="s">
        <v>1072</v>
      </c>
      <c r="C309" s="548" t="s">
        <v>1059</v>
      </c>
      <c r="D309" s="548" t="s">
        <v>1078</v>
      </c>
      <c r="E309" s="548" t="s">
        <v>1079</v>
      </c>
      <c r="F309" s="565">
        <v>12</v>
      </c>
      <c r="G309" s="565">
        <v>3504</v>
      </c>
      <c r="H309" s="565">
        <v>1</v>
      </c>
      <c r="I309" s="565">
        <v>292</v>
      </c>
      <c r="J309" s="565"/>
      <c r="K309" s="565"/>
      <c r="L309" s="565"/>
      <c r="M309" s="565"/>
      <c r="N309" s="565"/>
      <c r="O309" s="565"/>
      <c r="P309" s="553"/>
      <c r="Q309" s="566"/>
    </row>
    <row r="310" spans="1:17" ht="14.4" customHeight="1" x14ac:dyDescent="0.3">
      <c r="A310" s="547" t="s">
        <v>1183</v>
      </c>
      <c r="B310" s="548" t="s">
        <v>1072</v>
      </c>
      <c r="C310" s="548" t="s">
        <v>1059</v>
      </c>
      <c r="D310" s="548" t="s">
        <v>1084</v>
      </c>
      <c r="E310" s="548" t="s">
        <v>1085</v>
      </c>
      <c r="F310" s="565">
        <v>7</v>
      </c>
      <c r="G310" s="565">
        <v>938</v>
      </c>
      <c r="H310" s="565">
        <v>1</v>
      </c>
      <c r="I310" s="565">
        <v>134</v>
      </c>
      <c r="J310" s="565">
        <v>4</v>
      </c>
      <c r="K310" s="565">
        <v>540</v>
      </c>
      <c r="L310" s="565">
        <v>0.57569296375266521</v>
      </c>
      <c r="M310" s="565">
        <v>135</v>
      </c>
      <c r="N310" s="565">
        <v>9</v>
      </c>
      <c r="O310" s="565">
        <v>1233</v>
      </c>
      <c r="P310" s="553">
        <v>1.3144989339019191</v>
      </c>
      <c r="Q310" s="566">
        <v>137</v>
      </c>
    </row>
    <row r="311" spans="1:17" ht="14.4" customHeight="1" x14ac:dyDescent="0.3">
      <c r="A311" s="547" t="s">
        <v>1183</v>
      </c>
      <c r="B311" s="548" t="s">
        <v>1072</v>
      </c>
      <c r="C311" s="548" t="s">
        <v>1059</v>
      </c>
      <c r="D311" s="548" t="s">
        <v>1091</v>
      </c>
      <c r="E311" s="548" t="s">
        <v>1092</v>
      </c>
      <c r="F311" s="565">
        <v>1</v>
      </c>
      <c r="G311" s="565">
        <v>159</v>
      </c>
      <c r="H311" s="565">
        <v>1</v>
      </c>
      <c r="I311" s="565">
        <v>159</v>
      </c>
      <c r="J311" s="565"/>
      <c r="K311" s="565"/>
      <c r="L311" s="565"/>
      <c r="M311" s="565"/>
      <c r="N311" s="565"/>
      <c r="O311" s="565"/>
      <c r="P311" s="553"/>
      <c r="Q311" s="566"/>
    </row>
    <row r="312" spans="1:17" ht="14.4" customHeight="1" x14ac:dyDescent="0.3">
      <c r="A312" s="547" t="s">
        <v>1183</v>
      </c>
      <c r="B312" s="548" t="s">
        <v>1072</v>
      </c>
      <c r="C312" s="548" t="s">
        <v>1059</v>
      </c>
      <c r="D312" s="548" t="s">
        <v>1095</v>
      </c>
      <c r="E312" s="548" t="s">
        <v>1096</v>
      </c>
      <c r="F312" s="565">
        <v>8</v>
      </c>
      <c r="G312" s="565">
        <v>128</v>
      </c>
      <c r="H312" s="565">
        <v>1</v>
      </c>
      <c r="I312" s="565">
        <v>16</v>
      </c>
      <c r="J312" s="565">
        <v>4</v>
      </c>
      <c r="K312" s="565">
        <v>64</v>
      </c>
      <c r="L312" s="565">
        <v>0.5</v>
      </c>
      <c r="M312" s="565">
        <v>16</v>
      </c>
      <c r="N312" s="565">
        <v>11</v>
      </c>
      <c r="O312" s="565">
        <v>187</v>
      </c>
      <c r="P312" s="553">
        <v>1.4609375</v>
      </c>
      <c r="Q312" s="566">
        <v>17</v>
      </c>
    </row>
    <row r="313" spans="1:17" ht="14.4" customHeight="1" x14ac:dyDescent="0.3">
      <c r="A313" s="547" t="s">
        <v>1183</v>
      </c>
      <c r="B313" s="548" t="s">
        <v>1072</v>
      </c>
      <c r="C313" s="548" t="s">
        <v>1059</v>
      </c>
      <c r="D313" s="548" t="s">
        <v>1097</v>
      </c>
      <c r="E313" s="548" t="s">
        <v>1098</v>
      </c>
      <c r="F313" s="565">
        <v>1</v>
      </c>
      <c r="G313" s="565">
        <v>262</v>
      </c>
      <c r="H313" s="565">
        <v>1</v>
      </c>
      <c r="I313" s="565">
        <v>262</v>
      </c>
      <c r="J313" s="565"/>
      <c r="K313" s="565"/>
      <c r="L313" s="565"/>
      <c r="M313" s="565"/>
      <c r="N313" s="565">
        <v>2</v>
      </c>
      <c r="O313" s="565">
        <v>546</v>
      </c>
      <c r="P313" s="553">
        <v>2.0839694656488548</v>
      </c>
      <c r="Q313" s="566">
        <v>273</v>
      </c>
    </row>
    <row r="314" spans="1:17" ht="14.4" customHeight="1" x14ac:dyDescent="0.3">
      <c r="A314" s="547" t="s">
        <v>1183</v>
      </c>
      <c r="B314" s="548" t="s">
        <v>1072</v>
      </c>
      <c r="C314" s="548" t="s">
        <v>1059</v>
      </c>
      <c r="D314" s="548" t="s">
        <v>1099</v>
      </c>
      <c r="E314" s="548" t="s">
        <v>1100</v>
      </c>
      <c r="F314" s="565"/>
      <c r="G314" s="565"/>
      <c r="H314" s="565"/>
      <c r="I314" s="565"/>
      <c r="J314" s="565"/>
      <c r="K314" s="565"/>
      <c r="L314" s="565"/>
      <c r="M314" s="565"/>
      <c r="N314" s="565">
        <v>2</v>
      </c>
      <c r="O314" s="565">
        <v>284</v>
      </c>
      <c r="P314" s="553"/>
      <c r="Q314" s="566">
        <v>142</v>
      </c>
    </row>
    <row r="315" spans="1:17" ht="14.4" customHeight="1" x14ac:dyDescent="0.3">
      <c r="A315" s="547" t="s">
        <v>1183</v>
      </c>
      <c r="B315" s="548" t="s">
        <v>1072</v>
      </c>
      <c r="C315" s="548" t="s">
        <v>1059</v>
      </c>
      <c r="D315" s="548" t="s">
        <v>1101</v>
      </c>
      <c r="E315" s="548" t="s">
        <v>1100</v>
      </c>
      <c r="F315" s="565">
        <v>7</v>
      </c>
      <c r="G315" s="565">
        <v>546</v>
      </c>
      <c r="H315" s="565">
        <v>1</v>
      </c>
      <c r="I315" s="565">
        <v>78</v>
      </c>
      <c r="J315" s="565">
        <v>4</v>
      </c>
      <c r="K315" s="565">
        <v>312</v>
      </c>
      <c r="L315" s="565">
        <v>0.5714285714285714</v>
      </c>
      <c r="M315" s="565">
        <v>78</v>
      </c>
      <c r="N315" s="565">
        <v>9</v>
      </c>
      <c r="O315" s="565">
        <v>702</v>
      </c>
      <c r="P315" s="553">
        <v>1.2857142857142858</v>
      </c>
      <c r="Q315" s="566">
        <v>78</v>
      </c>
    </row>
    <row r="316" spans="1:17" ht="14.4" customHeight="1" x14ac:dyDescent="0.3">
      <c r="A316" s="547" t="s">
        <v>1183</v>
      </c>
      <c r="B316" s="548" t="s">
        <v>1072</v>
      </c>
      <c r="C316" s="548" t="s">
        <v>1059</v>
      </c>
      <c r="D316" s="548" t="s">
        <v>1102</v>
      </c>
      <c r="E316" s="548" t="s">
        <v>1103</v>
      </c>
      <c r="F316" s="565"/>
      <c r="G316" s="565"/>
      <c r="H316" s="565"/>
      <c r="I316" s="565"/>
      <c r="J316" s="565"/>
      <c r="K316" s="565"/>
      <c r="L316" s="565"/>
      <c r="M316" s="565"/>
      <c r="N316" s="565">
        <v>2</v>
      </c>
      <c r="O316" s="565">
        <v>626</v>
      </c>
      <c r="P316" s="553"/>
      <c r="Q316" s="566">
        <v>313</v>
      </c>
    </row>
    <row r="317" spans="1:17" ht="14.4" customHeight="1" x14ac:dyDescent="0.3">
      <c r="A317" s="547" t="s">
        <v>1183</v>
      </c>
      <c r="B317" s="548" t="s">
        <v>1072</v>
      </c>
      <c r="C317" s="548" t="s">
        <v>1059</v>
      </c>
      <c r="D317" s="548" t="s">
        <v>1106</v>
      </c>
      <c r="E317" s="548" t="s">
        <v>1107</v>
      </c>
      <c r="F317" s="565">
        <v>6</v>
      </c>
      <c r="G317" s="565">
        <v>960</v>
      </c>
      <c r="H317" s="565">
        <v>1</v>
      </c>
      <c r="I317" s="565">
        <v>160</v>
      </c>
      <c r="J317" s="565">
        <v>4</v>
      </c>
      <c r="K317" s="565">
        <v>644</v>
      </c>
      <c r="L317" s="565">
        <v>0.67083333333333328</v>
      </c>
      <c r="M317" s="565">
        <v>161</v>
      </c>
      <c r="N317" s="565">
        <v>9</v>
      </c>
      <c r="O317" s="565">
        <v>1467</v>
      </c>
      <c r="P317" s="553">
        <v>1.528125</v>
      </c>
      <c r="Q317" s="566">
        <v>163</v>
      </c>
    </row>
    <row r="318" spans="1:17" ht="14.4" customHeight="1" x14ac:dyDescent="0.3">
      <c r="A318" s="547" t="s">
        <v>1183</v>
      </c>
      <c r="B318" s="548" t="s">
        <v>1072</v>
      </c>
      <c r="C318" s="548" t="s">
        <v>1059</v>
      </c>
      <c r="D318" s="548" t="s">
        <v>1110</v>
      </c>
      <c r="E318" s="548" t="s">
        <v>1076</v>
      </c>
      <c r="F318" s="565">
        <v>15</v>
      </c>
      <c r="G318" s="565">
        <v>1050</v>
      </c>
      <c r="H318" s="565">
        <v>1</v>
      </c>
      <c r="I318" s="565">
        <v>70</v>
      </c>
      <c r="J318" s="565">
        <v>9</v>
      </c>
      <c r="K318" s="565">
        <v>639</v>
      </c>
      <c r="L318" s="565">
        <v>0.60857142857142854</v>
      </c>
      <c r="M318" s="565">
        <v>71</v>
      </c>
      <c r="N318" s="565">
        <v>19</v>
      </c>
      <c r="O318" s="565">
        <v>1368</v>
      </c>
      <c r="P318" s="553">
        <v>1.3028571428571429</v>
      </c>
      <c r="Q318" s="566">
        <v>72</v>
      </c>
    </row>
    <row r="319" spans="1:17" ht="14.4" customHeight="1" x14ac:dyDescent="0.3">
      <c r="A319" s="547" t="s">
        <v>1183</v>
      </c>
      <c r="B319" s="548" t="s">
        <v>1072</v>
      </c>
      <c r="C319" s="548" t="s">
        <v>1059</v>
      </c>
      <c r="D319" s="548" t="s">
        <v>1117</v>
      </c>
      <c r="E319" s="548" t="s">
        <v>1118</v>
      </c>
      <c r="F319" s="565">
        <v>2</v>
      </c>
      <c r="G319" s="565">
        <v>2378</v>
      </c>
      <c r="H319" s="565">
        <v>1</v>
      </c>
      <c r="I319" s="565">
        <v>1189</v>
      </c>
      <c r="J319" s="565"/>
      <c r="K319" s="565"/>
      <c r="L319" s="565"/>
      <c r="M319" s="565"/>
      <c r="N319" s="565"/>
      <c r="O319" s="565"/>
      <c r="P319" s="553"/>
      <c r="Q319" s="566"/>
    </row>
    <row r="320" spans="1:17" ht="14.4" customHeight="1" x14ac:dyDescent="0.3">
      <c r="A320" s="547" t="s">
        <v>1183</v>
      </c>
      <c r="B320" s="548" t="s">
        <v>1072</v>
      </c>
      <c r="C320" s="548" t="s">
        <v>1059</v>
      </c>
      <c r="D320" s="548" t="s">
        <v>1119</v>
      </c>
      <c r="E320" s="548" t="s">
        <v>1120</v>
      </c>
      <c r="F320" s="565">
        <v>1</v>
      </c>
      <c r="G320" s="565">
        <v>108</v>
      </c>
      <c r="H320" s="565">
        <v>1</v>
      </c>
      <c r="I320" s="565">
        <v>108</v>
      </c>
      <c r="J320" s="565"/>
      <c r="K320" s="565"/>
      <c r="L320" s="565"/>
      <c r="M320" s="565"/>
      <c r="N320" s="565"/>
      <c r="O320" s="565"/>
      <c r="P320" s="553"/>
      <c r="Q320" s="566"/>
    </row>
    <row r="321" spans="1:17" ht="14.4" customHeight="1" x14ac:dyDescent="0.3">
      <c r="A321" s="547" t="s">
        <v>1184</v>
      </c>
      <c r="B321" s="548" t="s">
        <v>1072</v>
      </c>
      <c r="C321" s="548" t="s">
        <v>1059</v>
      </c>
      <c r="D321" s="548" t="s">
        <v>1075</v>
      </c>
      <c r="E321" s="548" t="s">
        <v>1076</v>
      </c>
      <c r="F321" s="565"/>
      <c r="G321" s="565"/>
      <c r="H321" s="565"/>
      <c r="I321" s="565"/>
      <c r="J321" s="565">
        <v>1</v>
      </c>
      <c r="K321" s="565">
        <v>206</v>
      </c>
      <c r="L321" s="565"/>
      <c r="M321" s="565">
        <v>206</v>
      </c>
      <c r="N321" s="565"/>
      <c r="O321" s="565"/>
      <c r="P321" s="553"/>
      <c r="Q321" s="566"/>
    </row>
    <row r="322" spans="1:17" ht="14.4" customHeight="1" x14ac:dyDescent="0.3">
      <c r="A322" s="547" t="s">
        <v>1184</v>
      </c>
      <c r="B322" s="548" t="s">
        <v>1072</v>
      </c>
      <c r="C322" s="548" t="s">
        <v>1059</v>
      </c>
      <c r="D322" s="548" t="s">
        <v>1095</v>
      </c>
      <c r="E322" s="548" t="s">
        <v>1096</v>
      </c>
      <c r="F322" s="565"/>
      <c r="G322" s="565"/>
      <c r="H322" s="565"/>
      <c r="I322" s="565"/>
      <c r="J322" s="565">
        <v>1</v>
      </c>
      <c r="K322" s="565">
        <v>16</v>
      </c>
      <c r="L322" s="565"/>
      <c r="M322" s="565">
        <v>16</v>
      </c>
      <c r="N322" s="565"/>
      <c r="O322" s="565"/>
      <c r="P322" s="553"/>
      <c r="Q322" s="566"/>
    </row>
    <row r="323" spans="1:17" ht="14.4" customHeight="1" x14ac:dyDescent="0.3">
      <c r="A323" s="547" t="s">
        <v>1184</v>
      </c>
      <c r="B323" s="548" t="s">
        <v>1072</v>
      </c>
      <c r="C323" s="548" t="s">
        <v>1059</v>
      </c>
      <c r="D323" s="548" t="s">
        <v>1099</v>
      </c>
      <c r="E323" s="548" t="s">
        <v>1100</v>
      </c>
      <c r="F323" s="565"/>
      <c r="G323" s="565"/>
      <c r="H323" s="565"/>
      <c r="I323" s="565"/>
      <c r="J323" s="565">
        <v>1</v>
      </c>
      <c r="K323" s="565">
        <v>141</v>
      </c>
      <c r="L323" s="565"/>
      <c r="M323" s="565">
        <v>141</v>
      </c>
      <c r="N323" s="565"/>
      <c r="O323" s="565"/>
      <c r="P323" s="553"/>
      <c r="Q323" s="566"/>
    </row>
    <row r="324" spans="1:17" ht="14.4" customHeight="1" x14ac:dyDescent="0.3">
      <c r="A324" s="547" t="s">
        <v>1184</v>
      </c>
      <c r="B324" s="548" t="s">
        <v>1072</v>
      </c>
      <c r="C324" s="548" t="s">
        <v>1059</v>
      </c>
      <c r="D324" s="548" t="s">
        <v>1102</v>
      </c>
      <c r="E324" s="548" t="s">
        <v>1103</v>
      </c>
      <c r="F324" s="565"/>
      <c r="G324" s="565"/>
      <c r="H324" s="565"/>
      <c r="I324" s="565"/>
      <c r="J324" s="565">
        <v>1</v>
      </c>
      <c r="K324" s="565">
        <v>307</v>
      </c>
      <c r="L324" s="565"/>
      <c r="M324" s="565">
        <v>307</v>
      </c>
      <c r="N324" s="565"/>
      <c r="O324" s="565"/>
      <c r="P324" s="553"/>
      <c r="Q324" s="566"/>
    </row>
    <row r="325" spans="1:17" ht="14.4" customHeight="1" x14ac:dyDescent="0.3">
      <c r="A325" s="547" t="s">
        <v>1185</v>
      </c>
      <c r="B325" s="548" t="s">
        <v>1072</v>
      </c>
      <c r="C325" s="548" t="s">
        <v>1059</v>
      </c>
      <c r="D325" s="548" t="s">
        <v>1075</v>
      </c>
      <c r="E325" s="548" t="s">
        <v>1076</v>
      </c>
      <c r="F325" s="565">
        <v>2</v>
      </c>
      <c r="G325" s="565">
        <v>406</v>
      </c>
      <c r="H325" s="565">
        <v>1</v>
      </c>
      <c r="I325" s="565">
        <v>203</v>
      </c>
      <c r="J325" s="565">
        <v>2</v>
      </c>
      <c r="K325" s="565">
        <v>412</v>
      </c>
      <c r="L325" s="565">
        <v>1.0147783251231528</v>
      </c>
      <c r="M325" s="565">
        <v>206</v>
      </c>
      <c r="N325" s="565"/>
      <c r="O325" s="565"/>
      <c r="P325" s="553"/>
      <c r="Q325" s="566"/>
    </row>
    <row r="326" spans="1:17" ht="14.4" customHeight="1" x14ac:dyDescent="0.3">
      <c r="A326" s="547" t="s">
        <v>1185</v>
      </c>
      <c r="B326" s="548" t="s">
        <v>1072</v>
      </c>
      <c r="C326" s="548" t="s">
        <v>1059</v>
      </c>
      <c r="D326" s="548" t="s">
        <v>1077</v>
      </c>
      <c r="E326" s="548" t="s">
        <v>1076</v>
      </c>
      <c r="F326" s="565"/>
      <c r="G326" s="565"/>
      <c r="H326" s="565"/>
      <c r="I326" s="565"/>
      <c r="J326" s="565">
        <v>1</v>
      </c>
      <c r="K326" s="565">
        <v>85</v>
      </c>
      <c r="L326" s="565"/>
      <c r="M326" s="565">
        <v>85</v>
      </c>
      <c r="N326" s="565"/>
      <c r="O326" s="565"/>
      <c r="P326" s="553"/>
      <c r="Q326" s="566"/>
    </row>
    <row r="327" spans="1:17" ht="14.4" customHeight="1" x14ac:dyDescent="0.3">
      <c r="A327" s="547" t="s">
        <v>1185</v>
      </c>
      <c r="B327" s="548" t="s">
        <v>1072</v>
      </c>
      <c r="C327" s="548" t="s">
        <v>1059</v>
      </c>
      <c r="D327" s="548" t="s">
        <v>1078</v>
      </c>
      <c r="E327" s="548" t="s">
        <v>1079</v>
      </c>
      <c r="F327" s="565"/>
      <c r="G327" s="565"/>
      <c r="H327" s="565"/>
      <c r="I327" s="565"/>
      <c r="J327" s="565">
        <v>50</v>
      </c>
      <c r="K327" s="565">
        <v>14750</v>
      </c>
      <c r="L327" s="565"/>
      <c r="M327" s="565">
        <v>295</v>
      </c>
      <c r="N327" s="565">
        <v>25</v>
      </c>
      <c r="O327" s="565">
        <v>7525</v>
      </c>
      <c r="P327" s="553"/>
      <c r="Q327" s="566">
        <v>301</v>
      </c>
    </row>
    <row r="328" spans="1:17" ht="14.4" customHeight="1" x14ac:dyDescent="0.3">
      <c r="A328" s="547" t="s">
        <v>1185</v>
      </c>
      <c r="B328" s="548" t="s">
        <v>1072</v>
      </c>
      <c r="C328" s="548" t="s">
        <v>1059</v>
      </c>
      <c r="D328" s="548" t="s">
        <v>1080</v>
      </c>
      <c r="E328" s="548" t="s">
        <v>1081</v>
      </c>
      <c r="F328" s="565"/>
      <c r="G328" s="565"/>
      <c r="H328" s="565"/>
      <c r="I328" s="565"/>
      <c r="J328" s="565">
        <v>6</v>
      </c>
      <c r="K328" s="565">
        <v>570</v>
      </c>
      <c r="L328" s="565"/>
      <c r="M328" s="565">
        <v>95</v>
      </c>
      <c r="N328" s="565"/>
      <c r="O328" s="565"/>
      <c r="P328" s="553"/>
      <c r="Q328" s="566"/>
    </row>
    <row r="329" spans="1:17" ht="14.4" customHeight="1" x14ac:dyDescent="0.3">
      <c r="A329" s="547" t="s">
        <v>1185</v>
      </c>
      <c r="B329" s="548" t="s">
        <v>1072</v>
      </c>
      <c r="C329" s="548" t="s">
        <v>1059</v>
      </c>
      <c r="D329" s="548" t="s">
        <v>1082</v>
      </c>
      <c r="E329" s="548" t="s">
        <v>1083</v>
      </c>
      <c r="F329" s="565"/>
      <c r="G329" s="565"/>
      <c r="H329" s="565"/>
      <c r="I329" s="565"/>
      <c r="J329" s="565">
        <v>1</v>
      </c>
      <c r="K329" s="565">
        <v>224</v>
      </c>
      <c r="L329" s="565"/>
      <c r="M329" s="565">
        <v>224</v>
      </c>
      <c r="N329" s="565"/>
      <c r="O329" s="565"/>
      <c r="P329" s="553"/>
      <c r="Q329" s="566"/>
    </row>
    <row r="330" spans="1:17" ht="14.4" customHeight="1" x14ac:dyDescent="0.3">
      <c r="A330" s="547" t="s">
        <v>1185</v>
      </c>
      <c r="B330" s="548" t="s">
        <v>1072</v>
      </c>
      <c r="C330" s="548" t="s">
        <v>1059</v>
      </c>
      <c r="D330" s="548" t="s">
        <v>1084</v>
      </c>
      <c r="E330" s="548" t="s">
        <v>1085</v>
      </c>
      <c r="F330" s="565">
        <v>5</v>
      </c>
      <c r="G330" s="565">
        <v>670</v>
      </c>
      <c r="H330" s="565">
        <v>1</v>
      </c>
      <c r="I330" s="565">
        <v>134</v>
      </c>
      <c r="J330" s="565">
        <v>9</v>
      </c>
      <c r="K330" s="565">
        <v>1215</v>
      </c>
      <c r="L330" s="565">
        <v>1.8134328358208955</v>
      </c>
      <c r="M330" s="565">
        <v>135</v>
      </c>
      <c r="N330" s="565">
        <v>9</v>
      </c>
      <c r="O330" s="565">
        <v>1233</v>
      </c>
      <c r="P330" s="553">
        <v>1.8402985074626865</v>
      </c>
      <c r="Q330" s="566">
        <v>137</v>
      </c>
    </row>
    <row r="331" spans="1:17" ht="14.4" customHeight="1" x14ac:dyDescent="0.3">
      <c r="A331" s="547" t="s">
        <v>1185</v>
      </c>
      <c r="B331" s="548" t="s">
        <v>1072</v>
      </c>
      <c r="C331" s="548" t="s">
        <v>1059</v>
      </c>
      <c r="D331" s="548" t="s">
        <v>1086</v>
      </c>
      <c r="E331" s="548" t="s">
        <v>1085</v>
      </c>
      <c r="F331" s="565"/>
      <c r="G331" s="565"/>
      <c r="H331" s="565"/>
      <c r="I331" s="565"/>
      <c r="J331" s="565">
        <v>1</v>
      </c>
      <c r="K331" s="565">
        <v>178</v>
      </c>
      <c r="L331" s="565"/>
      <c r="M331" s="565">
        <v>178</v>
      </c>
      <c r="N331" s="565">
        <v>1</v>
      </c>
      <c r="O331" s="565">
        <v>183</v>
      </c>
      <c r="P331" s="553"/>
      <c r="Q331" s="566">
        <v>183</v>
      </c>
    </row>
    <row r="332" spans="1:17" ht="14.4" customHeight="1" x14ac:dyDescent="0.3">
      <c r="A332" s="547" t="s">
        <v>1185</v>
      </c>
      <c r="B332" s="548" t="s">
        <v>1072</v>
      </c>
      <c r="C332" s="548" t="s">
        <v>1059</v>
      </c>
      <c r="D332" s="548" t="s">
        <v>1089</v>
      </c>
      <c r="E332" s="548" t="s">
        <v>1090</v>
      </c>
      <c r="F332" s="565"/>
      <c r="G332" s="565"/>
      <c r="H332" s="565"/>
      <c r="I332" s="565"/>
      <c r="J332" s="565">
        <v>1</v>
      </c>
      <c r="K332" s="565">
        <v>593</v>
      </c>
      <c r="L332" s="565"/>
      <c r="M332" s="565">
        <v>593</v>
      </c>
      <c r="N332" s="565"/>
      <c r="O332" s="565"/>
      <c r="P332" s="553"/>
      <c r="Q332" s="566"/>
    </row>
    <row r="333" spans="1:17" ht="14.4" customHeight="1" x14ac:dyDescent="0.3">
      <c r="A333" s="547" t="s">
        <v>1185</v>
      </c>
      <c r="B333" s="548" t="s">
        <v>1072</v>
      </c>
      <c r="C333" s="548" t="s">
        <v>1059</v>
      </c>
      <c r="D333" s="548" t="s">
        <v>1091</v>
      </c>
      <c r="E333" s="548" t="s">
        <v>1092</v>
      </c>
      <c r="F333" s="565"/>
      <c r="G333" s="565"/>
      <c r="H333" s="565"/>
      <c r="I333" s="565"/>
      <c r="J333" s="565">
        <v>3</v>
      </c>
      <c r="K333" s="565">
        <v>483</v>
      </c>
      <c r="L333" s="565"/>
      <c r="M333" s="565">
        <v>161</v>
      </c>
      <c r="N333" s="565">
        <v>1</v>
      </c>
      <c r="O333" s="565">
        <v>173</v>
      </c>
      <c r="P333" s="553"/>
      <c r="Q333" s="566">
        <v>173</v>
      </c>
    </row>
    <row r="334" spans="1:17" ht="14.4" customHeight="1" x14ac:dyDescent="0.3">
      <c r="A334" s="547" t="s">
        <v>1185</v>
      </c>
      <c r="B334" s="548" t="s">
        <v>1072</v>
      </c>
      <c r="C334" s="548" t="s">
        <v>1059</v>
      </c>
      <c r="D334" s="548" t="s">
        <v>1095</v>
      </c>
      <c r="E334" s="548" t="s">
        <v>1096</v>
      </c>
      <c r="F334" s="565">
        <v>7</v>
      </c>
      <c r="G334" s="565">
        <v>112</v>
      </c>
      <c r="H334" s="565">
        <v>1</v>
      </c>
      <c r="I334" s="565">
        <v>16</v>
      </c>
      <c r="J334" s="565">
        <v>10</v>
      </c>
      <c r="K334" s="565">
        <v>160</v>
      </c>
      <c r="L334" s="565">
        <v>1.4285714285714286</v>
      </c>
      <c r="M334" s="565">
        <v>16</v>
      </c>
      <c r="N334" s="565">
        <v>9</v>
      </c>
      <c r="O334" s="565">
        <v>153</v>
      </c>
      <c r="P334" s="553">
        <v>1.3660714285714286</v>
      </c>
      <c r="Q334" s="566">
        <v>17</v>
      </c>
    </row>
    <row r="335" spans="1:17" ht="14.4" customHeight="1" x14ac:dyDescent="0.3">
      <c r="A335" s="547" t="s">
        <v>1185</v>
      </c>
      <c r="B335" s="548" t="s">
        <v>1072</v>
      </c>
      <c r="C335" s="548" t="s">
        <v>1059</v>
      </c>
      <c r="D335" s="548" t="s">
        <v>1097</v>
      </c>
      <c r="E335" s="548" t="s">
        <v>1098</v>
      </c>
      <c r="F335" s="565">
        <v>1</v>
      </c>
      <c r="G335" s="565">
        <v>262</v>
      </c>
      <c r="H335" s="565">
        <v>1</v>
      </c>
      <c r="I335" s="565">
        <v>262</v>
      </c>
      <c r="J335" s="565"/>
      <c r="K335" s="565"/>
      <c r="L335" s="565"/>
      <c r="M335" s="565"/>
      <c r="N335" s="565"/>
      <c r="O335" s="565"/>
      <c r="P335" s="553"/>
      <c r="Q335" s="566"/>
    </row>
    <row r="336" spans="1:17" ht="14.4" customHeight="1" x14ac:dyDescent="0.3">
      <c r="A336" s="547" t="s">
        <v>1185</v>
      </c>
      <c r="B336" s="548" t="s">
        <v>1072</v>
      </c>
      <c r="C336" s="548" t="s">
        <v>1059</v>
      </c>
      <c r="D336" s="548" t="s">
        <v>1099</v>
      </c>
      <c r="E336" s="548" t="s">
        <v>1100</v>
      </c>
      <c r="F336" s="565">
        <v>1</v>
      </c>
      <c r="G336" s="565">
        <v>141</v>
      </c>
      <c r="H336" s="565">
        <v>1</v>
      </c>
      <c r="I336" s="565">
        <v>141</v>
      </c>
      <c r="J336" s="565">
        <v>1</v>
      </c>
      <c r="K336" s="565">
        <v>141</v>
      </c>
      <c r="L336" s="565">
        <v>1</v>
      </c>
      <c r="M336" s="565">
        <v>141</v>
      </c>
      <c r="N336" s="565"/>
      <c r="O336" s="565"/>
      <c r="P336" s="553"/>
      <c r="Q336" s="566"/>
    </row>
    <row r="337" spans="1:17" ht="14.4" customHeight="1" x14ac:dyDescent="0.3">
      <c r="A337" s="547" t="s">
        <v>1185</v>
      </c>
      <c r="B337" s="548" t="s">
        <v>1072</v>
      </c>
      <c r="C337" s="548" t="s">
        <v>1059</v>
      </c>
      <c r="D337" s="548" t="s">
        <v>1101</v>
      </c>
      <c r="E337" s="548" t="s">
        <v>1100</v>
      </c>
      <c r="F337" s="565">
        <v>5</v>
      </c>
      <c r="G337" s="565">
        <v>390</v>
      </c>
      <c r="H337" s="565">
        <v>1</v>
      </c>
      <c r="I337" s="565">
        <v>78</v>
      </c>
      <c r="J337" s="565">
        <v>9</v>
      </c>
      <c r="K337" s="565">
        <v>702</v>
      </c>
      <c r="L337" s="565">
        <v>1.8</v>
      </c>
      <c r="M337" s="565">
        <v>78</v>
      </c>
      <c r="N337" s="565">
        <v>9</v>
      </c>
      <c r="O337" s="565">
        <v>702</v>
      </c>
      <c r="P337" s="553">
        <v>1.8</v>
      </c>
      <c r="Q337" s="566">
        <v>78</v>
      </c>
    </row>
    <row r="338" spans="1:17" ht="14.4" customHeight="1" x14ac:dyDescent="0.3">
      <c r="A338" s="547" t="s">
        <v>1185</v>
      </c>
      <c r="B338" s="548" t="s">
        <v>1072</v>
      </c>
      <c r="C338" s="548" t="s">
        <v>1059</v>
      </c>
      <c r="D338" s="548" t="s">
        <v>1102</v>
      </c>
      <c r="E338" s="548" t="s">
        <v>1103</v>
      </c>
      <c r="F338" s="565">
        <v>1</v>
      </c>
      <c r="G338" s="565">
        <v>303</v>
      </c>
      <c r="H338" s="565">
        <v>1</v>
      </c>
      <c r="I338" s="565">
        <v>303</v>
      </c>
      <c r="J338" s="565">
        <v>1</v>
      </c>
      <c r="K338" s="565">
        <v>307</v>
      </c>
      <c r="L338" s="565">
        <v>1.0132013201320131</v>
      </c>
      <c r="M338" s="565">
        <v>307</v>
      </c>
      <c r="N338" s="565"/>
      <c r="O338" s="565"/>
      <c r="P338" s="553"/>
      <c r="Q338" s="566"/>
    </row>
    <row r="339" spans="1:17" ht="14.4" customHeight="1" x14ac:dyDescent="0.3">
      <c r="A339" s="547" t="s">
        <v>1185</v>
      </c>
      <c r="B339" s="548" t="s">
        <v>1072</v>
      </c>
      <c r="C339" s="548" t="s">
        <v>1059</v>
      </c>
      <c r="D339" s="548" t="s">
        <v>1106</v>
      </c>
      <c r="E339" s="548" t="s">
        <v>1107</v>
      </c>
      <c r="F339" s="565">
        <v>3</v>
      </c>
      <c r="G339" s="565">
        <v>480</v>
      </c>
      <c r="H339" s="565">
        <v>1</v>
      </c>
      <c r="I339" s="565">
        <v>160</v>
      </c>
      <c r="J339" s="565">
        <v>3</v>
      </c>
      <c r="K339" s="565">
        <v>483</v>
      </c>
      <c r="L339" s="565">
        <v>1.0062500000000001</v>
      </c>
      <c r="M339" s="565">
        <v>161</v>
      </c>
      <c r="N339" s="565">
        <v>5</v>
      </c>
      <c r="O339" s="565">
        <v>815</v>
      </c>
      <c r="P339" s="553">
        <v>1.6979166666666667</v>
      </c>
      <c r="Q339" s="566">
        <v>163</v>
      </c>
    </row>
    <row r="340" spans="1:17" ht="14.4" customHeight="1" x14ac:dyDescent="0.3">
      <c r="A340" s="547" t="s">
        <v>1185</v>
      </c>
      <c r="B340" s="548" t="s">
        <v>1072</v>
      </c>
      <c r="C340" s="548" t="s">
        <v>1059</v>
      </c>
      <c r="D340" s="548" t="s">
        <v>1110</v>
      </c>
      <c r="E340" s="548" t="s">
        <v>1076</v>
      </c>
      <c r="F340" s="565">
        <v>8</v>
      </c>
      <c r="G340" s="565">
        <v>560</v>
      </c>
      <c r="H340" s="565">
        <v>1</v>
      </c>
      <c r="I340" s="565">
        <v>70</v>
      </c>
      <c r="J340" s="565">
        <v>13</v>
      </c>
      <c r="K340" s="565">
        <v>923</v>
      </c>
      <c r="L340" s="565">
        <v>1.6482142857142856</v>
      </c>
      <c r="M340" s="565">
        <v>71</v>
      </c>
      <c r="N340" s="565">
        <v>11</v>
      </c>
      <c r="O340" s="565">
        <v>792</v>
      </c>
      <c r="P340" s="553">
        <v>1.4142857142857144</v>
      </c>
      <c r="Q340" s="566">
        <v>72</v>
      </c>
    </row>
    <row r="341" spans="1:17" ht="14.4" customHeight="1" x14ac:dyDescent="0.3">
      <c r="A341" s="547" t="s">
        <v>1185</v>
      </c>
      <c r="B341" s="548" t="s">
        <v>1072</v>
      </c>
      <c r="C341" s="548" t="s">
        <v>1059</v>
      </c>
      <c r="D341" s="548" t="s">
        <v>1115</v>
      </c>
      <c r="E341" s="548" t="s">
        <v>1116</v>
      </c>
      <c r="F341" s="565"/>
      <c r="G341" s="565"/>
      <c r="H341" s="565"/>
      <c r="I341" s="565"/>
      <c r="J341" s="565">
        <v>1</v>
      </c>
      <c r="K341" s="565">
        <v>220</v>
      </c>
      <c r="L341" s="565"/>
      <c r="M341" s="565">
        <v>220</v>
      </c>
      <c r="N341" s="565"/>
      <c r="O341" s="565"/>
      <c r="P341" s="553"/>
      <c r="Q341" s="566"/>
    </row>
    <row r="342" spans="1:17" ht="14.4" customHeight="1" x14ac:dyDescent="0.3">
      <c r="A342" s="547" t="s">
        <v>1185</v>
      </c>
      <c r="B342" s="548" t="s">
        <v>1072</v>
      </c>
      <c r="C342" s="548" t="s">
        <v>1059</v>
      </c>
      <c r="D342" s="548" t="s">
        <v>1117</v>
      </c>
      <c r="E342" s="548" t="s">
        <v>1118</v>
      </c>
      <c r="F342" s="565"/>
      <c r="G342" s="565"/>
      <c r="H342" s="565"/>
      <c r="I342" s="565"/>
      <c r="J342" s="565">
        <v>2</v>
      </c>
      <c r="K342" s="565">
        <v>2390</v>
      </c>
      <c r="L342" s="565"/>
      <c r="M342" s="565">
        <v>1195</v>
      </c>
      <c r="N342" s="565">
        <v>2</v>
      </c>
      <c r="O342" s="565">
        <v>2422</v>
      </c>
      <c r="P342" s="553"/>
      <c r="Q342" s="566">
        <v>1211</v>
      </c>
    </row>
    <row r="343" spans="1:17" ht="14.4" customHeight="1" x14ac:dyDescent="0.3">
      <c r="A343" s="547" t="s">
        <v>1185</v>
      </c>
      <c r="B343" s="548" t="s">
        <v>1072</v>
      </c>
      <c r="C343" s="548" t="s">
        <v>1059</v>
      </c>
      <c r="D343" s="548" t="s">
        <v>1119</v>
      </c>
      <c r="E343" s="548" t="s">
        <v>1120</v>
      </c>
      <c r="F343" s="565"/>
      <c r="G343" s="565"/>
      <c r="H343" s="565"/>
      <c r="I343" s="565"/>
      <c r="J343" s="565">
        <v>3</v>
      </c>
      <c r="K343" s="565">
        <v>330</v>
      </c>
      <c r="L343" s="565"/>
      <c r="M343" s="565">
        <v>110</v>
      </c>
      <c r="N343" s="565">
        <v>1</v>
      </c>
      <c r="O343" s="565">
        <v>114</v>
      </c>
      <c r="P343" s="553"/>
      <c r="Q343" s="566">
        <v>114</v>
      </c>
    </row>
    <row r="344" spans="1:17" ht="14.4" customHeight="1" x14ac:dyDescent="0.3">
      <c r="A344" s="547" t="s">
        <v>1185</v>
      </c>
      <c r="B344" s="548" t="s">
        <v>1072</v>
      </c>
      <c r="C344" s="548" t="s">
        <v>1059</v>
      </c>
      <c r="D344" s="548" t="s">
        <v>1121</v>
      </c>
      <c r="E344" s="548" t="s">
        <v>1122</v>
      </c>
      <c r="F344" s="565"/>
      <c r="G344" s="565"/>
      <c r="H344" s="565"/>
      <c r="I344" s="565"/>
      <c r="J344" s="565">
        <v>1</v>
      </c>
      <c r="K344" s="565">
        <v>323</v>
      </c>
      <c r="L344" s="565"/>
      <c r="M344" s="565">
        <v>323</v>
      </c>
      <c r="N344" s="565"/>
      <c r="O344" s="565"/>
      <c r="P344" s="553"/>
      <c r="Q344" s="566"/>
    </row>
    <row r="345" spans="1:17" ht="14.4" customHeight="1" x14ac:dyDescent="0.3">
      <c r="A345" s="547" t="s">
        <v>1185</v>
      </c>
      <c r="B345" s="548" t="s">
        <v>1072</v>
      </c>
      <c r="C345" s="548" t="s">
        <v>1059</v>
      </c>
      <c r="D345" s="548" t="s">
        <v>1127</v>
      </c>
      <c r="E345" s="548" t="s">
        <v>1128</v>
      </c>
      <c r="F345" s="565"/>
      <c r="G345" s="565"/>
      <c r="H345" s="565"/>
      <c r="I345" s="565"/>
      <c r="J345" s="565">
        <v>1</v>
      </c>
      <c r="K345" s="565">
        <v>1033</v>
      </c>
      <c r="L345" s="565"/>
      <c r="M345" s="565">
        <v>1033</v>
      </c>
      <c r="N345" s="565"/>
      <c r="O345" s="565"/>
      <c r="P345" s="553"/>
      <c r="Q345" s="566"/>
    </row>
    <row r="346" spans="1:17" ht="14.4" customHeight="1" x14ac:dyDescent="0.3">
      <c r="A346" s="547" t="s">
        <v>1185</v>
      </c>
      <c r="B346" s="548" t="s">
        <v>1072</v>
      </c>
      <c r="C346" s="548" t="s">
        <v>1059</v>
      </c>
      <c r="D346" s="548" t="s">
        <v>1129</v>
      </c>
      <c r="E346" s="548" t="s">
        <v>1130</v>
      </c>
      <c r="F346" s="565"/>
      <c r="G346" s="565"/>
      <c r="H346" s="565"/>
      <c r="I346" s="565"/>
      <c r="J346" s="565">
        <v>1</v>
      </c>
      <c r="K346" s="565">
        <v>294</v>
      </c>
      <c r="L346" s="565"/>
      <c r="M346" s="565">
        <v>294</v>
      </c>
      <c r="N346" s="565"/>
      <c r="O346" s="565"/>
      <c r="P346" s="553"/>
      <c r="Q346" s="566"/>
    </row>
    <row r="347" spans="1:17" ht="14.4" customHeight="1" x14ac:dyDescent="0.3">
      <c r="A347" s="547" t="s">
        <v>1186</v>
      </c>
      <c r="B347" s="548" t="s">
        <v>1072</v>
      </c>
      <c r="C347" s="548" t="s">
        <v>1059</v>
      </c>
      <c r="D347" s="548" t="s">
        <v>1075</v>
      </c>
      <c r="E347" s="548" t="s">
        <v>1076</v>
      </c>
      <c r="F347" s="565">
        <v>131</v>
      </c>
      <c r="G347" s="565">
        <v>26593</v>
      </c>
      <c r="H347" s="565">
        <v>1</v>
      </c>
      <c r="I347" s="565">
        <v>203</v>
      </c>
      <c r="J347" s="565">
        <v>119</v>
      </c>
      <c r="K347" s="565">
        <v>24514</v>
      </c>
      <c r="L347" s="565">
        <v>0.92182153198210059</v>
      </c>
      <c r="M347" s="565">
        <v>206</v>
      </c>
      <c r="N347" s="565">
        <v>134</v>
      </c>
      <c r="O347" s="565">
        <v>28274</v>
      </c>
      <c r="P347" s="553">
        <v>1.0632121234911442</v>
      </c>
      <c r="Q347" s="566">
        <v>211</v>
      </c>
    </row>
    <row r="348" spans="1:17" ht="14.4" customHeight="1" x14ac:dyDescent="0.3">
      <c r="A348" s="547" t="s">
        <v>1186</v>
      </c>
      <c r="B348" s="548" t="s">
        <v>1072</v>
      </c>
      <c r="C348" s="548" t="s">
        <v>1059</v>
      </c>
      <c r="D348" s="548" t="s">
        <v>1078</v>
      </c>
      <c r="E348" s="548" t="s">
        <v>1079</v>
      </c>
      <c r="F348" s="565">
        <v>20</v>
      </c>
      <c r="G348" s="565">
        <v>5840</v>
      </c>
      <c r="H348" s="565">
        <v>1</v>
      </c>
      <c r="I348" s="565">
        <v>292</v>
      </c>
      <c r="J348" s="565">
        <v>17</v>
      </c>
      <c r="K348" s="565">
        <v>5015</v>
      </c>
      <c r="L348" s="565">
        <v>0.85873287671232879</v>
      </c>
      <c r="M348" s="565">
        <v>295</v>
      </c>
      <c r="N348" s="565">
        <v>21</v>
      </c>
      <c r="O348" s="565">
        <v>6321</v>
      </c>
      <c r="P348" s="553">
        <v>1.0823630136986302</v>
      </c>
      <c r="Q348" s="566">
        <v>301</v>
      </c>
    </row>
    <row r="349" spans="1:17" ht="14.4" customHeight="1" x14ac:dyDescent="0.3">
      <c r="A349" s="547" t="s">
        <v>1186</v>
      </c>
      <c r="B349" s="548" t="s">
        <v>1072</v>
      </c>
      <c r="C349" s="548" t="s">
        <v>1059</v>
      </c>
      <c r="D349" s="548" t="s">
        <v>1084</v>
      </c>
      <c r="E349" s="548" t="s">
        <v>1085</v>
      </c>
      <c r="F349" s="565">
        <v>12</v>
      </c>
      <c r="G349" s="565">
        <v>1608</v>
      </c>
      <c r="H349" s="565">
        <v>1</v>
      </c>
      <c r="I349" s="565">
        <v>134</v>
      </c>
      <c r="J349" s="565">
        <v>4</v>
      </c>
      <c r="K349" s="565">
        <v>540</v>
      </c>
      <c r="L349" s="565">
        <v>0.33582089552238809</v>
      </c>
      <c r="M349" s="565">
        <v>135</v>
      </c>
      <c r="N349" s="565">
        <v>7</v>
      </c>
      <c r="O349" s="565">
        <v>959</v>
      </c>
      <c r="P349" s="553">
        <v>0.59639303482587069</v>
      </c>
      <c r="Q349" s="566">
        <v>137</v>
      </c>
    </row>
    <row r="350" spans="1:17" ht="14.4" customHeight="1" x14ac:dyDescent="0.3">
      <c r="A350" s="547" t="s">
        <v>1186</v>
      </c>
      <c r="B350" s="548" t="s">
        <v>1072</v>
      </c>
      <c r="C350" s="548" t="s">
        <v>1059</v>
      </c>
      <c r="D350" s="548" t="s">
        <v>1091</v>
      </c>
      <c r="E350" s="548" t="s">
        <v>1092</v>
      </c>
      <c r="F350" s="565">
        <v>1</v>
      </c>
      <c r="G350" s="565">
        <v>159</v>
      </c>
      <c r="H350" s="565">
        <v>1</v>
      </c>
      <c r="I350" s="565">
        <v>159</v>
      </c>
      <c r="J350" s="565">
        <v>1</v>
      </c>
      <c r="K350" s="565">
        <v>161</v>
      </c>
      <c r="L350" s="565">
        <v>1.0125786163522013</v>
      </c>
      <c r="M350" s="565">
        <v>161</v>
      </c>
      <c r="N350" s="565">
        <v>1</v>
      </c>
      <c r="O350" s="565">
        <v>173</v>
      </c>
      <c r="P350" s="553">
        <v>1.0880503144654088</v>
      </c>
      <c r="Q350" s="566">
        <v>173</v>
      </c>
    </row>
    <row r="351" spans="1:17" ht="14.4" customHeight="1" x14ac:dyDescent="0.3">
      <c r="A351" s="547" t="s">
        <v>1186</v>
      </c>
      <c r="B351" s="548" t="s">
        <v>1072</v>
      </c>
      <c r="C351" s="548" t="s">
        <v>1059</v>
      </c>
      <c r="D351" s="548" t="s">
        <v>1095</v>
      </c>
      <c r="E351" s="548" t="s">
        <v>1096</v>
      </c>
      <c r="F351" s="565">
        <v>54</v>
      </c>
      <c r="G351" s="565">
        <v>864</v>
      </c>
      <c r="H351" s="565">
        <v>1</v>
      </c>
      <c r="I351" s="565">
        <v>16</v>
      </c>
      <c r="J351" s="565">
        <v>51</v>
      </c>
      <c r="K351" s="565">
        <v>816</v>
      </c>
      <c r="L351" s="565">
        <v>0.94444444444444442</v>
      </c>
      <c r="M351" s="565">
        <v>16</v>
      </c>
      <c r="N351" s="565">
        <v>52</v>
      </c>
      <c r="O351" s="565">
        <v>884</v>
      </c>
      <c r="P351" s="553">
        <v>1.0231481481481481</v>
      </c>
      <c r="Q351" s="566">
        <v>17</v>
      </c>
    </row>
    <row r="352" spans="1:17" ht="14.4" customHeight="1" x14ac:dyDescent="0.3">
      <c r="A352" s="547" t="s">
        <v>1186</v>
      </c>
      <c r="B352" s="548" t="s">
        <v>1072</v>
      </c>
      <c r="C352" s="548" t="s">
        <v>1059</v>
      </c>
      <c r="D352" s="548" t="s">
        <v>1097</v>
      </c>
      <c r="E352" s="548" t="s">
        <v>1098</v>
      </c>
      <c r="F352" s="565">
        <v>37</v>
      </c>
      <c r="G352" s="565">
        <v>9694</v>
      </c>
      <c r="H352" s="565">
        <v>1</v>
      </c>
      <c r="I352" s="565">
        <v>262</v>
      </c>
      <c r="J352" s="565">
        <v>37</v>
      </c>
      <c r="K352" s="565">
        <v>9842</v>
      </c>
      <c r="L352" s="565">
        <v>1.0152671755725191</v>
      </c>
      <c r="M352" s="565">
        <v>266</v>
      </c>
      <c r="N352" s="565">
        <v>34</v>
      </c>
      <c r="O352" s="565">
        <v>9282</v>
      </c>
      <c r="P352" s="553">
        <v>0.95749948421704145</v>
      </c>
      <c r="Q352" s="566">
        <v>273</v>
      </c>
    </row>
    <row r="353" spans="1:17" ht="14.4" customHeight="1" x14ac:dyDescent="0.3">
      <c r="A353" s="547" t="s">
        <v>1186</v>
      </c>
      <c r="B353" s="548" t="s">
        <v>1072</v>
      </c>
      <c r="C353" s="548" t="s">
        <v>1059</v>
      </c>
      <c r="D353" s="548" t="s">
        <v>1099</v>
      </c>
      <c r="E353" s="548" t="s">
        <v>1100</v>
      </c>
      <c r="F353" s="565">
        <v>41</v>
      </c>
      <c r="G353" s="565">
        <v>5781</v>
      </c>
      <c r="H353" s="565">
        <v>1</v>
      </c>
      <c r="I353" s="565">
        <v>141</v>
      </c>
      <c r="J353" s="565">
        <v>46</v>
      </c>
      <c r="K353" s="565">
        <v>6486</v>
      </c>
      <c r="L353" s="565">
        <v>1.1219512195121952</v>
      </c>
      <c r="M353" s="565">
        <v>141</v>
      </c>
      <c r="N353" s="565">
        <v>44</v>
      </c>
      <c r="O353" s="565">
        <v>6248</v>
      </c>
      <c r="P353" s="553">
        <v>1.0807818716485038</v>
      </c>
      <c r="Q353" s="566">
        <v>142</v>
      </c>
    </row>
    <row r="354" spans="1:17" ht="14.4" customHeight="1" x14ac:dyDescent="0.3">
      <c r="A354" s="547" t="s">
        <v>1186</v>
      </c>
      <c r="B354" s="548" t="s">
        <v>1072</v>
      </c>
      <c r="C354" s="548" t="s">
        <v>1059</v>
      </c>
      <c r="D354" s="548" t="s">
        <v>1101</v>
      </c>
      <c r="E354" s="548" t="s">
        <v>1100</v>
      </c>
      <c r="F354" s="565">
        <v>12</v>
      </c>
      <c r="G354" s="565">
        <v>936</v>
      </c>
      <c r="H354" s="565">
        <v>1</v>
      </c>
      <c r="I354" s="565">
        <v>78</v>
      </c>
      <c r="J354" s="565">
        <v>4</v>
      </c>
      <c r="K354" s="565">
        <v>312</v>
      </c>
      <c r="L354" s="565">
        <v>0.33333333333333331</v>
      </c>
      <c r="M354" s="565">
        <v>78</v>
      </c>
      <c r="N354" s="565">
        <v>7</v>
      </c>
      <c r="O354" s="565">
        <v>546</v>
      </c>
      <c r="P354" s="553">
        <v>0.58333333333333337</v>
      </c>
      <c r="Q354" s="566">
        <v>78</v>
      </c>
    </row>
    <row r="355" spans="1:17" ht="14.4" customHeight="1" x14ac:dyDescent="0.3">
      <c r="A355" s="547" t="s">
        <v>1186</v>
      </c>
      <c r="B355" s="548" t="s">
        <v>1072</v>
      </c>
      <c r="C355" s="548" t="s">
        <v>1059</v>
      </c>
      <c r="D355" s="548" t="s">
        <v>1102</v>
      </c>
      <c r="E355" s="548" t="s">
        <v>1103</v>
      </c>
      <c r="F355" s="565">
        <v>41</v>
      </c>
      <c r="G355" s="565">
        <v>12423</v>
      </c>
      <c r="H355" s="565">
        <v>1</v>
      </c>
      <c r="I355" s="565">
        <v>303</v>
      </c>
      <c r="J355" s="565">
        <v>46</v>
      </c>
      <c r="K355" s="565">
        <v>14122</v>
      </c>
      <c r="L355" s="565">
        <v>1.1367624567334782</v>
      </c>
      <c r="M355" s="565">
        <v>307</v>
      </c>
      <c r="N355" s="565">
        <v>44</v>
      </c>
      <c r="O355" s="565">
        <v>13772</v>
      </c>
      <c r="P355" s="553">
        <v>1.108588907671255</v>
      </c>
      <c r="Q355" s="566">
        <v>313</v>
      </c>
    </row>
    <row r="356" spans="1:17" ht="14.4" customHeight="1" x14ac:dyDescent="0.3">
      <c r="A356" s="547" t="s">
        <v>1186</v>
      </c>
      <c r="B356" s="548" t="s">
        <v>1072</v>
      </c>
      <c r="C356" s="548" t="s">
        <v>1059</v>
      </c>
      <c r="D356" s="548" t="s">
        <v>1106</v>
      </c>
      <c r="E356" s="548" t="s">
        <v>1107</v>
      </c>
      <c r="F356" s="565">
        <v>7</v>
      </c>
      <c r="G356" s="565">
        <v>1120</v>
      </c>
      <c r="H356" s="565">
        <v>1</v>
      </c>
      <c r="I356" s="565">
        <v>160</v>
      </c>
      <c r="J356" s="565">
        <v>4</v>
      </c>
      <c r="K356" s="565">
        <v>644</v>
      </c>
      <c r="L356" s="565">
        <v>0.57499999999999996</v>
      </c>
      <c r="M356" s="565">
        <v>161</v>
      </c>
      <c r="N356" s="565">
        <v>3</v>
      </c>
      <c r="O356" s="565">
        <v>489</v>
      </c>
      <c r="P356" s="553">
        <v>0.43660714285714286</v>
      </c>
      <c r="Q356" s="566">
        <v>163</v>
      </c>
    </row>
    <row r="357" spans="1:17" ht="14.4" customHeight="1" x14ac:dyDescent="0.3">
      <c r="A357" s="547" t="s">
        <v>1186</v>
      </c>
      <c r="B357" s="548" t="s">
        <v>1072</v>
      </c>
      <c r="C357" s="548" t="s">
        <v>1059</v>
      </c>
      <c r="D357" s="548" t="s">
        <v>1110</v>
      </c>
      <c r="E357" s="548" t="s">
        <v>1076</v>
      </c>
      <c r="F357" s="565">
        <v>23</v>
      </c>
      <c r="G357" s="565">
        <v>1610</v>
      </c>
      <c r="H357" s="565">
        <v>1</v>
      </c>
      <c r="I357" s="565">
        <v>70</v>
      </c>
      <c r="J357" s="565">
        <v>24</v>
      </c>
      <c r="K357" s="565">
        <v>1704</v>
      </c>
      <c r="L357" s="565">
        <v>1.0583850931677019</v>
      </c>
      <c r="M357" s="565">
        <v>71</v>
      </c>
      <c r="N357" s="565">
        <v>23</v>
      </c>
      <c r="O357" s="565">
        <v>1656</v>
      </c>
      <c r="P357" s="553">
        <v>1.0285714285714285</v>
      </c>
      <c r="Q357" s="566">
        <v>72</v>
      </c>
    </row>
    <row r="358" spans="1:17" ht="14.4" customHeight="1" x14ac:dyDescent="0.3">
      <c r="A358" s="547" t="s">
        <v>1186</v>
      </c>
      <c r="B358" s="548" t="s">
        <v>1072</v>
      </c>
      <c r="C358" s="548" t="s">
        <v>1059</v>
      </c>
      <c r="D358" s="548" t="s">
        <v>1117</v>
      </c>
      <c r="E358" s="548" t="s">
        <v>1118</v>
      </c>
      <c r="F358" s="565"/>
      <c r="G358" s="565"/>
      <c r="H358" s="565"/>
      <c r="I358" s="565"/>
      <c r="J358" s="565">
        <v>1</v>
      </c>
      <c r="K358" s="565">
        <v>1195</v>
      </c>
      <c r="L358" s="565"/>
      <c r="M358" s="565">
        <v>1195</v>
      </c>
      <c r="N358" s="565"/>
      <c r="O358" s="565"/>
      <c r="P358" s="553"/>
      <c r="Q358" s="566"/>
    </row>
    <row r="359" spans="1:17" ht="14.4" customHeight="1" x14ac:dyDescent="0.3">
      <c r="A359" s="547" t="s">
        <v>1186</v>
      </c>
      <c r="B359" s="548" t="s">
        <v>1072</v>
      </c>
      <c r="C359" s="548" t="s">
        <v>1059</v>
      </c>
      <c r="D359" s="548" t="s">
        <v>1119</v>
      </c>
      <c r="E359" s="548" t="s">
        <v>1120</v>
      </c>
      <c r="F359" s="565"/>
      <c r="G359" s="565"/>
      <c r="H359" s="565"/>
      <c r="I359" s="565"/>
      <c r="J359" s="565">
        <v>1</v>
      </c>
      <c r="K359" s="565">
        <v>110</v>
      </c>
      <c r="L359" s="565"/>
      <c r="M359" s="565">
        <v>110</v>
      </c>
      <c r="N359" s="565"/>
      <c r="O359" s="565"/>
      <c r="P359" s="553"/>
      <c r="Q359" s="566"/>
    </row>
    <row r="360" spans="1:17" ht="14.4" customHeight="1" x14ac:dyDescent="0.3">
      <c r="A360" s="547" t="s">
        <v>1187</v>
      </c>
      <c r="B360" s="548" t="s">
        <v>1072</v>
      </c>
      <c r="C360" s="548" t="s">
        <v>1059</v>
      </c>
      <c r="D360" s="548" t="s">
        <v>1075</v>
      </c>
      <c r="E360" s="548" t="s">
        <v>1076</v>
      </c>
      <c r="F360" s="565">
        <v>25</v>
      </c>
      <c r="G360" s="565">
        <v>5075</v>
      </c>
      <c r="H360" s="565">
        <v>1</v>
      </c>
      <c r="I360" s="565">
        <v>203</v>
      </c>
      <c r="J360" s="565">
        <v>56</v>
      </c>
      <c r="K360" s="565">
        <v>11536</v>
      </c>
      <c r="L360" s="565">
        <v>2.2731034482758621</v>
      </c>
      <c r="M360" s="565">
        <v>206</v>
      </c>
      <c r="N360" s="565">
        <v>32</v>
      </c>
      <c r="O360" s="565">
        <v>6752</v>
      </c>
      <c r="P360" s="553">
        <v>1.3304433497536945</v>
      </c>
      <c r="Q360" s="566">
        <v>211</v>
      </c>
    </row>
    <row r="361" spans="1:17" ht="14.4" customHeight="1" x14ac:dyDescent="0.3">
      <c r="A361" s="547" t="s">
        <v>1187</v>
      </c>
      <c r="B361" s="548" t="s">
        <v>1072</v>
      </c>
      <c r="C361" s="548" t="s">
        <v>1059</v>
      </c>
      <c r="D361" s="548" t="s">
        <v>1077</v>
      </c>
      <c r="E361" s="548" t="s">
        <v>1076</v>
      </c>
      <c r="F361" s="565">
        <v>22</v>
      </c>
      <c r="G361" s="565">
        <v>1848</v>
      </c>
      <c r="H361" s="565">
        <v>1</v>
      </c>
      <c r="I361" s="565">
        <v>84</v>
      </c>
      <c r="J361" s="565">
        <v>21</v>
      </c>
      <c r="K361" s="565">
        <v>1785</v>
      </c>
      <c r="L361" s="565">
        <v>0.96590909090909094</v>
      </c>
      <c r="M361" s="565">
        <v>85</v>
      </c>
      <c r="N361" s="565">
        <v>21</v>
      </c>
      <c r="O361" s="565">
        <v>1827</v>
      </c>
      <c r="P361" s="553">
        <v>0.98863636363636365</v>
      </c>
      <c r="Q361" s="566">
        <v>87</v>
      </c>
    </row>
    <row r="362" spans="1:17" ht="14.4" customHeight="1" x14ac:dyDescent="0.3">
      <c r="A362" s="547" t="s">
        <v>1187</v>
      </c>
      <c r="B362" s="548" t="s">
        <v>1072</v>
      </c>
      <c r="C362" s="548" t="s">
        <v>1059</v>
      </c>
      <c r="D362" s="548" t="s">
        <v>1078</v>
      </c>
      <c r="E362" s="548" t="s">
        <v>1079</v>
      </c>
      <c r="F362" s="565">
        <v>389</v>
      </c>
      <c r="G362" s="565">
        <v>113588</v>
      </c>
      <c r="H362" s="565">
        <v>1</v>
      </c>
      <c r="I362" s="565">
        <v>292</v>
      </c>
      <c r="J362" s="565">
        <v>658</v>
      </c>
      <c r="K362" s="565">
        <v>194110</v>
      </c>
      <c r="L362" s="565">
        <v>1.7088953058421665</v>
      </c>
      <c r="M362" s="565">
        <v>295</v>
      </c>
      <c r="N362" s="565">
        <v>805</v>
      </c>
      <c r="O362" s="565">
        <v>242305</v>
      </c>
      <c r="P362" s="553">
        <v>2.1331918864668804</v>
      </c>
      <c r="Q362" s="566">
        <v>301</v>
      </c>
    </row>
    <row r="363" spans="1:17" ht="14.4" customHeight="1" x14ac:dyDescent="0.3">
      <c r="A363" s="547" t="s">
        <v>1187</v>
      </c>
      <c r="B363" s="548" t="s">
        <v>1072</v>
      </c>
      <c r="C363" s="548" t="s">
        <v>1059</v>
      </c>
      <c r="D363" s="548" t="s">
        <v>1080</v>
      </c>
      <c r="E363" s="548" t="s">
        <v>1081</v>
      </c>
      <c r="F363" s="565">
        <v>21</v>
      </c>
      <c r="G363" s="565">
        <v>1953</v>
      </c>
      <c r="H363" s="565">
        <v>1</v>
      </c>
      <c r="I363" s="565">
        <v>93</v>
      </c>
      <c r="J363" s="565">
        <v>22</v>
      </c>
      <c r="K363" s="565">
        <v>2090</v>
      </c>
      <c r="L363" s="565">
        <v>1.0701484895033282</v>
      </c>
      <c r="M363" s="565">
        <v>95</v>
      </c>
      <c r="N363" s="565">
        <v>15</v>
      </c>
      <c r="O363" s="565">
        <v>1485</v>
      </c>
      <c r="P363" s="553">
        <v>0.76036866359447008</v>
      </c>
      <c r="Q363" s="566">
        <v>99</v>
      </c>
    </row>
    <row r="364" spans="1:17" ht="14.4" customHeight="1" x14ac:dyDescent="0.3">
      <c r="A364" s="547" t="s">
        <v>1187</v>
      </c>
      <c r="B364" s="548" t="s">
        <v>1072</v>
      </c>
      <c r="C364" s="548" t="s">
        <v>1059</v>
      </c>
      <c r="D364" s="548" t="s">
        <v>1082</v>
      </c>
      <c r="E364" s="548" t="s">
        <v>1083</v>
      </c>
      <c r="F364" s="565">
        <v>3</v>
      </c>
      <c r="G364" s="565">
        <v>660</v>
      </c>
      <c r="H364" s="565">
        <v>1</v>
      </c>
      <c r="I364" s="565">
        <v>220</v>
      </c>
      <c r="J364" s="565">
        <v>2</v>
      </c>
      <c r="K364" s="565">
        <v>448</v>
      </c>
      <c r="L364" s="565">
        <v>0.67878787878787883</v>
      </c>
      <c r="M364" s="565">
        <v>224</v>
      </c>
      <c r="N364" s="565"/>
      <c r="O364" s="565"/>
      <c r="P364" s="553"/>
      <c r="Q364" s="566"/>
    </row>
    <row r="365" spans="1:17" ht="14.4" customHeight="1" x14ac:dyDescent="0.3">
      <c r="A365" s="547" t="s">
        <v>1187</v>
      </c>
      <c r="B365" s="548" t="s">
        <v>1072</v>
      </c>
      <c r="C365" s="548" t="s">
        <v>1059</v>
      </c>
      <c r="D365" s="548" t="s">
        <v>1084</v>
      </c>
      <c r="E365" s="548" t="s">
        <v>1085</v>
      </c>
      <c r="F365" s="565">
        <v>183</v>
      </c>
      <c r="G365" s="565">
        <v>24522</v>
      </c>
      <c r="H365" s="565">
        <v>1</v>
      </c>
      <c r="I365" s="565">
        <v>134</v>
      </c>
      <c r="J365" s="565">
        <v>181</v>
      </c>
      <c r="K365" s="565">
        <v>24435</v>
      </c>
      <c r="L365" s="565">
        <v>0.9964521654024957</v>
      </c>
      <c r="M365" s="565">
        <v>135</v>
      </c>
      <c r="N365" s="565">
        <v>213</v>
      </c>
      <c r="O365" s="565">
        <v>29181</v>
      </c>
      <c r="P365" s="553">
        <v>1.189992659652557</v>
      </c>
      <c r="Q365" s="566">
        <v>137</v>
      </c>
    </row>
    <row r="366" spans="1:17" ht="14.4" customHeight="1" x14ac:dyDescent="0.3">
      <c r="A366" s="547" t="s">
        <v>1187</v>
      </c>
      <c r="B366" s="548" t="s">
        <v>1072</v>
      </c>
      <c r="C366" s="548" t="s">
        <v>1059</v>
      </c>
      <c r="D366" s="548" t="s">
        <v>1086</v>
      </c>
      <c r="E366" s="548" t="s">
        <v>1085</v>
      </c>
      <c r="F366" s="565">
        <v>22</v>
      </c>
      <c r="G366" s="565">
        <v>3850</v>
      </c>
      <c r="H366" s="565">
        <v>1</v>
      </c>
      <c r="I366" s="565">
        <v>175</v>
      </c>
      <c r="J366" s="565">
        <v>21</v>
      </c>
      <c r="K366" s="565">
        <v>3738</v>
      </c>
      <c r="L366" s="565">
        <v>0.97090909090909094</v>
      </c>
      <c r="M366" s="565">
        <v>178</v>
      </c>
      <c r="N366" s="565">
        <v>19</v>
      </c>
      <c r="O366" s="565">
        <v>3477</v>
      </c>
      <c r="P366" s="553">
        <v>0.9031168831168831</v>
      </c>
      <c r="Q366" s="566">
        <v>183</v>
      </c>
    </row>
    <row r="367" spans="1:17" ht="14.4" customHeight="1" x14ac:dyDescent="0.3">
      <c r="A367" s="547" t="s">
        <v>1187</v>
      </c>
      <c r="B367" s="548" t="s">
        <v>1072</v>
      </c>
      <c r="C367" s="548" t="s">
        <v>1059</v>
      </c>
      <c r="D367" s="548" t="s">
        <v>1087</v>
      </c>
      <c r="E367" s="548" t="s">
        <v>1088</v>
      </c>
      <c r="F367" s="565">
        <v>2</v>
      </c>
      <c r="G367" s="565">
        <v>1224</v>
      </c>
      <c r="H367" s="565">
        <v>1</v>
      </c>
      <c r="I367" s="565">
        <v>612</v>
      </c>
      <c r="J367" s="565">
        <v>4</v>
      </c>
      <c r="K367" s="565">
        <v>2480</v>
      </c>
      <c r="L367" s="565">
        <v>2.0261437908496731</v>
      </c>
      <c r="M367" s="565">
        <v>620</v>
      </c>
      <c r="N367" s="565"/>
      <c r="O367" s="565"/>
      <c r="P367" s="553"/>
      <c r="Q367" s="566"/>
    </row>
    <row r="368" spans="1:17" ht="14.4" customHeight="1" x14ac:dyDescent="0.3">
      <c r="A368" s="547" t="s">
        <v>1187</v>
      </c>
      <c r="B368" s="548" t="s">
        <v>1072</v>
      </c>
      <c r="C368" s="548" t="s">
        <v>1059</v>
      </c>
      <c r="D368" s="548" t="s">
        <v>1089</v>
      </c>
      <c r="E368" s="548" t="s">
        <v>1090</v>
      </c>
      <c r="F368" s="565">
        <v>2</v>
      </c>
      <c r="G368" s="565">
        <v>1170</v>
      </c>
      <c r="H368" s="565">
        <v>1</v>
      </c>
      <c r="I368" s="565">
        <v>585</v>
      </c>
      <c r="J368" s="565">
        <v>5</v>
      </c>
      <c r="K368" s="565">
        <v>2965</v>
      </c>
      <c r="L368" s="565">
        <v>2.5341880341880341</v>
      </c>
      <c r="M368" s="565">
        <v>593</v>
      </c>
      <c r="N368" s="565">
        <v>2</v>
      </c>
      <c r="O368" s="565">
        <v>1216</v>
      </c>
      <c r="P368" s="553">
        <v>1.0393162393162394</v>
      </c>
      <c r="Q368" s="566">
        <v>608</v>
      </c>
    </row>
    <row r="369" spans="1:17" ht="14.4" customHeight="1" x14ac:dyDescent="0.3">
      <c r="A369" s="547" t="s">
        <v>1187</v>
      </c>
      <c r="B369" s="548" t="s">
        <v>1072</v>
      </c>
      <c r="C369" s="548" t="s">
        <v>1059</v>
      </c>
      <c r="D369" s="548" t="s">
        <v>1091</v>
      </c>
      <c r="E369" s="548" t="s">
        <v>1092</v>
      </c>
      <c r="F369" s="565">
        <v>25</v>
      </c>
      <c r="G369" s="565">
        <v>3975</v>
      </c>
      <c r="H369" s="565">
        <v>1</v>
      </c>
      <c r="I369" s="565">
        <v>159</v>
      </c>
      <c r="J369" s="565">
        <v>39</v>
      </c>
      <c r="K369" s="565">
        <v>6279</v>
      </c>
      <c r="L369" s="565">
        <v>1.5796226415094339</v>
      </c>
      <c r="M369" s="565">
        <v>161</v>
      </c>
      <c r="N369" s="565">
        <v>35</v>
      </c>
      <c r="O369" s="565">
        <v>6055</v>
      </c>
      <c r="P369" s="553">
        <v>1.5232704402515724</v>
      </c>
      <c r="Q369" s="566">
        <v>173</v>
      </c>
    </row>
    <row r="370" spans="1:17" ht="14.4" customHeight="1" x14ac:dyDescent="0.3">
      <c r="A370" s="547" t="s">
        <v>1187</v>
      </c>
      <c r="B370" s="548" t="s">
        <v>1072</v>
      </c>
      <c r="C370" s="548" t="s">
        <v>1059</v>
      </c>
      <c r="D370" s="548" t="s">
        <v>1093</v>
      </c>
      <c r="E370" s="548" t="s">
        <v>1094</v>
      </c>
      <c r="F370" s="565">
        <v>11</v>
      </c>
      <c r="G370" s="565">
        <v>4202</v>
      </c>
      <c r="H370" s="565">
        <v>1</v>
      </c>
      <c r="I370" s="565">
        <v>382</v>
      </c>
      <c r="J370" s="565">
        <v>6</v>
      </c>
      <c r="K370" s="565">
        <v>2298</v>
      </c>
      <c r="L370" s="565">
        <v>0.54688243693479299</v>
      </c>
      <c r="M370" s="565">
        <v>383</v>
      </c>
      <c r="N370" s="565">
        <v>9</v>
      </c>
      <c r="O370" s="565">
        <v>3456</v>
      </c>
      <c r="P370" s="553">
        <v>0.82246549262256063</v>
      </c>
      <c r="Q370" s="566">
        <v>384</v>
      </c>
    </row>
    <row r="371" spans="1:17" ht="14.4" customHeight="1" x14ac:dyDescent="0.3">
      <c r="A371" s="547" t="s">
        <v>1187</v>
      </c>
      <c r="B371" s="548" t="s">
        <v>1072</v>
      </c>
      <c r="C371" s="548" t="s">
        <v>1059</v>
      </c>
      <c r="D371" s="548" t="s">
        <v>1095</v>
      </c>
      <c r="E371" s="548" t="s">
        <v>1096</v>
      </c>
      <c r="F371" s="565">
        <v>239</v>
      </c>
      <c r="G371" s="565">
        <v>3824</v>
      </c>
      <c r="H371" s="565">
        <v>1</v>
      </c>
      <c r="I371" s="565">
        <v>16</v>
      </c>
      <c r="J371" s="565">
        <v>256</v>
      </c>
      <c r="K371" s="565">
        <v>4096</v>
      </c>
      <c r="L371" s="565">
        <v>1.0711297071129706</v>
      </c>
      <c r="M371" s="565">
        <v>16</v>
      </c>
      <c r="N371" s="565">
        <v>274</v>
      </c>
      <c r="O371" s="565">
        <v>4658</v>
      </c>
      <c r="P371" s="553">
        <v>1.2180962343096233</v>
      </c>
      <c r="Q371" s="566">
        <v>17</v>
      </c>
    </row>
    <row r="372" spans="1:17" ht="14.4" customHeight="1" x14ac:dyDescent="0.3">
      <c r="A372" s="547" t="s">
        <v>1187</v>
      </c>
      <c r="B372" s="548" t="s">
        <v>1072</v>
      </c>
      <c r="C372" s="548" t="s">
        <v>1059</v>
      </c>
      <c r="D372" s="548" t="s">
        <v>1097</v>
      </c>
      <c r="E372" s="548" t="s">
        <v>1098</v>
      </c>
      <c r="F372" s="565">
        <v>12</v>
      </c>
      <c r="G372" s="565">
        <v>3144</v>
      </c>
      <c r="H372" s="565">
        <v>1</v>
      </c>
      <c r="I372" s="565">
        <v>262</v>
      </c>
      <c r="J372" s="565">
        <v>18</v>
      </c>
      <c r="K372" s="565">
        <v>4788</v>
      </c>
      <c r="L372" s="565">
        <v>1.5229007633587786</v>
      </c>
      <c r="M372" s="565">
        <v>266</v>
      </c>
      <c r="N372" s="565">
        <v>6</v>
      </c>
      <c r="O372" s="565">
        <v>1638</v>
      </c>
      <c r="P372" s="553">
        <v>0.52099236641221369</v>
      </c>
      <c r="Q372" s="566">
        <v>273</v>
      </c>
    </row>
    <row r="373" spans="1:17" ht="14.4" customHeight="1" x14ac:dyDescent="0.3">
      <c r="A373" s="547" t="s">
        <v>1187</v>
      </c>
      <c r="B373" s="548" t="s">
        <v>1072</v>
      </c>
      <c r="C373" s="548" t="s">
        <v>1059</v>
      </c>
      <c r="D373" s="548" t="s">
        <v>1099</v>
      </c>
      <c r="E373" s="548" t="s">
        <v>1100</v>
      </c>
      <c r="F373" s="565">
        <v>8</v>
      </c>
      <c r="G373" s="565">
        <v>1128</v>
      </c>
      <c r="H373" s="565">
        <v>1</v>
      </c>
      <c r="I373" s="565">
        <v>141</v>
      </c>
      <c r="J373" s="565">
        <v>22</v>
      </c>
      <c r="K373" s="565">
        <v>3102</v>
      </c>
      <c r="L373" s="565">
        <v>2.75</v>
      </c>
      <c r="M373" s="565">
        <v>141</v>
      </c>
      <c r="N373" s="565">
        <v>22</v>
      </c>
      <c r="O373" s="565">
        <v>3124</v>
      </c>
      <c r="P373" s="553">
        <v>2.7695035460992909</v>
      </c>
      <c r="Q373" s="566">
        <v>142</v>
      </c>
    </row>
    <row r="374" spans="1:17" ht="14.4" customHeight="1" x14ac:dyDescent="0.3">
      <c r="A374" s="547" t="s">
        <v>1187</v>
      </c>
      <c r="B374" s="548" t="s">
        <v>1072</v>
      </c>
      <c r="C374" s="548" t="s">
        <v>1059</v>
      </c>
      <c r="D374" s="548" t="s">
        <v>1101</v>
      </c>
      <c r="E374" s="548" t="s">
        <v>1100</v>
      </c>
      <c r="F374" s="565">
        <v>183</v>
      </c>
      <c r="G374" s="565">
        <v>14274</v>
      </c>
      <c r="H374" s="565">
        <v>1</v>
      </c>
      <c r="I374" s="565">
        <v>78</v>
      </c>
      <c r="J374" s="565">
        <v>181</v>
      </c>
      <c r="K374" s="565">
        <v>14118</v>
      </c>
      <c r="L374" s="565">
        <v>0.98907103825136611</v>
      </c>
      <c r="M374" s="565">
        <v>78</v>
      </c>
      <c r="N374" s="565">
        <v>213</v>
      </c>
      <c r="O374" s="565">
        <v>16614</v>
      </c>
      <c r="P374" s="553">
        <v>1.1639344262295082</v>
      </c>
      <c r="Q374" s="566">
        <v>78</v>
      </c>
    </row>
    <row r="375" spans="1:17" ht="14.4" customHeight="1" x14ac:dyDescent="0.3">
      <c r="A375" s="547" t="s">
        <v>1187</v>
      </c>
      <c r="B375" s="548" t="s">
        <v>1072</v>
      </c>
      <c r="C375" s="548" t="s">
        <v>1059</v>
      </c>
      <c r="D375" s="548" t="s">
        <v>1102</v>
      </c>
      <c r="E375" s="548" t="s">
        <v>1103</v>
      </c>
      <c r="F375" s="565">
        <v>8</v>
      </c>
      <c r="G375" s="565">
        <v>2424</v>
      </c>
      <c r="H375" s="565">
        <v>1</v>
      </c>
      <c r="I375" s="565">
        <v>303</v>
      </c>
      <c r="J375" s="565">
        <v>22</v>
      </c>
      <c r="K375" s="565">
        <v>6754</v>
      </c>
      <c r="L375" s="565">
        <v>2.7863036303630362</v>
      </c>
      <c r="M375" s="565">
        <v>307</v>
      </c>
      <c r="N375" s="565">
        <v>22</v>
      </c>
      <c r="O375" s="565">
        <v>6886</v>
      </c>
      <c r="P375" s="553">
        <v>2.8407590759075907</v>
      </c>
      <c r="Q375" s="566">
        <v>313</v>
      </c>
    </row>
    <row r="376" spans="1:17" ht="14.4" customHeight="1" x14ac:dyDescent="0.3">
      <c r="A376" s="547" t="s">
        <v>1187</v>
      </c>
      <c r="B376" s="548" t="s">
        <v>1072</v>
      </c>
      <c r="C376" s="548" t="s">
        <v>1059</v>
      </c>
      <c r="D376" s="548" t="s">
        <v>1104</v>
      </c>
      <c r="E376" s="548" t="s">
        <v>1105</v>
      </c>
      <c r="F376" s="565">
        <v>11</v>
      </c>
      <c r="G376" s="565">
        <v>5346</v>
      </c>
      <c r="H376" s="565">
        <v>1</v>
      </c>
      <c r="I376" s="565">
        <v>486</v>
      </c>
      <c r="J376" s="565">
        <v>6</v>
      </c>
      <c r="K376" s="565">
        <v>2922</v>
      </c>
      <c r="L376" s="565">
        <v>0.5465768799102132</v>
      </c>
      <c r="M376" s="565">
        <v>487</v>
      </c>
      <c r="N376" s="565">
        <v>8</v>
      </c>
      <c r="O376" s="565">
        <v>3904</v>
      </c>
      <c r="P376" s="553">
        <v>0.73026561915450805</v>
      </c>
      <c r="Q376" s="566">
        <v>488</v>
      </c>
    </row>
    <row r="377" spans="1:17" ht="14.4" customHeight="1" x14ac:dyDescent="0.3">
      <c r="A377" s="547" t="s">
        <v>1187</v>
      </c>
      <c r="B377" s="548" t="s">
        <v>1072</v>
      </c>
      <c r="C377" s="548" t="s">
        <v>1059</v>
      </c>
      <c r="D377" s="548" t="s">
        <v>1106</v>
      </c>
      <c r="E377" s="548" t="s">
        <v>1107</v>
      </c>
      <c r="F377" s="565">
        <v>49</v>
      </c>
      <c r="G377" s="565">
        <v>7840</v>
      </c>
      <c r="H377" s="565">
        <v>1</v>
      </c>
      <c r="I377" s="565">
        <v>160</v>
      </c>
      <c r="J377" s="565">
        <v>43</v>
      </c>
      <c r="K377" s="565">
        <v>6923</v>
      </c>
      <c r="L377" s="565">
        <v>0.88303571428571426</v>
      </c>
      <c r="M377" s="565">
        <v>161</v>
      </c>
      <c r="N377" s="565">
        <v>58</v>
      </c>
      <c r="O377" s="565">
        <v>9454</v>
      </c>
      <c r="P377" s="553">
        <v>1.2058673469387755</v>
      </c>
      <c r="Q377" s="566">
        <v>163</v>
      </c>
    </row>
    <row r="378" spans="1:17" ht="14.4" customHeight="1" x14ac:dyDescent="0.3">
      <c r="A378" s="547" t="s">
        <v>1187</v>
      </c>
      <c r="B378" s="548" t="s">
        <v>1072</v>
      </c>
      <c r="C378" s="548" t="s">
        <v>1059</v>
      </c>
      <c r="D378" s="548" t="s">
        <v>1110</v>
      </c>
      <c r="E378" s="548" t="s">
        <v>1076</v>
      </c>
      <c r="F378" s="565">
        <v>275</v>
      </c>
      <c r="G378" s="565">
        <v>19250</v>
      </c>
      <c r="H378" s="565">
        <v>1</v>
      </c>
      <c r="I378" s="565">
        <v>70</v>
      </c>
      <c r="J378" s="565">
        <v>302</v>
      </c>
      <c r="K378" s="565">
        <v>21442</v>
      </c>
      <c r="L378" s="565">
        <v>1.1138701298701299</v>
      </c>
      <c r="M378" s="565">
        <v>71</v>
      </c>
      <c r="N378" s="565">
        <v>318</v>
      </c>
      <c r="O378" s="565">
        <v>22896</v>
      </c>
      <c r="P378" s="553">
        <v>1.1894025974025975</v>
      </c>
      <c r="Q378" s="566">
        <v>72</v>
      </c>
    </row>
    <row r="379" spans="1:17" ht="14.4" customHeight="1" x14ac:dyDescent="0.3">
      <c r="A379" s="547" t="s">
        <v>1187</v>
      </c>
      <c r="B379" s="548" t="s">
        <v>1072</v>
      </c>
      <c r="C379" s="548" t="s">
        <v>1059</v>
      </c>
      <c r="D379" s="548" t="s">
        <v>1115</v>
      </c>
      <c r="E379" s="548" t="s">
        <v>1116</v>
      </c>
      <c r="F379" s="565">
        <v>22</v>
      </c>
      <c r="G379" s="565">
        <v>4752</v>
      </c>
      <c r="H379" s="565">
        <v>1</v>
      </c>
      <c r="I379" s="565">
        <v>216</v>
      </c>
      <c r="J379" s="565">
        <v>21</v>
      </c>
      <c r="K379" s="565">
        <v>4620</v>
      </c>
      <c r="L379" s="565">
        <v>0.97222222222222221</v>
      </c>
      <c r="M379" s="565">
        <v>220</v>
      </c>
      <c r="N379" s="565">
        <v>22</v>
      </c>
      <c r="O379" s="565">
        <v>5038</v>
      </c>
      <c r="P379" s="553">
        <v>1.0601851851851851</v>
      </c>
      <c r="Q379" s="566">
        <v>229</v>
      </c>
    </row>
    <row r="380" spans="1:17" ht="14.4" customHeight="1" x14ac:dyDescent="0.3">
      <c r="A380" s="547" t="s">
        <v>1187</v>
      </c>
      <c r="B380" s="548" t="s">
        <v>1072</v>
      </c>
      <c r="C380" s="548" t="s">
        <v>1059</v>
      </c>
      <c r="D380" s="548" t="s">
        <v>1117</v>
      </c>
      <c r="E380" s="548" t="s">
        <v>1118</v>
      </c>
      <c r="F380" s="565">
        <v>12</v>
      </c>
      <c r="G380" s="565">
        <v>14268</v>
      </c>
      <c r="H380" s="565">
        <v>1</v>
      </c>
      <c r="I380" s="565">
        <v>1189</v>
      </c>
      <c r="J380" s="565">
        <v>15</v>
      </c>
      <c r="K380" s="565">
        <v>17925</v>
      </c>
      <c r="L380" s="565">
        <v>1.2563078216989065</v>
      </c>
      <c r="M380" s="565">
        <v>1195</v>
      </c>
      <c r="N380" s="565">
        <v>13</v>
      </c>
      <c r="O380" s="565">
        <v>15743</v>
      </c>
      <c r="P380" s="553">
        <v>1.1033781889543033</v>
      </c>
      <c r="Q380" s="566">
        <v>1211</v>
      </c>
    </row>
    <row r="381" spans="1:17" ht="14.4" customHeight="1" x14ac:dyDescent="0.3">
      <c r="A381" s="547" t="s">
        <v>1187</v>
      </c>
      <c r="B381" s="548" t="s">
        <v>1072</v>
      </c>
      <c r="C381" s="548" t="s">
        <v>1059</v>
      </c>
      <c r="D381" s="548" t="s">
        <v>1119</v>
      </c>
      <c r="E381" s="548" t="s">
        <v>1120</v>
      </c>
      <c r="F381" s="565">
        <v>25</v>
      </c>
      <c r="G381" s="565">
        <v>2700</v>
      </c>
      <c r="H381" s="565">
        <v>1</v>
      </c>
      <c r="I381" s="565">
        <v>108</v>
      </c>
      <c r="J381" s="565">
        <v>29</v>
      </c>
      <c r="K381" s="565">
        <v>3190</v>
      </c>
      <c r="L381" s="565">
        <v>1.1814814814814816</v>
      </c>
      <c r="M381" s="565">
        <v>110</v>
      </c>
      <c r="N381" s="565">
        <v>27</v>
      </c>
      <c r="O381" s="565">
        <v>3078</v>
      </c>
      <c r="P381" s="553">
        <v>1.1399999999999999</v>
      </c>
      <c r="Q381" s="566">
        <v>114</v>
      </c>
    </row>
    <row r="382" spans="1:17" ht="14.4" customHeight="1" x14ac:dyDescent="0.3">
      <c r="A382" s="547" t="s">
        <v>1187</v>
      </c>
      <c r="B382" s="548" t="s">
        <v>1072</v>
      </c>
      <c r="C382" s="548" t="s">
        <v>1059</v>
      </c>
      <c r="D382" s="548" t="s">
        <v>1121</v>
      </c>
      <c r="E382" s="548" t="s">
        <v>1122</v>
      </c>
      <c r="F382" s="565">
        <v>3</v>
      </c>
      <c r="G382" s="565">
        <v>957</v>
      </c>
      <c r="H382" s="565">
        <v>1</v>
      </c>
      <c r="I382" s="565">
        <v>319</v>
      </c>
      <c r="J382" s="565">
        <v>3</v>
      </c>
      <c r="K382" s="565">
        <v>969</v>
      </c>
      <c r="L382" s="565">
        <v>1.0125391849529781</v>
      </c>
      <c r="M382" s="565">
        <v>323</v>
      </c>
      <c r="N382" s="565">
        <v>2</v>
      </c>
      <c r="O382" s="565">
        <v>692</v>
      </c>
      <c r="P382" s="553">
        <v>0.72309299895506796</v>
      </c>
      <c r="Q382" s="566">
        <v>346</v>
      </c>
    </row>
    <row r="383" spans="1:17" ht="14.4" customHeight="1" x14ac:dyDescent="0.3">
      <c r="A383" s="547" t="s">
        <v>1187</v>
      </c>
      <c r="B383" s="548" t="s">
        <v>1072</v>
      </c>
      <c r="C383" s="548" t="s">
        <v>1059</v>
      </c>
      <c r="D383" s="548" t="s">
        <v>1127</v>
      </c>
      <c r="E383" s="548" t="s">
        <v>1128</v>
      </c>
      <c r="F383" s="565">
        <v>2</v>
      </c>
      <c r="G383" s="565">
        <v>2040</v>
      </c>
      <c r="H383" s="565">
        <v>1</v>
      </c>
      <c r="I383" s="565">
        <v>1020</v>
      </c>
      <c r="J383" s="565">
        <v>4</v>
      </c>
      <c r="K383" s="565">
        <v>4132</v>
      </c>
      <c r="L383" s="565">
        <v>2.0254901960784313</v>
      </c>
      <c r="M383" s="565">
        <v>1033</v>
      </c>
      <c r="N383" s="565">
        <v>2</v>
      </c>
      <c r="O383" s="565">
        <v>2128</v>
      </c>
      <c r="P383" s="553">
        <v>1.0431372549019609</v>
      </c>
      <c r="Q383" s="566">
        <v>1064</v>
      </c>
    </row>
    <row r="384" spans="1:17" ht="14.4" customHeight="1" x14ac:dyDescent="0.3">
      <c r="A384" s="547" t="s">
        <v>1187</v>
      </c>
      <c r="B384" s="548" t="s">
        <v>1072</v>
      </c>
      <c r="C384" s="548" t="s">
        <v>1059</v>
      </c>
      <c r="D384" s="548" t="s">
        <v>1129</v>
      </c>
      <c r="E384" s="548" t="s">
        <v>1130</v>
      </c>
      <c r="F384" s="565">
        <v>3</v>
      </c>
      <c r="G384" s="565">
        <v>873</v>
      </c>
      <c r="H384" s="565">
        <v>1</v>
      </c>
      <c r="I384" s="565">
        <v>291</v>
      </c>
      <c r="J384" s="565">
        <v>2</v>
      </c>
      <c r="K384" s="565">
        <v>588</v>
      </c>
      <c r="L384" s="565">
        <v>0.67353951890034369</v>
      </c>
      <c r="M384" s="565">
        <v>294</v>
      </c>
      <c r="N384" s="565">
        <v>1</v>
      </c>
      <c r="O384" s="565">
        <v>301</v>
      </c>
      <c r="P384" s="553">
        <v>0.34478808705612829</v>
      </c>
      <c r="Q384" s="566">
        <v>301</v>
      </c>
    </row>
    <row r="385" spans="1:17" ht="14.4" customHeight="1" x14ac:dyDescent="0.3">
      <c r="A385" s="547" t="s">
        <v>1188</v>
      </c>
      <c r="B385" s="548" t="s">
        <v>1072</v>
      </c>
      <c r="C385" s="548" t="s">
        <v>1059</v>
      </c>
      <c r="D385" s="548" t="s">
        <v>1075</v>
      </c>
      <c r="E385" s="548" t="s">
        <v>1076</v>
      </c>
      <c r="F385" s="565">
        <v>129</v>
      </c>
      <c r="G385" s="565">
        <v>26187</v>
      </c>
      <c r="H385" s="565">
        <v>1</v>
      </c>
      <c r="I385" s="565">
        <v>203</v>
      </c>
      <c r="J385" s="565">
        <v>126</v>
      </c>
      <c r="K385" s="565">
        <v>25956</v>
      </c>
      <c r="L385" s="565">
        <v>0.99117882919005618</v>
      </c>
      <c r="M385" s="565">
        <v>206</v>
      </c>
      <c r="N385" s="565">
        <v>166</v>
      </c>
      <c r="O385" s="565">
        <v>35026</v>
      </c>
      <c r="P385" s="553">
        <v>1.3375338908618781</v>
      </c>
      <c r="Q385" s="566">
        <v>211</v>
      </c>
    </row>
    <row r="386" spans="1:17" ht="14.4" customHeight="1" x14ac:dyDescent="0.3">
      <c r="A386" s="547" t="s">
        <v>1188</v>
      </c>
      <c r="B386" s="548" t="s">
        <v>1072</v>
      </c>
      <c r="C386" s="548" t="s">
        <v>1059</v>
      </c>
      <c r="D386" s="548" t="s">
        <v>1078</v>
      </c>
      <c r="E386" s="548" t="s">
        <v>1079</v>
      </c>
      <c r="F386" s="565">
        <v>50</v>
      </c>
      <c r="G386" s="565">
        <v>14600</v>
      </c>
      <c r="H386" s="565">
        <v>1</v>
      </c>
      <c r="I386" s="565">
        <v>292</v>
      </c>
      <c r="J386" s="565">
        <v>104</v>
      </c>
      <c r="K386" s="565">
        <v>30680</v>
      </c>
      <c r="L386" s="565">
        <v>2.1013698630136988</v>
      </c>
      <c r="M386" s="565">
        <v>295</v>
      </c>
      <c r="N386" s="565">
        <v>79</v>
      </c>
      <c r="O386" s="565">
        <v>23779</v>
      </c>
      <c r="P386" s="553">
        <v>1.6286986301369863</v>
      </c>
      <c r="Q386" s="566">
        <v>301</v>
      </c>
    </row>
    <row r="387" spans="1:17" ht="14.4" customHeight="1" x14ac:dyDescent="0.3">
      <c r="A387" s="547" t="s">
        <v>1188</v>
      </c>
      <c r="B387" s="548" t="s">
        <v>1072</v>
      </c>
      <c r="C387" s="548" t="s">
        <v>1059</v>
      </c>
      <c r="D387" s="548" t="s">
        <v>1080</v>
      </c>
      <c r="E387" s="548" t="s">
        <v>1081</v>
      </c>
      <c r="F387" s="565">
        <v>3</v>
      </c>
      <c r="G387" s="565">
        <v>279</v>
      </c>
      <c r="H387" s="565">
        <v>1</v>
      </c>
      <c r="I387" s="565">
        <v>93</v>
      </c>
      <c r="J387" s="565">
        <v>6</v>
      </c>
      <c r="K387" s="565">
        <v>570</v>
      </c>
      <c r="L387" s="565">
        <v>2.043010752688172</v>
      </c>
      <c r="M387" s="565">
        <v>95</v>
      </c>
      <c r="N387" s="565"/>
      <c r="O387" s="565"/>
      <c r="P387" s="553"/>
      <c r="Q387" s="566"/>
    </row>
    <row r="388" spans="1:17" ht="14.4" customHeight="1" x14ac:dyDescent="0.3">
      <c r="A388" s="547" t="s">
        <v>1188</v>
      </c>
      <c r="B388" s="548" t="s">
        <v>1072</v>
      </c>
      <c r="C388" s="548" t="s">
        <v>1059</v>
      </c>
      <c r="D388" s="548" t="s">
        <v>1084</v>
      </c>
      <c r="E388" s="548" t="s">
        <v>1085</v>
      </c>
      <c r="F388" s="565">
        <v>126</v>
      </c>
      <c r="G388" s="565">
        <v>16884</v>
      </c>
      <c r="H388" s="565">
        <v>1</v>
      </c>
      <c r="I388" s="565">
        <v>134</v>
      </c>
      <c r="J388" s="565">
        <v>129</v>
      </c>
      <c r="K388" s="565">
        <v>17415</v>
      </c>
      <c r="L388" s="565">
        <v>1.0314498933901919</v>
      </c>
      <c r="M388" s="565">
        <v>135</v>
      </c>
      <c r="N388" s="565">
        <v>119</v>
      </c>
      <c r="O388" s="565">
        <v>16303</v>
      </c>
      <c r="P388" s="553">
        <v>0.96558872305140964</v>
      </c>
      <c r="Q388" s="566">
        <v>137</v>
      </c>
    </row>
    <row r="389" spans="1:17" ht="14.4" customHeight="1" x14ac:dyDescent="0.3">
      <c r="A389" s="547" t="s">
        <v>1188</v>
      </c>
      <c r="B389" s="548" t="s">
        <v>1072</v>
      </c>
      <c r="C389" s="548" t="s">
        <v>1059</v>
      </c>
      <c r="D389" s="548" t="s">
        <v>1087</v>
      </c>
      <c r="E389" s="548" t="s">
        <v>1088</v>
      </c>
      <c r="F389" s="565"/>
      <c r="G389" s="565"/>
      <c r="H389" s="565"/>
      <c r="I389" s="565"/>
      <c r="J389" s="565">
        <v>1</v>
      </c>
      <c r="K389" s="565">
        <v>620</v>
      </c>
      <c r="L389" s="565"/>
      <c r="M389" s="565">
        <v>620</v>
      </c>
      <c r="N389" s="565">
        <v>1</v>
      </c>
      <c r="O389" s="565">
        <v>639</v>
      </c>
      <c r="P389" s="553"/>
      <c r="Q389" s="566">
        <v>639</v>
      </c>
    </row>
    <row r="390" spans="1:17" ht="14.4" customHeight="1" x14ac:dyDescent="0.3">
      <c r="A390" s="547" t="s">
        <v>1188</v>
      </c>
      <c r="B390" s="548" t="s">
        <v>1072</v>
      </c>
      <c r="C390" s="548" t="s">
        <v>1059</v>
      </c>
      <c r="D390" s="548" t="s">
        <v>1091</v>
      </c>
      <c r="E390" s="548" t="s">
        <v>1092</v>
      </c>
      <c r="F390" s="565">
        <v>3</v>
      </c>
      <c r="G390" s="565">
        <v>477</v>
      </c>
      <c r="H390" s="565">
        <v>1</v>
      </c>
      <c r="I390" s="565">
        <v>159</v>
      </c>
      <c r="J390" s="565">
        <v>4</v>
      </c>
      <c r="K390" s="565">
        <v>644</v>
      </c>
      <c r="L390" s="565">
        <v>1.350104821802935</v>
      </c>
      <c r="M390" s="565">
        <v>161</v>
      </c>
      <c r="N390" s="565">
        <v>5</v>
      </c>
      <c r="O390" s="565">
        <v>865</v>
      </c>
      <c r="P390" s="553">
        <v>1.8134171907756813</v>
      </c>
      <c r="Q390" s="566">
        <v>173</v>
      </c>
    </row>
    <row r="391" spans="1:17" ht="14.4" customHeight="1" x14ac:dyDescent="0.3">
      <c r="A391" s="547" t="s">
        <v>1188</v>
      </c>
      <c r="B391" s="548" t="s">
        <v>1072</v>
      </c>
      <c r="C391" s="548" t="s">
        <v>1059</v>
      </c>
      <c r="D391" s="548" t="s">
        <v>1093</v>
      </c>
      <c r="E391" s="548" t="s">
        <v>1094</v>
      </c>
      <c r="F391" s="565">
        <v>6</v>
      </c>
      <c r="G391" s="565">
        <v>2292</v>
      </c>
      <c r="H391" s="565">
        <v>1</v>
      </c>
      <c r="I391" s="565">
        <v>382</v>
      </c>
      <c r="J391" s="565">
        <v>1</v>
      </c>
      <c r="K391" s="565">
        <v>383</v>
      </c>
      <c r="L391" s="565">
        <v>0.16710296684118672</v>
      </c>
      <c r="M391" s="565">
        <v>383</v>
      </c>
      <c r="N391" s="565">
        <v>8</v>
      </c>
      <c r="O391" s="565">
        <v>3072</v>
      </c>
      <c r="P391" s="553">
        <v>1.3403141361256545</v>
      </c>
      <c r="Q391" s="566">
        <v>384</v>
      </c>
    </row>
    <row r="392" spans="1:17" ht="14.4" customHeight="1" x14ac:dyDescent="0.3">
      <c r="A392" s="547" t="s">
        <v>1188</v>
      </c>
      <c r="B392" s="548" t="s">
        <v>1072</v>
      </c>
      <c r="C392" s="548" t="s">
        <v>1059</v>
      </c>
      <c r="D392" s="548" t="s">
        <v>1095</v>
      </c>
      <c r="E392" s="548" t="s">
        <v>1096</v>
      </c>
      <c r="F392" s="565">
        <v>155</v>
      </c>
      <c r="G392" s="565">
        <v>2480</v>
      </c>
      <c r="H392" s="565">
        <v>1</v>
      </c>
      <c r="I392" s="565">
        <v>16</v>
      </c>
      <c r="J392" s="565">
        <v>173</v>
      </c>
      <c r="K392" s="565">
        <v>2768</v>
      </c>
      <c r="L392" s="565">
        <v>1.1161290322580646</v>
      </c>
      <c r="M392" s="565">
        <v>16</v>
      </c>
      <c r="N392" s="565">
        <v>164</v>
      </c>
      <c r="O392" s="565">
        <v>2788</v>
      </c>
      <c r="P392" s="553">
        <v>1.1241935483870968</v>
      </c>
      <c r="Q392" s="566">
        <v>17</v>
      </c>
    </row>
    <row r="393" spans="1:17" ht="14.4" customHeight="1" x14ac:dyDescent="0.3">
      <c r="A393" s="547" t="s">
        <v>1188</v>
      </c>
      <c r="B393" s="548" t="s">
        <v>1072</v>
      </c>
      <c r="C393" s="548" t="s">
        <v>1059</v>
      </c>
      <c r="D393" s="548" t="s">
        <v>1097</v>
      </c>
      <c r="E393" s="548" t="s">
        <v>1098</v>
      </c>
      <c r="F393" s="565">
        <v>20</v>
      </c>
      <c r="G393" s="565">
        <v>5240</v>
      </c>
      <c r="H393" s="565">
        <v>1</v>
      </c>
      <c r="I393" s="565">
        <v>262</v>
      </c>
      <c r="J393" s="565">
        <v>14</v>
      </c>
      <c r="K393" s="565">
        <v>3724</v>
      </c>
      <c r="L393" s="565">
        <v>0.71068702290076335</v>
      </c>
      <c r="M393" s="565">
        <v>266</v>
      </c>
      <c r="N393" s="565">
        <v>12</v>
      </c>
      <c r="O393" s="565">
        <v>3276</v>
      </c>
      <c r="P393" s="553">
        <v>0.6251908396946565</v>
      </c>
      <c r="Q393" s="566">
        <v>273</v>
      </c>
    </row>
    <row r="394" spans="1:17" ht="14.4" customHeight="1" x14ac:dyDescent="0.3">
      <c r="A394" s="547" t="s">
        <v>1188</v>
      </c>
      <c r="B394" s="548" t="s">
        <v>1072</v>
      </c>
      <c r="C394" s="548" t="s">
        <v>1059</v>
      </c>
      <c r="D394" s="548" t="s">
        <v>1099</v>
      </c>
      <c r="E394" s="548" t="s">
        <v>1100</v>
      </c>
      <c r="F394" s="565">
        <v>18</v>
      </c>
      <c r="G394" s="565">
        <v>2538</v>
      </c>
      <c r="H394" s="565">
        <v>1</v>
      </c>
      <c r="I394" s="565">
        <v>141</v>
      </c>
      <c r="J394" s="565">
        <v>32</v>
      </c>
      <c r="K394" s="565">
        <v>4512</v>
      </c>
      <c r="L394" s="565">
        <v>1.7777777777777777</v>
      </c>
      <c r="M394" s="565">
        <v>141</v>
      </c>
      <c r="N394" s="565">
        <v>34</v>
      </c>
      <c r="O394" s="565">
        <v>4828</v>
      </c>
      <c r="P394" s="553">
        <v>1.9022852639873917</v>
      </c>
      <c r="Q394" s="566">
        <v>142</v>
      </c>
    </row>
    <row r="395" spans="1:17" ht="14.4" customHeight="1" x14ac:dyDescent="0.3">
      <c r="A395" s="547" t="s">
        <v>1188</v>
      </c>
      <c r="B395" s="548" t="s">
        <v>1072</v>
      </c>
      <c r="C395" s="548" t="s">
        <v>1059</v>
      </c>
      <c r="D395" s="548" t="s">
        <v>1101</v>
      </c>
      <c r="E395" s="548" t="s">
        <v>1100</v>
      </c>
      <c r="F395" s="565">
        <v>126</v>
      </c>
      <c r="G395" s="565">
        <v>9828</v>
      </c>
      <c r="H395" s="565">
        <v>1</v>
      </c>
      <c r="I395" s="565">
        <v>78</v>
      </c>
      <c r="J395" s="565">
        <v>129</v>
      </c>
      <c r="K395" s="565">
        <v>10062</v>
      </c>
      <c r="L395" s="565">
        <v>1.0238095238095237</v>
      </c>
      <c r="M395" s="565">
        <v>78</v>
      </c>
      <c r="N395" s="565">
        <v>119</v>
      </c>
      <c r="O395" s="565">
        <v>9282</v>
      </c>
      <c r="P395" s="553">
        <v>0.94444444444444442</v>
      </c>
      <c r="Q395" s="566">
        <v>78</v>
      </c>
    </row>
    <row r="396" spans="1:17" ht="14.4" customHeight="1" x14ac:dyDescent="0.3">
      <c r="A396" s="547" t="s">
        <v>1188</v>
      </c>
      <c r="B396" s="548" t="s">
        <v>1072</v>
      </c>
      <c r="C396" s="548" t="s">
        <v>1059</v>
      </c>
      <c r="D396" s="548" t="s">
        <v>1102</v>
      </c>
      <c r="E396" s="548" t="s">
        <v>1103</v>
      </c>
      <c r="F396" s="565">
        <v>18</v>
      </c>
      <c r="G396" s="565">
        <v>5454</v>
      </c>
      <c r="H396" s="565">
        <v>1</v>
      </c>
      <c r="I396" s="565">
        <v>303</v>
      </c>
      <c r="J396" s="565">
        <v>32</v>
      </c>
      <c r="K396" s="565">
        <v>9824</v>
      </c>
      <c r="L396" s="565">
        <v>1.8012467913458012</v>
      </c>
      <c r="M396" s="565">
        <v>307</v>
      </c>
      <c r="N396" s="565">
        <v>34</v>
      </c>
      <c r="O396" s="565">
        <v>10642</v>
      </c>
      <c r="P396" s="553">
        <v>1.9512284561789512</v>
      </c>
      <c r="Q396" s="566">
        <v>313</v>
      </c>
    </row>
    <row r="397" spans="1:17" ht="14.4" customHeight="1" x14ac:dyDescent="0.3">
      <c r="A397" s="547" t="s">
        <v>1188</v>
      </c>
      <c r="B397" s="548" t="s">
        <v>1072</v>
      </c>
      <c r="C397" s="548" t="s">
        <v>1059</v>
      </c>
      <c r="D397" s="548" t="s">
        <v>1104</v>
      </c>
      <c r="E397" s="548" t="s">
        <v>1105</v>
      </c>
      <c r="F397" s="565">
        <v>8</v>
      </c>
      <c r="G397" s="565">
        <v>3888</v>
      </c>
      <c r="H397" s="565">
        <v>1</v>
      </c>
      <c r="I397" s="565">
        <v>486</v>
      </c>
      <c r="J397" s="565">
        <v>9</v>
      </c>
      <c r="K397" s="565">
        <v>4383</v>
      </c>
      <c r="L397" s="565">
        <v>1.1273148148148149</v>
      </c>
      <c r="M397" s="565">
        <v>487</v>
      </c>
      <c r="N397" s="565">
        <v>10</v>
      </c>
      <c r="O397" s="565">
        <v>4880</v>
      </c>
      <c r="P397" s="553">
        <v>1.2551440329218106</v>
      </c>
      <c r="Q397" s="566">
        <v>488</v>
      </c>
    </row>
    <row r="398" spans="1:17" ht="14.4" customHeight="1" x14ac:dyDescent="0.3">
      <c r="A398" s="547" t="s">
        <v>1188</v>
      </c>
      <c r="B398" s="548" t="s">
        <v>1072</v>
      </c>
      <c r="C398" s="548" t="s">
        <v>1059</v>
      </c>
      <c r="D398" s="548" t="s">
        <v>1106</v>
      </c>
      <c r="E398" s="548" t="s">
        <v>1107</v>
      </c>
      <c r="F398" s="565">
        <v>78</v>
      </c>
      <c r="G398" s="565">
        <v>12480</v>
      </c>
      <c r="H398" s="565">
        <v>1</v>
      </c>
      <c r="I398" s="565">
        <v>160</v>
      </c>
      <c r="J398" s="565">
        <v>76</v>
      </c>
      <c r="K398" s="565">
        <v>12236</v>
      </c>
      <c r="L398" s="565">
        <v>0.98044871794871791</v>
      </c>
      <c r="M398" s="565">
        <v>161</v>
      </c>
      <c r="N398" s="565">
        <v>63</v>
      </c>
      <c r="O398" s="565">
        <v>10269</v>
      </c>
      <c r="P398" s="553">
        <v>0.82283653846153848</v>
      </c>
      <c r="Q398" s="566">
        <v>163</v>
      </c>
    </row>
    <row r="399" spans="1:17" ht="14.4" customHeight="1" x14ac:dyDescent="0.3">
      <c r="A399" s="547" t="s">
        <v>1188</v>
      </c>
      <c r="B399" s="548" t="s">
        <v>1072</v>
      </c>
      <c r="C399" s="548" t="s">
        <v>1059</v>
      </c>
      <c r="D399" s="548" t="s">
        <v>1110</v>
      </c>
      <c r="E399" s="548" t="s">
        <v>1076</v>
      </c>
      <c r="F399" s="565">
        <v>323</v>
      </c>
      <c r="G399" s="565">
        <v>22610</v>
      </c>
      <c r="H399" s="565">
        <v>1</v>
      </c>
      <c r="I399" s="565">
        <v>70</v>
      </c>
      <c r="J399" s="565">
        <v>314</v>
      </c>
      <c r="K399" s="565">
        <v>22294</v>
      </c>
      <c r="L399" s="565">
        <v>0.98602388323750556</v>
      </c>
      <c r="M399" s="565">
        <v>71</v>
      </c>
      <c r="N399" s="565">
        <v>345</v>
      </c>
      <c r="O399" s="565">
        <v>24840</v>
      </c>
      <c r="P399" s="553">
        <v>1.0986289252543122</v>
      </c>
      <c r="Q399" s="566">
        <v>72</v>
      </c>
    </row>
    <row r="400" spans="1:17" ht="14.4" customHeight="1" x14ac:dyDescent="0.3">
      <c r="A400" s="547" t="s">
        <v>1188</v>
      </c>
      <c r="B400" s="548" t="s">
        <v>1072</v>
      </c>
      <c r="C400" s="548" t="s">
        <v>1059</v>
      </c>
      <c r="D400" s="548" t="s">
        <v>1117</v>
      </c>
      <c r="E400" s="548" t="s">
        <v>1118</v>
      </c>
      <c r="F400" s="565">
        <v>4</v>
      </c>
      <c r="G400" s="565">
        <v>4756</v>
      </c>
      <c r="H400" s="565">
        <v>1</v>
      </c>
      <c r="I400" s="565">
        <v>1189</v>
      </c>
      <c r="J400" s="565">
        <v>4</v>
      </c>
      <c r="K400" s="565">
        <v>4780</v>
      </c>
      <c r="L400" s="565">
        <v>1.0050462573591252</v>
      </c>
      <c r="M400" s="565">
        <v>1195</v>
      </c>
      <c r="N400" s="565">
        <v>6</v>
      </c>
      <c r="O400" s="565">
        <v>7266</v>
      </c>
      <c r="P400" s="553">
        <v>1.5277544154751892</v>
      </c>
      <c r="Q400" s="566">
        <v>1211</v>
      </c>
    </row>
    <row r="401" spans="1:17" ht="14.4" customHeight="1" x14ac:dyDescent="0.3">
      <c r="A401" s="547" t="s">
        <v>1188</v>
      </c>
      <c r="B401" s="548" t="s">
        <v>1072</v>
      </c>
      <c r="C401" s="548" t="s">
        <v>1059</v>
      </c>
      <c r="D401" s="548" t="s">
        <v>1119</v>
      </c>
      <c r="E401" s="548" t="s">
        <v>1120</v>
      </c>
      <c r="F401" s="565">
        <v>3</v>
      </c>
      <c r="G401" s="565">
        <v>324</v>
      </c>
      <c r="H401" s="565">
        <v>1</v>
      </c>
      <c r="I401" s="565">
        <v>108</v>
      </c>
      <c r="J401" s="565">
        <v>3</v>
      </c>
      <c r="K401" s="565">
        <v>330</v>
      </c>
      <c r="L401" s="565">
        <v>1.0185185185185186</v>
      </c>
      <c r="M401" s="565">
        <v>110</v>
      </c>
      <c r="N401" s="565">
        <v>3</v>
      </c>
      <c r="O401" s="565">
        <v>342</v>
      </c>
      <c r="P401" s="553">
        <v>1.0555555555555556</v>
      </c>
      <c r="Q401" s="566">
        <v>114</v>
      </c>
    </row>
    <row r="402" spans="1:17" ht="14.4" customHeight="1" x14ac:dyDescent="0.3">
      <c r="A402" s="547" t="s">
        <v>1188</v>
      </c>
      <c r="B402" s="548" t="s">
        <v>1072</v>
      </c>
      <c r="C402" s="548" t="s">
        <v>1059</v>
      </c>
      <c r="D402" s="548" t="s">
        <v>1121</v>
      </c>
      <c r="E402" s="548" t="s">
        <v>1122</v>
      </c>
      <c r="F402" s="565"/>
      <c r="G402" s="565"/>
      <c r="H402" s="565"/>
      <c r="I402" s="565"/>
      <c r="J402" s="565"/>
      <c r="K402" s="565"/>
      <c r="L402" s="565"/>
      <c r="M402" s="565"/>
      <c r="N402" s="565">
        <v>1</v>
      </c>
      <c r="O402" s="565">
        <v>346</v>
      </c>
      <c r="P402" s="553"/>
      <c r="Q402" s="566">
        <v>346</v>
      </c>
    </row>
    <row r="403" spans="1:17" ht="14.4" customHeight="1" x14ac:dyDescent="0.3">
      <c r="A403" s="547" t="s">
        <v>1189</v>
      </c>
      <c r="B403" s="548" t="s">
        <v>1072</v>
      </c>
      <c r="C403" s="548" t="s">
        <v>1059</v>
      </c>
      <c r="D403" s="548" t="s">
        <v>1075</v>
      </c>
      <c r="E403" s="548" t="s">
        <v>1076</v>
      </c>
      <c r="F403" s="565">
        <v>146</v>
      </c>
      <c r="G403" s="565">
        <v>29638</v>
      </c>
      <c r="H403" s="565">
        <v>1</v>
      </c>
      <c r="I403" s="565">
        <v>203</v>
      </c>
      <c r="J403" s="565">
        <v>192</v>
      </c>
      <c r="K403" s="565">
        <v>39552</v>
      </c>
      <c r="L403" s="565">
        <v>1.3345030029016802</v>
      </c>
      <c r="M403" s="565">
        <v>206</v>
      </c>
      <c r="N403" s="565">
        <v>168</v>
      </c>
      <c r="O403" s="565">
        <v>35448</v>
      </c>
      <c r="P403" s="553">
        <v>1.1960321209258384</v>
      </c>
      <c r="Q403" s="566">
        <v>211</v>
      </c>
    </row>
    <row r="404" spans="1:17" ht="14.4" customHeight="1" x14ac:dyDescent="0.3">
      <c r="A404" s="547" t="s">
        <v>1189</v>
      </c>
      <c r="B404" s="548" t="s">
        <v>1072</v>
      </c>
      <c r="C404" s="548" t="s">
        <v>1059</v>
      </c>
      <c r="D404" s="548" t="s">
        <v>1078</v>
      </c>
      <c r="E404" s="548" t="s">
        <v>1079</v>
      </c>
      <c r="F404" s="565">
        <v>73</v>
      </c>
      <c r="G404" s="565">
        <v>21316</v>
      </c>
      <c r="H404" s="565">
        <v>1</v>
      </c>
      <c r="I404" s="565">
        <v>292</v>
      </c>
      <c r="J404" s="565">
        <v>25</v>
      </c>
      <c r="K404" s="565">
        <v>7375</v>
      </c>
      <c r="L404" s="565">
        <v>0.34598423719271909</v>
      </c>
      <c r="M404" s="565">
        <v>295</v>
      </c>
      <c r="N404" s="565">
        <v>130</v>
      </c>
      <c r="O404" s="565">
        <v>39130</v>
      </c>
      <c r="P404" s="553">
        <v>1.8357102645899794</v>
      </c>
      <c r="Q404" s="566">
        <v>301</v>
      </c>
    </row>
    <row r="405" spans="1:17" ht="14.4" customHeight="1" x14ac:dyDescent="0.3">
      <c r="A405" s="547" t="s">
        <v>1189</v>
      </c>
      <c r="B405" s="548" t="s">
        <v>1072</v>
      </c>
      <c r="C405" s="548" t="s">
        <v>1059</v>
      </c>
      <c r="D405" s="548" t="s">
        <v>1080</v>
      </c>
      <c r="E405" s="548" t="s">
        <v>1081</v>
      </c>
      <c r="F405" s="565">
        <v>6</v>
      </c>
      <c r="G405" s="565">
        <v>558</v>
      </c>
      <c r="H405" s="565">
        <v>1</v>
      </c>
      <c r="I405" s="565">
        <v>93</v>
      </c>
      <c r="J405" s="565"/>
      <c r="K405" s="565"/>
      <c r="L405" s="565"/>
      <c r="M405" s="565"/>
      <c r="N405" s="565">
        <v>3</v>
      </c>
      <c r="O405" s="565">
        <v>297</v>
      </c>
      <c r="P405" s="553">
        <v>0.532258064516129</v>
      </c>
      <c r="Q405" s="566">
        <v>99</v>
      </c>
    </row>
    <row r="406" spans="1:17" ht="14.4" customHeight="1" x14ac:dyDescent="0.3">
      <c r="A406" s="547" t="s">
        <v>1189</v>
      </c>
      <c r="B406" s="548" t="s">
        <v>1072</v>
      </c>
      <c r="C406" s="548" t="s">
        <v>1059</v>
      </c>
      <c r="D406" s="548" t="s">
        <v>1084</v>
      </c>
      <c r="E406" s="548" t="s">
        <v>1085</v>
      </c>
      <c r="F406" s="565">
        <v>28</v>
      </c>
      <c r="G406" s="565">
        <v>3752</v>
      </c>
      <c r="H406" s="565">
        <v>1</v>
      </c>
      <c r="I406" s="565">
        <v>134</v>
      </c>
      <c r="J406" s="565">
        <v>31</v>
      </c>
      <c r="K406" s="565">
        <v>4185</v>
      </c>
      <c r="L406" s="565">
        <v>1.1154051172707888</v>
      </c>
      <c r="M406" s="565">
        <v>135</v>
      </c>
      <c r="N406" s="565">
        <v>23</v>
      </c>
      <c r="O406" s="565">
        <v>3151</v>
      </c>
      <c r="P406" s="553">
        <v>0.83981876332622596</v>
      </c>
      <c r="Q406" s="566">
        <v>137</v>
      </c>
    </row>
    <row r="407" spans="1:17" ht="14.4" customHeight="1" x14ac:dyDescent="0.3">
      <c r="A407" s="547" t="s">
        <v>1189</v>
      </c>
      <c r="B407" s="548" t="s">
        <v>1072</v>
      </c>
      <c r="C407" s="548" t="s">
        <v>1059</v>
      </c>
      <c r="D407" s="548" t="s">
        <v>1091</v>
      </c>
      <c r="E407" s="548" t="s">
        <v>1092</v>
      </c>
      <c r="F407" s="565">
        <v>4</v>
      </c>
      <c r="G407" s="565">
        <v>636</v>
      </c>
      <c r="H407" s="565">
        <v>1</v>
      </c>
      <c r="I407" s="565">
        <v>159</v>
      </c>
      <c r="J407" s="565">
        <v>1</v>
      </c>
      <c r="K407" s="565">
        <v>161</v>
      </c>
      <c r="L407" s="565">
        <v>0.25314465408805031</v>
      </c>
      <c r="M407" s="565">
        <v>161</v>
      </c>
      <c r="N407" s="565">
        <v>4</v>
      </c>
      <c r="O407" s="565">
        <v>692</v>
      </c>
      <c r="P407" s="553">
        <v>1.0880503144654088</v>
      </c>
      <c r="Q407" s="566">
        <v>173</v>
      </c>
    </row>
    <row r="408" spans="1:17" ht="14.4" customHeight="1" x14ac:dyDescent="0.3">
      <c r="A408" s="547" t="s">
        <v>1189</v>
      </c>
      <c r="B408" s="548" t="s">
        <v>1072</v>
      </c>
      <c r="C408" s="548" t="s">
        <v>1059</v>
      </c>
      <c r="D408" s="548" t="s">
        <v>1095</v>
      </c>
      <c r="E408" s="548" t="s">
        <v>1096</v>
      </c>
      <c r="F408" s="565">
        <v>61</v>
      </c>
      <c r="G408" s="565">
        <v>976</v>
      </c>
      <c r="H408" s="565">
        <v>1</v>
      </c>
      <c r="I408" s="565">
        <v>16</v>
      </c>
      <c r="J408" s="565">
        <v>81</v>
      </c>
      <c r="K408" s="565">
        <v>1296</v>
      </c>
      <c r="L408" s="565">
        <v>1.3278688524590163</v>
      </c>
      <c r="M408" s="565">
        <v>16</v>
      </c>
      <c r="N408" s="565">
        <v>62</v>
      </c>
      <c r="O408" s="565">
        <v>1054</v>
      </c>
      <c r="P408" s="553">
        <v>1.0799180327868851</v>
      </c>
      <c r="Q408" s="566">
        <v>17</v>
      </c>
    </row>
    <row r="409" spans="1:17" ht="14.4" customHeight="1" x14ac:dyDescent="0.3">
      <c r="A409" s="547" t="s">
        <v>1189</v>
      </c>
      <c r="B409" s="548" t="s">
        <v>1072</v>
      </c>
      <c r="C409" s="548" t="s">
        <v>1059</v>
      </c>
      <c r="D409" s="548" t="s">
        <v>1097</v>
      </c>
      <c r="E409" s="548" t="s">
        <v>1098</v>
      </c>
      <c r="F409" s="565">
        <v>30</v>
      </c>
      <c r="G409" s="565">
        <v>7860</v>
      </c>
      <c r="H409" s="565">
        <v>1</v>
      </c>
      <c r="I409" s="565">
        <v>262</v>
      </c>
      <c r="J409" s="565">
        <v>29</v>
      </c>
      <c r="K409" s="565">
        <v>7714</v>
      </c>
      <c r="L409" s="565">
        <v>0.98142493638676842</v>
      </c>
      <c r="M409" s="565">
        <v>266</v>
      </c>
      <c r="N409" s="565">
        <v>21</v>
      </c>
      <c r="O409" s="565">
        <v>5733</v>
      </c>
      <c r="P409" s="553">
        <v>0.72938931297709919</v>
      </c>
      <c r="Q409" s="566">
        <v>273</v>
      </c>
    </row>
    <row r="410" spans="1:17" ht="14.4" customHeight="1" x14ac:dyDescent="0.3">
      <c r="A410" s="547" t="s">
        <v>1189</v>
      </c>
      <c r="B410" s="548" t="s">
        <v>1072</v>
      </c>
      <c r="C410" s="548" t="s">
        <v>1059</v>
      </c>
      <c r="D410" s="548" t="s">
        <v>1099</v>
      </c>
      <c r="E410" s="548" t="s">
        <v>1100</v>
      </c>
      <c r="F410" s="565">
        <v>31</v>
      </c>
      <c r="G410" s="565">
        <v>4371</v>
      </c>
      <c r="H410" s="565">
        <v>1</v>
      </c>
      <c r="I410" s="565">
        <v>141</v>
      </c>
      <c r="J410" s="565">
        <v>50</v>
      </c>
      <c r="K410" s="565">
        <v>7050</v>
      </c>
      <c r="L410" s="565">
        <v>1.6129032258064515</v>
      </c>
      <c r="M410" s="565">
        <v>141</v>
      </c>
      <c r="N410" s="565">
        <v>39</v>
      </c>
      <c r="O410" s="565">
        <v>5538</v>
      </c>
      <c r="P410" s="553">
        <v>1.2669869595058338</v>
      </c>
      <c r="Q410" s="566">
        <v>142</v>
      </c>
    </row>
    <row r="411" spans="1:17" ht="14.4" customHeight="1" x14ac:dyDescent="0.3">
      <c r="A411" s="547" t="s">
        <v>1189</v>
      </c>
      <c r="B411" s="548" t="s">
        <v>1072</v>
      </c>
      <c r="C411" s="548" t="s">
        <v>1059</v>
      </c>
      <c r="D411" s="548" t="s">
        <v>1101</v>
      </c>
      <c r="E411" s="548" t="s">
        <v>1100</v>
      </c>
      <c r="F411" s="565">
        <v>28</v>
      </c>
      <c r="G411" s="565">
        <v>2184</v>
      </c>
      <c r="H411" s="565">
        <v>1</v>
      </c>
      <c r="I411" s="565">
        <v>78</v>
      </c>
      <c r="J411" s="565">
        <v>31</v>
      </c>
      <c r="K411" s="565">
        <v>2418</v>
      </c>
      <c r="L411" s="565">
        <v>1.1071428571428572</v>
      </c>
      <c r="M411" s="565">
        <v>78</v>
      </c>
      <c r="N411" s="565">
        <v>23</v>
      </c>
      <c r="O411" s="565">
        <v>1794</v>
      </c>
      <c r="P411" s="553">
        <v>0.8214285714285714</v>
      </c>
      <c r="Q411" s="566">
        <v>78</v>
      </c>
    </row>
    <row r="412" spans="1:17" ht="14.4" customHeight="1" x14ac:dyDescent="0.3">
      <c r="A412" s="547" t="s">
        <v>1189</v>
      </c>
      <c r="B412" s="548" t="s">
        <v>1072</v>
      </c>
      <c r="C412" s="548" t="s">
        <v>1059</v>
      </c>
      <c r="D412" s="548" t="s">
        <v>1102</v>
      </c>
      <c r="E412" s="548" t="s">
        <v>1103</v>
      </c>
      <c r="F412" s="565">
        <v>31</v>
      </c>
      <c r="G412" s="565">
        <v>9393</v>
      </c>
      <c r="H412" s="565">
        <v>1</v>
      </c>
      <c r="I412" s="565">
        <v>303</v>
      </c>
      <c r="J412" s="565">
        <v>50</v>
      </c>
      <c r="K412" s="565">
        <v>15350</v>
      </c>
      <c r="L412" s="565">
        <v>1.6341956776322795</v>
      </c>
      <c r="M412" s="565">
        <v>307</v>
      </c>
      <c r="N412" s="565">
        <v>39</v>
      </c>
      <c r="O412" s="565">
        <v>12207</v>
      </c>
      <c r="P412" s="553">
        <v>1.2995847971893963</v>
      </c>
      <c r="Q412" s="566">
        <v>313</v>
      </c>
    </row>
    <row r="413" spans="1:17" ht="14.4" customHeight="1" x14ac:dyDescent="0.3">
      <c r="A413" s="547" t="s">
        <v>1189</v>
      </c>
      <c r="B413" s="548" t="s">
        <v>1072</v>
      </c>
      <c r="C413" s="548" t="s">
        <v>1059</v>
      </c>
      <c r="D413" s="548" t="s">
        <v>1106</v>
      </c>
      <c r="E413" s="548" t="s">
        <v>1107</v>
      </c>
      <c r="F413" s="565">
        <v>9</v>
      </c>
      <c r="G413" s="565">
        <v>1440</v>
      </c>
      <c r="H413" s="565">
        <v>1</v>
      </c>
      <c r="I413" s="565">
        <v>160</v>
      </c>
      <c r="J413" s="565">
        <v>9</v>
      </c>
      <c r="K413" s="565">
        <v>1449</v>
      </c>
      <c r="L413" s="565">
        <v>1.0062500000000001</v>
      </c>
      <c r="M413" s="565">
        <v>161</v>
      </c>
      <c r="N413" s="565">
        <v>3</v>
      </c>
      <c r="O413" s="565">
        <v>489</v>
      </c>
      <c r="P413" s="553">
        <v>0.33958333333333335</v>
      </c>
      <c r="Q413" s="566">
        <v>163</v>
      </c>
    </row>
    <row r="414" spans="1:17" ht="14.4" customHeight="1" x14ac:dyDescent="0.3">
      <c r="A414" s="547" t="s">
        <v>1189</v>
      </c>
      <c r="B414" s="548" t="s">
        <v>1072</v>
      </c>
      <c r="C414" s="548" t="s">
        <v>1059</v>
      </c>
      <c r="D414" s="548" t="s">
        <v>1110</v>
      </c>
      <c r="E414" s="548" t="s">
        <v>1076</v>
      </c>
      <c r="F414" s="565">
        <v>92</v>
      </c>
      <c r="G414" s="565">
        <v>6440</v>
      </c>
      <c r="H414" s="565">
        <v>1</v>
      </c>
      <c r="I414" s="565">
        <v>70</v>
      </c>
      <c r="J414" s="565">
        <v>77</v>
      </c>
      <c r="K414" s="565">
        <v>5467</v>
      </c>
      <c r="L414" s="565">
        <v>0.84891304347826091</v>
      </c>
      <c r="M414" s="565">
        <v>71</v>
      </c>
      <c r="N414" s="565">
        <v>63</v>
      </c>
      <c r="O414" s="565">
        <v>4536</v>
      </c>
      <c r="P414" s="553">
        <v>0.70434782608695656</v>
      </c>
      <c r="Q414" s="566">
        <v>72</v>
      </c>
    </row>
    <row r="415" spans="1:17" ht="14.4" customHeight="1" x14ac:dyDescent="0.3">
      <c r="A415" s="547" t="s">
        <v>1189</v>
      </c>
      <c r="B415" s="548" t="s">
        <v>1072</v>
      </c>
      <c r="C415" s="548" t="s">
        <v>1059</v>
      </c>
      <c r="D415" s="548" t="s">
        <v>1117</v>
      </c>
      <c r="E415" s="548" t="s">
        <v>1118</v>
      </c>
      <c r="F415" s="565">
        <v>5</v>
      </c>
      <c r="G415" s="565">
        <v>5945</v>
      </c>
      <c r="H415" s="565">
        <v>1</v>
      </c>
      <c r="I415" s="565">
        <v>1189</v>
      </c>
      <c r="J415" s="565">
        <v>1</v>
      </c>
      <c r="K415" s="565">
        <v>1195</v>
      </c>
      <c r="L415" s="565">
        <v>0.20100925147182505</v>
      </c>
      <c r="M415" s="565">
        <v>1195</v>
      </c>
      <c r="N415" s="565">
        <v>5</v>
      </c>
      <c r="O415" s="565">
        <v>6055</v>
      </c>
      <c r="P415" s="553">
        <v>1.0185029436501261</v>
      </c>
      <c r="Q415" s="566">
        <v>1211</v>
      </c>
    </row>
    <row r="416" spans="1:17" ht="14.4" customHeight="1" x14ac:dyDescent="0.3">
      <c r="A416" s="547" t="s">
        <v>1189</v>
      </c>
      <c r="B416" s="548" t="s">
        <v>1072</v>
      </c>
      <c r="C416" s="548" t="s">
        <v>1059</v>
      </c>
      <c r="D416" s="548" t="s">
        <v>1119</v>
      </c>
      <c r="E416" s="548" t="s">
        <v>1120</v>
      </c>
      <c r="F416" s="565">
        <v>4</v>
      </c>
      <c r="G416" s="565">
        <v>432</v>
      </c>
      <c r="H416" s="565">
        <v>1</v>
      </c>
      <c r="I416" s="565">
        <v>108</v>
      </c>
      <c r="J416" s="565">
        <v>1</v>
      </c>
      <c r="K416" s="565">
        <v>110</v>
      </c>
      <c r="L416" s="565">
        <v>0.25462962962962965</v>
      </c>
      <c r="M416" s="565">
        <v>110</v>
      </c>
      <c r="N416" s="565">
        <v>2</v>
      </c>
      <c r="O416" s="565">
        <v>228</v>
      </c>
      <c r="P416" s="553">
        <v>0.52777777777777779</v>
      </c>
      <c r="Q416" s="566">
        <v>114</v>
      </c>
    </row>
    <row r="417" spans="1:17" ht="14.4" customHeight="1" x14ac:dyDescent="0.3">
      <c r="A417" s="547" t="s">
        <v>1189</v>
      </c>
      <c r="B417" s="548" t="s">
        <v>1072</v>
      </c>
      <c r="C417" s="548" t="s">
        <v>1059</v>
      </c>
      <c r="D417" s="548" t="s">
        <v>1125</v>
      </c>
      <c r="E417" s="548" t="s">
        <v>1126</v>
      </c>
      <c r="F417" s="565">
        <v>1</v>
      </c>
      <c r="G417" s="565">
        <v>144</v>
      </c>
      <c r="H417" s="565">
        <v>1</v>
      </c>
      <c r="I417" s="565">
        <v>144</v>
      </c>
      <c r="J417" s="565"/>
      <c r="K417" s="565"/>
      <c r="L417" s="565"/>
      <c r="M417" s="565"/>
      <c r="N417" s="565"/>
      <c r="O417" s="565"/>
      <c r="P417" s="553"/>
      <c r="Q417" s="566"/>
    </row>
    <row r="418" spans="1:17" ht="14.4" customHeight="1" thickBot="1" x14ac:dyDescent="0.35">
      <c r="A418" s="555" t="s">
        <v>1189</v>
      </c>
      <c r="B418" s="556" t="s">
        <v>1072</v>
      </c>
      <c r="C418" s="556" t="s">
        <v>1059</v>
      </c>
      <c r="D418" s="556" t="s">
        <v>1129</v>
      </c>
      <c r="E418" s="556" t="s">
        <v>1130</v>
      </c>
      <c r="F418" s="567">
        <v>1</v>
      </c>
      <c r="G418" s="567">
        <v>291</v>
      </c>
      <c r="H418" s="567">
        <v>1</v>
      </c>
      <c r="I418" s="567">
        <v>291</v>
      </c>
      <c r="J418" s="567"/>
      <c r="K418" s="567"/>
      <c r="L418" s="567"/>
      <c r="M418" s="567"/>
      <c r="N418" s="567">
        <v>1</v>
      </c>
      <c r="O418" s="567">
        <v>301</v>
      </c>
      <c r="P418" s="561">
        <v>1.034364261168385</v>
      </c>
      <c r="Q418" s="568">
        <v>301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8" t="s">
        <v>137</v>
      </c>
      <c r="B1" s="328"/>
      <c r="C1" s="328"/>
      <c r="D1" s="328"/>
      <c r="E1" s="328"/>
      <c r="F1" s="328"/>
      <c r="G1" s="329"/>
      <c r="H1" s="329"/>
    </row>
    <row r="2" spans="1:8" ht="14.4" customHeight="1" thickBot="1" x14ac:dyDescent="0.35">
      <c r="A2" s="234" t="s">
        <v>260</v>
      </c>
      <c r="B2" s="111"/>
      <c r="C2" s="111"/>
      <c r="D2" s="111"/>
      <c r="E2" s="111"/>
      <c r="F2" s="111"/>
    </row>
    <row r="3" spans="1:8" ht="14.4" customHeight="1" x14ac:dyDescent="0.3">
      <c r="A3" s="330"/>
      <c r="B3" s="107">
        <v>2014</v>
      </c>
      <c r="C3" s="40">
        <v>2015</v>
      </c>
      <c r="D3" s="7"/>
      <c r="E3" s="334">
        <v>2016</v>
      </c>
      <c r="F3" s="335"/>
      <c r="G3" s="335"/>
      <c r="H3" s="336"/>
    </row>
    <row r="4" spans="1:8" ht="14.4" customHeight="1" thickBot="1" x14ac:dyDescent="0.35">
      <c r="A4" s="331"/>
      <c r="B4" s="332" t="s">
        <v>73</v>
      </c>
      <c r="C4" s="333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37.603070000000002</v>
      </c>
      <c r="C5" s="29">
        <v>8.3178199999999993</v>
      </c>
      <c r="D5" s="8"/>
      <c r="E5" s="117">
        <v>7.5567799999999998</v>
      </c>
      <c r="F5" s="28">
        <v>31.666675395762834</v>
      </c>
      <c r="G5" s="116">
        <f>E5-F5</f>
        <v>-24.109895395762834</v>
      </c>
      <c r="H5" s="122">
        <f>IF(F5&lt;0.00000001,"",E5/F5)</f>
        <v>0.23863509211362099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6251.8410800000202</v>
      </c>
      <c r="C6" s="31">
        <v>5992.4009100000112</v>
      </c>
      <c r="D6" s="8"/>
      <c r="E6" s="118">
        <v>6145.6419800000003</v>
      </c>
      <c r="F6" s="30">
        <v>6789.5018715641809</v>
      </c>
      <c r="G6" s="119">
        <f>E6-F6</f>
        <v>-643.85989156418054</v>
      </c>
      <c r="H6" s="123">
        <f>IF(F6&lt;0.00000001,"",E6/F6)</f>
        <v>0.90516831665356823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4958.1180300000124</v>
      </c>
      <c r="C7" s="31">
        <v>5417.9010800000015</v>
      </c>
      <c r="D7" s="8"/>
      <c r="E7" s="118">
        <v>5752.3341300000002</v>
      </c>
      <c r="F7" s="30">
        <v>5589.0015406395923</v>
      </c>
      <c r="G7" s="119">
        <f>E7-F7</f>
        <v>163.33258936040784</v>
      </c>
      <c r="H7" s="123">
        <f>IF(F7&lt;0.00000001,"",E7/F7)</f>
        <v>1.0292239299225021</v>
      </c>
    </row>
    <row r="8" spans="1:8" ht="14.4" customHeight="1" thickBot="1" x14ac:dyDescent="0.35">
      <c r="A8" s="1" t="s">
        <v>76</v>
      </c>
      <c r="B8" s="11">
        <v>-9316.4646300000168</v>
      </c>
      <c r="C8" s="33">
        <v>-10605.479480000009</v>
      </c>
      <c r="D8" s="8"/>
      <c r="E8" s="120">
        <v>-10983.433000000001</v>
      </c>
      <c r="F8" s="32">
        <v>-6955.8273704148469</v>
      </c>
      <c r="G8" s="121">
        <f>E8-F8</f>
        <v>-4027.605629585154</v>
      </c>
      <c r="H8" s="124" t="str">
        <f>IF(F8&lt;0.00000001,"",E8/F8)</f>
        <v/>
      </c>
    </row>
    <row r="9" spans="1:8" ht="14.4" customHeight="1" thickBot="1" x14ac:dyDescent="0.35">
      <c r="A9" s="2" t="s">
        <v>77</v>
      </c>
      <c r="B9" s="3">
        <v>1931.0975500000168</v>
      </c>
      <c r="C9" s="35">
        <v>813.14033000000381</v>
      </c>
      <c r="D9" s="8"/>
      <c r="E9" s="3">
        <v>922.0998899999995</v>
      </c>
      <c r="F9" s="34">
        <v>5454.3427171846888</v>
      </c>
      <c r="G9" s="34">
        <f>E9-F9</f>
        <v>-4532.2428271846893</v>
      </c>
      <c r="H9" s="125">
        <f>IF(F9&lt;0.00000001,"",E9/F9)</f>
        <v>0.16905793013240469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2326.19</v>
      </c>
      <c r="C11" s="29">
        <f>IF(ISERROR(VLOOKUP("Celkem:",'ZV Vykáz.-A'!A:F,4,0)),0,VLOOKUP("Celkem:",'ZV Vykáz.-A'!A:F,4,0)/1000)</f>
        <v>2433.692</v>
      </c>
      <c r="D11" s="8"/>
      <c r="E11" s="117">
        <f>IF(ISERROR(VLOOKUP("Celkem:",'ZV Vykáz.-A'!A:F,6,0)),0,VLOOKUP("Celkem:",'ZV Vykáz.-A'!A:F,6,0)/1000)</f>
        <v>2685.6866600000003</v>
      </c>
      <c r="F11" s="28">
        <f>B11</f>
        <v>2326.19</v>
      </c>
      <c r="G11" s="116">
        <f>E11-F11</f>
        <v>359.49666000000025</v>
      </c>
      <c r="H11" s="122">
        <f>IF(F11&lt;0.00000001,"",E11/F11)</f>
        <v>1.1545431198655314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2326.19</v>
      </c>
      <c r="C13" s="37">
        <f>SUM(C11:C12)</f>
        <v>2433.692</v>
      </c>
      <c r="D13" s="8"/>
      <c r="E13" s="5">
        <f>SUM(E11:E12)</f>
        <v>2685.6866600000003</v>
      </c>
      <c r="F13" s="36">
        <f>SUM(F11:F12)</f>
        <v>2326.19</v>
      </c>
      <c r="G13" s="36">
        <f>E13-F13</f>
        <v>359.49666000000025</v>
      </c>
      <c r="H13" s="126">
        <f>IF(F13&lt;0.00000001,"",E13/F13)</f>
        <v>1.1545431198655314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1.2045947652929185</v>
      </c>
      <c r="C15" s="39">
        <f>IF(C9=0,"",C13/C9)</f>
        <v>2.9929544879418151</v>
      </c>
      <c r="D15" s="8"/>
      <c r="E15" s="6">
        <f>IF(E9=0,"",E13/E9)</f>
        <v>2.9125767057623246</v>
      </c>
      <c r="F15" s="38">
        <f>IF(F9=0,"",F13/F9)</f>
        <v>0.42648401844478984</v>
      </c>
      <c r="G15" s="38">
        <f>IF(ISERROR(F15-E15),"",E15-F15)</f>
        <v>2.4860926873175346</v>
      </c>
      <c r="H15" s="127">
        <f>IF(ISERROR(F15-E15),"",IF(F15&lt;0.00000001,"",E15/F15))</f>
        <v>6.8292751423213529</v>
      </c>
    </row>
    <row r="17" spans="1:8" ht="14.4" customHeight="1" x14ac:dyDescent="0.3">
      <c r="A17" s="113" t="s">
        <v>161</v>
      </c>
    </row>
    <row r="18" spans="1:8" ht="14.4" customHeight="1" x14ac:dyDescent="0.3">
      <c r="A18" s="289" t="s">
        <v>197</v>
      </c>
      <c r="B18" s="290"/>
      <c r="C18" s="290"/>
      <c r="D18" s="290"/>
      <c r="E18" s="290"/>
      <c r="F18" s="290"/>
      <c r="G18" s="290"/>
      <c r="H18" s="290"/>
    </row>
    <row r="19" spans="1:8" x14ac:dyDescent="0.3">
      <c r="A19" s="288" t="s">
        <v>196</v>
      </c>
      <c r="B19" s="290"/>
      <c r="C19" s="290"/>
      <c r="D19" s="290"/>
      <c r="E19" s="290"/>
      <c r="F19" s="290"/>
      <c r="G19" s="290"/>
      <c r="H19" s="290"/>
    </row>
    <row r="20" spans="1:8" ht="14.4" customHeight="1" x14ac:dyDescent="0.3">
      <c r="A20" s="114" t="s">
        <v>226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259</v>
      </c>
    </row>
    <row r="23" spans="1:8" ht="14.4" customHeight="1" x14ac:dyDescent="0.3">
      <c r="A23" s="115" t="s">
        <v>163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4" operator="greaterThan">
      <formula>0</formula>
    </cfRule>
  </conditionalFormatting>
  <conditionalFormatting sqref="G11:G13 G15">
    <cfRule type="cellIs" dxfId="61" priority="3" operator="lessThan">
      <formula>0</formula>
    </cfRule>
  </conditionalFormatting>
  <conditionalFormatting sqref="H5:H9">
    <cfRule type="cellIs" dxfId="60" priority="2" operator="greaterThan">
      <formula>1</formula>
    </cfRule>
  </conditionalFormatting>
  <conditionalFormatting sqref="H11:H13 H15">
    <cfRule type="cellIs" dxfId="5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8" t="s">
        <v>104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</row>
    <row r="2" spans="1:13" ht="14.4" customHeight="1" x14ac:dyDescent="0.3">
      <c r="A2" s="234" t="s">
        <v>260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-13.367408512762879</v>
      </c>
      <c r="C4" s="201">
        <f t="shared" ref="C4:M4" si="0">(C10+C8)/C6</f>
        <v>2.9125767057623166</v>
      </c>
      <c r="D4" s="201">
        <f t="shared" si="0"/>
        <v>2.9125767057623166</v>
      </c>
      <c r="E4" s="201">
        <f t="shared" si="0"/>
        <v>2.9125767057623166</v>
      </c>
      <c r="F4" s="201">
        <f t="shared" si="0"/>
        <v>2.9125767057623166</v>
      </c>
      <c r="G4" s="201">
        <f t="shared" si="0"/>
        <v>2.9125767057623166</v>
      </c>
      <c r="H4" s="201">
        <f t="shared" si="0"/>
        <v>2.9125767057623166</v>
      </c>
      <c r="I4" s="201">
        <f t="shared" si="0"/>
        <v>2.9125767057623166</v>
      </c>
      <c r="J4" s="201">
        <f t="shared" si="0"/>
        <v>2.9125767057623166</v>
      </c>
      <c r="K4" s="201">
        <f t="shared" si="0"/>
        <v>2.9125767057623166</v>
      </c>
      <c r="L4" s="201">
        <f t="shared" si="0"/>
        <v>2.9125767057623166</v>
      </c>
      <c r="M4" s="201">
        <f t="shared" si="0"/>
        <v>2.9125767057623166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-99.796979999998001</v>
      </c>
      <c r="C5" s="201">
        <f>IF(ISERROR(VLOOKUP($A5,'Man Tab'!$A:$Q,COLUMN()+2,0)),0,VLOOKUP($A5,'Man Tab'!$A:$Q,COLUMN()+2,0))</f>
        <v>1021.89687</v>
      </c>
      <c r="D5" s="201">
        <f>IF(ISERROR(VLOOKUP($A5,'Man Tab'!$A:$Q,COLUMN()+2,0)),0,VLOOKUP($A5,'Man Tab'!$A:$Q,COLUMN()+2,0))</f>
        <v>0</v>
      </c>
      <c r="E5" s="201">
        <f>IF(ISERROR(VLOOKUP($A5,'Man Tab'!$A:$Q,COLUMN()+2,0)),0,VLOOKUP($A5,'Man Tab'!$A:$Q,COLUMN()+2,0))</f>
        <v>0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-99.796979999998001</v>
      </c>
      <c r="C6" s="203">
        <f t="shared" ref="C6:M6" si="1">C5+B6</f>
        <v>922.09989000000201</v>
      </c>
      <c r="D6" s="203">
        <f t="shared" si="1"/>
        <v>922.09989000000201</v>
      </c>
      <c r="E6" s="203">
        <f t="shared" si="1"/>
        <v>922.09989000000201</v>
      </c>
      <c r="F6" s="203">
        <f t="shared" si="1"/>
        <v>922.09989000000201</v>
      </c>
      <c r="G6" s="203">
        <f t="shared" si="1"/>
        <v>922.09989000000201</v>
      </c>
      <c r="H6" s="203">
        <f t="shared" si="1"/>
        <v>922.09989000000201</v>
      </c>
      <c r="I6" s="203">
        <f t="shared" si="1"/>
        <v>922.09989000000201</v>
      </c>
      <c r="J6" s="203">
        <f t="shared" si="1"/>
        <v>922.09989000000201</v>
      </c>
      <c r="K6" s="203">
        <f t="shared" si="1"/>
        <v>922.09989000000201</v>
      </c>
      <c r="L6" s="203">
        <f t="shared" si="1"/>
        <v>922.09989000000201</v>
      </c>
      <c r="M6" s="203">
        <f t="shared" si="1"/>
        <v>922.09989000000201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1334027</v>
      </c>
      <c r="C9" s="202">
        <v>1351659.6600000001</v>
      </c>
      <c r="D9" s="202">
        <v>0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1334.027</v>
      </c>
      <c r="C10" s="203">
        <f t="shared" ref="C10:M10" si="3">C9/1000+B10</f>
        <v>2685.6866600000003</v>
      </c>
      <c r="D10" s="203">
        <f t="shared" si="3"/>
        <v>2685.6866600000003</v>
      </c>
      <c r="E10" s="203">
        <f t="shared" si="3"/>
        <v>2685.6866600000003</v>
      </c>
      <c r="F10" s="203">
        <f t="shared" si="3"/>
        <v>2685.6866600000003</v>
      </c>
      <c r="G10" s="203">
        <f t="shared" si="3"/>
        <v>2685.6866600000003</v>
      </c>
      <c r="H10" s="203">
        <f t="shared" si="3"/>
        <v>2685.6866600000003</v>
      </c>
      <c r="I10" s="203">
        <f t="shared" si="3"/>
        <v>2685.6866600000003</v>
      </c>
      <c r="J10" s="203">
        <f t="shared" si="3"/>
        <v>2685.6866600000003</v>
      </c>
      <c r="K10" s="203">
        <f t="shared" si="3"/>
        <v>2685.6866600000003</v>
      </c>
      <c r="L10" s="203">
        <f t="shared" si="3"/>
        <v>2685.6866600000003</v>
      </c>
      <c r="M10" s="203">
        <f t="shared" si="3"/>
        <v>2685.6866600000003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0.42648401844478984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0.42648401844478984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7" t="s">
        <v>262</v>
      </c>
      <c r="B1" s="337"/>
      <c r="C1" s="337"/>
      <c r="D1" s="337"/>
      <c r="E1" s="337"/>
      <c r="F1" s="337"/>
      <c r="G1" s="337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7" s="204" customFormat="1" ht="14.4" customHeight="1" thickBot="1" x14ac:dyDescent="0.3">
      <c r="A2" s="234" t="s">
        <v>260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8" t="s">
        <v>29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239</v>
      </c>
      <c r="E4" s="129" t="s">
        <v>240</v>
      </c>
      <c r="F4" s="129" t="s">
        <v>241</v>
      </c>
      <c r="G4" s="129" t="s">
        <v>242</v>
      </c>
      <c r="H4" s="129" t="s">
        <v>243</v>
      </c>
      <c r="I4" s="129" t="s">
        <v>244</v>
      </c>
      <c r="J4" s="129" t="s">
        <v>245</v>
      </c>
      <c r="K4" s="129" t="s">
        <v>246</v>
      </c>
      <c r="L4" s="129" t="s">
        <v>247</v>
      </c>
      <c r="M4" s="129" t="s">
        <v>248</v>
      </c>
      <c r="N4" s="129" t="s">
        <v>249</v>
      </c>
      <c r="O4" s="129" t="s">
        <v>250</v>
      </c>
      <c r="P4" s="340" t="s">
        <v>3</v>
      </c>
      <c r="Q4" s="341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261</v>
      </c>
    </row>
    <row r="7" spans="1:17" ht="14.4" customHeight="1" x14ac:dyDescent="0.3">
      <c r="A7" s="15" t="s">
        <v>35</v>
      </c>
      <c r="B7" s="51">
        <v>190.00005237457799</v>
      </c>
      <c r="C7" s="52">
        <v>15.833337697880999</v>
      </c>
      <c r="D7" s="52">
        <v>5.1676099999999998</v>
      </c>
      <c r="E7" s="52">
        <v>2.38917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7.5567799999999998</v>
      </c>
      <c r="Q7" s="95">
        <v>0.23863509211299999</v>
      </c>
    </row>
    <row r="8" spans="1:17" ht="14.4" customHeight="1" x14ac:dyDescent="0.3">
      <c r="A8" s="15" t="s">
        <v>36</v>
      </c>
      <c r="B8" s="51">
        <v>1390.7627801164499</v>
      </c>
      <c r="C8" s="52">
        <v>115.89689834303699</v>
      </c>
      <c r="D8" s="52">
        <v>114.14369000000001</v>
      </c>
      <c r="E8" s="52">
        <v>111.39567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225.53935999999999</v>
      </c>
      <c r="Q8" s="95">
        <v>0.97301723870300005</v>
      </c>
    </row>
    <row r="9" spans="1:17" ht="14.4" customHeight="1" x14ac:dyDescent="0.3">
      <c r="A9" s="15" t="s">
        <v>37</v>
      </c>
      <c r="B9" s="51">
        <v>40737.011229385098</v>
      </c>
      <c r="C9" s="52">
        <v>3394.75093578209</v>
      </c>
      <c r="D9" s="52">
        <v>3146.16995</v>
      </c>
      <c r="E9" s="52">
        <v>2999.4720299999999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6145.6419800000003</v>
      </c>
      <c r="Q9" s="95">
        <v>0.90516831665300002</v>
      </c>
    </row>
    <row r="10" spans="1:17" ht="14.4" customHeight="1" x14ac:dyDescent="0.3">
      <c r="A10" s="15" t="s">
        <v>38</v>
      </c>
      <c r="B10" s="51">
        <v>2114.0005827360901</v>
      </c>
      <c r="C10" s="52">
        <v>176.16671522800701</v>
      </c>
      <c r="D10" s="52">
        <v>151.13219000000001</v>
      </c>
      <c r="E10" s="52">
        <v>147.21749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298.34967999999998</v>
      </c>
      <c r="Q10" s="95">
        <v>0.84678220744999999</v>
      </c>
    </row>
    <row r="11" spans="1:17" ht="14.4" customHeight="1" x14ac:dyDescent="0.3">
      <c r="A11" s="15" t="s">
        <v>39</v>
      </c>
      <c r="B11" s="51">
        <v>663.52650108554997</v>
      </c>
      <c r="C11" s="52">
        <v>55.293875090462002</v>
      </c>
      <c r="D11" s="52">
        <v>30.454270000000001</v>
      </c>
      <c r="E11" s="52">
        <v>57.441299999999998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87.895570000000006</v>
      </c>
      <c r="Q11" s="95">
        <v>0.79480385355700001</v>
      </c>
    </row>
    <row r="12" spans="1:17" ht="14.4" customHeight="1" x14ac:dyDescent="0.3">
      <c r="A12" s="15" t="s">
        <v>40</v>
      </c>
      <c r="B12" s="51">
        <v>445.36103263747401</v>
      </c>
      <c r="C12" s="52">
        <v>37.113419386456002</v>
      </c>
      <c r="D12" s="52">
        <v>65.628429999999994</v>
      </c>
      <c r="E12" s="52">
        <v>69.353110000000001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134.98154</v>
      </c>
      <c r="Q12" s="95">
        <v>1.8185004538980001</v>
      </c>
    </row>
    <row r="13" spans="1:17" ht="14.4" customHeight="1" x14ac:dyDescent="0.3">
      <c r="A13" s="15" t="s">
        <v>41</v>
      </c>
      <c r="B13" s="51">
        <v>127.276425128105</v>
      </c>
      <c r="C13" s="52">
        <v>10.606368760675</v>
      </c>
      <c r="D13" s="52">
        <v>8.5170600000000007</v>
      </c>
      <c r="E13" s="52">
        <v>16.116810000000001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24.633870000000002</v>
      </c>
      <c r="Q13" s="95">
        <v>1.161277273864</v>
      </c>
    </row>
    <row r="14" spans="1:17" ht="14.4" customHeight="1" x14ac:dyDescent="0.3">
      <c r="A14" s="15" t="s">
        <v>42</v>
      </c>
      <c r="B14" s="51">
        <v>1349.7325410900901</v>
      </c>
      <c r="C14" s="52">
        <v>112.477711757508</v>
      </c>
      <c r="D14" s="52">
        <v>150.023</v>
      </c>
      <c r="E14" s="52">
        <v>119.655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269.678</v>
      </c>
      <c r="Q14" s="95">
        <v>1.1988063936669999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261</v>
      </c>
    </row>
    <row r="16" spans="1:17" ht="14.4" customHeight="1" x14ac:dyDescent="0.3">
      <c r="A16" s="15" t="s">
        <v>44</v>
      </c>
      <c r="B16" s="51">
        <v>-104660.028850123</v>
      </c>
      <c r="C16" s="52">
        <v>-8721.6690708435508</v>
      </c>
      <c r="D16" s="52">
        <v>-8947.4537199999995</v>
      </c>
      <c r="E16" s="52">
        <v>-8553.2873999999993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-17500.741119999999</v>
      </c>
      <c r="Q16" s="95">
        <v>1.0032908252899999</v>
      </c>
    </row>
    <row r="17" spans="1:17" ht="14.4" customHeight="1" x14ac:dyDescent="0.3">
      <c r="A17" s="15" t="s">
        <v>45</v>
      </c>
      <c r="B17" s="51">
        <v>677.70892238527097</v>
      </c>
      <c r="C17" s="52">
        <v>56.475743532105</v>
      </c>
      <c r="D17" s="52">
        <v>42.198309999999999</v>
      </c>
      <c r="E17" s="52">
        <v>134.61610999999999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176.81442000000001</v>
      </c>
      <c r="Q17" s="95">
        <v>1.565401435569</v>
      </c>
    </row>
    <row r="18" spans="1:17" ht="14.4" customHeight="1" x14ac:dyDescent="0.3">
      <c r="A18" s="15" t="s">
        <v>46</v>
      </c>
      <c r="B18" s="51">
        <v>754.29404776070498</v>
      </c>
      <c r="C18" s="52">
        <v>62.857837313391997</v>
      </c>
      <c r="D18" s="52">
        <v>50.548000000000002</v>
      </c>
      <c r="E18" s="52">
        <v>58.542000000000002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109.09</v>
      </c>
      <c r="Q18" s="95">
        <v>0.86775177656900004</v>
      </c>
    </row>
    <row r="19" spans="1:17" ht="14.4" customHeight="1" x14ac:dyDescent="0.3">
      <c r="A19" s="15" t="s">
        <v>47</v>
      </c>
      <c r="B19" s="51">
        <v>1774.1442662394099</v>
      </c>
      <c r="C19" s="52">
        <v>147.845355519951</v>
      </c>
      <c r="D19" s="52">
        <v>164.00568000000001</v>
      </c>
      <c r="E19" s="52">
        <v>179.20122000000001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343.20690000000002</v>
      </c>
      <c r="Q19" s="95">
        <v>1.1606955754299999</v>
      </c>
    </row>
    <row r="20" spans="1:17" ht="14.4" customHeight="1" x14ac:dyDescent="0.3">
      <c r="A20" s="15" t="s">
        <v>48</v>
      </c>
      <c r="B20" s="51">
        <v>33534.009243837601</v>
      </c>
      <c r="C20" s="52">
        <v>2794.5007703197998</v>
      </c>
      <c r="D20" s="52">
        <v>2921.0668799999999</v>
      </c>
      <c r="E20" s="52">
        <v>2831.2672499999999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5752.3341300000002</v>
      </c>
      <c r="Q20" s="95">
        <v>1.0292239299220001</v>
      </c>
    </row>
    <row r="21" spans="1:17" ht="14.4" customHeight="1" x14ac:dyDescent="0.3">
      <c r="A21" s="16" t="s">
        <v>49</v>
      </c>
      <c r="B21" s="51">
        <v>3854.0096143281198</v>
      </c>
      <c r="C21" s="52">
        <v>321.16746786067603</v>
      </c>
      <c r="D21" s="52">
        <v>322.19099999999997</v>
      </c>
      <c r="E21" s="52">
        <v>322.19099999999997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644.38199999999995</v>
      </c>
      <c r="Q21" s="95">
        <v>1.0031869110089999</v>
      </c>
    </row>
    <row r="22" spans="1:17" ht="14.4" customHeight="1" x14ac:dyDescent="0.3">
      <c r="A22" s="15" t="s">
        <v>50</v>
      </c>
      <c r="B22" s="51">
        <v>31.954165017849</v>
      </c>
      <c r="C22" s="52">
        <v>2.6628470848200001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>
        <v>0</v>
      </c>
    </row>
    <row r="23" spans="1:17" ht="14.4" customHeight="1" x14ac:dyDescent="0.3">
      <c r="A23" s="16" t="s">
        <v>51</v>
      </c>
      <c r="B23" s="51">
        <v>49150.013548476301</v>
      </c>
      <c r="C23" s="52">
        <v>4095.83446237302</v>
      </c>
      <c r="D23" s="52">
        <v>1609.04339</v>
      </c>
      <c r="E23" s="52">
        <v>2485.6259100000002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4094.6693</v>
      </c>
      <c r="Q23" s="95">
        <v>0.499857762516</v>
      </c>
    </row>
    <row r="24" spans="1:17" ht="14.4" customHeight="1" x14ac:dyDescent="0.3">
      <c r="A24" s="16" t="s">
        <v>52</v>
      </c>
      <c r="B24" s="51">
        <v>590.28020063213603</v>
      </c>
      <c r="C24" s="52">
        <v>49.190016719342999</v>
      </c>
      <c r="D24" s="52">
        <v>67.367279999998999</v>
      </c>
      <c r="E24" s="52">
        <v>40.700199999999001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108.06748</v>
      </c>
      <c r="Q24" s="95">
        <v>1.0984696408679999</v>
      </c>
    </row>
    <row r="25" spans="1:17" ht="14.4" customHeight="1" x14ac:dyDescent="0.3">
      <c r="A25" s="17" t="s">
        <v>53</v>
      </c>
      <c r="B25" s="54">
        <v>32724.056303108198</v>
      </c>
      <c r="C25" s="55">
        <v>2727.0046919256802</v>
      </c>
      <c r="D25" s="55">
        <v>-99.796979999998001</v>
      </c>
      <c r="E25" s="55">
        <v>1021.89687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922.09988999999996</v>
      </c>
      <c r="Q25" s="96">
        <v>0.16906826246500001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480.98782</v>
      </c>
      <c r="E26" s="52">
        <v>424.29210999999998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905.27993000000004</v>
      </c>
      <c r="Q26" s="95" t="s">
        <v>261</v>
      </c>
    </row>
    <row r="27" spans="1:17" ht="14.4" customHeight="1" x14ac:dyDescent="0.3">
      <c r="A27" s="18" t="s">
        <v>55</v>
      </c>
      <c r="B27" s="54">
        <v>32724.056303108198</v>
      </c>
      <c r="C27" s="55">
        <v>2727.0046919256802</v>
      </c>
      <c r="D27" s="55">
        <v>381.190840000001</v>
      </c>
      <c r="E27" s="55">
        <v>1446.1889799999999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1827.3798200000001</v>
      </c>
      <c r="Q27" s="96">
        <v>0.335052562507</v>
      </c>
    </row>
    <row r="28" spans="1:17" ht="14.4" customHeight="1" x14ac:dyDescent="0.3">
      <c r="A28" s="16" t="s">
        <v>56</v>
      </c>
      <c r="B28" s="51">
        <v>147.40255206331901</v>
      </c>
      <c r="C28" s="52">
        <v>12.283546005275999</v>
      </c>
      <c r="D28" s="52">
        <v>18.304220000000001</v>
      </c>
      <c r="E28" s="52">
        <v>25.425000000000001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43.729219999999998</v>
      </c>
      <c r="Q28" s="95">
        <v>1.7799917052130001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261</v>
      </c>
    </row>
    <row r="30" spans="1:17" ht="14.4" customHeight="1" x14ac:dyDescent="0.3">
      <c r="A30" s="16" t="s">
        <v>58</v>
      </c>
      <c r="B30" s="51">
        <v>53350.005349332903</v>
      </c>
      <c r="C30" s="52">
        <v>4445.8337791110698</v>
      </c>
      <c r="D30" s="52">
        <v>1716.64615</v>
      </c>
      <c r="E30" s="52">
        <v>2691.9713999999999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4408.6175499999999</v>
      </c>
      <c r="Q30" s="95">
        <v>0.49581448261799999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31.533999999999999</v>
      </c>
      <c r="E31" s="58">
        <v>15.8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47.334000000000003</v>
      </c>
      <c r="Q31" s="97" t="s">
        <v>261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251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5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7" t="s">
        <v>61</v>
      </c>
      <c r="B1" s="337"/>
      <c r="C1" s="337"/>
      <c r="D1" s="337"/>
      <c r="E1" s="337"/>
      <c r="F1" s="337"/>
      <c r="G1" s="337"/>
      <c r="H1" s="342"/>
      <c r="I1" s="342"/>
      <c r="J1" s="342"/>
      <c r="K1" s="342"/>
    </row>
    <row r="2" spans="1:11" s="60" customFormat="1" ht="14.4" customHeight="1" thickBot="1" x14ac:dyDescent="0.35">
      <c r="A2" s="234" t="s">
        <v>260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8" t="s">
        <v>62</v>
      </c>
      <c r="C3" s="339"/>
      <c r="D3" s="339"/>
      <c r="E3" s="339"/>
      <c r="F3" s="345" t="s">
        <v>63</v>
      </c>
      <c r="G3" s="339"/>
      <c r="H3" s="339"/>
      <c r="I3" s="339"/>
      <c r="J3" s="339"/>
      <c r="K3" s="346"/>
    </row>
    <row r="4" spans="1:11" ht="14.4" customHeight="1" x14ac:dyDescent="0.3">
      <c r="A4" s="77"/>
      <c r="B4" s="343"/>
      <c r="C4" s="344"/>
      <c r="D4" s="344"/>
      <c r="E4" s="344"/>
      <c r="F4" s="347" t="s">
        <v>256</v>
      </c>
      <c r="G4" s="349" t="s">
        <v>64</v>
      </c>
      <c r="H4" s="141" t="s">
        <v>142</v>
      </c>
      <c r="I4" s="347" t="s">
        <v>65</v>
      </c>
      <c r="J4" s="349" t="s">
        <v>229</v>
      </c>
      <c r="K4" s="350" t="s">
        <v>258</v>
      </c>
    </row>
    <row r="5" spans="1:11" ht="42" thickBot="1" x14ac:dyDescent="0.35">
      <c r="A5" s="78"/>
      <c r="B5" s="24" t="s">
        <v>252</v>
      </c>
      <c r="C5" s="25" t="s">
        <v>253</v>
      </c>
      <c r="D5" s="26" t="s">
        <v>254</v>
      </c>
      <c r="E5" s="26" t="s">
        <v>255</v>
      </c>
      <c r="F5" s="348"/>
      <c r="G5" s="348"/>
      <c r="H5" s="25" t="s">
        <v>257</v>
      </c>
      <c r="I5" s="348"/>
      <c r="J5" s="348"/>
      <c r="K5" s="351"/>
    </row>
    <row r="6" spans="1:11" ht="14.4" customHeight="1" thickBot="1" x14ac:dyDescent="0.35">
      <c r="A6" s="439" t="s">
        <v>263</v>
      </c>
      <c r="B6" s="421">
        <v>29946.1435115694</v>
      </c>
      <c r="C6" s="421">
        <v>33708.382720000001</v>
      </c>
      <c r="D6" s="422">
        <v>3762.2392084306198</v>
      </c>
      <c r="E6" s="423">
        <v>1.1256335129420001</v>
      </c>
      <c r="F6" s="421">
        <v>32724.056303108198</v>
      </c>
      <c r="G6" s="422">
        <v>5454.0093838513603</v>
      </c>
      <c r="H6" s="424">
        <v>1021.89687</v>
      </c>
      <c r="I6" s="421">
        <v>922.09988999999996</v>
      </c>
      <c r="J6" s="422">
        <v>-4531.9094938513599</v>
      </c>
      <c r="K6" s="425">
        <v>2.8178043744E-2</v>
      </c>
    </row>
    <row r="7" spans="1:11" ht="14.4" customHeight="1" thickBot="1" x14ac:dyDescent="0.35">
      <c r="A7" s="440" t="s">
        <v>264</v>
      </c>
      <c r="B7" s="421">
        <v>-59381.115243061999</v>
      </c>
      <c r="C7" s="421">
        <v>-59506.175159999999</v>
      </c>
      <c r="D7" s="422">
        <v>-125.059916938008</v>
      </c>
      <c r="E7" s="423">
        <v>1.0021060553750001</v>
      </c>
      <c r="F7" s="421">
        <v>-57642.357705569098</v>
      </c>
      <c r="G7" s="422">
        <v>-9607.0596175948594</v>
      </c>
      <c r="H7" s="424">
        <v>-5030.2466199999999</v>
      </c>
      <c r="I7" s="421">
        <v>-10274.929760000001</v>
      </c>
      <c r="J7" s="422">
        <v>-667.87014240514304</v>
      </c>
      <c r="K7" s="425">
        <v>0.178253114011</v>
      </c>
    </row>
    <row r="8" spans="1:11" ht="14.4" customHeight="1" thickBot="1" x14ac:dyDescent="0.35">
      <c r="A8" s="441" t="s">
        <v>265</v>
      </c>
      <c r="B8" s="421">
        <v>45233.015485281401</v>
      </c>
      <c r="C8" s="421">
        <v>45674.885479999997</v>
      </c>
      <c r="D8" s="422">
        <v>441.86999471862498</v>
      </c>
      <c r="E8" s="423">
        <v>1.0097687494400001</v>
      </c>
      <c r="F8" s="421">
        <v>45667.938603463299</v>
      </c>
      <c r="G8" s="422">
        <v>7611.3231005772204</v>
      </c>
      <c r="H8" s="424">
        <v>3403.3857800000001</v>
      </c>
      <c r="I8" s="421">
        <v>6956.1333599999998</v>
      </c>
      <c r="J8" s="422">
        <v>-655.18974057722096</v>
      </c>
      <c r="K8" s="425">
        <v>0.15231984566599999</v>
      </c>
    </row>
    <row r="9" spans="1:11" ht="14.4" customHeight="1" thickBot="1" x14ac:dyDescent="0.35">
      <c r="A9" s="442" t="s">
        <v>266</v>
      </c>
      <c r="B9" s="426">
        <v>0</v>
      </c>
      <c r="C9" s="426">
        <v>1.6000000000000001E-3</v>
      </c>
      <c r="D9" s="427">
        <v>1.6000000000000001E-3</v>
      </c>
      <c r="E9" s="428" t="s">
        <v>261</v>
      </c>
      <c r="F9" s="426">
        <v>0</v>
      </c>
      <c r="G9" s="427">
        <v>0</v>
      </c>
      <c r="H9" s="429">
        <v>2.0000000000000001E-4</v>
      </c>
      <c r="I9" s="426">
        <v>5.8E-4</v>
      </c>
      <c r="J9" s="427">
        <v>5.8E-4</v>
      </c>
      <c r="K9" s="430" t="s">
        <v>261</v>
      </c>
    </row>
    <row r="10" spans="1:11" ht="14.4" customHeight="1" thickBot="1" x14ac:dyDescent="0.35">
      <c r="A10" s="443" t="s">
        <v>267</v>
      </c>
      <c r="B10" s="421">
        <v>0</v>
      </c>
      <c r="C10" s="421">
        <v>1.6000000000000001E-3</v>
      </c>
      <c r="D10" s="422">
        <v>1.6000000000000001E-3</v>
      </c>
      <c r="E10" s="431" t="s">
        <v>261</v>
      </c>
      <c r="F10" s="421">
        <v>0</v>
      </c>
      <c r="G10" s="422">
        <v>0</v>
      </c>
      <c r="H10" s="424">
        <v>2.0000000000000001E-4</v>
      </c>
      <c r="I10" s="421">
        <v>5.8E-4</v>
      </c>
      <c r="J10" s="422">
        <v>5.8E-4</v>
      </c>
      <c r="K10" s="432" t="s">
        <v>261</v>
      </c>
    </row>
    <row r="11" spans="1:11" ht="14.4" customHeight="1" thickBot="1" x14ac:dyDescent="0.35">
      <c r="A11" s="442" t="s">
        <v>268</v>
      </c>
      <c r="B11" s="426">
        <v>190.34825217880501</v>
      </c>
      <c r="C11" s="426">
        <v>84.803129999999996</v>
      </c>
      <c r="D11" s="427">
        <v>-105.545122178805</v>
      </c>
      <c r="E11" s="433">
        <v>0.44551567471300002</v>
      </c>
      <c r="F11" s="426">
        <v>190.00005237457799</v>
      </c>
      <c r="G11" s="427">
        <v>31.666675395761999</v>
      </c>
      <c r="H11" s="429">
        <v>2.38917</v>
      </c>
      <c r="I11" s="426">
        <v>7.5567799999999998</v>
      </c>
      <c r="J11" s="427">
        <v>-24.109895395761999</v>
      </c>
      <c r="K11" s="434">
        <v>3.9772515352E-2</v>
      </c>
    </row>
    <row r="12" spans="1:11" ht="14.4" customHeight="1" thickBot="1" x14ac:dyDescent="0.35">
      <c r="A12" s="443" t="s">
        <v>269</v>
      </c>
      <c r="B12" s="421">
        <v>190.34825217880501</v>
      </c>
      <c r="C12" s="421">
        <v>104.64896</v>
      </c>
      <c r="D12" s="422">
        <v>-85.699292178804996</v>
      </c>
      <c r="E12" s="423">
        <v>0.54977631158700002</v>
      </c>
      <c r="F12" s="421">
        <v>190.00005237457799</v>
      </c>
      <c r="G12" s="422">
        <v>31.666675395761999</v>
      </c>
      <c r="H12" s="424">
        <v>2.11138</v>
      </c>
      <c r="I12" s="421">
        <v>7.1373699999999998</v>
      </c>
      <c r="J12" s="422">
        <v>-24.529305395762002</v>
      </c>
      <c r="K12" s="425">
        <v>3.7565094908000002E-2</v>
      </c>
    </row>
    <row r="13" spans="1:11" ht="14.4" customHeight="1" thickBot="1" x14ac:dyDescent="0.35">
      <c r="A13" s="443" t="s">
        <v>270</v>
      </c>
      <c r="B13" s="421">
        <v>0</v>
      </c>
      <c r="C13" s="421">
        <v>-19.845829999999999</v>
      </c>
      <c r="D13" s="422">
        <v>-19.845829999999999</v>
      </c>
      <c r="E13" s="431" t="s">
        <v>271</v>
      </c>
      <c r="F13" s="421">
        <v>0</v>
      </c>
      <c r="G13" s="422">
        <v>0</v>
      </c>
      <c r="H13" s="424">
        <v>0.27778999999999998</v>
      </c>
      <c r="I13" s="421">
        <v>0.41941000000000001</v>
      </c>
      <c r="J13" s="422">
        <v>0.41941000000000001</v>
      </c>
      <c r="K13" s="432" t="s">
        <v>261</v>
      </c>
    </row>
    <row r="14" spans="1:11" ht="14.4" customHeight="1" thickBot="1" x14ac:dyDescent="0.35">
      <c r="A14" s="442" t="s">
        <v>272</v>
      </c>
      <c r="B14" s="426">
        <v>1399.9999559034</v>
      </c>
      <c r="C14" s="426">
        <v>1449.6956499999999</v>
      </c>
      <c r="D14" s="427">
        <v>49.695694096598999</v>
      </c>
      <c r="E14" s="433">
        <v>1.0354969254719999</v>
      </c>
      <c r="F14" s="426">
        <v>1390.7627801164499</v>
      </c>
      <c r="G14" s="427">
        <v>231.79379668607501</v>
      </c>
      <c r="H14" s="429">
        <v>111.39567</v>
      </c>
      <c r="I14" s="426">
        <v>225.53935999999999</v>
      </c>
      <c r="J14" s="427">
        <v>-6.2544366860740004</v>
      </c>
      <c r="K14" s="434">
        <v>0.162169539783</v>
      </c>
    </row>
    <row r="15" spans="1:11" ht="14.4" customHeight="1" thickBot="1" x14ac:dyDescent="0.35">
      <c r="A15" s="443" t="s">
        <v>273</v>
      </c>
      <c r="B15" s="421">
        <v>1399.9999559034</v>
      </c>
      <c r="C15" s="421">
        <v>1329.5799099999999</v>
      </c>
      <c r="D15" s="422">
        <v>-70.420045903399995</v>
      </c>
      <c r="E15" s="423">
        <v>0.94969996562699999</v>
      </c>
      <c r="F15" s="421">
        <v>1316.64937937224</v>
      </c>
      <c r="G15" s="422">
        <v>219.441563228707</v>
      </c>
      <c r="H15" s="424">
        <v>64.320989999999995</v>
      </c>
      <c r="I15" s="421">
        <v>134.17009999999999</v>
      </c>
      <c r="J15" s="422">
        <v>-85.271463228705997</v>
      </c>
      <c r="K15" s="425">
        <v>0.101902679712</v>
      </c>
    </row>
    <row r="16" spans="1:11" ht="14.4" customHeight="1" thickBot="1" x14ac:dyDescent="0.35">
      <c r="A16" s="443" t="s">
        <v>274</v>
      </c>
      <c r="B16" s="421">
        <v>0</v>
      </c>
      <c r="C16" s="421">
        <v>120.11574</v>
      </c>
      <c r="D16" s="422">
        <v>120.11574</v>
      </c>
      <c r="E16" s="431" t="s">
        <v>271</v>
      </c>
      <c r="F16" s="421">
        <v>74.113400744207993</v>
      </c>
      <c r="G16" s="422">
        <v>12.352233457367999</v>
      </c>
      <c r="H16" s="424">
        <v>47.074680000000001</v>
      </c>
      <c r="I16" s="421">
        <v>91.369259999999997</v>
      </c>
      <c r="J16" s="422">
        <v>79.017026542631001</v>
      </c>
      <c r="K16" s="425">
        <v>1.232830487907</v>
      </c>
    </row>
    <row r="17" spans="1:11" ht="14.4" customHeight="1" thickBot="1" x14ac:dyDescent="0.35">
      <c r="A17" s="442" t="s">
        <v>275</v>
      </c>
      <c r="B17" s="426">
        <v>40736.998716883201</v>
      </c>
      <c r="C17" s="426">
        <v>40929.60772</v>
      </c>
      <c r="D17" s="427">
        <v>192.60900311678401</v>
      </c>
      <c r="E17" s="433">
        <v>1.0047281098059999</v>
      </c>
      <c r="F17" s="426">
        <v>40737.011229385098</v>
      </c>
      <c r="G17" s="427">
        <v>6789.50187156418</v>
      </c>
      <c r="H17" s="429">
        <v>2999.4720299999999</v>
      </c>
      <c r="I17" s="426">
        <v>6145.6419800000003</v>
      </c>
      <c r="J17" s="427">
        <v>-643.859891564181</v>
      </c>
      <c r="K17" s="434">
        <v>0.15086138610800001</v>
      </c>
    </row>
    <row r="18" spans="1:11" ht="14.4" customHeight="1" thickBot="1" x14ac:dyDescent="0.35">
      <c r="A18" s="443" t="s">
        <v>276</v>
      </c>
      <c r="B18" s="421">
        <v>17232.999457202299</v>
      </c>
      <c r="C18" s="421">
        <v>17066.4476</v>
      </c>
      <c r="D18" s="422">
        <v>-166.551857202256</v>
      </c>
      <c r="E18" s="423">
        <v>0.99033529493100003</v>
      </c>
      <c r="F18" s="421">
        <v>17200.004741277498</v>
      </c>
      <c r="G18" s="422">
        <v>2866.6674568795902</v>
      </c>
      <c r="H18" s="424">
        <v>1288.4800700000001</v>
      </c>
      <c r="I18" s="421">
        <v>2519.3893800000001</v>
      </c>
      <c r="J18" s="422">
        <v>-347.27807687959103</v>
      </c>
      <c r="K18" s="425">
        <v>0.14647608636699999</v>
      </c>
    </row>
    <row r="19" spans="1:11" ht="14.4" customHeight="1" thickBot="1" x14ac:dyDescent="0.35">
      <c r="A19" s="443" t="s">
        <v>277</v>
      </c>
      <c r="B19" s="421">
        <v>446.99998592058301</v>
      </c>
      <c r="C19" s="421">
        <v>532.72448999999995</v>
      </c>
      <c r="D19" s="422">
        <v>85.724504079415993</v>
      </c>
      <c r="E19" s="423">
        <v>1.191777420088</v>
      </c>
      <c r="F19" s="421">
        <v>460.00012680160899</v>
      </c>
      <c r="G19" s="422">
        <v>76.666687800267994</v>
      </c>
      <c r="H19" s="424">
        <v>43.924199999999999</v>
      </c>
      <c r="I19" s="421">
        <v>71.603800000000007</v>
      </c>
      <c r="J19" s="422">
        <v>-5.0628878002680002</v>
      </c>
      <c r="K19" s="425">
        <v>0.15566039187299999</v>
      </c>
    </row>
    <row r="20" spans="1:11" ht="14.4" customHeight="1" thickBot="1" x14ac:dyDescent="0.35">
      <c r="A20" s="443" t="s">
        <v>278</v>
      </c>
      <c r="B20" s="421">
        <v>206.99999348000199</v>
      </c>
      <c r="C20" s="421">
        <v>188.85513</v>
      </c>
      <c r="D20" s="422">
        <v>-18.144863480001</v>
      </c>
      <c r="E20" s="423">
        <v>0.912343651925</v>
      </c>
      <c r="F20" s="421">
        <v>210.00005788769101</v>
      </c>
      <c r="G20" s="422">
        <v>35.000009647947998</v>
      </c>
      <c r="H20" s="424">
        <v>14.42539</v>
      </c>
      <c r="I20" s="421">
        <v>32.070210000000003</v>
      </c>
      <c r="J20" s="422">
        <v>-2.9297996479480002</v>
      </c>
      <c r="K20" s="425">
        <v>0.15271524361700001</v>
      </c>
    </row>
    <row r="21" spans="1:11" ht="14.4" customHeight="1" thickBot="1" x14ac:dyDescent="0.35">
      <c r="A21" s="443" t="s">
        <v>279</v>
      </c>
      <c r="B21" s="421">
        <v>420.99998673952001</v>
      </c>
      <c r="C21" s="421">
        <v>377.85471999999999</v>
      </c>
      <c r="D21" s="422">
        <v>-43.145266739519997</v>
      </c>
      <c r="E21" s="423">
        <v>0.89751717791300001</v>
      </c>
      <c r="F21" s="421">
        <v>434.00011963456097</v>
      </c>
      <c r="G21" s="422">
        <v>72.333353272425995</v>
      </c>
      <c r="H21" s="424">
        <v>25.8733</v>
      </c>
      <c r="I21" s="421">
        <v>66.128720000000001</v>
      </c>
      <c r="J21" s="422">
        <v>-6.2046332724260003</v>
      </c>
      <c r="K21" s="425">
        <v>0.15237028057800001</v>
      </c>
    </row>
    <row r="22" spans="1:11" ht="14.4" customHeight="1" thickBot="1" x14ac:dyDescent="0.35">
      <c r="A22" s="443" t="s">
        <v>280</v>
      </c>
      <c r="B22" s="421">
        <v>22254.999299021401</v>
      </c>
      <c r="C22" s="421">
        <v>22598.849180000001</v>
      </c>
      <c r="D22" s="422">
        <v>343.84988097857098</v>
      </c>
      <c r="E22" s="423">
        <v>1.0154504557090001</v>
      </c>
      <c r="F22" s="421">
        <v>22255.006134717001</v>
      </c>
      <c r="G22" s="422">
        <v>3709.1676891194902</v>
      </c>
      <c r="H22" s="424">
        <v>1610.21307</v>
      </c>
      <c r="I22" s="421">
        <v>3425.6338700000001</v>
      </c>
      <c r="J22" s="422">
        <v>-283.53381911949299</v>
      </c>
      <c r="K22" s="425">
        <v>0.15392644015699999</v>
      </c>
    </row>
    <row r="23" spans="1:11" ht="14.4" customHeight="1" thickBot="1" x14ac:dyDescent="0.35">
      <c r="A23" s="443" t="s">
        <v>281</v>
      </c>
      <c r="B23" s="421">
        <v>45.999998551110998</v>
      </c>
      <c r="C23" s="421">
        <v>43.356999999999999</v>
      </c>
      <c r="D23" s="422">
        <v>-2.6429985511109999</v>
      </c>
      <c r="E23" s="423">
        <v>0.94254350794800001</v>
      </c>
      <c r="F23" s="421">
        <v>48.000013231472003</v>
      </c>
      <c r="G23" s="422">
        <v>8.0000022052449999</v>
      </c>
      <c r="H23" s="424">
        <v>4.3440000000000003</v>
      </c>
      <c r="I23" s="421">
        <v>8.6639999999999997</v>
      </c>
      <c r="J23" s="422">
        <v>0.663997794754</v>
      </c>
      <c r="K23" s="425">
        <v>0.18049995024400001</v>
      </c>
    </row>
    <row r="24" spans="1:11" ht="14.4" customHeight="1" thickBot="1" x14ac:dyDescent="0.35">
      <c r="A24" s="443" t="s">
        <v>282</v>
      </c>
      <c r="B24" s="421">
        <v>127.99999596831</v>
      </c>
      <c r="C24" s="421">
        <v>121.5196</v>
      </c>
      <c r="D24" s="422">
        <v>-6.4803959683099999</v>
      </c>
      <c r="E24" s="423">
        <v>0.94937190490199996</v>
      </c>
      <c r="F24" s="421">
        <v>130.00003583523699</v>
      </c>
      <c r="G24" s="422">
        <v>21.666672639205999</v>
      </c>
      <c r="H24" s="424">
        <v>12.212</v>
      </c>
      <c r="I24" s="421">
        <v>22.152000000000001</v>
      </c>
      <c r="J24" s="422">
        <v>0.48532736079299998</v>
      </c>
      <c r="K24" s="425">
        <v>0.17039995302800001</v>
      </c>
    </row>
    <row r="25" spans="1:11" ht="14.4" customHeight="1" thickBot="1" x14ac:dyDescent="0.35">
      <c r="A25" s="442" t="s">
        <v>283</v>
      </c>
      <c r="B25" s="426">
        <v>2119.99993322514</v>
      </c>
      <c r="C25" s="426">
        <v>1795.5227600000001</v>
      </c>
      <c r="D25" s="427">
        <v>-324.47717322513699</v>
      </c>
      <c r="E25" s="433">
        <v>0.84694472478899996</v>
      </c>
      <c r="F25" s="426">
        <v>2114.0005827360901</v>
      </c>
      <c r="G25" s="427">
        <v>352.33343045601498</v>
      </c>
      <c r="H25" s="429">
        <v>147.21749</v>
      </c>
      <c r="I25" s="426">
        <v>298.34967999999998</v>
      </c>
      <c r="J25" s="427">
        <v>-53.983750456014</v>
      </c>
      <c r="K25" s="434">
        <v>0.14113036790799999</v>
      </c>
    </row>
    <row r="26" spans="1:11" ht="14.4" customHeight="1" thickBot="1" x14ac:dyDescent="0.35">
      <c r="A26" s="443" t="s">
        <v>284</v>
      </c>
      <c r="B26" s="421">
        <v>2119.99993322514</v>
      </c>
      <c r="C26" s="421">
        <v>1795.5227600000001</v>
      </c>
      <c r="D26" s="422">
        <v>-324.47717322513699</v>
      </c>
      <c r="E26" s="423">
        <v>0.84694472478899996</v>
      </c>
      <c r="F26" s="421">
        <v>2114.0005827360901</v>
      </c>
      <c r="G26" s="422">
        <v>352.33343045601498</v>
      </c>
      <c r="H26" s="424">
        <v>147.21749</v>
      </c>
      <c r="I26" s="421">
        <v>298.34967999999998</v>
      </c>
      <c r="J26" s="422">
        <v>-53.983750456014</v>
      </c>
      <c r="K26" s="425">
        <v>0.14113036790799999</v>
      </c>
    </row>
    <row r="27" spans="1:11" ht="14.4" customHeight="1" thickBot="1" x14ac:dyDescent="0.35">
      <c r="A27" s="442" t="s">
        <v>285</v>
      </c>
      <c r="B27" s="426">
        <v>631.45416069401006</v>
      </c>
      <c r="C27" s="426">
        <v>766.88229000000001</v>
      </c>
      <c r="D27" s="427">
        <v>135.42812930599001</v>
      </c>
      <c r="E27" s="433">
        <v>1.214470246196</v>
      </c>
      <c r="F27" s="426">
        <v>663.52650108554997</v>
      </c>
      <c r="G27" s="427">
        <v>110.587750180925</v>
      </c>
      <c r="H27" s="429">
        <v>57.441299999999998</v>
      </c>
      <c r="I27" s="426">
        <v>87.895570000000006</v>
      </c>
      <c r="J27" s="427">
        <v>-22.692180180925</v>
      </c>
      <c r="K27" s="434">
        <v>0.132467308926</v>
      </c>
    </row>
    <row r="28" spans="1:11" ht="14.4" customHeight="1" thickBot="1" x14ac:dyDescent="0.35">
      <c r="A28" s="443" t="s">
        <v>286</v>
      </c>
      <c r="B28" s="421">
        <v>25.745113906886001</v>
      </c>
      <c r="C28" s="421">
        <v>9.426799999999</v>
      </c>
      <c r="D28" s="422">
        <v>-16.318313906886001</v>
      </c>
      <c r="E28" s="423">
        <v>0.36615879945500002</v>
      </c>
      <c r="F28" s="421">
        <v>2.7563992470019998</v>
      </c>
      <c r="G28" s="422">
        <v>0.45939987450000003</v>
      </c>
      <c r="H28" s="424">
        <v>0</v>
      </c>
      <c r="I28" s="421">
        <v>0</v>
      </c>
      <c r="J28" s="422">
        <v>-0.45939987450000003</v>
      </c>
      <c r="K28" s="425">
        <v>0</v>
      </c>
    </row>
    <row r="29" spans="1:11" ht="14.4" customHeight="1" thickBot="1" x14ac:dyDescent="0.35">
      <c r="A29" s="443" t="s">
        <v>287</v>
      </c>
      <c r="B29" s="421">
        <v>25.999999181063</v>
      </c>
      <c r="C29" s="421">
        <v>51.553139999999999</v>
      </c>
      <c r="D29" s="422">
        <v>25.553140818936999</v>
      </c>
      <c r="E29" s="423">
        <v>1.982813139376</v>
      </c>
      <c r="F29" s="421">
        <v>53.751182668490003</v>
      </c>
      <c r="G29" s="422">
        <v>8.9585304447479999</v>
      </c>
      <c r="H29" s="424">
        <v>1.80467</v>
      </c>
      <c r="I29" s="421">
        <v>3.1354299999999999</v>
      </c>
      <c r="J29" s="422">
        <v>-5.8231004447480004</v>
      </c>
      <c r="K29" s="425">
        <v>5.8332297901000002E-2</v>
      </c>
    </row>
    <row r="30" spans="1:11" ht="14.4" customHeight="1" thickBot="1" x14ac:dyDescent="0.35">
      <c r="A30" s="443" t="s">
        <v>288</v>
      </c>
      <c r="B30" s="421">
        <v>221.86824553325201</v>
      </c>
      <c r="C30" s="421">
        <v>234.98475999999999</v>
      </c>
      <c r="D30" s="422">
        <v>13.116514466748001</v>
      </c>
      <c r="E30" s="423">
        <v>1.059118484644</v>
      </c>
      <c r="F30" s="421">
        <v>248.51851796887601</v>
      </c>
      <c r="G30" s="422">
        <v>41.419752994812001</v>
      </c>
      <c r="H30" s="424">
        <v>22.59609</v>
      </c>
      <c r="I30" s="421">
        <v>39.121630000000003</v>
      </c>
      <c r="J30" s="422">
        <v>-2.2981229948120001</v>
      </c>
      <c r="K30" s="425">
        <v>0.157419375907</v>
      </c>
    </row>
    <row r="31" spans="1:11" ht="14.4" customHeight="1" thickBot="1" x14ac:dyDescent="0.35">
      <c r="A31" s="443" t="s">
        <v>289</v>
      </c>
      <c r="B31" s="421">
        <v>195.99999382647499</v>
      </c>
      <c r="C31" s="421">
        <v>216.21758</v>
      </c>
      <c r="D31" s="422">
        <v>20.217586173524001</v>
      </c>
      <c r="E31" s="423">
        <v>1.1031509531129999</v>
      </c>
      <c r="F31" s="421">
        <v>181.82681888451401</v>
      </c>
      <c r="G31" s="422">
        <v>30.304469814085</v>
      </c>
      <c r="H31" s="424">
        <v>13.48648</v>
      </c>
      <c r="I31" s="421">
        <v>19.03867</v>
      </c>
      <c r="J31" s="422">
        <v>-11.265799814085</v>
      </c>
      <c r="K31" s="425">
        <v>0.104707710979</v>
      </c>
    </row>
    <row r="32" spans="1:11" ht="14.4" customHeight="1" thickBot="1" x14ac:dyDescent="0.35">
      <c r="A32" s="443" t="s">
        <v>290</v>
      </c>
      <c r="B32" s="421">
        <v>9.9999996850239992</v>
      </c>
      <c r="C32" s="421">
        <v>16.029800000000002</v>
      </c>
      <c r="D32" s="422">
        <v>6.0298003149749997</v>
      </c>
      <c r="E32" s="423">
        <v>1.6029800504889999</v>
      </c>
      <c r="F32" s="421">
        <v>15.047391343871</v>
      </c>
      <c r="G32" s="422">
        <v>2.507898557311</v>
      </c>
      <c r="H32" s="424">
        <v>0.1114</v>
      </c>
      <c r="I32" s="421">
        <v>0.50280000000000002</v>
      </c>
      <c r="J32" s="422">
        <v>-2.0050985573109998</v>
      </c>
      <c r="K32" s="425">
        <v>3.3414429683999998E-2</v>
      </c>
    </row>
    <row r="33" spans="1:11" ht="14.4" customHeight="1" thickBot="1" x14ac:dyDescent="0.35">
      <c r="A33" s="443" t="s">
        <v>291</v>
      </c>
      <c r="B33" s="421">
        <v>0</v>
      </c>
      <c r="C33" s="421">
        <v>0</v>
      </c>
      <c r="D33" s="422">
        <v>0</v>
      </c>
      <c r="E33" s="423">
        <v>1</v>
      </c>
      <c r="F33" s="421">
        <v>0</v>
      </c>
      <c r="G33" s="422">
        <v>0</v>
      </c>
      <c r="H33" s="424">
        <v>2.8379999999999999E-2</v>
      </c>
      <c r="I33" s="421">
        <v>2.8379999999999999E-2</v>
      </c>
      <c r="J33" s="422">
        <v>2.8379999999999999E-2</v>
      </c>
      <c r="K33" s="432" t="s">
        <v>271</v>
      </c>
    </row>
    <row r="34" spans="1:11" ht="14.4" customHeight="1" thickBot="1" x14ac:dyDescent="0.35">
      <c r="A34" s="443" t="s">
        <v>292</v>
      </c>
      <c r="B34" s="421">
        <v>0</v>
      </c>
      <c r="C34" s="421">
        <v>11.193</v>
      </c>
      <c r="D34" s="422">
        <v>11.193</v>
      </c>
      <c r="E34" s="431" t="s">
        <v>261</v>
      </c>
      <c r="F34" s="421">
        <v>12.315736328043</v>
      </c>
      <c r="G34" s="422">
        <v>2.0526227213400001</v>
      </c>
      <c r="H34" s="424">
        <v>0</v>
      </c>
      <c r="I34" s="421">
        <v>0</v>
      </c>
      <c r="J34" s="422">
        <v>-2.0526227213400001</v>
      </c>
      <c r="K34" s="425">
        <v>0</v>
      </c>
    </row>
    <row r="35" spans="1:11" ht="14.4" customHeight="1" thickBot="1" x14ac:dyDescent="0.35">
      <c r="A35" s="443" t="s">
        <v>293</v>
      </c>
      <c r="B35" s="421">
        <v>40.840812057539999</v>
      </c>
      <c r="C35" s="421">
        <v>41.736190000000001</v>
      </c>
      <c r="D35" s="422">
        <v>0.89537794245900004</v>
      </c>
      <c r="E35" s="423">
        <v>1.0219236077180001</v>
      </c>
      <c r="F35" s="421">
        <v>37.681772386798002</v>
      </c>
      <c r="G35" s="422">
        <v>6.2802953977989997</v>
      </c>
      <c r="H35" s="424">
        <v>5.8950199999999997</v>
      </c>
      <c r="I35" s="421">
        <v>6.8533400000000002</v>
      </c>
      <c r="J35" s="422">
        <v>0.57304460219999998</v>
      </c>
      <c r="K35" s="425">
        <v>0.18187414141899999</v>
      </c>
    </row>
    <row r="36" spans="1:11" ht="14.4" customHeight="1" thickBot="1" x14ac:dyDescent="0.35">
      <c r="A36" s="443" t="s">
        <v>294</v>
      </c>
      <c r="B36" s="421">
        <v>0</v>
      </c>
      <c r="C36" s="421">
        <v>39.223500000000001</v>
      </c>
      <c r="D36" s="422">
        <v>39.223500000000001</v>
      </c>
      <c r="E36" s="431" t="s">
        <v>271</v>
      </c>
      <c r="F36" s="421">
        <v>0</v>
      </c>
      <c r="G36" s="422">
        <v>0</v>
      </c>
      <c r="H36" s="424">
        <v>0</v>
      </c>
      <c r="I36" s="421">
        <v>0</v>
      </c>
      <c r="J36" s="422">
        <v>0</v>
      </c>
      <c r="K36" s="432" t="s">
        <v>261</v>
      </c>
    </row>
    <row r="37" spans="1:11" ht="14.4" customHeight="1" thickBot="1" x14ac:dyDescent="0.35">
      <c r="A37" s="443" t="s">
        <v>295</v>
      </c>
      <c r="B37" s="421">
        <v>110.999996503769</v>
      </c>
      <c r="C37" s="421">
        <v>146.06252000000001</v>
      </c>
      <c r="D37" s="422">
        <v>35.062523496231002</v>
      </c>
      <c r="E37" s="423">
        <v>1.315878600005</v>
      </c>
      <c r="F37" s="421">
        <v>111.628682257954</v>
      </c>
      <c r="G37" s="422">
        <v>18.604780376324999</v>
      </c>
      <c r="H37" s="424">
        <v>13.519259999999999</v>
      </c>
      <c r="I37" s="421">
        <v>19.215319999999998</v>
      </c>
      <c r="J37" s="422">
        <v>0.61053962367400005</v>
      </c>
      <c r="K37" s="425">
        <v>0.17213604614200001</v>
      </c>
    </row>
    <row r="38" spans="1:11" ht="14.4" customHeight="1" thickBot="1" x14ac:dyDescent="0.35">
      <c r="A38" s="443" t="s">
        <v>296</v>
      </c>
      <c r="B38" s="421">
        <v>0</v>
      </c>
      <c r="C38" s="421">
        <v>0.45500000000000002</v>
      </c>
      <c r="D38" s="422">
        <v>0.45500000000000002</v>
      </c>
      <c r="E38" s="431" t="s">
        <v>271</v>
      </c>
      <c r="F38" s="421">
        <v>0</v>
      </c>
      <c r="G38" s="422">
        <v>0</v>
      </c>
      <c r="H38" s="424">
        <v>0</v>
      </c>
      <c r="I38" s="421">
        <v>0</v>
      </c>
      <c r="J38" s="422">
        <v>0</v>
      </c>
      <c r="K38" s="432" t="s">
        <v>261</v>
      </c>
    </row>
    <row r="39" spans="1:11" ht="14.4" customHeight="1" thickBot="1" x14ac:dyDescent="0.35">
      <c r="A39" s="442" t="s">
        <v>297</v>
      </c>
      <c r="B39" s="426">
        <v>4.214471121461</v>
      </c>
      <c r="C39" s="426">
        <v>464.08521000000002</v>
      </c>
      <c r="D39" s="427">
        <v>459.87073887853899</v>
      </c>
      <c r="E39" s="433">
        <v>110.117069645284</v>
      </c>
      <c r="F39" s="426">
        <v>445.36103263747401</v>
      </c>
      <c r="G39" s="427">
        <v>74.226838772912004</v>
      </c>
      <c r="H39" s="429">
        <v>69.353110000000001</v>
      </c>
      <c r="I39" s="426">
        <v>134.98154</v>
      </c>
      <c r="J39" s="427">
        <v>60.754701227086997</v>
      </c>
      <c r="K39" s="434">
        <v>0.30308340898300001</v>
      </c>
    </row>
    <row r="40" spans="1:11" ht="14.4" customHeight="1" thickBot="1" x14ac:dyDescent="0.35">
      <c r="A40" s="443" t="s">
        <v>298</v>
      </c>
      <c r="B40" s="421">
        <v>0</v>
      </c>
      <c r="C40" s="421">
        <v>0.98499999999999999</v>
      </c>
      <c r="D40" s="422">
        <v>0.98499999999999999</v>
      </c>
      <c r="E40" s="431" t="s">
        <v>261</v>
      </c>
      <c r="F40" s="421">
        <v>0</v>
      </c>
      <c r="G40" s="422">
        <v>0</v>
      </c>
      <c r="H40" s="424">
        <v>0</v>
      </c>
      <c r="I40" s="421">
        <v>0.7</v>
      </c>
      <c r="J40" s="422">
        <v>0.7</v>
      </c>
      <c r="K40" s="432" t="s">
        <v>261</v>
      </c>
    </row>
    <row r="41" spans="1:11" ht="14.4" customHeight="1" thickBot="1" x14ac:dyDescent="0.35">
      <c r="A41" s="443" t="s">
        <v>299</v>
      </c>
      <c r="B41" s="421">
        <v>0</v>
      </c>
      <c r="C41" s="421">
        <v>448.23171000000002</v>
      </c>
      <c r="D41" s="422">
        <v>448.23171000000002</v>
      </c>
      <c r="E41" s="431" t="s">
        <v>261</v>
      </c>
      <c r="F41" s="421">
        <v>424.22376708256701</v>
      </c>
      <c r="G41" s="422">
        <v>70.703961180427001</v>
      </c>
      <c r="H41" s="424">
        <v>64.033280000000005</v>
      </c>
      <c r="I41" s="421">
        <v>128.06630999999999</v>
      </c>
      <c r="J41" s="422">
        <v>57.362348819571999</v>
      </c>
      <c r="K41" s="425">
        <v>0.30188386398200001</v>
      </c>
    </row>
    <row r="42" spans="1:11" ht="14.4" customHeight="1" thickBot="1" x14ac:dyDescent="0.35">
      <c r="A42" s="443" t="s">
        <v>300</v>
      </c>
      <c r="B42" s="421">
        <v>0</v>
      </c>
      <c r="C42" s="421">
        <v>0.34</v>
      </c>
      <c r="D42" s="422">
        <v>0.34</v>
      </c>
      <c r="E42" s="431" t="s">
        <v>271</v>
      </c>
      <c r="F42" s="421">
        <v>0.306118144378</v>
      </c>
      <c r="G42" s="422">
        <v>5.1019690728999999E-2</v>
      </c>
      <c r="H42" s="424">
        <v>4.5150199999999998</v>
      </c>
      <c r="I42" s="421">
        <v>4.5150199999999998</v>
      </c>
      <c r="J42" s="422">
        <v>4.4640003092700002</v>
      </c>
      <c r="K42" s="425">
        <v>14.749272733121</v>
      </c>
    </row>
    <row r="43" spans="1:11" ht="14.4" customHeight="1" thickBot="1" x14ac:dyDescent="0.35">
      <c r="A43" s="443" t="s">
        <v>301</v>
      </c>
      <c r="B43" s="421">
        <v>0.21447124745099999</v>
      </c>
      <c r="C43" s="421">
        <v>3.2534900000000002</v>
      </c>
      <c r="D43" s="422">
        <v>3.0390187525479999</v>
      </c>
      <c r="E43" s="423">
        <v>15.169818978804001</v>
      </c>
      <c r="F43" s="421">
        <v>6.2742664824199998</v>
      </c>
      <c r="G43" s="422">
        <v>1.0457110804030001</v>
      </c>
      <c r="H43" s="424">
        <v>0</v>
      </c>
      <c r="I43" s="421">
        <v>0.89539999999999997</v>
      </c>
      <c r="J43" s="422">
        <v>-0.15031108040300001</v>
      </c>
      <c r="K43" s="425">
        <v>0.14270990919900001</v>
      </c>
    </row>
    <row r="44" spans="1:11" ht="14.4" customHeight="1" thickBot="1" x14ac:dyDescent="0.35">
      <c r="A44" s="443" t="s">
        <v>302</v>
      </c>
      <c r="B44" s="421">
        <v>0</v>
      </c>
      <c r="C44" s="421">
        <v>1.6721999999999999</v>
      </c>
      <c r="D44" s="422">
        <v>1.6721999999999999</v>
      </c>
      <c r="E44" s="431" t="s">
        <v>271</v>
      </c>
      <c r="F44" s="421">
        <v>3.2455939757649999</v>
      </c>
      <c r="G44" s="422">
        <v>0.54093232929400004</v>
      </c>
      <c r="H44" s="424">
        <v>0.68899999999999995</v>
      </c>
      <c r="I44" s="421">
        <v>0.68899999999999995</v>
      </c>
      <c r="J44" s="422">
        <v>0.14806767070499999</v>
      </c>
      <c r="K44" s="425">
        <v>0.212287798518</v>
      </c>
    </row>
    <row r="45" spans="1:11" ht="14.4" customHeight="1" thickBot="1" x14ac:dyDescent="0.35">
      <c r="A45" s="443" t="s">
        <v>303</v>
      </c>
      <c r="B45" s="421">
        <v>3.9999998740090001</v>
      </c>
      <c r="C45" s="421">
        <v>9.6028099999999998</v>
      </c>
      <c r="D45" s="422">
        <v>5.6028101259899996</v>
      </c>
      <c r="E45" s="423">
        <v>2.4007025756160001</v>
      </c>
      <c r="F45" s="421">
        <v>11.311286952342</v>
      </c>
      <c r="G45" s="422">
        <v>1.885214492057</v>
      </c>
      <c r="H45" s="424">
        <v>0.11581</v>
      </c>
      <c r="I45" s="421">
        <v>0.11581</v>
      </c>
      <c r="J45" s="422">
        <v>-1.769404492057</v>
      </c>
      <c r="K45" s="425">
        <v>1.0238445941999999E-2</v>
      </c>
    </row>
    <row r="46" spans="1:11" ht="14.4" customHeight="1" thickBot="1" x14ac:dyDescent="0.35">
      <c r="A46" s="442" t="s">
        <v>304</v>
      </c>
      <c r="B46" s="426">
        <v>149.99999527536301</v>
      </c>
      <c r="C46" s="426">
        <v>162.37412</v>
      </c>
      <c r="D46" s="427">
        <v>12.374124724636999</v>
      </c>
      <c r="E46" s="433">
        <v>1.0824941674290001</v>
      </c>
      <c r="F46" s="426">
        <v>127.276425128105</v>
      </c>
      <c r="G46" s="427">
        <v>21.21273752135</v>
      </c>
      <c r="H46" s="429">
        <v>16.116810000000001</v>
      </c>
      <c r="I46" s="426">
        <v>24.633870000000002</v>
      </c>
      <c r="J46" s="427">
        <v>3.4211324786490001</v>
      </c>
      <c r="K46" s="434">
        <v>0.19354621230999999</v>
      </c>
    </row>
    <row r="47" spans="1:11" ht="14.4" customHeight="1" thickBot="1" x14ac:dyDescent="0.35">
      <c r="A47" s="443" t="s">
        <v>305</v>
      </c>
      <c r="B47" s="421">
        <v>36.999998834589</v>
      </c>
      <c r="C47" s="421">
        <v>33.088000000000001</v>
      </c>
      <c r="D47" s="422">
        <v>-3.9119988345890002</v>
      </c>
      <c r="E47" s="423">
        <v>0.89427029843700001</v>
      </c>
      <c r="F47" s="421">
        <v>0</v>
      </c>
      <c r="G47" s="422">
        <v>0</v>
      </c>
      <c r="H47" s="424">
        <v>7.3672700000000004</v>
      </c>
      <c r="I47" s="421">
        <v>8.4042300000000001</v>
      </c>
      <c r="J47" s="422">
        <v>8.4042300000000001</v>
      </c>
      <c r="K47" s="432" t="s">
        <v>261</v>
      </c>
    </row>
    <row r="48" spans="1:11" ht="14.4" customHeight="1" thickBot="1" x14ac:dyDescent="0.35">
      <c r="A48" s="443" t="s">
        <v>306</v>
      </c>
      <c r="B48" s="421">
        <v>0.99999996850200001</v>
      </c>
      <c r="C48" s="421">
        <v>0</v>
      </c>
      <c r="D48" s="422">
        <v>-0.99999996850200001</v>
      </c>
      <c r="E48" s="423">
        <v>0</v>
      </c>
      <c r="F48" s="421">
        <v>0</v>
      </c>
      <c r="G48" s="422">
        <v>0</v>
      </c>
      <c r="H48" s="424">
        <v>0</v>
      </c>
      <c r="I48" s="421">
        <v>0</v>
      </c>
      <c r="J48" s="422">
        <v>0</v>
      </c>
      <c r="K48" s="425">
        <v>2</v>
      </c>
    </row>
    <row r="49" spans="1:11" ht="14.4" customHeight="1" thickBot="1" x14ac:dyDescent="0.35">
      <c r="A49" s="443" t="s">
        <v>307</v>
      </c>
      <c r="B49" s="421">
        <v>0</v>
      </c>
      <c r="C49" s="421">
        <v>0.42592000000000002</v>
      </c>
      <c r="D49" s="422">
        <v>0.42592000000000002</v>
      </c>
      <c r="E49" s="431" t="s">
        <v>271</v>
      </c>
      <c r="F49" s="421">
        <v>0.27639011983400003</v>
      </c>
      <c r="G49" s="422">
        <v>4.6065019972E-2</v>
      </c>
      <c r="H49" s="424">
        <v>0.73085</v>
      </c>
      <c r="I49" s="421">
        <v>0.73085</v>
      </c>
      <c r="J49" s="422">
        <v>0.68478498002699995</v>
      </c>
      <c r="K49" s="425">
        <v>2.6442696303209998</v>
      </c>
    </row>
    <row r="50" spans="1:11" ht="14.4" customHeight="1" thickBot="1" x14ac:dyDescent="0.35">
      <c r="A50" s="443" t="s">
        <v>308</v>
      </c>
      <c r="B50" s="421">
        <v>99.999996850241999</v>
      </c>
      <c r="C50" s="421">
        <v>116.96938</v>
      </c>
      <c r="D50" s="422">
        <v>16.969383149757</v>
      </c>
      <c r="E50" s="423">
        <v>1.169693836842</v>
      </c>
      <c r="F50" s="421">
        <v>117.000032251714</v>
      </c>
      <c r="G50" s="422">
        <v>19.500005375284999</v>
      </c>
      <c r="H50" s="424">
        <v>6.5485199999999999</v>
      </c>
      <c r="I50" s="421">
        <v>13.09704</v>
      </c>
      <c r="J50" s="422">
        <v>-6.4029653752850004</v>
      </c>
      <c r="K50" s="425">
        <v>0.11194048196299999</v>
      </c>
    </row>
    <row r="51" spans="1:11" ht="14.4" customHeight="1" thickBot="1" x14ac:dyDescent="0.35">
      <c r="A51" s="443" t="s">
        <v>309</v>
      </c>
      <c r="B51" s="421">
        <v>11.999999622029</v>
      </c>
      <c r="C51" s="421">
        <v>11.89082</v>
      </c>
      <c r="D51" s="422">
        <v>-0.109179622029</v>
      </c>
      <c r="E51" s="423">
        <v>0.990901697877</v>
      </c>
      <c r="F51" s="421">
        <v>10.000002756556</v>
      </c>
      <c r="G51" s="422">
        <v>1.6666671260920001</v>
      </c>
      <c r="H51" s="424">
        <v>1.47017</v>
      </c>
      <c r="I51" s="421">
        <v>2.4017499999999998</v>
      </c>
      <c r="J51" s="422">
        <v>0.735082873907</v>
      </c>
      <c r="K51" s="425">
        <v>0.24017493379400001</v>
      </c>
    </row>
    <row r="52" spans="1:11" ht="14.4" customHeight="1" thickBot="1" x14ac:dyDescent="0.35">
      <c r="A52" s="442" t="s">
        <v>310</v>
      </c>
      <c r="B52" s="426">
        <v>0</v>
      </c>
      <c r="C52" s="426">
        <v>21.913</v>
      </c>
      <c r="D52" s="427">
        <v>21.913</v>
      </c>
      <c r="E52" s="428" t="s">
        <v>261</v>
      </c>
      <c r="F52" s="426">
        <v>0</v>
      </c>
      <c r="G52" s="427">
        <v>0</v>
      </c>
      <c r="H52" s="429">
        <v>0</v>
      </c>
      <c r="I52" s="426">
        <v>31.533999999999999</v>
      </c>
      <c r="J52" s="427">
        <v>31.533999999999999</v>
      </c>
      <c r="K52" s="430" t="s">
        <v>261</v>
      </c>
    </row>
    <row r="53" spans="1:11" ht="14.4" customHeight="1" thickBot="1" x14ac:dyDescent="0.35">
      <c r="A53" s="443" t="s">
        <v>311</v>
      </c>
      <c r="B53" s="421">
        <v>0</v>
      </c>
      <c r="C53" s="421">
        <v>21.913</v>
      </c>
      <c r="D53" s="422">
        <v>21.913</v>
      </c>
      <c r="E53" s="431" t="s">
        <v>261</v>
      </c>
      <c r="F53" s="421">
        <v>0</v>
      </c>
      <c r="G53" s="422">
        <v>0</v>
      </c>
      <c r="H53" s="424">
        <v>0</v>
      </c>
      <c r="I53" s="421">
        <v>31.533999999999999</v>
      </c>
      <c r="J53" s="422">
        <v>31.533999999999999</v>
      </c>
      <c r="K53" s="432" t="s">
        <v>261</v>
      </c>
    </row>
    <row r="54" spans="1:11" ht="14.4" customHeight="1" thickBot="1" x14ac:dyDescent="0.35">
      <c r="A54" s="441" t="s">
        <v>42</v>
      </c>
      <c r="B54" s="421">
        <v>1385.8659329141001</v>
      </c>
      <c r="C54" s="421">
        <v>1370.482</v>
      </c>
      <c r="D54" s="422">
        <v>-15.383932914101999</v>
      </c>
      <c r="E54" s="423">
        <v>0.98889940754799999</v>
      </c>
      <c r="F54" s="421">
        <v>1349.7325410900901</v>
      </c>
      <c r="G54" s="422">
        <v>224.95542351501501</v>
      </c>
      <c r="H54" s="424">
        <v>119.655</v>
      </c>
      <c r="I54" s="421">
        <v>269.678</v>
      </c>
      <c r="J54" s="422">
        <v>44.722576484984003</v>
      </c>
      <c r="K54" s="425">
        <v>0.199801065611</v>
      </c>
    </row>
    <row r="55" spans="1:11" ht="14.4" customHeight="1" thickBot="1" x14ac:dyDescent="0.35">
      <c r="A55" s="442" t="s">
        <v>312</v>
      </c>
      <c r="B55" s="426">
        <v>1385.8659329141001</v>
      </c>
      <c r="C55" s="426">
        <v>1370.482</v>
      </c>
      <c r="D55" s="427">
        <v>-15.383932914101999</v>
      </c>
      <c r="E55" s="433">
        <v>0.98889940754799999</v>
      </c>
      <c r="F55" s="426">
        <v>1349.7325410900901</v>
      </c>
      <c r="G55" s="427">
        <v>224.95542351501501</v>
      </c>
      <c r="H55" s="429">
        <v>119.655</v>
      </c>
      <c r="I55" s="426">
        <v>269.678</v>
      </c>
      <c r="J55" s="427">
        <v>44.722576484984003</v>
      </c>
      <c r="K55" s="434">
        <v>0.199801065611</v>
      </c>
    </row>
    <row r="56" spans="1:11" ht="14.4" customHeight="1" thickBot="1" x14ac:dyDescent="0.35">
      <c r="A56" s="443" t="s">
        <v>313</v>
      </c>
      <c r="B56" s="421">
        <v>660.08408632263399</v>
      </c>
      <c r="C56" s="421">
        <v>661.15599999999995</v>
      </c>
      <c r="D56" s="422">
        <v>1.0719136773660001</v>
      </c>
      <c r="E56" s="423">
        <v>1.001623904741</v>
      </c>
      <c r="F56" s="421">
        <v>652.34252643781099</v>
      </c>
      <c r="G56" s="422">
        <v>108.72375440630201</v>
      </c>
      <c r="H56" s="424">
        <v>46.38</v>
      </c>
      <c r="I56" s="421">
        <v>98.418000000000006</v>
      </c>
      <c r="J56" s="422">
        <v>-10.305754406301</v>
      </c>
      <c r="K56" s="425">
        <v>0.15086859435200001</v>
      </c>
    </row>
    <row r="57" spans="1:11" ht="14.4" customHeight="1" thickBot="1" x14ac:dyDescent="0.35">
      <c r="A57" s="443" t="s">
        <v>314</v>
      </c>
      <c r="B57" s="421">
        <v>349.999988975848</v>
      </c>
      <c r="C57" s="421">
        <v>312.50299999999999</v>
      </c>
      <c r="D57" s="422">
        <v>-37.496988975847998</v>
      </c>
      <c r="E57" s="423">
        <v>0.89286574240799998</v>
      </c>
      <c r="F57" s="421">
        <v>305.31577904829697</v>
      </c>
      <c r="G57" s="422">
        <v>50.885963174715997</v>
      </c>
      <c r="H57" s="424">
        <v>25.530999999999999</v>
      </c>
      <c r="I57" s="421">
        <v>59.076000000000001</v>
      </c>
      <c r="J57" s="422">
        <v>8.1900368252830003</v>
      </c>
      <c r="K57" s="425">
        <v>0.19349147359499999</v>
      </c>
    </row>
    <row r="58" spans="1:11" ht="14.4" customHeight="1" thickBot="1" x14ac:dyDescent="0.35">
      <c r="A58" s="443" t="s">
        <v>315</v>
      </c>
      <c r="B58" s="421">
        <v>370.99998831440098</v>
      </c>
      <c r="C58" s="421">
        <v>392.245</v>
      </c>
      <c r="D58" s="422">
        <v>21.245011685599</v>
      </c>
      <c r="E58" s="423">
        <v>1.057264184244</v>
      </c>
      <c r="F58" s="421">
        <v>387.11947973071398</v>
      </c>
      <c r="G58" s="422">
        <v>64.519913288452003</v>
      </c>
      <c r="H58" s="424">
        <v>47.244</v>
      </c>
      <c r="I58" s="421">
        <v>111.184</v>
      </c>
      <c r="J58" s="422">
        <v>46.664086711547</v>
      </c>
      <c r="K58" s="425">
        <v>0.28720848684</v>
      </c>
    </row>
    <row r="59" spans="1:11" ht="14.4" customHeight="1" thickBot="1" x14ac:dyDescent="0.35">
      <c r="A59" s="443" t="s">
        <v>316</v>
      </c>
      <c r="B59" s="421">
        <v>4.7818693012200004</v>
      </c>
      <c r="C59" s="421">
        <v>4.5780000000000003</v>
      </c>
      <c r="D59" s="422">
        <v>-0.20386930121999999</v>
      </c>
      <c r="E59" s="423">
        <v>0.95736619125699995</v>
      </c>
      <c r="F59" s="421">
        <v>4.9547558732679997</v>
      </c>
      <c r="G59" s="422">
        <v>0.825792645544</v>
      </c>
      <c r="H59" s="424">
        <v>0.5</v>
      </c>
      <c r="I59" s="421">
        <v>1</v>
      </c>
      <c r="J59" s="422">
        <v>0.17420735445499999</v>
      </c>
      <c r="K59" s="425">
        <v>0.20182629085600001</v>
      </c>
    </row>
    <row r="60" spans="1:11" ht="14.4" customHeight="1" thickBot="1" x14ac:dyDescent="0.35">
      <c r="A60" s="441" t="s">
        <v>43</v>
      </c>
      <c r="B60" s="421">
        <v>0</v>
      </c>
      <c r="C60" s="421">
        <v>1.5040500000000001</v>
      </c>
      <c r="D60" s="422">
        <v>1.5040500000000001</v>
      </c>
      <c r="E60" s="431" t="s">
        <v>261</v>
      </c>
      <c r="F60" s="421">
        <v>0</v>
      </c>
      <c r="G60" s="422">
        <v>0</v>
      </c>
      <c r="H60" s="424">
        <v>0</v>
      </c>
      <c r="I60" s="421">
        <v>0</v>
      </c>
      <c r="J60" s="422">
        <v>0</v>
      </c>
      <c r="K60" s="432" t="s">
        <v>261</v>
      </c>
    </row>
    <row r="61" spans="1:11" ht="14.4" customHeight="1" thickBot="1" x14ac:dyDescent="0.35">
      <c r="A61" s="442" t="s">
        <v>317</v>
      </c>
      <c r="B61" s="426">
        <v>0</v>
      </c>
      <c r="C61" s="426">
        <v>1.5040500000000001</v>
      </c>
      <c r="D61" s="427">
        <v>1.5040500000000001</v>
      </c>
      <c r="E61" s="428" t="s">
        <v>261</v>
      </c>
      <c r="F61" s="426">
        <v>0</v>
      </c>
      <c r="G61" s="427">
        <v>0</v>
      </c>
      <c r="H61" s="429">
        <v>0</v>
      </c>
      <c r="I61" s="426">
        <v>0</v>
      </c>
      <c r="J61" s="427">
        <v>0</v>
      </c>
      <c r="K61" s="430" t="s">
        <v>261</v>
      </c>
    </row>
    <row r="62" spans="1:11" ht="14.4" customHeight="1" thickBot="1" x14ac:dyDescent="0.35">
      <c r="A62" s="443" t="s">
        <v>318</v>
      </c>
      <c r="B62" s="421">
        <v>0</v>
      </c>
      <c r="C62" s="421">
        <v>1.5040500000000001</v>
      </c>
      <c r="D62" s="422">
        <v>1.5040500000000001</v>
      </c>
      <c r="E62" s="431" t="s">
        <v>261</v>
      </c>
      <c r="F62" s="421">
        <v>0</v>
      </c>
      <c r="G62" s="422">
        <v>0</v>
      </c>
      <c r="H62" s="424">
        <v>0</v>
      </c>
      <c r="I62" s="421">
        <v>0</v>
      </c>
      <c r="J62" s="422">
        <v>0</v>
      </c>
      <c r="K62" s="432" t="s">
        <v>261</v>
      </c>
    </row>
    <row r="63" spans="1:11" ht="14.4" customHeight="1" thickBot="1" x14ac:dyDescent="0.35">
      <c r="A63" s="444" t="s">
        <v>319</v>
      </c>
      <c r="B63" s="426">
        <v>-105999.996661257</v>
      </c>
      <c r="C63" s="426">
        <v>-106553.04669</v>
      </c>
      <c r="D63" s="427">
        <v>-553.05002874252398</v>
      </c>
      <c r="E63" s="433">
        <v>1.005217453265</v>
      </c>
      <c r="F63" s="426">
        <v>-104660.028850123</v>
      </c>
      <c r="G63" s="427">
        <v>-17443.338141687102</v>
      </c>
      <c r="H63" s="429">
        <v>-8553.2873999999993</v>
      </c>
      <c r="I63" s="426">
        <v>-17500.741119999999</v>
      </c>
      <c r="J63" s="427">
        <v>-57.402978312903997</v>
      </c>
      <c r="K63" s="434">
        <v>0.16721513754799999</v>
      </c>
    </row>
    <row r="64" spans="1:11" ht="14.4" customHeight="1" thickBot="1" x14ac:dyDescent="0.35">
      <c r="A64" s="442" t="s">
        <v>320</v>
      </c>
      <c r="B64" s="426">
        <v>-105999.996661257</v>
      </c>
      <c r="C64" s="426">
        <v>-106553.04669</v>
      </c>
      <c r="D64" s="427">
        <v>-553.05002874252398</v>
      </c>
      <c r="E64" s="433">
        <v>1.005217453265</v>
      </c>
      <c r="F64" s="426">
        <v>-104660.028850123</v>
      </c>
      <c r="G64" s="427">
        <v>-17443.338141687102</v>
      </c>
      <c r="H64" s="429">
        <v>-8553.2873999999993</v>
      </c>
      <c r="I64" s="426">
        <v>-17500.741119999999</v>
      </c>
      <c r="J64" s="427">
        <v>-57.402978312903997</v>
      </c>
      <c r="K64" s="434">
        <v>0.16721513754799999</v>
      </c>
    </row>
    <row r="65" spans="1:11" ht="14.4" customHeight="1" thickBot="1" x14ac:dyDescent="0.35">
      <c r="A65" s="443" t="s">
        <v>321</v>
      </c>
      <c r="B65" s="421">
        <v>-105999.996661257</v>
      </c>
      <c r="C65" s="421">
        <v>-106553.04669</v>
      </c>
      <c r="D65" s="422">
        <v>-553.05002874252398</v>
      </c>
      <c r="E65" s="423">
        <v>1.005217453265</v>
      </c>
      <c r="F65" s="421">
        <v>-70783.019511735401</v>
      </c>
      <c r="G65" s="422">
        <v>-11797.1699186226</v>
      </c>
      <c r="H65" s="424">
        <v>-5619.8153199999997</v>
      </c>
      <c r="I65" s="421">
        <v>-11670.857739999999</v>
      </c>
      <c r="J65" s="422">
        <v>126.31217862256599</v>
      </c>
      <c r="K65" s="425">
        <v>0.16488216835700001</v>
      </c>
    </row>
    <row r="66" spans="1:11" ht="14.4" customHeight="1" thickBot="1" x14ac:dyDescent="0.35">
      <c r="A66" s="443" t="s">
        <v>322</v>
      </c>
      <c r="B66" s="421">
        <v>0</v>
      </c>
      <c r="C66" s="421">
        <v>0</v>
      </c>
      <c r="D66" s="422">
        <v>0</v>
      </c>
      <c r="E66" s="423">
        <v>1</v>
      </c>
      <c r="F66" s="421">
        <v>-33877.009338387201</v>
      </c>
      <c r="G66" s="422">
        <v>-5646.1682230645301</v>
      </c>
      <c r="H66" s="424">
        <v>-2933.47208</v>
      </c>
      <c r="I66" s="421">
        <v>-5829.8833800000002</v>
      </c>
      <c r="J66" s="422">
        <v>-183.71515693547099</v>
      </c>
      <c r="K66" s="425">
        <v>0.17208967066</v>
      </c>
    </row>
    <row r="67" spans="1:11" ht="14.4" customHeight="1" thickBot="1" x14ac:dyDescent="0.35">
      <c r="A67" s="445" t="s">
        <v>323</v>
      </c>
      <c r="B67" s="426">
        <v>2642.2614911115002</v>
      </c>
      <c r="C67" s="426">
        <v>3513.0382599999998</v>
      </c>
      <c r="D67" s="427">
        <v>870.77676888850101</v>
      </c>
      <c r="E67" s="433">
        <v>1.329557377957</v>
      </c>
      <c r="F67" s="426">
        <v>3206.14723638539</v>
      </c>
      <c r="G67" s="427">
        <v>534.35787273089795</v>
      </c>
      <c r="H67" s="429">
        <v>372.35933</v>
      </c>
      <c r="I67" s="426">
        <v>629.11131999999998</v>
      </c>
      <c r="J67" s="427">
        <v>94.753447269101997</v>
      </c>
      <c r="K67" s="434">
        <v>0.19622034598400001</v>
      </c>
    </row>
    <row r="68" spans="1:11" ht="14.4" customHeight="1" thickBot="1" x14ac:dyDescent="0.35">
      <c r="A68" s="441" t="s">
        <v>45</v>
      </c>
      <c r="B68" s="421">
        <v>565.11742633555696</v>
      </c>
      <c r="C68" s="421">
        <v>929.10572000000002</v>
      </c>
      <c r="D68" s="422">
        <v>363.98829366444301</v>
      </c>
      <c r="E68" s="423">
        <v>1.644093203822</v>
      </c>
      <c r="F68" s="421">
        <v>677.70892238527097</v>
      </c>
      <c r="G68" s="422">
        <v>112.951487064212</v>
      </c>
      <c r="H68" s="424">
        <v>134.61610999999999</v>
      </c>
      <c r="I68" s="421">
        <v>176.81442000000001</v>
      </c>
      <c r="J68" s="422">
        <v>63.862932935788002</v>
      </c>
      <c r="K68" s="425">
        <v>0.26090023926099998</v>
      </c>
    </row>
    <row r="69" spans="1:11" ht="14.4" customHeight="1" thickBot="1" x14ac:dyDescent="0.35">
      <c r="A69" s="446" t="s">
        <v>324</v>
      </c>
      <c r="B69" s="421">
        <v>565.11742633555696</v>
      </c>
      <c r="C69" s="421">
        <v>929.10572000000002</v>
      </c>
      <c r="D69" s="422">
        <v>363.98829366444301</v>
      </c>
      <c r="E69" s="423">
        <v>1.644093203822</v>
      </c>
      <c r="F69" s="421">
        <v>677.70892238527097</v>
      </c>
      <c r="G69" s="422">
        <v>112.951487064212</v>
      </c>
      <c r="H69" s="424">
        <v>134.61610999999999</v>
      </c>
      <c r="I69" s="421">
        <v>176.81442000000001</v>
      </c>
      <c r="J69" s="422">
        <v>63.862932935788002</v>
      </c>
      <c r="K69" s="425">
        <v>0.26090023926099998</v>
      </c>
    </row>
    <row r="70" spans="1:11" ht="14.4" customHeight="1" thickBot="1" x14ac:dyDescent="0.35">
      <c r="A70" s="443" t="s">
        <v>325</v>
      </c>
      <c r="B70" s="421">
        <v>185.05028930091001</v>
      </c>
      <c r="C70" s="421">
        <v>169.39524</v>
      </c>
      <c r="D70" s="422">
        <v>-15.655049300909999</v>
      </c>
      <c r="E70" s="423">
        <v>0.915401108746</v>
      </c>
      <c r="F70" s="421">
        <v>126.881915662875</v>
      </c>
      <c r="G70" s="422">
        <v>21.146985943811998</v>
      </c>
      <c r="H70" s="424">
        <v>64.123249999999999</v>
      </c>
      <c r="I70" s="421">
        <v>88.772549999999995</v>
      </c>
      <c r="J70" s="422">
        <v>67.625564056187002</v>
      </c>
      <c r="K70" s="425">
        <v>0.69964698701299999</v>
      </c>
    </row>
    <row r="71" spans="1:11" ht="14.4" customHeight="1" thickBot="1" x14ac:dyDescent="0.35">
      <c r="A71" s="443" t="s">
        <v>326</v>
      </c>
      <c r="B71" s="421">
        <v>1.2696191277569999</v>
      </c>
      <c r="C71" s="421">
        <v>0</v>
      </c>
      <c r="D71" s="422">
        <v>-1.2696191277569999</v>
      </c>
      <c r="E71" s="423">
        <v>0</v>
      </c>
      <c r="F71" s="421">
        <v>0</v>
      </c>
      <c r="G71" s="422">
        <v>0</v>
      </c>
      <c r="H71" s="424">
        <v>0</v>
      </c>
      <c r="I71" s="421">
        <v>0</v>
      </c>
      <c r="J71" s="422">
        <v>0</v>
      </c>
      <c r="K71" s="425">
        <v>2</v>
      </c>
    </row>
    <row r="72" spans="1:11" ht="14.4" customHeight="1" thickBot="1" x14ac:dyDescent="0.35">
      <c r="A72" s="443" t="s">
        <v>327</v>
      </c>
      <c r="B72" s="421">
        <v>95.820654050491001</v>
      </c>
      <c r="C72" s="421">
        <v>156.34264999999999</v>
      </c>
      <c r="D72" s="422">
        <v>60.521995949508003</v>
      </c>
      <c r="E72" s="423">
        <v>1.6316174372759999</v>
      </c>
      <c r="F72" s="421">
        <v>280.30826251285299</v>
      </c>
      <c r="G72" s="422">
        <v>46.718043752142002</v>
      </c>
      <c r="H72" s="424">
        <v>14.246</v>
      </c>
      <c r="I72" s="421">
        <v>14.246</v>
      </c>
      <c r="J72" s="422">
        <v>-32.472043752142</v>
      </c>
      <c r="K72" s="425">
        <v>5.0822618898999999E-2</v>
      </c>
    </row>
    <row r="73" spans="1:11" ht="14.4" customHeight="1" thickBot="1" x14ac:dyDescent="0.35">
      <c r="A73" s="443" t="s">
        <v>328</v>
      </c>
      <c r="B73" s="421">
        <v>219.999993070534</v>
      </c>
      <c r="C73" s="421">
        <v>429.76161999999999</v>
      </c>
      <c r="D73" s="422">
        <v>209.76162692946599</v>
      </c>
      <c r="E73" s="423">
        <v>1.95346197062</v>
      </c>
      <c r="F73" s="421">
        <v>159.568509184725</v>
      </c>
      <c r="G73" s="422">
        <v>26.594751530787001</v>
      </c>
      <c r="H73" s="424">
        <v>34.572569999999999</v>
      </c>
      <c r="I73" s="421">
        <v>37.00338</v>
      </c>
      <c r="J73" s="422">
        <v>10.408628469211999</v>
      </c>
      <c r="K73" s="425">
        <v>0.231896507581</v>
      </c>
    </row>
    <row r="74" spans="1:11" ht="14.4" customHeight="1" thickBot="1" x14ac:dyDescent="0.35">
      <c r="A74" s="443" t="s">
        <v>329</v>
      </c>
      <c r="B74" s="421">
        <v>62.976870785862999</v>
      </c>
      <c r="C74" s="421">
        <v>173.60621</v>
      </c>
      <c r="D74" s="422">
        <v>110.629339214136</v>
      </c>
      <c r="E74" s="423">
        <v>2.7566661828950001</v>
      </c>
      <c r="F74" s="421">
        <v>110.950235024818</v>
      </c>
      <c r="G74" s="422">
        <v>18.491705837468999</v>
      </c>
      <c r="H74" s="424">
        <v>18.162980000000001</v>
      </c>
      <c r="I74" s="421">
        <v>33.281179999999999</v>
      </c>
      <c r="J74" s="422">
        <v>14.78947416253</v>
      </c>
      <c r="K74" s="425">
        <v>0.29996493466200003</v>
      </c>
    </row>
    <row r="75" spans="1:11" ht="14.4" customHeight="1" thickBot="1" x14ac:dyDescent="0.35">
      <c r="A75" s="443" t="s">
        <v>330</v>
      </c>
      <c r="B75" s="421">
        <v>0</v>
      </c>
      <c r="C75" s="421">
        <v>0</v>
      </c>
      <c r="D75" s="422">
        <v>0</v>
      </c>
      <c r="E75" s="423">
        <v>1</v>
      </c>
      <c r="F75" s="421">
        <v>0</v>
      </c>
      <c r="G75" s="422">
        <v>0</v>
      </c>
      <c r="H75" s="424">
        <v>3.5113099999999999</v>
      </c>
      <c r="I75" s="421">
        <v>3.5113099999999999</v>
      </c>
      <c r="J75" s="422">
        <v>3.5113099999999999</v>
      </c>
      <c r="K75" s="432" t="s">
        <v>271</v>
      </c>
    </row>
    <row r="76" spans="1:11" ht="14.4" customHeight="1" thickBot="1" x14ac:dyDescent="0.35">
      <c r="A76" s="444" t="s">
        <v>46</v>
      </c>
      <c r="B76" s="426">
        <v>709.99997763672002</v>
      </c>
      <c r="C76" s="426">
        <v>728.36321999999996</v>
      </c>
      <c r="D76" s="427">
        <v>18.363242363278999</v>
      </c>
      <c r="E76" s="433">
        <v>1.0258637224530001</v>
      </c>
      <c r="F76" s="426">
        <v>754.29404776070498</v>
      </c>
      <c r="G76" s="427">
        <v>125.71567462678399</v>
      </c>
      <c r="H76" s="429">
        <v>58.542000000000002</v>
      </c>
      <c r="I76" s="426">
        <v>109.09</v>
      </c>
      <c r="J76" s="427">
        <v>-16.625674626784001</v>
      </c>
      <c r="K76" s="434">
        <v>0.14462529609399999</v>
      </c>
    </row>
    <row r="77" spans="1:11" ht="14.4" customHeight="1" thickBot="1" x14ac:dyDescent="0.35">
      <c r="A77" s="442" t="s">
        <v>331</v>
      </c>
      <c r="B77" s="426">
        <v>0</v>
      </c>
      <c r="C77" s="426">
        <v>54.719920000000002</v>
      </c>
      <c r="D77" s="427">
        <v>54.719920000000002</v>
      </c>
      <c r="E77" s="428" t="s">
        <v>261</v>
      </c>
      <c r="F77" s="426">
        <v>3.3827670057389998</v>
      </c>
      <c r="G77" s="427">
        <v>0.56379450095600003</v>
      </c>
      <c r="H77" s="429">
        <v>7.0000000000000007E-2</v>
      </c>
      <c r="I77" s="426">
        <v>4.0460000000000003</v>
      </c>
      <c r="J77" s="427">
        <v>3.4822054990429998</v>
      </c>
      <c r="K77" s="434">
        <v>1.196062274799</v>
      </c>
    </row>
    <row r="78" spans="1:11" ht="14.4" customHeight="1" thickBot="1" x14ac:dyDescent="0.35">
      <c r="A78" s="443" t="s">
        <v>332</v>
      </c>
      <c r="B78" s="421">
        <v>0</v>
      </c>
      <c r="C78" s="421">
        <v>50.843000000000004</v>
      </c>
      <c r="D78" s="422">
        <v>50.843000000000004</v>
      </c>
      <c r="E78" s="431" t="s">
        <v>261</v>
      </c>
      <c r="F78" s="421">
        <v>0</v>
      </c>
      <c r="G78" s="422">
        <v>0</v>
      </c>
      <c r="H78" s="424">
        <v>7.0000000000000007E-2</v>
      </c>
      <c r="I78" s="421">
        <v>4.0460000000000003</v>
      </c>
      <c r="J78" s="422">
        <v>4.0460000000000003</v>
      </c>
      <c r="K78" s="432" t="s">
        <v>261</v>
      </c>
    </row>
    <row r="79" spans="1:11" ht="14.4" customHeight="1" thickBot="1" x14ac:dyDescent="0.35">
      <c r="A79" s="443" t="s">
        <v>333</v>
      </c>
      <c r="B79" s="421">
        <v>0</v>
      </c>
      <c r="C79" s="421">
        <v>3.8769200000000001</v>
      </c>
      <c r="D79" s="422">
        <v>3.8769200000000001</v>
      </c>
      <c r="E79" s="431" t="s">
        <v>261</v>
      </c>
      <c r="F79" s="421">
        <v>3.3827670057389998</v>
      </c>
      <c r="G79" s="422">
        <v>0.56379450095600003</v>
      </c>
      <c r="H79" s="424">
        <v>0</v>
      </c>
      <c r="I79" s="421">
        <v>0</v>
      </c>
      <c r="J79" s="422">
        <v>-0.56379450095600003</v>
      </c>
      <c r="K79" s="425">
        <v>0</v>
      </c>
    </row>
    <row r="80" spans="1:11" ht="14.4" customHeight="1" thickBot="1" x14ac:dyDescent="0.35">
      <c r="A80" s="442" t="s">
        <v>334</v>
      </c>
      <c r="B80" s="426">
        <v>709.99997763672002</v>
      </c>
      <c r="C80" s="426">
        <v>666.27200000000005</v>
      </c>
      <c r="D80" s="427">
        <v>-43.727977636719999</v>
      </c>
      <c r="E80" s="433">
        <v>0.93841129716299998</v>
      </c>
      <c r="F80" s="426">
        <v>740.000203985197</v>
      </c>
      <c r="G80" s="427">
        <v>123.333367330866</v>
      </c>
      <c r="H80" s="429">
        <v>58.472000000000001</v>
      </c>
      <c r="I80" s="426">
        <v>105.044</v>
      </c>
      <c r="J80" s="427">
        <v>-18.289367330866</v>
      </c>
      <c r="K80" s="434">
        <v>0.14195131222099999</v>
      </c>
    </row>
    <row r="81" spans="1:11" ht="14.4" customHeight="1" thickBot="1" x14ac:dyDescent="0.35">
      <c r="A81" s="443" t="s">
        <v>335</v>
      </c>
      <c r="B81" s="421">
        <v>709.99997763672002</v>
      </c>
      <c r="C81" s="421">
        <v>666.27200000000005</v>
      </c>
      <c r="D81" s="422">
        <v>-43.727977636719999</v>
      </c>
      <c r="E81" s="423">
        <v>0.93841129716299998</v>
      </c>
      <c r="F81" s="421">
        <v>740.000203985197</v>
      </c>
      <c r="G81" s="422">
        <v>123.333367330866</v>
      </c>
      <c r="H81" s="424">
        <v>58.472000000000001</v>
      </c>
      <c r="I81" s="421">
        <v>105.044</v>
      </c>
      <c r="J81" s="422">
        <v>-18.289367330866</v>
      </c>
      <c r="K81" s="425">
        <v>0.14195131222099999</v>
      </c>
    </row>
    <row r="82" spans="1:11" ht="14.4" customHeight="1" thickBot="1" x14ac:dyDescent="0.35">
      <c r="A82" s="442" t="s">
        <v>336</v>
      </c>
      <c r="B82" s="426">
        <v>0</v>
      </c>
      <c r="C82" s="426">
        <v>7.3712999999989997</v>
      </c>
      <c r="D82" s="427">
        <v>7.3712999999989997</v>
      </c>
      <c r="E82" s="428" t="s">
        <v>261</v>
      </c>
      <c r="F82" s="426">
        <v>10.911076769768</v>
      </c>
      <c r="G82" s="427">
        <v>1.818512794961</v>
      </c>
      <c r="H82" s="429">
        <v>0</v>
      </c>
      <c r="I82" s="426">
        <v>0</v>
      </c>
      <c r="J82" s="427">
        <v>-1.818512794961</v>
      </c>
      <c r="K82" s="434">
        <v>0</v>
      </c>
    </row>
    <row r="83" spans="1:11" ht="14.4" customHeight="1" thickBot="1" x14ac:dyDescent="0.35">
      <c r="A83" s="443" t="s">
        <v>337</v>
      </c>
      <c r="B83" s="421">
        <v>0</v>
      </c>
      <c r="C83" s="421">
        <v>2.9999999999E-2</v>
      </c>
      <c r="D83" s="422">
        <v>2.9999999999E-2</v>
      </c>
      <c r="E83" s="431" t="s">
        <v>261</v>
      </c>
      <c r="F83" s="421">
        <v>0</v>
      </c>
      <c r="G83" s="422">
        <v>0</v>
      </c>
      <c r="H83" s="424">
        <v>0</v>
      </c>
      <c r="I83" s="421">
        <v>0</v>
      </c>
      <c r="J83" s="422">
        <v>0</v>
      </c>
      <c r="K83" s="432" t="s">
        <v>261</v>
      </c>
    </row>
    <row r="84" spans="1:11" ht="14.4" customHeight="1" thickBot="1" x14ac:dyDescent="0.35">
      <c r="A84" s="443" t="s">
        <v>338</v>
      </c>
      <c r="B84" s="421">
        <v>0</v>
      </c>
      <c r="C84" s="421">
        <v>7.3413000000000004</v>
      </c>
      <c r="D84" s="422">
        <v>7.3413000000000004</v>
      </c>
      <c r="E84" s="431" t="s">
        <v>271</v>
      </c>
      <c r="F84" s="421">
        <v>10.911076769768</v>
      </c>
      <c r="G84" s="422">
        <v>1.818512794961</v>
      </c>
      <c r="H84" s="424">
        <v>0</v>
      </c>
      <c r="I84" s="421">
        <v>0</v>
      </c>
      <c r="J84" s="422">
        <v>-1.818512794961</v>
      </c>
      <c r="K84" s="425">
        <v>0</v>
      </c>
    </row>
    <row r="85" spans="1:11" ht="14.4" customHeight="1" thickBot="1" x14ac:dyDescent="0.35">
      <c r="A85" s="441" t="s">
        <v>47</v>
      </c>
      <c r="B85" s="421">
        <v>1367.1440871392199</v>
      </c>
      <c r="C85" s="421">
        <v>1855.5693200000001</v>
      </c>
      <c r="D85" s="422">
        <v>488.42523286077898</v>
      </c>
      <c r="E85" s="423">
        <v>1.3572595145270001</v>
      </c>
      <c r="F85" s="421">
        <v>1774.1442662394099</v>
      </c>
      <c r="G85" s="422">
        <v>295.690711039902</v>
      </c>
      <c r="H85" s="424">
        <v>179.20122000000001</v>
      </c>
      <c r="I85" s="421">
        <v>343.20690000000002</v>
      </c>
      <c r="J85" s="422">
        <v>47.516188960097999</v>
      </c>
      <c r="K85" s="425">
        <v>0.19344926257100001</v>
      </c>
    </row>
    <row r="86" spans="1:11" ht="14.4" customHeight="1" thickBot="1" x14ac:dyDescent="0.35">
      <c r="A86" s="442" t="s">
        <v>339</v>
      </c>
      <c r="B86" s="426">
        <v>1.8076135617869999</v>
      </c>
      <c r="C86" s="426">
        <v>0.13700000000000001</v>
      </c>
      <c r="D86" s="427">
        <v>-1.6706135617869999</v>
      </c>
      <c r="E86" s="433">
        <v>7.5790535596000005E-2</v>
      </c>
      <c r="F86" s="426">
        <v>0.12627616106199999</v>
      </c>
      <c r="G86" s="427">
        <v>2.1046026842999999E-2</v>
      </c>
      <c r="H86" s="429">
        <v>0</v>
      </c>
      <c r="I86" s="426">
        <v>0</v>
      </c>
      <c r="J86" s="427">
        <v>-2.1046026842999999E-2</v>
      </c>
      <c r="K86" s="434">
        <v>0</v>
      </c>
    </row>
    <row r="87" spans="1:11" ht="14.4" customHeight="1" thickBot="1" x14ac:dyDescent="0.35">
      <c r="A87" s="443" t="s">
        <v>340</v>
      </c>
      <c r="B87" s="421">
        <v>1.8076135617869999</v>
      </c>
      <c r="C87" s="421">
        <v>0.13700000000000001</v>
      </c>
      <c r="D87" s="422">
        <v>-1.6706135617869999</v>
      </c>
      <c r="E87" s="423">
        <v>7.5790535596000005E-2</v>
      </c>
      <c r="F87" s="421">
        <v>0.12627616106199999</v>
      </c>
      <c r="G87" s="422">
        <v>2.1046026842999999E-2</v>
      </c>
      <c r="H87" s="424">
        <v>0</v>
      </c>
      <c r="I87" s="421">
        <v>0</v>
      </c>
      <c r="J87" s="422">
        <v>-2.1046026842999999E-2</v>
      </c>
      <c r="K87" s="425">
        <v>0</v>
      </c>
    </row>
    <row r="88" spans="1:11" ht="14.4" customHeight="1" thickBot="1" x14ac:dyDescent="0.35">
      <c r="A88" s="442" t="s">
        <v>341</v>
      </c>
      <c r="B88" s="426">
        <v>207.08989844924301</v>
      </c>
      <c r="C88" s="426">
        <v>159.93897999999999</v>
      </c>
      <c r="D88" s="427">
        <v>-47.150918449243001</v>
      </c>
      <c r="E88" s="433">
        <v>0.77231666632499996</v>
      </c>
      <c r="F88" s="426">
        <v>155.221983177315</v>
      </c>
      <c r="G88" s="427">
        <v>25.870330529552</v>
      </c>
      <c r="H88" s="429">
        <v>12.696770000000001</v>
      </c>
      <c r="I88" s="426">
        <v>24.63616</v>
      </c>
      <c r="J88" s="427">
        <v>-1.234170529552</v>
      </c>
      <c r="K88" s="434">
        <v>0.15871566317899999</v>
      </c>
    </row>
    <row r="89" spans="1:11" ht="14.4" customHeight="1" thickBot="1" x14ac:dyDescent="0.35">
      <c r="A89" s="443" t="s">
        <v>342</v>
      </c>
      <c r="B89" s="421">
        <v>52.889898449242999</v>
      </c>
      <c r="C89" s="421">
        <v>45.735700000000001</v>
      </c>
      <c r="D89" s="422">
        <v>-7.1541984492430002</v>
      </c>
      <c r="E89" s="423">
        <v>0.86473412392500004</v>
      </c>
      <c r="F89" s="421">
        <v>29.348784825814999</v>
      </c>
      <c r="G89" s="422">
        <v>4.8914641376350003</v>
      </c>
      <c r="H89" s="424">
        <v>3.9394</v>
      </c>
      <c r="I89" s="421">
        <v>7.2953000000000001</v>
      </c>
      <c r="J89" s="422">
        <v>2.4038358623640002</v>
      </c>
      <c r="K89" s="425">
        <v>0.24857247219199999</v>
      </c>
    </row>
    <row r="90" spans="1:11" ht="14.4" customHeight="1" thickBot="1" x14ac:dyDescent="0.35">
      <c r="A90" s="443" t="s">
        <v>343</v>
      </c>
      <c r="B90" s="421">
        <v>154.19999999999999</v>
      </c>
      <c r="C90" s="421">
        <v>114.20328000000001</v>
      </c>
      <c r="D90" s="422">
        <v>-39.996720000000003</v>
      </c>
      <c r="E90" s="423">
        <v>0.74061789883200002</v>
      </c>
      <c r="F90" s="421">
        <v>125.873198351499</v>
      </c>
      <c r="G90" s="422">
        <v>20.978866391916</v>
      </c>
      <c r="H90" s="424">
        <v>8.7573699999999999</v>
      </c>
      <c r="I90" s="421">
        <v>17.340859999999999</v>
      </c>
      <c r="J90" s="422">
        <v>-3.6380063919159999</v>
      </c>
      <c r="K90" s="425">
        <v>0.13776451402699999</v>
      </c>
    </row>
    <row r="91" spans="1:11" ht="14.4" customHeight="1" thickBot="1" x14ac:dyDescent="0.35">
      <c r="A91" s="442" t="s">
        <v>344</v>
      </c>
      <c r="B91" s="426">
        <v>8.9999997165209997</v>
      </c>
      <c r="C91" s="426">
        <v>9.7200000000000006</v>
      </c>
      <c r="D91" s="427">
        <v>0.72000028347800005</v>
      </c>
      <c r="E91" s="433">
        <v>1.080000034017</v>
      </c>
      <c r="F91" s="426">
        <v>16.00000441049</v>
      </c>
      <c r="G91" s="427">
        <v>2.6666674017480001</v>
      </c>
      <c r="H91" s="429">
        <v>0</v>
      </c>
      <c r="I91" s="426">
        <v>4.05</v>
      </c>
      <c r="J91" s="427">
        <v>1.3833325982510001</v>
      </c>
      <c r="K91" s="434">
        <v>0.25312493022400001</v>
      </c>
    </row>
    <row r="92" spans="1:11" ht="14.4" customHeight="1" thickBot="1" x14ac:dyDescent="0.35">
      <c r="A92" s="443" t="s">
        <v>345</v>
      </c>
      <c r="B92" s="421">
        <v>8.9999997165209997</v>
      </c>
      <c r="C92" s="421">
        <v>9.7200000000000006</v>
      </c>
      <c r="D92" s="422">
        <v>0.72000028347800005</v>
      </c>
      <c r="E92" s="423">
        <v>1.080000034017</v>
      </c>
      <c r="F92" s="421">
        <v>16.00000441049</v>
      </c>
      <c r="G92" s="422">
        <v>2.6666674017480001</v>
      </c>
      <c r="H92" s="424">
        <v>0</v>
      </c>
      <c r="I92" s="421">
        <v>4.05</v>
      </c>
      <c r="J92" s="422">
        <v>1.3833325982510001</v>
      </c>
      <c r="K92" s="425">
        <v>0.25312493022400001</v>
      </c>
    </row>
    <row r="93" spans="1:11" ht="14.4" customHeight="1" thickBot="1" x14ac:dyDescent="0.35">
      <c r="A93" s="442" t="s">
        <v>346</v>
      </c>
      <c r="B93" s="426">
        <v>0</v>
      </c>
      <c r="C93" s="426">
        <v>17.25</v>
      </c>
      <c r="D93" s="427">
        <v>17.25</v>
      </c>
      <c r="E93" s="428" t="s">
        <v>271</v>
      </c>
      <c r="F93" s="426">
        <v>8.2306316614699995</v>
      </c>
      <c r="G93" s="427">
        <v>1.371771943578</v>
      </c>
      <c r="H93" s="429">
        <v>0</v>
      </c>
      <c r="I93" s="426">
        <v>0</v>
      </c>
      <c r="J93" s="427">
        <v>-1.371771943578</v>
      </c>
      <c r="K93" s="434">
        <v>0</v>
      </c>
    </row>
    <row r="94" spans="1:11" ht="14.4" customHeight="1" thickBot="1" x14ac:dyDescent="0.35">
      <c r="A94" s="443" t="s">
        <v>347</v>
      </c>
      <c r="B94" s="421">
        <v>0</v>
      </c>
      <c r="C94" s="421">
        <v>17.25</v>
      </c>
      <c r="D94" s="422">
        <v>17.25</v>
      </c>
      <c r="E94" s="431" t="s">
        <v>271</v>
      </c>
      <c r="F94" s="421">
        <v>8.2306316614699995</v>
      </c>
      <c r="G94" s="422">
        <v>1.371771943578</v>
      </c>
      <c r="H94" s="424">
        <v>0</v>
      </c>
      <c r="I94" s="421">
        <v>0</v>
      </c>
      <c r="J94" s="422">
        <v>-1.371771943578</v>
      </c>
      <c r="K94" s="425">
        <v>0</v>
      </c>
    </row>
    <row r="95" spans="1:11" ht="14.4" customHeight="1" thickBot="1" x14ac:dyDescent="0.35">
      <c r="A95" s="442" t="s">
        <v>348</v>
      </c>
      <c r="B95" s="426">
        <v>246.13249959848301</v>
      </c>
      <c r="C95" s="426">
        <v>348.32454999999999</v>
      </c>
      <c r="D95" s="427">
        <v>102.19205040151699</v>
      </c>
      <c r="E95" s="433">
        <v>1.415191210296</v>
      </c>
      <c r="F95" s="426">
        <v>314.38178018368899</v>
      </c>
      <c r="G95" s="427">
        <v>52.396963363947997</v>
      </c>
      <c r="H95" s="429">
        <v>21.024619999999999</v>
      </c>
      <c r="I95" s="426">
        <v>41.733159999999998</v>
      </c>
      <c r="J95" s="427">
        <v>-10.663803363948</v>
      </c>
      <c r="K95" s="434">
        <v>0.13274675134</v>
      </c>
    </row>
    <row r="96" spans="1:11" ht="14.4" customHeight="1" thickBot="1" x14ac:dyDescent="0.35">
      <c r="A96" s="443" t="s">
        <v>349</v>
      </c>
      <c r="B96" s="421">
        <v>25.317777534013</v>
      </c>
      <c r="C96" s="421">
        <v>87.331739999999996</v>
      </c>
      <c r="D96" s="422">
        <v>62.013962465985998</v>
      </c>
      <c r="E96" s="423">
        <v>3.4494236266459999</v>
      </c>
      <c r="F96" s="421">
        <v>88.787832556102998</v>
      </c>
      <c r="G96" s="422">
        <v>14.797972092683001</v>
      </c>
      <c r="H96" s="424">
        <v>1.69502</v>
      </c>
      <c r="I96" s="421">
        <v>3.3900399999999999</v>
      </c>
      <c r="J96" s="422">
        <v>-11.407932092683</v>
      </c>
      <c r="K96" s="425">
        <v>3.8181357764000001E-2</v>
      </c>
    </row>
    <row r="97" spans="1:11" ht="14.4" customHeight="1" thickBot="1" x14ac:dyDescent="0.35">
      <c r="A97" s="443" t="s">
        <v>350</v>
      </c>
      <c r="B97" s="421">
        <v>0.74512271771899996</v>
      </c>
      <c r="C97" s="421">
        <v>1.573</v>
      </c>
      <c r="D97" s="422">
        <v>0.82787728228000002</v>
      </c>
      <c r="E97" s="423">
        <v>2.1110616581569999</v>
      </c>
      <c r="F97" s="421">
        <v>1.736678951419</v>
      </c>
      <c r="G97" s="422">
        <v>0.28944649190299998</v>
      </c>
      <c r="H97" s="424">
        <v>0.24199999999999999</v>
      </c>
      <c r="I97" s="421">
        <v>0.24199999999999999</v>
      </c>
      <c r="J97" s="422">
        <v>-4.7446491903000002E-2</v>
      </c>
      <c r="K97" s="425">
        <v>0.13934642312600001</v>
      </c>
    </row>
    <row r="98" spans="1:11" ht="14.4" customHeight="1" thickBot="1" x14ac:dyDescent="0.35">
      <c r="A98" s="443" t="s">
        <v>351</v>
      </c>
      <c r="B98" s="421">
        <v>220.06959934675001</v>
      </c>
      <c r="C98" s="421">
        <v>259.41980999999998</v>
      </c>
      <c r="D98" s="422">
        <v>39.350210653250002</v>
      </c>
      <c r="E98" s="423">
        <v>1.178808026052</v>
      </c>
      <c r="F98" s="421">
        <v>223.857268676166</v>
      </c>
      <c r="G98" s="422">
        <v>37.309544779360998</v>
      </c>
      <c r="H98" s="424">
        <v>19.087599999999998</v>
      </c>
      <c r="I98" s="421">
        <v>38.101120000000002</v>
      </c>
      <c r="J98" s="422">
        <v>0.79157522063800001</v>
      </c>
      <c r="K98" s="425">
        <v>0.17020273777700001</v>
      </c>
    </row>
    <row r="99" spans="1:11" ht="14.4" customHeight="1" thickBot="1" x14ac:dyDescent="0.35">
      <c r="A99" s="442" t="s">
        <v>352</v>
      </c>
      <c r="B99" s="426">
        <v>663.11408337260502</v>
      </c>
      <c r="C99" s="426">
        <v>916.52211</v>
      </c>
      <c r="D99" s="427">
        <v>253.408026627396</v>
      </c>
      <c r="E99" s="433">
        <v>1.3821484612999999</v>
      </c>
      <c r="F99" s="426">
        <v>947.43579866055302</v>
      </c>
      <c r="G99" s="427">
        <v>157.905966443426</v>
      </c>
      <c r="H99" s="429">
        <v>128.68883</v>
      </c>
      <c r="I99" s="426">
        <v>182.18358000000001</v>
      </c>
      <c r="J99" s="427">
        <v>24.277613556574</v>
      </c>
      <c r="K99" s="434">
        <v>0.19229121409300001</v>
      </c>
    </row>
    <row r="100" spans="1:11" ht="14.4" customHeight="1" thickBot="1" x14ac:dyDescent="0.35">
      <c r="A100" s="443" t="s">
        <v>353</v>
      </c>
      <c r="B100" s="421">
        <v>14.247371690014999</v>
      </c>
      <c r="C100" s="421">
        <v>31.213999999999999</v>
      </c>
      <c r="D100" s="422">
        <v>16.966628309983999</v>
      </c>
      <c r="E100" s="423">
        <v>2.1908602287579999</v>
      </c>
      <c r="F100" s="421">
        <v>4.1450868797789999</v>
      </c>
      <c r="G100" s="422">
        <v>0.69084781329599998</v>
      </c>
      <c r="H100" s="424">
        <v>0</v>
      </c>
      <c r="I100" s="421">
        <v>0</v>
      </c>
      <c r="J100" s="422">
        <v>-0.69084781329599998</v>
      </c>
      <c r="K100" s="425">
        <v>0</v>
      </c>
    </row>
    <row r="101" spans="1:11" ht="14.4" customHeight="1" thickBot="1" x14ac:dyDescent="0.35">
      <c r="A101" s="443" t="s">
        <v>354</v>
      </c>
      <c r="B101" s="421">
        <v>425.90837682371802</v>
      </c>
      <c r="C101" s="421">
        <v>597.75521000000003</v>
      </c>
      <c r="D101" s="422">
        <v>171.84683317628199</v>
      </c>
      <c r="E101" s="423">
        <v>1.403483102299</v>
      </c>
      <c r="F101" s="421">
        <v>607.79165294498296</v>
      </c>
      <c r="G101" s="422">
        <v>101.29860882416401</v>
      </c>
      <c r="H101" s="424">
        <v>95.414529999999999</v>
      </c>
      <c r="I101" s="421">
        <v>140.54212999999999</v>
      </c>
      <c r="J101" s="422">
        <v>39.243521175836001</v>
      </c>
      <c r="K101" s="425">
        <v>0.23123405745799999</v>
      </c>
    </row>
    <row r="102" spans="1:11" ht="14.4" customHeight="1" thickBot="1" x14ac:dyDescent="0.35">
      <c r="A102" s="443" t="s">
        <v>355</v>
      </c>
      <c r="B102" s="421">
        <v>11.999999622029</v>
      </c>
      <c r="C102" s="421">
        <v>13.6548</v>
      </c>
      <c r="D102" s="422">
        <v>1.65480037797</v>
      </c>
      <c r="E102" s="423">
        <v>1.1379000358410001</v>
      </c>
      <c r="F102" s="421">
        <v>15.000004134835001</v>
      </c>
      <c r="G102" s="422">
        <v>2.5000006891390001</v>
      </c>
      <c r="H102" s="424">
        <v>0</v>
      </c>
      <c r="I102" s="421">
        <v>0</v>
      </c>
      <c r="J102" s="422">
        <v>-2.5000006891390001</v>
      </c>
      <c r="K102" s="425">
        <v>0</v>
      </c>
    </row>
    <row r="103" spans="1:11" ht="14.4" customHeight="1" thickBot="1" x14ac:dyDescent="0.35">
      <c r="A103" s="443" t="s">
        <v>356</v>
      </c>
      <c r="B103" s="421">
        <v>204.077384383804</v>
      </c>
      <c r="C103" s="421">
        <v>269.15251000000001</v>
      </c>
      <c r="D103" s="422">
        <v>65.075125616196004</v>
      </c>
      <c r="E103" s="423">
        <v>1.3188747533809999</v>
      </c>
      <c r="F103" s="421">
        <v>305.52435585754898</v>
      </c>
      <c r="G103" s="422">
        <v>50.920725976257998</v>
      </c>
      <c r="H103" s="424">
        <v>33.274299999999997</v>
      </c>
      <c r="I103" s="421">
        <v>33.274299999999997</v>
      </c>
      <c r="J103" s="422">
        <v>-17.646425976258001</v>
      </c>
      <c r="K103" s="425">
        <v>0.108908829564</v>
      </c>
    </row>
    <row r="104" spans="1:11" ht="14.4" customHeight="1" thickBot="1" x14ac:dyDescent="0.35">
      <c r="A104" s="443" t="s">
        <v>357</v>
      </c>
      <c r="B104" s="421">
        <v>6.8809508530389998</v>
      </c>
      <c r="C104" s="421">
        <v>4.74559</v>
      </c>
      <c r="D104" s="422">
        <v>-2.1353608530389998</v>
      </c>
      <c r="E104" s="423">
        <v>0.68967067217199995</v>
      </c>
      <c r="F104" s="421">
        <v>14.974698843405999</v>
      </c>
      <c r="G104" s="422">
        <v>2.4957831405670001</v>
      </c>
      <c r="H104" s="424">
        <v>0</v>
      </c>
      <c r="I104" s="421">
        <v>8.3671500000000005</v>
      </c>
      <c r="J104" s="422">
        <v>5.8713668594320003</v>
      </c>
      <c r="K104" s="425">
        <v>0.55875247225299995</v>
      </c>
    </row>
    <row r="105" spans="1:11" ht="14.4" customHeight="1" thickBot="1" x14ac:dyDescent="0.35">
      <c r="A105" s="442" t="s">
        <v>358</v>
      </c>
      <c r="B105" s="426">
        <v>239.999992440581</v>
      </c>
      <c r="C105" s="426">
        <v>232.71368000000001</v>
      </c>
      <c r="D105" s="427">
        <v>-7.2863124405809998</v>
      </c>
      <c r="E105" s="433">
        <v>0.96964036387399999</v>
      </c>
      <c r="F105" s="426">
        <v>332.74779198482798</v>
      </c>
      <c r="G105" s="427">
        <v>55.457965330804001</v>
      </c>
      <c r="H105" s="429">
        <v>0.99099999999999999</v>
      </c>
      <c r="I105" s="426">
        <v>74.804000000000002</v>
      </c>
      <c r="J105" s="427">
        <v>19.346034669194999</v>
      </c>
      <c r="K105" s="434">
        <v>0.22480690120800001</v>
      </c>
    </row>
    <row r="106" spans="1:11" ht="14.4" customHeight="1" thickBot="1" x14ac:dyDescent="0.35">
      <c r="A106" s="443" t="s">
        <v>359</v>
      </c>
      <c r="B106" s="421">
        <v>0</v>
      </c>
      <c r="C106" s="421">
        <v>4.84</v>
      </c>
      <c r="D106" s="422">
        <v>4.84</v>
      </c>
      <c r="E106" s="431" t="s">
        <v>271</v>
      </c>
      <c r="F106" s="421">
        <v>0</v>
      </c>
      <c r="G106" s="422">
        <v>0</v>
      </c>
      <c r="H106" s="424">
        <v>0</v>
      </c>
      <c r="I106" s="421">
        <v>0</v>
      </c>
      <c r="J106" s="422">
        <v>0</v>
      </c>
      <c r="K106" s="432" t="s">
        <v>261</v>
      </c>
    </row>
    <row r="107" spans="1:11" ht="14.4" customHeight="1" thickBot="1" x14ac:dyDescent="0.35">
      <c r="A107" s="443" t="s">
        <v>360</v>
      </c>
      <c r="B107" s="421">
        <v>0</v>
      </c>
      <c r="C107" s="421">
        <v>1.3720000000000001</v>
      </c>
      <c r="D107" s="422">
        <v>1.3720000000000001</v>
      </c>
      <c r="E107" s="431" t="s">
        <v>271</v>
      </c>
      <c r="F107" s="421">
        <v>0.71999761235799997</v>
      </c>
      <c r="G107" s="422">
        <v>0.119999602059</v>
      </c>
      <c r="H107" s="424">
        <v>0</v>
      </c>
      <c r="I107" s="421">
        <v>1.0620000000000001</v>
      </c>
      <c r="J107" s="422">
        <v>0.94200039794000001</v>
      </c>
      <c r="K107" s="425">
        <v>1.475004891365</v>
      </c>
    </row>
    <row r="108" spans="1:11" ht="14.4" customHeight="1" thickBot="1" x14ac:dyDescent="0.35">
      <c r="A108" s="443" t="s">
        <v>361</v>
      </c>
      <c r="B108" s="421">
        <v>154.99999511787499</v>
      </c>
      <c r="C108" s="421">
        <v>88.569680000000005</v>
      </c>
      <c r="D108" s="422">
        <v>-66.430315117874997</v>
      </c>
      <c r="E108" s="423">
        <v>0.57141730832000004</v>
      </c>
      <c r="F108" s="421">
        <v>177.02775164584099</v>
      </c>
      <c r="G108" s="422">
        <v>29.504625274306001</v>
      </c>
      <c r="H108" s="424">
        <v>0.99099999999999999</v>
      </c>
      <c r="I108" s="421">
        <v>1.982</v>
      </c>
      <c r="J108" s="422">
        <v>-27.522625274306002</v>
      </c>
      <c r="K108" s="425">
        <v>1.1195984706000001E-2</v>
      </c>
    </row>
    <row r="109" spans="1:11" ht="14.4" customHeight="1" thickBot="1" x14ac:dyDescent="0.35">
      <c r="A109" s="443" t="s">
        <v>362</v>
      </c>
      <c r="B109" s="421">
        <v>84.999997322705994</v>
      </c>
      <c r="C109" s="421">
        <v>137.93199999999999</v>
      </c>
      <c r="D109" s="422">
        <v>52.932002677294001</v>
      </c>
      <c r="E109" s="423">
        <v>1.6227294628760001</v>
      </c>
      <c r="F109" s="421">
        <v>155.000042726629</v>
      </c>
      <c r="G109" s="422">
        <v>25.833340454438002</v>
      </c>
      <c r="H109" s="424">
        <v>0</v>
      </c>
      <c r="I109" s="421">
        <v>71.760000000000005</v>
      </c>
      <c r="J109" s="422">
        <v>45.926659545561002</v>
      </c>
      <c r="K109" s="425">
        <v>0.462967614315</v>
      </c>
    </row>
    <row r="110" spans="1:11" ht="14.4" customHeight="1" thickBot="1" x14ac:dyDescent="0.35">
      <c r="A110" s="442" t="s">
        <v>363</v>
      </c>
      <c r="B110" s="426">
        <v>0</v>
      </c>
      <c r="C110" s="426">
        <v>170.96299999999999</v>
      </c>
      <c r="D110" s="427">
        <v>170.96299999999999</v>
      </c>
      <c r="E110" s="428" t="s">
        <v>271</v>
      </c>
      <c r="F110" s="426">
        <v>0</v>
      </c>
      <c r="G110" s="427">
        <v>0</v>
      </c>
      <c r="H110" s="429">
        <v>15.8</v>
      </c>
      <c r="I110" s="426">
        <v>15.8</v>
      </c>
      <c r="J110" s="427">
        <v>15.8</v>
      </c>
      <c r="K110" s="430" t="s">
        <v>261</v>
      </c>
    </row>
    <row r="111" spans="1:11" ht="14.4" customHeight="1" thickBot="1" x14ac:dyDescent="0.35">
      <c r="A111" s="443" t="s">
        <v>364</v>
      </c>
      <c r="B111" s="421">
        <v>0</v>
      </c>
      <c r="C111" s="421">
        <v>170.96299999999999</v>
      </c>
      <c r="D111" s="422">
        <v>170.96299999999999</v>
      </c>
      <c r="E111" s="431" t="s">
        <v>271</v>
      </c>
      <c r="F111" s="421">
        <v>0</v>
      </c>
      <c r="G111" s="422">
        <v>0</v>
      </c>
      <c r="H111" s="424">
        <v>15.8</v>
      </c>
      <c r="I111" s="421">
        <v>15.8</v>
      </c>
      <c r="J111" s="422">
        <v>15.8</v>
      </c>
      <c r="K111" s="432" t="s">
        <v>261</v>
      </c>
    </row>
    <row r="112" spans="1:11" ht="14.4" customHeight="1" thickBot="1" x14ac:dyDescent="0.35">
      <c r="A112" s="440" t="s">
        <v>48</v>
      </c>
      <c r="B112" s="421">
        <v>32759.9989681394</v>
      </c>
      <c r="C112" s="421">
        <v>34432.568700000003</v>
      </c>
      <c r="D112" s="422">
        <v>1672.5697318606101</v>
      </c>
      <c r="E112" s="423">
        <v>1.0510552437280001</v>
      </c>
      <c r="F112" s="421">
        <v>33534.009243837601</v>
      </c>
      <c r="G112" s="422">
        <v>5589.0015406395996</v>
      </c>
      <c r="H112" s="424">
        <v>2831.2672499999999</v>
      </c>
      <c r="I112" s="421">
        <v>5752.3341300000002</v>
      </c>
      <c r="J112" s="422">
        <v>163.332589360404</v>
      </c>
      <c r="K112" s="425">
        <v>0.17153732165300001</v>
      </c>
    </row>
    <row r="113" spans="1:11" ht="14.4" customHeight="1" thickBot="1" x14ac:dyDescent="0.35">
      <c r="A113" s="444" t="s">
        <v>365</v>
      </c>
      <c r="B113" s="426">
        <v>24289.9992349239</v>
      </c>
      <c r="C113" s="426">
        <v>25582.157999999999</v>
      </c>
      <c r="D113" s="427">
        <v>1292.1587650761401</v>
      </c>
      <c r="E113" s="433">
        <v>1.0531971513280001</v>
      </c>
      <c r="F113" s="426">
        <v>24771.006828266902</v>
      </c>
      <c r="G113" s="427">
        <v>4128.5011380444703</v>
      </c>
      <c r="H113" s="429">
        <v>2090.2179999999998</v>
      </c>
      <c r="I113" s="426">
        <v>4247.1570000000002</v>
      </c>
      <c r="J113" s="427">
        <v>118.655861955524</v>
      </c>
      <c r="K113" s="434">
        <v>0.17145677724899999</v>
      </c>
    </row>
    <row r="114" spans="1:11" ht="14.4" customHeight="1" thickBot="1" x14ac:dyDescent="0.35">
      <c r="A114" s="442" t="s">
        <v>366</v>
      </c>
      <c r="B114" s="426">
        <v>24199.999237758599</v>
      </c>
      <c r="C114" s="426">
        <v>25433.687999999998</v>
      </c>
      <c r="D114" s="427">
        <v>1233.6887622413601</v>
      </c>
      <c r="E114" s="433">
        <v>1.0509788760779999</v>
      </c>
      <c r="F114" s="426">
        <v>24685.0068045605</v>
      </c>
      <c r="G114" s="427">
        <v>4114.1678007600804</v>
      </c>
      <c r="H114" s="429">
        <v>2087.3530000000001</v>
      </c>
      <c r="I114" s="426">
        <v>4239.6530000000002</v>
      </c>
      <c r="J114" s="427">
        <v>125.48519923992301</v>
      </c>
      <c r="K114" s="434">
        <v>0.17175012482499999</v>
      </c>
    </row>
    <row r="115" spans="1:11" ht="14.4" customHeight="1" thickBot="1" x14ac:dyDescent="0.35">
      <c r="A115" s="443" t="s">
        <v>367</v>
      </c>
      <c r="B115" s="421">
        <v>24199.999237758599</v>
      </c>
      <c r="C115" s="421">
        <v>25433.687999999998</v>
      </c>
      <c r="D115" s="422">
        <v>1233.6887622413601</v>
      </c>
      <c r="E115" s="423">
        <v>1.0509788760779999</v>
      </c>
      <c r="F115" s="421">
        <v>24685.0068045605</v>
      </c>
      <c r="G115" s="422">
        <v>4114.1678007600804</v>
      </c>
      <c r="H115" s="424">
        <v>2087.3530000000001</v>
      </c>
      <c r="I115" s="421">
        <v>4239.6530000000002</v>
      </c>
      <c r="J115" s="422">
        <v>125.48519923992301</v>
      </c>
      <c r="K115" s="425">
        <v>0.17175012482499999</v>
      </c>
    </row>
    <row r="116" spans="1:11" ht="14.4" customHeight="1" thickBot="1" x14ac:dyDescent="0.35">
      <c r="A116" s="442" t="s">
        <v>368</v>
      </c>
      <c r="B116" s="426">
        <v>14.999999527536</v>
      </c>
      <c r="C116" s="426">
        <v>43.1</v>
      </c>
      <c r="D116" s="427">
        <v>28.100000472463002</v>
      </c>
      <c r="E116" s="433">
        <v>2.8733334238360002</v>
      </c>
      <c r="F116" s="426">
        <v>15.000004134835001</v>
      </c>
      <c r="G116" s="427">
        <v>2.5000006891390001</v>
      </c>
      <c r="H116" s="429">
        <v>0</v>
      </c>
      <c r="I116" s="426">
        <v>0</v>
      </c>
      <c r="J116" s="427">
        <v>-2.5000006891390001</v>
      </c>
      <c r="K116" s="434">
        <v>0</v>
      </c>
    </row>
    <row r="117" spans="1:11" ht="14.4" customHeight="1" thickBot="1" x14ac:dyDescent="0.35">
      <c r="A117" s="443" t="s">
        <v>369</v>
      </c>
      <c r="B117" s="421">
        <v>14.999999527536</v>
      </c>
      <c r="C117" s="421">
        <v>43.1</v>
      </c>
      <c r="D117" s="422">
        <v>28.100000472463002</v>
      </c>
      <c r="E117" s="423">
        <v>2.8733334238360002</v>
      </c>
      <c r="F117" s="421">
        <v>15.000004134835001</v>
      </c>
      <c r="G117" s="422">
        <v>2.5000006891390001</v>
      </c>
      <c r="H117" s="424">
        <v>0</v>
      </c>
      <c r="I117" s="421">
        <v>0</v>
      </c>
      <c r="J117" s="422">
        <v>-2.5000006891390001</v>
      </c>
      <c r="K117" s="425">
        <v>0</v>
      </c>
    </row>
    <row r="118" spans="1:11" ht="14.4" customHeight="1" thickBot="1" x14ac:dyDescent="0.35">
      <c r="A118" s="442" t="s">
        <v>370</v>
      </c>
      <c r="B118" s="426">
        <v>74.999997637681005</v>
      </c>
      <c r="C118" s="426">
        <v>105.37</v>
      </c>
      <c r="D118" s="427">
        <v>30.370002362318001</v>
      </c>
      <c r="E118" s="433">
        <v>1.4049333775849999</v>
      </c>
      <c r="F118" s="426">
        <v>71.000019571552997</v>
      </c>
      <c r="G118" s="427">
        <v>11.833336595258</v>
      </c>
      <c r="H118" s="429">
        <v>2.952</v>
      </c>
      <c r="I118" s="426">
        <v>7.5039999999999996</v>
      </c>
      <c r="J118" s="427">
        <v>-4.3293365952579999</v>
      </c>
      <c r="K118" s="434">
        <v>0.10569011171000001</v>
      </c>
    </row>
    <row r="119" spans="1:11" ht="14.4" customHeight="1" thickBot="1" x14ac:dyDescent="0.35">
      <c r="A119" s="443" t="s">
        <v>371</v>
      </c>
      <c r="B119" s="421">
        <v>74.999997637681005</v>
      </c>
      <c r="C119" s="421">
        <v>105.37</v>
      </c>
      <c r="D119" s="422">
        <v>30.370002362318001</v>
      </c>
      <c r="E119" s="423">
        <v>1.4049333775849999</v>
      </c>
      <c r="F119" s="421">
        <v>71.000019571552997</v>
      </c>
      <c r="G119" s="422">
        <v>11.833336595258</v>
      </c>
      <c r="H119" s="424">
        <v>2.952</v>
      </c>
      <c r="I119" s="421">
        <v>7.5039999999999996</v>
      </c>
      <c r="J119" s="422">
        <v>-4.3293365952579999</v>
      </c>
      <c r="K119" s="425">
        <v>0.10569011171000001</v>
      </c>
    </row>
    <row r="120" spans="1:11" ht="14.4" customHeight="1" thickBot="1" x14ac:dyDescent="0.35">
      <c r="A120" s="441" t="s">
        <v>372</v>
      </c>
      <c r="B120" s="421">
        <v>8227.9997408379404</v>
      </c>
      <c r="C120" s="421">
        <v>8595.0204400000002</v>
      </c>
      <c r="D120" s="422">
        <v>367.02069916206199</v>
      </c>
      <c r="E120" s="423">
        <v>1.0446063090319999</v>
      </c>
      <c r="F120" s="421">
        <v>8392.0023133024697</v>
      </c>
      <c r="G120" s="422">
        <v>1398.66705221708</v>
      </c>
      <c r="H120" s="424">
        <v>709.69425000000001</v>
      </c>
      <c r="I120" s="421">
        <v>1441.4702500000001</v>
      </c>
      <c r="J120" s="422">
        <v>42.803197782921004</v>
      </c>
      <c r="K120" s="425">
        <v>0.17176714164000001</v>
      </c>
    </row>
    <row r="121" spans="1:11" ht="14.4" customHeight="1" thickBot="1" x14ac:dyDescent="0.35">
      <c r="A121" s="442" t="s">
        <v>373</v>
      </c>
      <c r="B121" s="426">
        <v>2177.9999313982798</v>
      </c>
      <c r="C121" s="426">
        <v>2292.6139499999999</v>
      </c>
      <c r="D121" s="427">
        <v>114.61401860172199</v>
      </c>
      <c r="E121" s="433">
        <v>1.0526235180029999</v>
      </c>
      <c r="F121" s="426">
        <v>2221.0006122312702</v>
      </c>
      <c r="G121" s="427">
        <v>370.16676870521098</v>
      </c>
      <c r="H121" s="429">
        <v>187.85599999999999</v>
      </c>
      <c r="I121" s="426">
        <v>381.55700000000002</v>
      </c>
      <c r="J121" s="427">
        <v>11.390231294789</v>
      </c>
      <c r="K121" s="434">
        <v>0.171795089969</v>
      </c>
    </row>
    <row r="122" spans="1:11" ht="14.4" customHeight="1" thickBot="1" x14ac:dyDescent="0.35">
      <c r="A122" s="443" t="s">
        <v>374</v>
      </c>
      <c r="B122" s="421">
        <v>2177.9999313982798</v>
      </c>
      <c r="C122" s="421">
        <v>2292.6139499999999</v>
      </c>
      <c r="D122" s="422">
        <v>114.61401860172199</v>
      </c>
      <c r="E122" s="423">
        <v>1.0526235180029999</v>
      </c>
      <c r="F122" s="421">
        <v>2221.0006122312702</v>
      </c>
      <c r="G122" s="422">
        <v>370.16676870521098</v>
      </c>
      <c r="H122" s="424">
        <v>187.85599999999999</v>
      </c>
      <c r="I122" s="421">
        <v>381.55700000000002</v>
      </c>
      <c r="J122" s="422">
        <v>11.390231294789</v>
      </c>
      <c r="K122" s="425">
        <v>0.171795089969</v>
      </c>
    </row>
    <row r="123" spans="1:11" ht="14.4" customHeight="1" thickBot="1" x14ac:dyDescent="0.35">
      <c r="A123" s="442" t="s">
        <v>375</v>
      </c>
      <c r="B123" s="426">
        <v>6049.9998094396597</v>
      </c>
      <c r="C123" s="426">
        <v>6302.4064900000003</v>
      </c>
      <c r="D123" s="427">
        <v>252.406680560339</v>
      </c>
      <c r="E123" s="433">
        <v>1.0417201138029999</v>
      </c>
      <c r="F123" s="426">
        <v>6171.0017010711999</v>
      </c>
      <c r="G123" s="427">
        <v>1028.5002835118701</v>
      </c>
      <c r="H123" s="429">
        <v>521.83825000000002</v>
      </c>
      <c r="I123" s="426">
        <v>1059.9132500000001</v>
      </c>
      <c r="J123" s="427">
        <v>31.412966488132</v>
      </c>
      <c r="K123" s="434">
        <v>0.171757082778</v>
      </c>
    </row>
    <row r="124" spans="1:11" ht="14.4" customHeight="1" thickBot="1" x14ac:dyDescent="0.35">
      <c r="A124" s="443" t="s">
        <v>376</v>
      </c>
      <c r="B124" s="421">
        <v>6049.9998094396597</v>
      </c>
      <c r="C124" s="421">
        <v>6302.4064900000003</v>
      </c>
      <c r="D124" s="422">
        <v>252.406680560339</v>
      </c>
      <c r="E124" s="423">
        <v>1.0417201138029999</v>
      </c>
      <c r="F124" s="421">
        <v>6171.0017010711999</v>
      </c>
      <c r="G124" s="422">
        <v>1028.5002835118701</v>
      </c>
      <c r="H124" s="424">
        <v>521.83825000000002</v>
      </c>
      <c r="I124" s="421">
        <v>1059.9132500000001</v>
      </c>
      <c r="J124" s="422">
        <v>31.412966488132</v>
      </c>
      <c r="K124" s="425">
        <v>0.171757082778</v>
      </c>
    </row>
    <row r="125" spans="1:11" ht="14.4" customHeight="1" thickBot="1" x14ac:dyDescent="0.35">
      <c r="A125" s="441" t="s">
        <v>377</v>
      </c>
      <c r="B125" s="421">
        <v>241.99999237758601</v>
      </c>
      <c r="C125" s="421">
        <v>255.39026000000001</v>
      </c>
      <c r="D125" s="422">
        <v>13.390267622413001</v>
      </c>
      <c r="E125" s="423">
        <v>1.0553316861319999</v>
      </c>
      <c r="F125" s="421">
        <v>371.00010226825702</v>
      </c>
      <c r="G125" s="422">
        <v>61.833350378041999</v>
      </c>
      <c r="H125" s="424">
        <v>31.355</v>
      </c>
      <c r="I125" s="421">
        <v>63.706879999999998</v>
      </c>
      <c r="J125" s="422">
        <v>1.8735296219569999</v>
      </c>
      <c r="K125" s="425">
        <v>0.171716610347</v>
      </c>
    </row>
    <row r="126" spans="1:11" ht="14.4" customHeight="1" thickBot="1" x14ac:dyDescent="0.35">
      <c r="A126" s="442" t="s">
        <v>378</v>
      </c>
      <c r="B126" s="426">
        <v>241.99999237758601</v>
      </c>
      <c r="C126" s="426">
        <v>255.39026000000001</v>
      </c>
      <c r="D126" s="427">
        <v>13.390267622413001</v>
      </c>
      <c r="E126" s="433">
        <v>1.0553316861319999</v>
      </c>
      <c r="F126" s="426">
        <v>371.00010226825702</v>
      </c>
      <c r="G126" s="427">
        <v>61.833350378041999</v>
      </c>
      <c r="H126" s="429">
        <v>31.355</v>
      </c>
      <c r="I126" s="426">
        <v>63.706879999999998</v>
      </c>
      <c r="J126" s="427">
        <v>1.8735296219569999</v>
      </c>
      <c r="K126" s="434">
        <v>0.171716610347</v>
      </c>
    </row>
    <row r="127" spans="1:11" ht="14.4" customHeight="1" thickBot="1" x14ac:dyDescent="0.35">
      <c r="A127" s="443" t="s">
        <v>379</v>
      </c>
      <c r="B127" s="421">
        <v>241.99999237758601</v>
      </c>
      <c r="C127" s="421">
        <v>255.39026000000001</v>
      </c>
      <c r="D127" s="422">
        <v>13.390267622413001</v>
      </c>
      <c r="E127" s="423">
        <v>1.0553316861319999</v>
      </c>
      <c r="F127" s="421">
        <v>371.00010226825702</v>
      </c>
      <c r="G127" s="422">
        <v>61.833350378041999</v>
      </c>
      <c r="H127" s="424">
        <v>31.355</v>
      </c>
      <c r="I127" s="421">
        <v>63.706879999999998</v>
      </c>
      <c r="J127" s="422">
        <v>1.8735296219569999</v>
      </c>
      <c r="K127" s="425">
        <v>0.171716610347</v>
      </c>
    </row>
    <row r="128" spans="1:11" ht="14.4" customHeight="1" thickBot="1" x14ac:dyDescent="0.35">
      <c r="A128" s="440" t="s">
        <v>380</v>
      </c>
      <c r="B128" s="421">
        <v>0</v>
      </c>
      <c r="C128" s="421">
        <v>0</v>
      </c>
      <c r="D128" s="422">
        <v>0</v>
      </c>
      <c r="E128" s="423">
        <v>1</v>
      </c>
      <c r="F128" s="421">
        <v>0</v>
      </c>
      <c r="G128" s="422">
        <v>0</v>
      </c>
      <c r="H128" s="424">
        <v>11</v>
      </c>
      <c r="I128" s="421">
        <v>11</v>
      </c>
      <c r="J128" s="422">
        <v>11</v>
      </c>
      <c r="K128" s="432" t="s">
        <v>271</v>
      </c>
    </row>
    <row r="129" spans="1:11" ht="14.4" customHeight="1" thickBot="1" x14ac:dyDescent="0.35">
      <c r="A129" s="441" t="s">
        <v>381</v>
      </c>
      <c r="B129" s="421">
        <v>0</v>
      </c>
      <c r="C129" s="421">
        <v>0</v>
      </c>
      <c r="D129" s="422">
        <v>0</v>
      </c>
      <c r="E129" s="423">
        <v>1</v>
      </c>
      <c r="F129" s="421">
        <v>0</v>
      </c>
      <c r="G129" s="422">
        <v>0</v>
      </c>
      <c r="H129" s="424">
        <v>11</v>
      </c>
      <c r="I129" s="421">
        <v>11</v>
      </c>
      <c r="J129" s="422">
        <v>11</v>
      </c>
      <c r="K129" s="432" t="s">
        <v>271</v>
      </c>
    </row>
    <row r="130" spans="1:11" ht="14.4" customHeight="1" thickBot="1" x14ac:dyDescent="0.35">
      <c r="A130" s="442" t="s">
        <v>382</v>
      </c>
      <c r="B130" s="426">
        <v>0</v>
      </c>
      <c r="C130" s="426">
        <v>0</v>
      </c>
      <c r="D130" s="427">
        <v>0</v>
      </c>
      <c r="E130" s="433">
        <v>1</v>
      </c>
      <c r="F130" s="426">
        <v>0</v>
      </c>
      <c r="G130" s="427">
        <v>0</v>
      </c>
      <c r="H130" s="429">
        <v>11</v>
      </c>
      <c r="I130" s="426">
        <v>11</v>
      </c>
      <c r="J130" s="427">
        <v>11</v>
      </c>
      <c r="K130" s="430" t="s">
        <v>271</v>
      </c>
    </row>
    <row r="131" spans="1:11" ht="14.4" customHeight="1" thickBot="1" x14ac:dyDescent="0.35">
      <c r="A131" s="443" t="s">
        <v>383</v>
      </c>
      <c r="B131" s="421">
        <v>0</v>
      </c>
      <c r="C131" s="421">
        <v>0</v>
      </c>
      <c r="D131" s="422">
        <v>0</v>
      </c>
      <c r="E131" s="423">
        <v>1</v>
      </c>
      <c r="F131" s="421">
        <v>0</v>
      </c>
      <c r="G131" s="422">
        <v>0</v>
      </c>
      <c r="H131" s="424">
        <v>11</v>
      </c>
      <c r="I131" s="421">
        <v>11</v>
      </c>
      <c r="J131" s="422">
        <v>11</v>
      </c>
      <c r="K131" s="432" t="s">
        <v>271</v>
      </c>
    </row>
    <row r="132" spans="1:11" ht="14.4" customHeight="1" thickBot="1" x14ac:dyDescent="0.35">
      <c r="A132" s="440" t="s">
        <v>384</v>
      </c>
      <c r="B132" s="421">
        <v>50079.998422601602</v>
      </c>
      <c r="C132" s="421">
        <v>50820.563269999999</v>
      </c>
      <c r="D132" s="422">
        <v>740.56484739839698</v>
      </c>
      <c r="E132" s="423">
        <v>1.0147876371939999</v>
      </c>
      <c r="F132" s="421">
        <v>49740.293749108401</v>
      </c>
      <c r="G132" s="422">
        <v>8290.0489581847305</v>
      </c>
      <c r="H132" s="424">
        <v>2515.32591</v>
      </c>
      <c r="I132" s="421">
        <v>4160.2021999999997</v>
      </c>
      <c r="J132" s="422">
        <v>-4129.8467581847299</v>
      </c>
      <c r="K132" s="425">
        <v>8.3638472682999995E-2</v>
      </c>
    </row>
    <row r="133" spans="1:11" ht="14.4" customHeight="1" thickBot="1" x14ac:dyDescent="0.35">
      <c r="A133" s="441" t="s">
        <v>385</v>
      </c>
      <c r="B133" s="421">
        <v>49599.998437720402</v>
      </c>
      <c r="C133" s="421">
        <v>50199.464319999999</v>
      </c>
      <c r="D133" s="422">
        <v>599.46588227956101</v>
      </c>
      <c r="E133" s="423">
        <v>1.012086006071</v>
      </c>
      <c r="F133" s="421">
        <v>49150.013548476301</v>
      </c>
      <c r="G133" s="422">
        <v>8191.6689247460399</v>
      </c>
      <c r="H133" s="424">
        <v>2485.6259100000002</v>
      </c>
      <c r="I133" s="421">
        <v>4094.6693</v>
      </c>
      <c r="J133" s="422">
        <v>-4096.9996247460404</v>
      </c>
      <c r="K133" s="425">
        <v>8.3309627085999996E-2</v>
      </c>
    </row>
    <row r="134" spans="1:11" ht="14.4" customHeight="1" thickBot="1" x14ac:dyDescent="0.35">
      <c r="A134" s="442" t="s">
        <v>386</v>
      </c>
      <c r="B134" s="426">
        <v>49599.998437720402</v>
      </c>
      <c r="C134" s="426">
        <v>50199.464319999999</v>
      </c>
      <c r="D134" s="427">
        <v>599.46588227956101</v>
      </c>
      <c r="E134" s="433">
        <v>1.012086006071</v>
      </c>
      <c r="F134" s="426">
        <v>49150.013548476301</v>
      </c>
      <c r="G134" s="427">
        <v>8191.6689247460399</v>
      </c>
      <c r="H134" s="429">
        <v>2485.6259100000002</v>
      </c>
      <c r="I134" s="426">
        <v>4094.6693</v>
      </c>
      <c r="J134" s="427">
        <v>-4096.9996247460404</v>
      </c>
      <c r="K134" s="434">
        <v>8.3309627085999996E-2</v>
      </c>
    </row>
    <row r="135" spans="1:11" ht="14.4" customHeight="1" thickBot="1" x14ac:dyDescent="0.35">
      <c r="A135" s="443" t="s">
        <v>387</v>
      </c>
      <c r="B135" s="421">
        <v>14499.999543285199</v>
      </c>
      <c r="C135" s="421">
        <v>13720.55257</v>
      </c>
      <c r="D135" s="422">
        <v>-779.44697328520897</v>
      </c>
      <c r="E135" s="423">
        <v>0.94624503463200005</v>
      </c>
      <c r="F135" s="421">
        <v>14000.0038591794</v>
      </c>
      <c r="G135" s="422">
        <v>2333.3339765299002</v>
      </c>
      <c r="H135" s="424">
        <v>1022.05</v>
      </c>
      <c r="I135" s="421">
        <v>2049.5410000000002</v>
      </c>
      <c r="J135" s="422">
        <v>-283.79297652989999</v>
      </c>
      <c r="K135" s="425">
        <v>0.14639574535899999</v>
      </c>
    </row>
    <row r="136" spans="1:11" ht="14.4" customHeight="1" thickBot="1" x14ac:dyDescent="0.35">
      <c r="A136" s="443" t="s">
        <v>388</v>
      </c>
      <c r="B136" s="421">
        <v>34999.998897584999</v>
      </c>
      <c r="C136" s="421">
        <v>36302.172050000001</v>
      </c>
      <c r="D136" s="422">
        <v>1302.17315241502</v>
      </c>
      <c r="E136" s="423">
        <v>1.0372049483829999</v>
      </c>
      <c r="F136" s="421">
        <v>35000.0096479485</v>
      </c>
      <c r="G136" s="422">
        <v>5833.3349413247497</v>
      </c>
      <c r="H136" s="424">
        <v>1414.17381</v>
      </c>
      <c r="I136" s="421">
        <v>1995.7262000000001</v>
      </c>
      <c r="J136" s="422">
        <v>-3837.6087413247501</v>
      </c>
      <c r="K136" s="425">
        <v>5.7020732853000002E-2</v>
      </c>
    </row>
    <row r="137" spans="1:11" ht="14.4" customHeight="1" thickBot="1" x14ac:dyDescent="0.35">
      <c r="A137" s="443" t="s">
        <v>389</v>
      </c>
      <c r="B137" s="421">
        <v>99.999996850241999</v>
      </c>
      <c r="C137" s="421">
        <v>176.7397</v>
      </c>
      <c r="D137" s="422">
        <v>76.739703149757005</v>
      </c>
      <c r="E137" s="423">
        <v>1.7673970556680001</v>
      </c>
      <c r="F137" s="421">
        <v>150.000041348351</v>
      </c>
      <c r="G137" s="422">
        <v>25.000006891390999</v>
      </c>
      <c r="H137" s="424">
        <v>49.402099999999997</v>
      </c>
      <c r="I137" s="421">
        <v>49.402099999999997</v>
      </c>
      <c r="J137" s="422">
        <v>24.402093108608</v>
      </c>
      <c r="K137" s="425">
        <v>0.32934724254600001</v>
      </c>
    </row>
    <row r="138" spans="1:11" ht="14.4" customHeight="1" thickBot="1" x14ac:dyDescent="0.35">
      <c r="A138" s="441" t="s">
        <v>390</v>
      </c>
      <c r="B138" s="421">
        <v>479.99998488116597</v>
      </c>
      <c r="C138" s="421">
        <v>621.09894999999995</v>
      </c>
      <c r="D138" s="422">
        <v>141.098965118834</v>
      </c>
      <c r="E138" s="423">
        <v>1.2939561865889999</v>
      </c>
      <c r="F138" s="421">
        <v>590.28020063212</v>
      </c>
      <c r="G138" s="422">
        <v>98.380033438685999</v>
      </c>
      <c r="H138" s="424">
        <v>29.7</v>
      </c>
      <c r="I138" s="421">
        <v>65.532899999999998</v>
      </c>
      <c r="J138" s="422">
        <v>-32.847133438686001</v>
      </c>
      <c r="K138" s="425">
        <v>0.11101998666</v>
      </c>
    </row>
    <row r="139" spans="1:11" ht="14.4" customHeight="1" thickBot="1" x14ac:dyDescent="0.35">
      <c r="A139" s="442" t="s">
        <v>391</v>
      </c>
      <c r="B139" s="426">
        <v>0</v>
      </c>
      <c r="C139" s="426">
        <v>84.748949999999994</v>
      </c>
      <c r="D139" s="427">
        <v>84.748949999999994</v>
      </c>
      <c r="E139" s="428" t="s">
        <v>261</v>
      </c>
      <c r="F139" s="426">
        <v>24.752206300485</v>
      </c>
      <c r="G139" s="427">
        <v>4.1253677167470002</v>
      </c>
      <c r="H139" s="429">
        <v>0</v>
      </c>
      <c r="I139" s="426">
        <v>7.7828999999999997</v>
      </c>
      <c r="J139" s="427">
        <v>3.6575322832519999</v>
      </c>
      <c r="K139" s="434">
        <v>0.31443257645400002</v>
      </c>
    </row>
    <row r="140" spans="1:11" ht="14.4" customHeight="1" thickBot="1" x14ac:dyDescent="0.35">
      <c r="A140" s="443" t="s">
        <v>392</v>
      </c>
      <c r="B140" s="421">
        <v>0</v>
      </c>
      <c r="C140" s="421">
        <v>4.0338500000000002</v>
      </c>
      <c r="D140" s="422">
        <v>4.0338500000000002</v>
      </c>
      <c r="E140" s="431" t="s">
        <v>261</v>
      </c>
      <c r="F140" s="421">
        <v>0</v>
      </c>
      <c r="G140" s="422">
        <v>0</v>
      </c>
      <c r="H140" s="424">
        <v>0</v>
      </c>
      <c r="I140" s="421">
        <v>0.22040000000000001</v>
      </c>
      <c r="J140" s="422">
        <v>0.22040000000000001</v>
      </c>
      <c r="K140" s="432" t="s">
        <v>261</v>
      </c>
    </row>
    <row r="141" spans="1:11" ht="14.4" customHeight="1" thickBot="1" x14ac:dyDescent="0.35">
      <c r="A141" s="443" t="s">
        <v>393</v>
      </c>
      <c r="B141" s="421">
        <v>0</v>
      </c>
      <c r="C141" s="421">
        <v>63.025199999999998</v>
      </c>
      <c r="D141" s="422">
        <v>63.025199999999998</v>
      </c>
      <c r="E141" s="431" t="s">
        <v>271</v>
      </c>
      <c r="F141" s="421">
        <v>0.41850492854299998</v>
      </c>
      <c r="G141" s="422">
        <v>6.9750821423000001E-2</v>
      </c>
      <c r="H141" s="424">
        <v>0</v>
      </c>
      <c r="I141" s="421">
        <v>7.5625</v>
      </c>
      <c r="J141" s="422">
        <v>7.4927491785760001</v>
      </c>
      <c r="K141" s="425">
        <v>18.070277036682</v>
      </c>
    </row>
    <row r="142" spans="1:11" ht="14.4" customHeight="1" thickBot="1" x14ac:dyDescent="0.35">
      <c r="A142" s="443" t="s">
        <v>394</v>
      </c>
      <c r="B142" s="421">
        <v>0</v>
      </c>
      <c r="C142" s="421">
        <v>16.2989</v>
      </c>
      <c r="D142" s="422">
        <v>16.2989</v>
      </c>
      <c r="E142" s="431" t="s">
        <v>261</v>
      </c>
      <c r="F142" s="421">
        <v>22.861021111947998</v>
      </c>
      <c r="G142" s="422">
        <v>3.810170185324</v>
      </c>
      <c r="H142" s="424">
        <v>0</v>
      </c>
      <c r="I142" s="421">
        <v>0</v>
      </c>
      <c r="J142" s="422">
        <v>-3.810170185324</v>
      </c>
      <c r="K142" s="425">
        <v>0</v>
      </c>
    </row>
    <row r="143" spans="1:11" ht="14.4" customHeight="1" thickBot="1" x14ac:dyDescent="0.35">
      <c r="A143" s="443" t="s">
        <v>395</v>
      </c>
      <c r="B143" s="421">
        <v>0</v>
      </c>
      <c r="C143" s="421">
        <v>0.4</v>
      </c>
      <c r="D143" s="422">
        <v>0.4</v>
      </c>
      <c r="E143" s="431" t="s">
        <v>261</v>
      </c>
      <c r="F143" s="421">
        <v>0.34577549789000001</v>
      </c>
      <c r="G143" s="422">
        <v>5.7629249648000001E-2</v>
      </c>
      <c r="H143" s="424">
        <v>0</v>
      </c>
      <c r="I143" s="421">
        <v>0</v>
      </c>
      <c r="J143" s="422">
        <v>-5.7629249648000001E-2</v>
      </c>
      <c r="K143" s="425">
        <v>0</v>
      </c>
    </row>
    <row r="144" spans="1:11" ht="14.4" customHeight="1" thickBot="1" x14ac:dyDescent="0.35">
      <c r="A144" s="443" t="s">
        <v>396</v>
      </c>
      <c r="B144" s="421">
        <v>0</v>
      </c>
      <c r="C144" s="421">
        <v>0.99099999999999999</v>
      </c>
      <c r="D144" s="422">
        <v>0.99099999999999999</v>
      </c>
      <c r="E144" s="431" t="s">
        <v>271</v>
      </c>
      <c r="F144" s="421">
        <v>1.1269047621029999</v>
      </c>
      <c r="G144" s="422">
        <v>0.18781746034999999</v>
      </c>
      <c r="H144" s="424">
        <v>0</v>
      </c>
      <c r="I144" s="421">
        <v>0</v>
      </c>
      <c r="J144" s="422">
        <v>-0.18781746034999999</v>
      </c>
      <c r="K144" s="425">
        <v>0</v>
      </c>
    </row>
    <row r="145" spans="1:11" ht="14.4" customHeight="1" thickBot="1" x14ac:dyDescent="0.35">
      <c r="A145" s="442" t="s">
        <v>397</v>
      </c>
      <c r="B145" s="426">
        <v>479.99998488116597</v>
      </c>
      <c r="C145" s="426">
        <v>513</v>
      </c>
      <c r="D145" s="427">
        <v>33.000015118834</v>
      </c>
      <c r="E145" s="433">
        <v>1.068750033663</v>
      </c>
      <c r="F145" s="426">
        <v>548.00868294351596</v>
      </c>
      <c r="G145" s="427">
        <v>91.334780490585004</v>
      </c>
      <c r="H145" s="429">
        <v>29.7</v>
      </c>
      <c r="I145" s="426">
        <v>57.15</v>
      </c>
      <c r="J145" s="427">
        <v>-34.184780490584998</v>
      </c>
      <c r="K145" s="434">
        <v>0.104286668767</v>
      </c>
    </row>
    <row r="146" spans="1:11" ht="14.4" customHeight="1" thickBot="1" x14ac:dyDescent="0.35">
      <c r="A146" s="443" t="s">
        <v>398</v>
      </c>
      <c r="B146" s="421">
        <v>479.99998488116597</v>
      </c>
      <c r="C146" s="421">
        <v>513</v>
      </c>
      <c r="D146" s="422">
        <v>33.000015118834</v>
      </c>
      <c r="E146" s="423">
        <v>1.068750033663</v>
      </c>
      <c r="F146" s="421">
        <v>548.00868294351596</v>
      </c>
      <c r="G146" s="422">
        <v>91.334780490585004</v>
      </c>
      <c r="H146" s="424">
        <v>29.7</v>
      </c>
      <c r="I146" s="421">
        <v>57.15</v>
      </c>
      <c r="J146" s="422">
        <v>-34.184780490584998</v>
      </c>
      <c r="K146" s="425">
        <v>0.104286668767</v>
      </c>
    </row>
    <row r="147" spans="1:11" ht="14.4" customHeight="1" thickBot="1" x14ac:dyDescent="0.35">
      <c r="A147" s="446" t="s">
        <v>399</v>
      </c>
      <c r="B147" s="421">
        <v>0</v>
      </c>
      <c r="C147" s="421">
        <v>12.3</v>
      </c>
      <c r="D147" s="422">
        <v>12.3</v>
      </c>
      <c r="E147" s="431" t="s">
        <v>271</v>
      </c>
      <c r="F147" s="421">
        <v>10.623414346001001</v>
      </c>
      <c r="G147" s="422">
        <v>1.770569057666</v>
      </c>
      <c r="H147" s="424">
        <v>0</v>
      </c>
      <c r="I147" s="421">
        <v>0.2</v>
      </c>
      <c r="J147" s="422">
        <v>-1.5705690576660001</v>
      </c>
      <c r="K147" s="425">
        <v>1.8826339017E-2</v>
      </c>
    </row>
    <row r="148" spans="1:11" ht="14.4" customHeight="1" thickBot="1" x14ac:dyDescent="0.35">
      <c r="A148" s="443" t="s">
        <v>400</v>
      </c>
      <c r="B148" s="421">
        <v>0</v>
      </c>
      <c r="C148" s="421">
        <v>12.3</v>
      </c>
      <c r="D148" s="422">
        <v>12.3</v>
      </c>
      <c r="E148" s="431" t="s">
        <v>271</v>
      </c>
      <c r="F148" s="421">
        <v>10.623414346001001</v>
      </c>
      <c r="G148" s="422">
        <v>1.770569057666</v>
      </c>
      <c r="H148" s="424">
        <v>0</v>
      </c>
      <c r="I148" s="421">
        <v>0.2</v>
      </c>
      <c r="J148" s="422">
        <v>-1.5705690576660001</v>
      </c>
      <c r="K148" s="425">
        <v>1.8826339017E-2</v>
      </c>
    </row>
    <row r="149" spans="1:11" ht="14.4" customHeight="1" thickBot="1" x14ac:dyDescent="0.35">
      <c r="A149" s="446" t="s">
        <v>401</v>
      </c>
      <c r="B149" s="421">
        <v>0</v>
      </c>
      <c r="C149" s="421">
        <v>11.05</v>
      </c>
      <c r="D149" s="422">
        <v>11.05</v>
      </c>
      <c r="E149" s="431" t="s">
        <v>261</v>
      </c>
      <c r="F149" s="421">
        <v>6.8958970421160002</v>
      </c>
      <c r="G149" s="422">
        <v>1.149316173686</v>
      </c>
      <c r="H149" s="424">
        <v>0</v>
      </c>
      <c r="I149" s="421">
        <v>0.4</v>
      </c>
      <c r="J149" s="422">
        <v>-0.74931617368600001</v>
      </c>
      <c r="K149" s="425">
        <v>5.8005506397999999E-2</v>
      </c>
    </row>
    <row r="150" spans="1:11" ht="14.4" customHeight="1" thickBot="1" x14ac:dyDescent="0.35">
      <c r="A150" s="443" t="s">
        <v>402</v>
      </c>
      <c r="B150" s="421">
        <v>0</v>
      </c>
      <c r="C150" s="421">
        <v>11.05</v>
      </c>
      <c r="D150" s="422">
        <v>11.05</v>
      </c>
      <c r="E150" s="431" t="s">
        <v>261</v>
      </c>
      <c r="F150" s="421">
        <v>6.8958970421160002</v>
      </c>
      <c r="G150" s="422">
        <v>1.149316173686</v>
      </c>
      <c r="H150" s="424">
        <v>0</v>
      </c>
      <c r="I150" s="421">
        <v>0.4</v>
      </c>
      <c r="J150" s="422">
        <v>-0.74931617368600001</v>
      </c>
      <c r="K150" s="425">
        <v>5.8005506397999999E-2</v>
      </c>
    </row>
    <row r="151" spans="1:11" ht="14.4" customHeight="1" thickBot="1" x14ac:dyDescent="0.35">
      <c r="A151" s="440" t="s">
        <v>403</v>
      </c>
      <c r="B151" s="421">
        <v>3844.9998727789002</v>
      </c>
      <c r="C151" s="421">
        <v>4447.88238</v>
      </c>
      <c r="D151" s="422">
        <v>602.88250722109797</v>
      </c>
      <c r="E151" s="423">
        <v>1.1567964960120001</v>
      </c>
      <c r="F151" s="421">
        <v>3885.9637793459701</v>
      </c>
      <c r="G151" s="422">
        <v>647.66062989099396</v>
      </c>
      <c r="H151" s="424">
        <v>322.19099999999997</v>
      </c>
      <c r="I151" s="421">
        <v>644.38199999999995</v>
      </c>
      <c r="J151" s="422">
        <v>-3.2786298909939999</v>
      </c>
      <c r="K151" s="425">
        <v>0.165822955794</v>
      </c>
    </row>
    <row r="152" spans="1:11" ht="14.4" customHeight="1" thickBot="1" x14ac:dyDescent="0.35">
      <c r="A152" s="441" t="s">
        <v>404</v>
      </c>
      <c r="B152" s="421">
        <v>3647.9998727789002</v>
      </c>
      <c r="C152" s="421">
        <v>3727.3690000000001</v>
      </c>
      <c r="D152" s="422">
        <v>79.369127221097997</v>
      </c>
      <c r="E152" s="423">
        <v>1.021756888703</v>
      </c>
      <c r="F152" s="421">
        <v>3854.0096143281198</v>
      </c>
      <c r="G152" s="422">
        <v>642.33493572135296</v>
      </c>
      <c r="H152" s="424">
        <v>322.19099999999997</v>
      </c>
      <c r="I152" s="421">
        <v>644.38199999999995</v>
      </c>
      <c r="J152" s="422">
        <v>2.0470642786469999</v>
      </c>
      <c r="K152" s="425">
        <v>0.16719781850099999</v>
      </c>
    </row>
    <row r="153" spans="1:11" ht="14.4" customHeight="1" thickBot="1" x14ac:dyDescent="0.35">
      <c r="A153" s="442" t="s">
        <v>405</v>
      </c>
      <c r="B153" s="426">
        <v>3647.9998727789002</v>
      </c>
      <c r="C153" s="426">
        <v>3657.7150000000001</v>
      </c>
      <c r="D153" s="427">
        <v>9.7151272210979993</v>
      </c>
      <c r="E153" s="433">
        <v>1.0026631380369999</v>
      </c>
      <c r="F153" s="426">
        <v>3854.0096143281198</v>
      </c>
      <c r="G153" s="427">
        <v>642.33493572135296</v>
      </c>
      <c r="H153" s="429">
        <v>322.19099999999997</v>
      </c>
      <c r="I153" s="426">
        <v>644.38199999999995</v>
      </c>
      <c r="J153" s="427">
        <v>2.0470642786469999</v>
      </c>
      <c r="K153" s="434">
        <v>0.16719781850099999</v>
      </c>
    </row>
    <row r="154" spans="1:11" ht="14.4" customHeight="1" thickBot="1" x14ac:dyDescent="0.35">
      <c r="A154" s="443" t="s">
        <v>406</v>
      </c>
      <c r="B154" s="421">
        <v>552.99998258182995</v>
      </c>
      <c r="C154" s="421">
        <v>554.01700000000005</v>
      </c>
      <c r="D154" s="422">
        <v>1.01701741817</v>
      </c>
      <c r="E154" s="423">
        <v>1.0018390912299999</v>
      </c>
      <c r="F154" s="421">
        <v>555.00138452312001</v>
      </c>
      <c r="G154" s="422">
        <v>92.500230753853003</v>
      </c>
      <c r="H154" s="424">
        <v>46.268000000000001</v>
      </c>
      <c r="I154" s="421">
        <v>92.536000000000001</v>
      </c>
      <c r="J154" s="422">
        <v>3.5769246146000001E-2</v>
      </c>
      <c r="K154" s="425">
        <v>0.166731115598</v>
      </c>
    </row>
    <row r="155" spans="1:11" ht="14.4" customHeight="1" thickBot="1" x14ac:dyDescent="0.35">
      <c r="A155" s="443" t="s">
        <v>407</v>
      </c>
      <c r="B155" s="421">
        <v>2355.9999257916502</v>
      </c>
      <c r="C155" s="421">
        <v>2366.7249999999999</v>
      </c>
      <c r="D155" s="422">
        <v>10.725074208354</v>
      </c>
      <c r="E155" s="423">
        <v>1.004552238771</v>
      </c>
      <c r="F155" s="421">
        <v>2585.0064486347101</v>
      </c>
      <c r="G155" s="422">
        <v>430.83440810578497</v>
      </c>
      <c r="H155" s="424">
        <v>215.43</v>
      </c>
      <c r="I155" s="421">
        <v>430.86</v>
      </c>
      <c r="J155" s="422">
        <v>2.5591894213999999E-2</v>
      </c>
      <c r="K155" s="425">
        <v>0.166676566794</v>
      </c>
    </row>
    <row r="156" spans="1:11" ht="14.4" customHeight="1" thickBot="1" x14ac:dyDescent="0.35">
      <c r="A156" s="443" t="s">
        <v>408</v>
      </c>
      <c r="B156" s="421">
        <v>693.99997814066899</v>
      </c>
      <c r="C156" s="421">
        <v>691.93399999999997</v>
      </c>
      <c r="D156" s="422">
        <v>-2.0659781406679998</v>
      </c>
      <c r="E156" s="423">
        <v>0.99702308615799995</v>
      </c>
      <c r="F156" s="421">
        <v>672.00167639556105</v>
      </c>
      <c r="G156" s="422">
        <v>112.00027939925999</v>
      </c>
      <c r="H156" s="424">
        <v>56.828000000000003</v>
      </c>
      <c r="I156" s="421">
        <v>113.65600000000001</v>
      </c>
      <c r="J156" s="422">
        <v>1.655720600739</v>
      </c>
      <c r="K156" s="425">
        <v>0.16913053046099999</v>
      </c>
    </row>
    <row r="157" spans="1:11" ht="14.4" customHeight="1" thickBot="1" x14ac:dyDescent="0.35">
      <c r="A157" s="443" t="s">
        <v>409</v>
      </c>
      <c r="B157" s="421">
        <v>0.99998765065200002</v>
      </c>
      <c r="C157" s="421">
        <v>0.91200000000000003</v>
      </c>
      <c r="D157" s="422">
        <v>-8.7987650651999996E-2</v>
      </c>
      <c r="E157" s="423">
        <v>0.91201126274300004</v>
      </c>
      <c r="F157" s="421">
        <v>1.000002494636</v>
      </c>
      <c r="G157" s="422">
        <v>0.166667082439</v>
      </c>
      <c r="H157" s="424">
        <v>7.5999999999999998E-2</v>
      </c>
      <c r="I157" s="421">
        <v>0.152</v>
      </c>
      <c r="J157" s="422">
        <v>-1.4667082438999999E-2</v>
      </c>
      <c r="K157" s="425">
        <v>0.15199962081599999</v>
      </c>
    </row>
    <row r="158" spans="1:11" ht="14.4" customHeight="1" thickBot="1" x14ac:dyDescent="0.35">
      <c r="A158" s="443" t="s">
        <v>410</v>
      </c>
      <c r="B158" s="421">
        <v>43.999998614105003</v>
      </c>
      <c r="C158" s="421">
        <v>44.127000000000002</v>
      </c>
      <c r="D158" s="422">
        <v>0.12700138589500001</v>
      </c>
      <c r="E158" s="423">
        <v>1.0028863952239999</v>
      </c>
      <c r="F158" s="421">
        <v>41.000102280085997</v>
      </c>
      <c r="G158" s="422">
        <v>6.8333503800140001</v>
      </c>
      <c r="H158" s="424">
        <v>3.589</v>
      </c>
      <c r="I158" s="421">
        <v>7.1779999999999999</v>
      </c>
      <c r="J158" s="422">
        <v>0.34464961998499999</v>
      </c>
      <c r="K158" s="425">
        <v>0.175072733988</v>
      </c>
    </row>
    <row r="159" spans="1:11" ht="14.4" customHeight="1" thickBot="1" x14ac:dyDescent="0.35">
      <c r="A159" s="442" t="s">
        <v>411</v>
      </c>
      <c r="B159" s="426">
        <v>0</v>
      </c>
      <c r="C159" s="426">
        <v>69.653999999999996</v>
      </c>
      <c r="D159" s="427">
        <v>69.653999999999996</v>
      </c>
      <c r="E159" s="428" t="s">
        <v>271</v>
      </c>
      <c r="F159" s="426">
        <v>0</v>
      </c>
      <c r="G159" s="427">
        <v>0</v>
      </c>
      <c r="H159" s="429">
        <v>0</v>
      </c>
      <c r="I159" s="426">
        <v>0</v>
      </c>
      <c r="J159" s="427">
        <v>0</v>
      </c>
      <c r="K159" s="430" t="s">
        <v>261</v>
      </c>
    </row>
    <row r="160" spans="1:11" ht="14.4" customHeight="1" thickBot="1" x14ac:dyDescent="0.35">
      <c r="A160" s="443" t="s">
        <v>412</v>
      </c>
      <c r="B160" s="421">
        <v>0</v>
      </c>
      <c r="C160" s="421">
        <v>68.426000000000002</v>
      </c>
      <c r="D160" s="422">
        <v>68.426000000000002</v>
      </c>
      <c r="E160" s="431" t="s">
        <v>271</v>
      </c>
      <c r="F160" s="421">
        <v>0</v>
      </c>
      <c r="G160" s="422">
        <v>0</v>
      </c>
      <c r="H160" s="424">
        <v>0</v>
      </c>
      <c r="I160" s="421">
        <v>0</v>
      </c>
      <c r="J160" s="422">
        <v>0</v>
      </c>
      <c r="K160" s="432" t="s">
        <v>261</v>
      </c>
    </row>
    <row r="161" spans="1:11" ht="14.4" customHeight="1" thickBot="1" x14ac:dyDescent="0.35">
      <c r="A161" s="443" t="s">
        <v>413</v>
      </c>
      <c r="B161" s="421">
        <v>0</v>
      </c>
      <c r="C161" s="421">
        <v>1.228</v>
      </c>
      <c r="D161" s="422">
        <v>1.228</v>
      </c>
      <c r="E161" s="431" t="s">
        <v>271</v>
      </c>
      <c r="F161" s="421">
        <v>0</v>
      </c>
      <c r="G161" s="422">
        <v>0</v>
      </c>
      <c r="H161" s="424">
        <v>0</v>
      </c>
      <c r="I161" s="421">
        <v>0</v>
      </c>
      <c r="J161" s="422">
        <v>0</v>
      </c>
      <c r="K161" s="425">
        <v>2</v>
      </c>
    </row>
    <row r="162" spans="1:11" ht="14.4" customHeight="1" thickBot="1" x14ac:dyDescent="0.35">
      <c r="A162" s="441" t="s">
        <v>414</v>
      </c>
      <c r="B162" s="421">
        <v>197</v>
      </c>
      <c r="C162" s="421">
        <v>720.51337999999998</v>
      </c>
      <c r="D162" s="422">
        <v>523.51337999999998</v>
      </c>
      <c r="E162" s="423">
        <v>3.657428324873</v>
      </c>
      <c r="F162" s="421">
        <v>31.954165017849</v>
      </c>
      <c r="G162" s="422">
        <v>5.3256941696410003</v>
      </c>
      <c r="H162" s="424">
        <v>0</v>
      </c>
      <c r="I162" s="421">
        <v>0</v>
      </c>
      <c r="J162" s="422">
        <v>-5.3256941696410003</v>
      </c>
      <c r="K162" s="425">
        <v>0</v>
      </c>
    </row>
    <row r="163" spans="1:11" ht="14.4" customHeight="1" thickBot="1" x14ac:dyDescent="0.35">
      <c r="A163" s="442" t="s">
        <v>415</v>
      </c>
      <c r="B163" s="426">
        <v>197</v>
      </c>
      <c r="C163" s="426">
        <v>288.82747999999998</v>
      </c>
      <c r="D163" s="427">
        <v>91.827479999999994</v>
      </c>
      <c r="E163" s="433">
        <v>1.466129340101</v>
      </c>
      <c r="F163" s="426">
        <v>0</v>
      </c>
      <c r="G163" s="427">
        <v>0</v>
      </c>
      <c r="H163" s="429">
        <v>0</v>
      </c>
      <c r="I163" s="426">
        <v>0</v>
      </c>
      <c r="J163" s="427">
        <v>0</v>
      </c>
      <c r="K163" s="430" t="s">
        <v>261</v>
      </c>
    </row>
    <row r="164" spans="1:11" ht="14.4" customHeight="1" thickBot="1" x14ac:dyDescent="0.35">
      <c r="A164" s="443" t="s">
        <v>416</v>
      </c>
      <c r="B164" s="421">
        <v>197</v>
      </c>
      <c r="C164" s="421">
        <v>288.82747999999998</v>
      </c>
      <c r="D164" s="422">
        <v>91.827479999999994</v>
      </c>
      <c r="E164" s="423">
        <v>1.466129340101</v>
      </c>
      <c r="F164" s="421">
        <v>0</v>
      </c>
      <c r="G164" s="422">
        <v>0</v>
      </c>
      <c r="H164" s="424">
        <v>0</v>
      </c>
      <c r="I164" s="421">
        <v>0</v>
      </c>
      <c r="J164" s="422">
        <v>0</v>
      </c>
      <c r="K164" s="432" t="s">
        <v>261</v>
      </c>
    </row>
    <row r="165" spans="1:11" ht="14.4" customHeight="1" thickBot="1" x14ac:dyDescent="0.35">
      <c r="A165" s="442" t="s">
        <v>417</v>
      </c>
      <c r="B165" s="426">
        <v>0</v>
      </c>
      <c r="C165" s="426">
        <v>31.89029</v>
      </c>
      <c r="D165" s="427">
        <v>31.89029</v>
      </c>
      <c r="E165" s="428" t="s">
        <v>271</v>
      </c>
      <c r="F165" s="426">
        <v>0</v>
      </c>
      <c r="G165" s="427">
        <v>0</v>
      </c>
      <c r="H165" s="429">
        <v>0</v>
      </c>
      <c r="I165" s="426">
        <v>0</v>
      </c>
      <c r="J165" s="427">
        <v>0</v>
      </c>
      <c r="K165" s="430" t="s">
        <v>261</v>
      </c>
    </row>
    <row r="166" spans="1:11" ht="14.4" customHeight="1" thickBot="1" x14ac:dyDescent="0.35">
      <c r="A166" s="443" t="s">
        <v>418</v>
      </c>
      <c r="B166" s="421">
        <v>0</v>
      </c>
      <c r="C166" s="421">
        <v>10.8779</v>
      </c>
      <c r="D166" s="422">
        <v>10.8779</v>
      </c>
      <c r="E166" s="431" t="s">
        <v>271</v>
      </c>
      <c r="F166" s="421">
        <v>0</v>
      </c>
      <c r="G166" s="422">
        <v>0</v>
      </c>
      <c r="H166" s="424">
        <v>0</v>
      </c>
      <c r="I166" s="421">
        <v>0</v>
      </c>
      <c r="J166" s="422">
        <v>0</v>
      </c>
      <c r="K166" s="425">
        <v>2</v>
      </c>
    </row>
    <row r="167" spans="1:11" ht="14.4" customHeight="1" thickBot="1" x14ac:dyDescent="0.35">
      <c r="A167" s="443" t="s">
        <v>419</v>
      </c>
      <c r="B167" s="421">
        <v>0</v>
      </c>
      <c r="C167" s="421">
        <v>21.01239</v>
      </c>
      <c r="D167" s="422">
        <v>21.01239</v>
      </c>
      <c r="E167" s="431" t="s">
        <v>271</v>
      </c>
      <c r="F167" s="421">
        <v>0</v>
      </c>
      <c r="G167" s="422">
        <v>0</v>
      </c>
      <c r="H167" s="424">
        <v>0</v>
      </c>
      <c r="I167" s="421">
        <v>0</v>
      </c>
      <c r="J167" s="422">
        <v>0</v>
      </c>
      <c r="K167" s="432" t="s">
        <v>261</v>
      </c>
    </row>
    <row r="168" spans="1:11" ht="14.4" customHeight="1" thickBot="1" x14ac:dyDescent="0.35">
      <c r="A168" s="442" t="s">
        <v>420</v>
      </c>
      <c r="B168" s="426">
        <v>0</v>
      </c>
      <c r="C168" s="426">
        <v>33.11</v>
      </c>
      <c r="D168" s="427">
        <v>33.11</v>
      </c>
      <c r="E168" s="428" t="s">
        <v>271</v>
      </c>
      <c r="F168" s="426">
        <v>31.954165017849</v>
      </c>
      <c r="G168" s="427">
        <v>5.3256941696410003</v>
      </c>
      <c r="H168" s="429">
        <v>0</v>
      </c>
      <c r="I168" s="426">
        <v>0</v>
      </c>
      <c r="J168" s="427">
        <v>-5.3256941696410003</v>
      </c>
      <c r="K168" s="434">
        <v>0</v>
      </c>
    </row>
    <row r="169" spans="1:11" ht="14.4" customHeight="1" thickBot="1" x14ac:dyDescent="0.35">
      <c r="A169" s="443" t="s">
        <v>421</v>
      </c>
      <c r="B169" s="421">
        <v>0</v>
      </c>
      <c r="C169" s="421">
        <v>33.11</v>
      </c>
      <c r="D169" s="422">
        <v>33.11</v>
      </c>
      <c r="E169" s="431" t="s">
        <v>271</v>
      </c>
      <c r="F169" s="421">
        <v>31.954165017849</v>
      </c>
      <c r="G169" s="422">
        <v>5.3256941696410003</v>
      </c>
      <c r="H169" s="424">
        <v>0</v>
      </c>
      <c r="I169" s="421">
        <v>0</v>
      </c>
      <c r="J169" s="422">
        <v>-5.3256941696410003</v>
      </c>
      <c r="K169" s="425">
        <v>0</v>
      </c>
    </row>
    <row r="170" spans="1:11" ht="14.4" customHeight="1" thickBot="1" x14ac:dyDescent="0.35">
      <c r="A170" s="442" t="s">
        <v>422</v>
      </c>
      <c r="B170" s="426">
        <v>0</v>
      </c>
      <c r="C170" s="426">
        <v>210.13621000000001</v>
      </c>
      <c r="D170" s="427">
        <v>210.13621000000001</v>
      </c>
      <c r="E170" s="428" t="s">
        <v>261</v>
      </c>
      <c r="F170" s="426">
        <v>0</v>
      </c>
      <c r="G170" s="427">
        <v>0</v>
      </c>
      <c r="H170" s="429">
        <v>0</v>
      </c>
      <c r="I170" s="426">
        <v>0</v>
      </c>
      <c r="J170" s="427">
        <v>0</v>
      </c>
      <c r="K170" s="430" t="s">
        <v>261</v>
      </c>
    </row>
    <row r="171" spans="1:11" ht="14.4" customHeight="1" thickBot="1" x14ac:dyDescent="0.35">
      <c r="A171" s="443" t="s">
        <v>423</v>
      </c>
      <c r="B171" s="421">
        <v>0</v>
      </c>
      <c r="C171" s="421">
        <v>210.13621000000001</v>
      </c>
      <c r="D171" s="422">
        <v>210.13621000000001</v>
      </c>
      <c r="E171" s="431" t="s">
        <v>261</v>
      </c>
      <c r="F171" s="421">
        <v>0</v>
      </c>
      <c r="G171" s="422">
        <v>0</v>
      </c>
      <c r="H171" s="424">
        <v>0</v>
      </c>
      <c r="I171" s="421">
        <v>0</v>
      </c>
      <c r="J171" s="422">
        <v>0</v>
      </c>
      <c r="K171" s="432" t="s">
        <v>261</v>
      </c>
    </row>
    <row r="172" spans="1:11" ht="14.4" customHeight="1" thickBot="1" x14ac:dyDescent="0.35">
      <c r="A172" s="442" t="s">
        <v>424</v>
      </c>
      <c r="B172" s="426">
        <v>0</v>
      </c>
      <c r="C172" s="426">
        <v>156.54939999999999</v>
      </c>
      <c r="D172" s="427">
        <v>156.54939999999999</v>
      </c>
      <c r="E172" s="428" t="s">
        <v>261</v>
      </c>
      <c r="F172" s="426">
        <v>0</v>
      </c>
      <c r="G172" s="427">
        <v>0</v>
      </c>
      <c r="H172" s="429">
        <v>0</v>
      </c>
      <c r="I172" s="426">
        <v>0</v>
      </c>
      <c r="J172" s="427">
        <v>0</v>
      </c>
      <c r="K172" s="430" t="s">
        <v>261</v>
      </c>
    </row>
    <row r="173" spans="1:11" ht="14.4" customHeight="1" thickBot="1" x14ac:dyDescent="0.35">
      <c r="A173" s="443" t="s">
        <v>425</v>
      </c>
      <c r="B173" s="421">
        <v>0</v>
      </c>
      <c r="C173" s="421">
        <v>156.54939999999999</v>
      </c>
      <c r="D173" s="422">
        <v>156.54939999999999</v>
      </c>
      <c r="E173" s="431" t="s">
        <v>261</v>
      </c>
      <c r="F173" s="421">
        <v>0</v>
      </c>
      <c r="G173" s="422">
        <v>0</v>
      </c>
      <c r="H173" s="424">
        <v>0</v>
      </c>
      <c r="I173" s="421">
        <v>0</v>
      </c>
      <c r="J173" s="422">
        <v>0</v>
      </c>
      <c r="K173" s="432" t="s">
        <v>261</v>
      </c>
    </row>
    <row r="174" spans="1:11" ht="14.4" customHeight="1" thickBot="1" x14ac:dyDescent="0.35">
      <c r="A174" s="440" t="s">
        <v>426</v>
      </c>
      <c r="B174" s="421">
        <v>0</v>
      </c>
      <c r="C174" s="421">
        <v>0.50527</v>
      </c>
      <c r="D174" s="422">
        <v>0.50527</v>
      </c>
      <c r="E174" s="431" t="s">
        <v>271</v>
      </c>
      <c r="F174" s="421">
        <v>0</v>
      </c>
      <c r="G174" s="422">
        <v>0</v>
      </c>
      <c r="H174" s="424">
        <v>0</v>
      </c>
      <c r="I174" s="421">
        <v>0</v>
      </c>
      <c r="J174" s="422">
        <v>0</v>
      </c>
      <c r="K174" s="432" t="s">
        <v>261</v>
      </c>
    </row>
    <row r="175" spans="1:11" ht="14.4" customHeight="1" thickBot="1" x14ac:dyDescent="0.35">
      <c r="A175" s="441" t="s">
        <v>427</v>
      </c>
      <c r="B175" s="421">
        <v>0</v>
      </c>
      <c r="C175" s="421">
        <v>0.50527</v>
      </c>
      <c r="D175" s="422">
        <v>0.50527</v>
      </c>
      <c r="E175" s="431" t="s">
        <v>271</v>
      </c>
      <c r="F175" s="421">
        <v>0</v>
      </c>
      <c r="G175" s="422">
        <v>0</v>
      </c>
      <c r="H175" s="424">
        <v>0</v>
      </c>
      <c r="I175" s="421">
        <v>0</v>
      </c>
      <c r="J175" s="422">
        <v>0</v>
      </c>
      <c r="K175" s="432" t="s">
        <v>261</v>
      </c>
    </row>
    <row r="176" spans="1:11" ht="14.4" customHeight="1" thickBot="1" x14ac:dyDescent="0.35">
      <c r="A176" s="442" t="s">
        <v>428</v>
      </c>
      <c r="B176" s="426">
        <v>0</v>
      </c>
      <c r="C176" s="426">
        <v>0.50527</v>
      </c>
      <c r="D176" s="427">
        <v>0.50527</v>
      </c>
      <c r="E176" s="428" t="s">
        <v>271</v>
      </c>
      <c r="F176" s="426">
        <v>0</v>
      </c>
      <c r="G176" s="427">
        <v>0</v>
      </c>
      <c r="H176" s="429">
        <v>0</v>
      </c>
      <c r="I176" s="426">
        <v>0</v>
      </c>
      <c r="J176" s="427">
        <v>0</v>
      </c>
      <c r="K176" s="430" t="s">
        <v>261</v>
      </c>
    </row>
    <row r="177" spans="1:11" ht="14.4" customHeight="1" thickBot="1" x14ac:dyDescent="0.35">
      <c r="A177" s="443" t="s">
        <v>429</v>
      </c>
      <c r="B177" s="421">
        <v>0</v>
      </c>
      <c r="C177" s="421">
        <v>0.50527</v>
      </c>
      <c r="D177" s="422">
        <v>0.50527</v>
      </c>
      <c r="E177" s="431" t="s">
        <v>271</v>
      </c>
      <c r="F177" s="421">
        <v>0</v>
      </c>
      <c r="G177" s="422">
        <v>0</v>
      </c>
      <c r="H177" s="424">
        <v>0</v>
      </c>
      <c r="I177" s="421">
        <v>0</v>
      </c>
      <c r="J177" s="422">
        <v>0</v>
      </c>
      <c r="K177" s="432" t="s">
        <v>261</v>
      </c>
    </row>
    <row r="178" spans="1:11" ht="14.4" customHeight="1" thickBot="1" x14ac:dyDescent="0.35">
      <c r="A178" s="439" t="s">
        <v>430</v>
      </c>
      <c r="B178" s="421">
        <v>82782.445597111393</v>
      </c>
      <c r="C178" s="421">
        <v>89667.396489999999</v>
      </c>
      <c r="D178" s="422">
        <v>6884.9508928886098</v>
      </c>
      <c r="E178" s="423">
        <v>1.083169213511</v>
      </c>
      <c r="F178" s="421">
        <v>87121.653031867303</v>
      </c>
      <c r="G178" s="422">
        <v>14520.2755053112</v>
      </c>
      <c r="H178" s="424">
        <v>5274.0487599999997</v>
      </c>
      <c r="I178" s="421">
        <v>9587.01541</v>
      </c>
      <c r="J178" s="422">
        <v>-4933.2600953112196</v>
      </c>
      <c r="K178" s="425">
        <v>0.11004170692699999</v>
      </c>
    </row>
    <row r="179" spans="1:11" ht="14.4" customHeight="1" thickBot="1" x14ac:dyDescent="0.35">
      <c r="A179" s="440" t="s">
        <v>431</v>
      </c>
      <c r="B179" s="421">
        <v>28429.8512248267</v>
      </c>
      <c r="C179" s="421">
        <v>30812.93014</v>
      </c>
      <c r="D179" s="422">
        <v>2383.0789151733402</v>
      </c>
      <c r="E179" s="423">
        <v>1.0838231229669999</v>
      </c>
      <c r="F179" s="421">
        <v>33017.2947602762</v>
      </c>
      <c r="G179" s="422">
        <v>5502.8824600460302</v>
      </c>
      <c r="H179" s="424">
        <v>2483.2328400000001</v>
      </c>
      <c r="I179" s="421">
        <v>5012.5380299999997</v>
      </c>
      <c r="J179" s="422">
        <v>-490.34443004603497</v>
      </c>
      <c r="K179" s="425">
        <v>0.151815527783</v>
      </c>
    </row>
    <row r="180" spans="1:11" ht="14.4" customHeight="1" thickBot="1" x14ac:dyDescent="0.35">
      <c r="A180" s="441" t="s">
        <v>432</v>
      </c>
      <c r="B180" s="421">
        <v>28429.8512248267</v>
      </c>
      <c r="C180" s="421">
        <v>30811.426090000001</v>
      </c>
      <c r="D180" s="422">
        <v>2381.5748651733402</v>
      </c>
      <c r="E180" s="423">
        <v>1.083770219067</v>
      </c>
      <c r="F180" s="421">
        <v>33017.2947602762</v>
      </c>
      <c r="G180" s="422">
        <v>5502.8824600460302</v>
      </c>
      <c r="H180" s="424">
        <v>2483.2328400000001</v>
      </c>
      <c r="I180" s="421">
        <v>5012.5380299999997</v>
      </c>
      <c r="J180" s="422">
        <v>-490.34443004603497</v>
      </c>
      <c r="K180" s="425">
        <v>0.151815527783</v>
      </c>
    </row>
    <row r="181" spans="1:11" ht="14.4" customHeight="1" thickBot="1" x14ac:dyDescent="0.35">
      <c r="A181" s="442" t="s">
        <v>433</v>
      </c>
      <c r="B181" s="426">
        <v>167.90989657524599</v>
      </c>
      <c r="C181" s="426">
        <v>161.47389000000001</v>
      </c>
      <c r="D181" s="427">
        <v>-6.436006575245</v>
      </c>
      <c r="E181" s="433">
        <v>0.961669879462</v>
      </c>
      <c r="F181" s="426">
        <v>147.40255206331901</v>
      </c>
      <c r="G181" s="427">
        <v>24.567092010553001</v>
      </c>
      <c r="H181" s="429">
        <v>25.425000000000001</v>
      </c>
      <c r="I181" s="426">
        <v>43.729219999999998</v>
      </c>
      <c r="J181" s="427">
        <v>19.162127989445999</v>
      </c>
      <c r="K181" s="434">
        <v>0.296665284202</v>
      </c>
    </row>
    <row r="182" spans="1:11" ht="14.4" customHeight="1" thickBot="1" x14ac:dyDescent="0.35">
      <c r="A182" s="443" t="s">
        <v>434</v>
      </c>
      <c r="B182" s="421">
        <v>109.09219658251899</v>
      </c>
      <c r="C182" s="421">
        <v>89.946399999999997</v>
      </c>
      <c r="D182" s="422">
        <v>-19.145796582519001</v>
      </c>
      <c r="E182" s="423">
        <v>0.82449893592400003</v>
      </c>
      <c r="F182" s="421">
        <v>95.161976833321006</v>
      </c>
      <c r="G182" s="422">
        <v>15.86032947222</v>
      </c>
      <c r="H182" s="424">
        <v>25.425000000000001</v>
      </c>
      <c r="I182" s="421">
        <v>37.613799999999998</v>
      </c>
      <c r="J182" s="422">
        <v>21.753470527779001</v>
      </c>
      <c r="K182" s="425">
        <v>0.395260809534</v>
      </c>
    </row>
    <row r="183" spans="1:11" ht="14.4" customHeight="1" thickBot="1" x14ac:dyDescent="0.35">
      <c r="A183" s="443" t="s">
        <v>435</v>
      </c>
      <c r="B183" s="421">
        <v>0</v>
      </c>
      <c r="C183" s="421">
        <v>0</v>
      </c>
      <c r="D183" s="422">
        <v>0</v>
      </c>
      <c r="E183" s="423">
        <v>1</v>
      </c>
      <c r="F183" s="421">
        <v>0</v>
      </c>
      <c r="G183" s="422">
        <v>0</v>
      </c>
      <c r="H183" s="424">
        <v>0</v>
      </c>
      <c r="I183" s="421">
        <v>6.6119999999999998E-2</v>
      </c>
      <c r="J183" s="422">
        <v>6.6119999999999998E-2</v>
      </c>
      <c r="K183" s="432" t="s">
        <v>271</v>
      </c>
    </row>
    <row r="184" spans="1:11" ht="14.4" customHeight="1" thickBot="1" x14ac:dyDescent="0.35">
      <c r="A184" s="443" t="s">
        <v>436</v>
      </c>
      <c r="B184" s="421">
        <v>20.945817971783999</v>
      </c>
      <c r="C184" s="421">
        <v>55.030659999999997</v>
      </c>
      <c r="D184" s="422">
        <v>34.084842028215</v>
      </c>
      <c r="E184" s="423">
        <v>2.627286271375</v>
      </c>
      <c r="F184" s="421">
        <v>42.793963827187</v>
      </c>
      <c r="G184" s="422">
        <v>7.1323273045309996</v>
      </c>
      <c r="H184" s="424">
        <v>0</v>
      </c>
      <c r="I184" s="421">
        <v>3.5158</v>
      </c>
      <c r="J184" s="422">
        <v>-3.616527304531</v>
      </c>
      <c r="K184" s="425">
        <v>8.2156446507000006E-2</v>
      </c>
    </row>
    <row r="185" spans="1:11" ht="14.4" customHeight="1" thickBot="1" x14ac:dyDescent="0.35">
      <c r="A185" s="443" t="s">
        <v>437</v>
      </c>
      <c r="B185" s="421">
        <v>37.871882020942003</v>
      </c>
      <c r="C185" s="421">
        <v>16.496829999999999</v>
      </c>
      <c r="D185" s="422">
        <v>-21.375052020942</v>
      </c>
      <c r="E185" s="423">
        <v>0.43559572748100001</v>
      </c>
      <c r="F185" s="421">
        <v>9.4466114028099994</v>
      </c>
      <c r="G185" s="422">
        <v>1.5744352338009999</v>
      </c>
      <c r="H185" s="424">
        <v>0</v>
      </c>
      <c r="I185" s="421">
        <v>2.5335000000000001</v>
      </c>
      <c r="J185" s="422">
        <v>0.95906476619799996</v>
      </c>
      <c r="K185" s="425">
        <v>0.26819140662899998</v>
      </c>
    </row>
    <row r="186" spans="1:11" ht="14.4" customHeight="1" thickBot="1" x14ac:dyDescent="0.35">
      <c r="A186" s="442" t="s">
        <v>438</v>
      </c>
      <c r="B186" s="426">
        <v>33.000000000008001</v>
      </c>
      <c r="C186" s="426">
        <v>109.21032</v>
      </c>
      <c r="D186" s="427">
        <v>76.210319999991</v>
      </c>
      <c r="E186" s="433">
        <v>3.3094036363620001</v>
      </c>
      <c r="F186" s="426">
        <v>92.890697573132996</v>
      </c>
      <c r="G186" s="427">
        <v>15.481782928855001</v>
      </c>
      <c r="H186" s="429">
        <v>17.24634</v>
      </c>
      <c r="I186" s="426">
        <v>21.232320000000001</v>
      </c>
      <c r="J186" s="427">
        <v>5.7505370711439996</v>
      </c>
      <c r="K186" s="434">
        <v>0.22857315699700001</v>
      </c>
    </row>
    <row r="187" spans="1:11" ht="14.4" customHeight="1" thickBot="1" x14ac:dyDescent="0.35">
      <c r="A187" s="443" t="s">
        <v>439</v>
      </c>
      <c r="B187" s="421">
        <v>24.000000000006001</v>
      </c>
      <c r="C187" s="421">
        <v>104.33951999999999</v>
      </c>
      <c r="D187" s="422">
        <v>80.339519999993001</v>
      </c>
      <c r="E187" s="423">
        <v>4.3474799999979998</v>
      </c>
      <c r="F187" s="421">
        <v>87.000008723373</v>
      </c>
      <c r="G187" s="422">
        <v>14.500001453895001</v>
      </c>
      <c r="H187" s="424">
        <v>9.5375399999999999</v>
      </c>
      <c r="I187" s="421">
        <v>13.52352</v>
      </c>
      <c r="J187" s="422">
        <v>-0.97648145389499996</v>
      </c>
      <c r="K187" s="425">
        <v>0.15544274303399999</v>
      </c>
    </row>
    <row r="188" spans="1:11" ht="14.4" customHeight="1" thickBot="1" x14ac:dyDescent="0.35">
      <c r="A188" s="443" t="s">
        <v>440</v>
      </c>
      <c r="B188" s="421">
        <v>9.0000000000020002</v>
      </c>
      <c r="C188" s="421">
        <v>4.8708</v>
      </c>
      <c r="D188" s="422">
        <v>-4.1292000000020002</v>
      </c>
      <c r="E188" s="423">
        <v>0.54119999999900004</v>
      </c>
      <c r="F188" s="421">
        <v>5.8906888497600001</v>
      </c>
      <c r="G188" s="422">
        <v>0.98178147496000001</v>
      </c>
      <c r="H188" s="424">
        <v>7.7088000000000001</v>
      </c>
      <c r="I188" s="421">
        <v>7.7088000000000001</v>
      </c>
      <c r="J188" s="422">
        <v>6.727018525039</v>
      </c>
      <c r="K188" s="425">
        <v>1.308641518268</v>
      </c>
    </row>
    <row r="189" spans="1:11" ht="14.4" customHeight="1" thickBot="1" x14ac:dyDescent="0.35">
      <c r="A189" s="442" t="s">
        <v>441</v>
      </c>
      <c r="B189" s="426">
        <v>52.941328244030998</v>
      </c>
      <c r="C189" s="426">
        <v>46.957520000000002</v>
      </c>
      <c r="D189" s="427">
        <v>-5.9838082440309996</v>
      </c>
      <c r="E189" s="433">
        <v>0.88697283497500001</v>
      </c>
      <c r="F189" s="426">
        <v>82.997231455176006</v>
      </c>
      <c r="G189" s="427">
        <v>13.832871909195999</v>
      </c>
      <c r="H189" s="429">
        <v>-0.15</v>
      </c>
      <c r="I189" s="426">
        <v>1.383</v>
      </c>
      <c r="J189" s="427">
        <v>-12.449871909196</v>
      </c>
      <c r="K189" s="434">
        <v>1.6663206419000001E-2</v>
      </c>
    </row>
    <row r="190" spans="1:11" ht="14.4" customHeight="1" thickBot="1" x14ac:dyDescent="0.35">
      <c r="A190" s="443" t="s">
        <v>442</v>
      </c>
      <c r="B190" s="421">
        <v>0.94132824401699999</v>
      </c>
      <c r="C190" s="421">
        <v>2.76952</v>
      </c>
      <c r="D190" s="422">
        <v>1.828191755982</v>
      </c>
      <c r="E190" s="423">
        <v>2.9421405525659998</v>
      </c>
      <c r="F190" s="421">
        <v>1.9972233334139999</v>
      </c>
      <c r="G190" s="422">
        <v>0.33287055556900003</v>
      </c>
      <c r="H190" s="424">
        <v>0</v>
      </c>
      <c r="I190" s="421">
        <v>0</v>
      </c>
      <c r="J190" s="422">
        <v>-0.33287055556900003</v>
      </c>
      <c r="K190" s="425">
        <v>0</v>
      </c>
    </row>
    <row r="191" spans="1:11" ht="14.4" customHeight="1" thickBot="1" x14ac:dyDescent="0.35">
      <c r="A191" s="443" t="s">
        <v>443</v>
      </c>
      <c r="B191" s="421">
        <v>52.000000000013003</v>
      </c>
      <c r="C191" s="421">
        <v>44.188000000000002</v>
      </c>
      <c r="D191" s="422">
        <v>-7.8120000000129997</v>
      </c>
      <c r="E191" s="423">
        <v>0.84976923076900002</v>
      </c>
      <c r="F191" s="421">
        <v>81.000008121760999</v>
      </c>
      <c r="G191" s="422">
        <v>13.500001353626001</v>
      </c>
      <c r="H191" s="424">
        <v>-0.15</v>
      </c>
      <c r="I191" s="421">
        <v>1.383</v>
      </c>
      <c r="J191" s="422">
        <v>-12.117001353626</v>
      </c>
      <c r="K191" s="425">
        <v>1.7074072361999999E-2</v>
      </c>
    </row>
    <row r="192" spans="1:11" ht="14.4" customHeight="1" thickBot="1" x14ac:dyDescent="0.35">
      <c r="A192" s="442" t="s">
        <v>444</v>
      </c>
      <c r="B192" s="426">
        <v>0</v>
      </c>
      <c r="C192" s="426">
        <v>-4.2368600000000001</v>
      </c>
      <c r="D192" s="427">
        <v>-4.2368600000000001</v>
      </c>
      <c r="E192" s="428" t="s">
        <v>271</v>
      </c>
      <c r="F192" s="426">
        <v>0</v>
      </c>
      <c r="G192" s="427">
        <v>0</v>
      </c>
      <c r="H192" s="429">
        <v>0</v>
      </c>
      <c r="I192" s="426">
        <v>0</v>
      </c>
      <c r="J192" s="427">
        <v>0</v>
      </c>
      <c r="K192" s="430" t="s">
        <v>261</v>
      </c>
    </row>
    <row r="193" spans="1:11" ht="14.4" customHeight="1" thickBot="1" x14ac:dyDescent="0.35">
      <c r="A193" s="443" t="s">
        <v>445</v>
      </c>
      <c r="B193" s="421">
        <v>0</v>
      </c>
      <c r="C193" s="421">
        <v>-4.2368600000000001</v>
      </c>
      <c r="D193" s="422">
        <v>-4.2368600000000001</v>
      </c>
      <c r="E193" s="431" t="s">
        <v>271</v>
      </c>
      <c r="F193" s="421">
        <v>0</v>
      </c>
      <c r="G193" s="422">
        <v>0</v>
      </c>
      <c r="H193" s="424">
        <v>0</v>
      </c>
      <c r="I193" s="421">
        <v>0</v>
      </c>
      <c r="J193" s="422">
        <v>0</v>
      </c>
      <c r="K193" s="432" t="s">
        <v>261</v>
      </c>
    </row>
    <row r="194" spans="1:11" ht="14.4" customHeight="1" thickBot="1" x14ac:dyDescent="0.35">
      <c r="A194" s="442" t="s">
        <v>446</v>
      </c>
      <c r="B194" s="426">
        <v>0</v>
      </c>
      <c r="C194" s="426">
        <v>0.58409999999999995</v>
      </c>
      <c r="D194" s="427">
        <v>0.58409999999999995</v>
      </c>
      <c r="E194" s="428" t="s">
        <v>271</v>
      </c>
      <c r="F194" s="426">
        <v>1.00100110137</v>
      </c>
      <c r="G194" s="427">
        <v>0.16683351689500001</v>
      </c>
      <c r="H194" s="429">
        <v>0.52200000000000002</v>
      </c>
      <c r="I194" s="426">
        <v>0.52200000000000002</v>
      </c>
      <c r="J194" s="427">
        <v>0.35516648310400001</v>
      </c>
      <c r="K194" s="434">
        <v>0.52147794771199996</v>
      </c>
    </row>
    <row r="195" spans="1:11" ht="14.4" customHeight="1" thickBot="1" x14ac:dyDescent="0.35">
      <c r="A195" s="443" t="s">
        <v>447</v>
      </c>
      <c r="B195" s="421">
        <v>0</v>
      </c>
      <c r="C195" s="421">
        <v>0.58409999999999995</v>
      </c>
      <c r="D195" s="422">
        <v>0.58409999999999995</v>
      </c>
      <c r="E195" s="431" t="s">
        <v>271</v>
      </c>
      <c r="F195" s="421">
        <v>1.00100110137</v>
      </c>
      <c r="G195" s="422">
        <v>0.16683351689500001</v>
      </c>
      <c r="H195" s="424">
        <v>0.52200000000000002</v>
      </c>
      <c r="I195" s="421">
        <v>0.52200000000000002</v>
      </c>
      <c r="J195" s="422">
        <v>0.35516648310400001</v>
      </c>
      <c r="K195" s="425">
        <v>0.52147794771199996</v>
      </c>
    </row>
    <row r="196" spans="1:11" ht="14.4" customHeight="1" thickBot="1" x14ac:dyDescent="0.35">
      <c r="A196" s="442" t="s">
        <v>448</v>
      </c>
      <c r="B196" s="426">
        <v>28176.0000000074</v>
      </c>
      <c r="C196" s="426">
        <v>29042.698400000001</v>
      </c>
      <c r="D196" s="427">
        <v>866.69839999263104</v>
      </c>
      <c r="E196" s="433">
        <v>1.030760164678</v>
      </c>
      <c r="F196" s="426">
        <v>32693.003278083201</v>
      </c>
      <c r="G196" s="427">
        <v>5448.8338796805301</v>
      </c>
      <c r="H196" s="429">
        <v>2440.17418</v>
      </c>
      <c r="I196" s="426">
        <v>4945.6561700000002</v>
      </c>
      <c r="J196" s="427">
        <v>-503.17770968053401</v>
      </c>
      <c r="K196" s="434">
        <v>0.15127567595800001</v>
      </c>
    </row>
    <row r="197" spans="1:11" ht="14.4" customHeight="1" thickBot="1" x14ac:dyDescent="0.35">
      <c r="A197" s="443" t="s">
        <v>449</v>
      </c>
      <c r="B197" s="421">
        <v>13255.0000000035</v>
      </c>
      <c r="C197" s="421">
        <v>13394.855390000001</v>
      </c>
      <c r="D197" s="422">
        <v>139.85538999653201</v>
      </c>
      <c r="E197" s="423">
        <v>1.01055114221</v>
      </c>
      <c r="F197" s="421">
        <v>16371.0016414982</v>
      </c>
      <c r="G197" s="422">
        <v>2728.5002735830299</v>
      </c>
      <c r="H197" s="424">
        <v>1141.0721900000001</v>
      </c>
      <c r="I197" s="421">
        <v>2230.9539199999999</v>
      </c>
      <c r="J197" s="422">
        <v>-497.54635358303199</v>
      </c>
      <c r="K197" s="425">
        <v>0.13627473558700001</v>
      </c>
    </row>
    <row r="198" spans="1:11" ht="14.4" customHeight="1" thickBot="1" x14ac:dyDescent="0.35">
      <c r="A198" s="443" t="s">
        <v>450</v>
      </c>
      <c r="B198" s="421">
        <v>14921.0000000039</v>
      </c>
      <c r="C198" s="421">
        <v>15647.843010000001</v>
      </c>
      <c r="D198" s="422">
        <v>726.843009996099</v>
      </c>
      <c r="E198" s="423">
        <v>1.048712754506</v>
      </c>
      <c r="F198" s="421">
        <v>16322.001636585001</v>
      </c>
      <c r="G198" s="422">
        <v>2720.3336060974998</v>
      </c>
      <c r="H198" s="424">
        <v>1299.1019899999999</v>
      </c>
      <c r="I198" s="421">
        <v>2714.7022499999998</v>
      </c>
      <c r="J198" s="422">
        <v>-5.6313560975029997</v>
      </c>
      <c r="K198" s="425">
        <v>0.16632165039800001</v>
      </c>
    </row>
    <row r="199" spans="1:11" ht="14.4" customHeight="1" thickBot="1" x14ac:dyDescent="0.35">
      <c r="A199" s="442" t="s">
        <v>451</v>
      </c>
      <c r="B199" s="426">
        <v>0</v>
      </c>
      <c r="C199" s="426">
        <v>1454.7387200000001</v>
      </c>
      <c r="D199" s="427">
        <v>1454.7387200000001</v>
      </c>
      <c r="E199" s="428" t="s">
        <v>261</v>
      </c>
      <c r="F199" s="426">
        <v>0</v>
      </c>
      <c r="G199" s="427">
        <v>0</v>
      </c>
      <c r="H199" s="429">
        <v>1.532E-2</v>
      </c>
      <c r="I199" s="426">
        <v>1.532E-2</v>
      </c>
      <c r="J199" s="427">
        <v>1.532E-2</v>
      </c>
      <c r="K199" s="430" t="s">
        <v>261</v>
      </c>
    </row>
    <row r="200" spans="1:11" ht="14.4" customHeight="1" thickBot="1" x14ac:dyDescent="0.35">
      <c r="A200" s="443" t="s">
        <v>452</v>
      </c>
      <c r="B200" s="421">
        <v>0</v>
      </c>
      <c r="C200" s="421">
        <v>323.94276000000002</v>
      </c>
      <c r="D200" s="422">
        <v>323.94276000000002</v>
      </c>
      <c r="E200" s="431" t="s">
        <v>261</v>
      </c>
      <c r="F200" s="421">
        <v>0</v>
      </c>
      <c r="G200" s="422">
        <v>0</v>
      </c>
      <c r="H200" s="424">
        <v>0</v>
      </c>
      <c r="I200" s="421">
        <v>0</v>
      </c>
      <c r="J200" s="422">
        <v>0</v>
      </c>
      <c r="K200" s="432" t="s">
        <v>261</v>
      </c>
    </row>
    <row r="201" spans="1:11" ht="14.4" customHeight="1" thickBot="1" x14ac:dyDescent="0.35">
      <c r="A201" s="443" t="s">
        <v>453</v>
      </c>
      <c r="B201" s="421">
        <v>0</v>
      </c>
      <c r="C201" s="421">
        <v>1130.7959599999999</v>
      </c>
      <c r="D201" s="422">
        <v>1130.7959599999999</v>
      </c>
      <c r="E201" s="431" t="s">
        <v>261</v>
      </c>
      <c r="F201" s="421">
        <v>0</v>
      </c>
      <c r="G201" s="422">
        <v>0</v>
      </c>
      <c r="H201" s="424">
        <v>1.532E-2</v>
      </c>
      <c r="I201" s="421">
        <v>1.532E-2</v>
      </c>
      <c r="J201" s="422">
        <v>1.532E-2</v>
      </c>
      <c r="K201" s="432" t="s">
        <v>261</v>
      </c>
    </row>
    <row r="202" spans="1:11" ht="14.4" customHeight="1" thickBot="1" x14ac:dyDescent="0.35">
      <c r="A202" s="441" t="s">
        <v>454</v>
      </c>
      <c r="B202" s="421">
        <v>0</v>
      </c>
      <c r="C202" s="421">
        <v>1.5040500000000001</v>
      </c>
      <c r="D202" s="422">
        <v>1.5040500000000001</v>
      </c>
      <c r="E202" s="431" t="s">
        <v>261</v>
      </c>
      <c r="F202" s="421">
        <v>0</v>
      </c>
      <c r="G202" s="422">
        <v>0</v>
      </c>
      <c r="H202" s="424">
        <v>0</v>
      </c>
      <c r="I202" s="421">
        <v>0</v>
      </c>
      <c r="J202" s="422">
        <v>0</v>
      </c>
      <c r="K202" s="432" t="s">
        <v>261</v>
      </c>
    </row>
    <row r="203" spans="1:11" ht="14.4" customHeight="1" thickBot="1" x14ac:dyDescent="0.35">
      <c r="A203" s="442" t="s">
        <v>455</v>
      </c>
      <c r="B203" s="426">
        <v>0</v>
      </c>
      <c r="C203" s="426">
        <v>1.5040500000000001</v>
      </c>
      <c r="D203" s="427">
        <v>1.5040500000000001</v>
      </c>
      <c r="E203" s="428" t="s">
        <v>261</v>
      </c>
      <c r="F203" s="426">
        <v>0</v>
      </c>
      <c r="G203" s="427">
        <v>0</v>
      </c>
      <c r="H203" s="429">
        <v>0</v>
      </c>
      <c r="I203" s="426">
        <v>0</v>
      </c>
      <c r="J203" s="427">
        <v>0</v>
      </c>
      <c r="K203" s="430" t="s">
        <v>261</v>
      </c>
    </row>
    <row r="204" spans="1:11" ht="14.4" customHeight="1" thickBot="1" x14ac:dyDescent="0.35">
      <c r="A204" s="443" t="s">
        <v>456</v>
      </c>
      <c r="B204" s="421">
        <v>0</v>
      </c>
      <c r="C204" s="421">
        <v>1.5040500000000001</v>
      </c>
      <c r="D204" s="422">
        <v>1.5040500000000001</v>
      </c>
      <c r="E204" s="431" t="s">
        <v>261</v>
      </c>
      <c r="F204" s="421">
        <v>0</v>
      </c>
      <c r="G204" s="422">
        <v>0</v>
      </c>
      <c r="H204" s="424">
        <v>0</v>
      </c>
      <c r="I204" s="421">
        <v>0</v>
      </c>
      <c r="J204" s="422">
        <v>0</v>
      </c>
      <c r="K204" s="432" t="s">
        <v>261</v>
      </c>
    </row>
    <row r="205" spans="1:11" ht="14.4" customHeight="1" thickBot="1" x14ac:dyDescent="0.35">
      <c r="A205" s="440" t="s">
        <v>457</v>
      </c>
      <c r="B205" s="421">
        <v>54212.594372284701</v>
      </c>
      <c r="C205" s="421">
        <v>58518.898569999998</v>
      </c>
      <c r="D205" s="422">
        <v>4306.3041977152998</v>
      </c>
      <c r="E205" s="423">
        <v>1.0794336490909999</v>
      </c>
      <c r="F205" s="421">
        <v>53807.957099081199</v>
      </c>
      <c r="G205" s="422">
        <v>8967.9928498468707</v>
      </c>
      <c r="H205" s="424">
        <v>2790.81592</v>
      </c>
      <c r="I205" s="421">
        <v>4574.4773800000003</v>
      </c>
      <c r="J205" s="422">
        <v>-4393.5154698468696</v>
      </c>
      <c r="K205" s="425">
        <v>8.5014886767999995E-2</v>
      </c>
    </row>
    <row r="206" spans="1:11" ht="14.4" customHeight="1" thickBot="1" x14ac:dyDescent="0.35">
      <c r="A206" s="441" t="s">
        <v>458</v>
      </c>
      <c r="B206" s="421">
        <v>53825.000000014399</v>
      </c>
      <c r="C206" s="421">
        <v>56467.74207</v>
      </c>
      <c r="D206" s="422">
        <v>2642.7420699855602</v>
      </c>
      <c r="E206" s="423">
        <v>1.049098784393</v>
      </c>
      <c r="F206" s="421">
        <v>53350.005349332903</v>
      </c>
      <c r="G206" s="422">
        <v>8891.6675582221396</v>
      </c>
      <c r="H206" s="424">
        <v>2691.9713999999999</v>
      </c>
      <c r="I206" s="421">
        <v>4408.6175499999999</v>
      </c>
      <c r="J206" s="422">
        <v>-4483.0500082221397</v>
      </c>
      <c r="K206" s="425">
        <v>8.2635747103000007E-2</v>
      </c>
    </row>
    <row r="207" spans="1:11" ht="14.4" customHeight="1" thickBot="1" x14ac:dyDescent="0.35">
      <c r="A207" s="442" t="s">
        <v>459</v>
      </c>
      <c r="B207" s="426">
        <v>53825.000000014399</v>
      </c>
      <c r="C207" s="426">
        <v>56467.74207</v>
      </c>
      <c r="D207" s="427">
        <v>2642.7420699855602</v>
      </c>
      <c r="E207" s="433">
        <v>1.049098784393</v>
      </c>
      <c r="F207" s="426">
        <v>53350.005349332903</v>
      </c>
      <c r="G207" s="427">
        <v>8891.6675582221396</v>
      </c>
      <c r="H207" s="429">
        <v>2691.9713999999999</v>
      </c>
      <c r="I207" s="426">
        <v>4408.6175499999999</v>
      </c>
      <c r="J207" s="427">
        <v>-4483.0500082221397</v>
      </c>
      <c r="K207" s="434">
        <v>8.2635747103000007E-2</v>
      </c>
    </row>
    <row r="208" spans="1:11" ht="14.4" customHeight="1" thickBot="1" x14ac:dyDescent="0.35">
      <c r="A208" s="443" t="s">
        <v>460</v>
      </c>
      <c r="B208" s="421">
        <v>15225.0000000041</v>
      </c>
      <c r="C208" s="421">
        <v>14628.84657</v>
      </c>
      <c r="D208" s="422">
        <v>-596.15343000408598</v>
      </c>
      <c r="E208" s="423">
        <v>0.96084378128000003</v>
      </c>
      <c r="F208" s="421">
        <v>14700.0014739493</v>
      </c>
      <c r="G208" s="422">
        <v>2450.0002456582101</v>
      </c>
      <c r="H208" s="424">
        <v>1095.0029999999999</v>
      </c>
      <c r="I208" s="421">
        <v>2193.0549999999998</v>
      </c>
      <c r="J208" s="422">
        <v>-256.94524565821001</v>
      </c>
      <c r="K208" s="425">
        <v>0.14918740000700001</v>
      </c>
    </row>
    <row r="209" spans="1:11" ht="14.4" customHeight="1" thickBot="1" x14ac:dyDescent="0.35">
      <c r="A209" s="443" t="s">
        <v>461</v>
      </c>
      <c r="B209" s="421">
        <v>38500.000000010303</v>
      </c>
      <c r="C209" s="421">
        <v>41662.1558</v>
      </c>
      <c r="D209" s="422">
        <v>3162.15579998968</v>
      </c>
      <c r="E209" s="423">
        <v>1.0821339168819999</v>
      </c>
      <c r="F209" s="421">
        <v>38500.003860343299</v>
      </c>
      <c r="G209" s="422">
        <v>6416.6673100572198</v>
      </c>
      <c r="H209" s="424">
        <v>1547.5663</v>
      </c>
      <c r="I209" s="421">
        <v>2166.1604499999999</v>
      </c>
      <c r="J209" s="422">
        <v>-4250.5068600572204</v>
      </c>
      <c r="K209" s="425">
        <v>5.6263902150000003E-2</v>
      </c>
    </row>
    <row r="210" spans="1:11" ht="14.4" customHeight="1" thickBot="1" x14ac:dyDescent="0.35">
      <c r="A210" s="443" t="s">
        <v>462</v>
      </c>
      <c r="B210" s="421">
        <v>100.000000000027</v>
      </c>
      <c r="C210" s="421">
        <v>176.7397</v>
      </c>
      <c r="D210" s="422">
        <v>76.739699999972999</v>
      </c>
      <c r="E210" s="423">
        <v>1.767396999999</v>
      </c>
      <c r="F210" s="421">
        <v>150.00001504029899</v>
      </c>
      <c r="G210" s="422">
        <v>25.000002506716001</v>
      </c>
      <c r="H210" s="424">
        <v>49.402099999999997</v>
      </c>
      <c r="I210" s="421">
        <v>49.402099999999997</v>
      </c>
      <c r="J210" s="422">
        <v>24.402097493283001</v>
      </c>
      <c r="K210" s="425">
        <v>0.32934730030999998</v>
      </c>
    </row>
    <row r="211" spans="1:11" ht="14.4" customHeight="1" thickBot="1" x14ac:dyDescent="0.35">
      <c r="A211" s="441" t="s">
        <v>463</v>
      </c>
      <c r="B211" s="421">
        <v>0</v>
      </c>
      <c r="C211" s="421">
        <v>170.96299999999999</v>
      </c>
      <c r="D211" s="422">
        <v>170.96299999999999</v>
      </c>
      <c r="E211" s="431" t="s">
        <v>271</v>
      </c>
      <c r="F211" s="421">
        <v>0</v>
      </c>
      <c r="G211" s="422">
        <v>0</v>
      </c>
      <c r="H211" s="424">
        <v>15.8</v>
      </c>
      <c r="I211" s="421">
        <v>15.8</v>
      </c>
      <c r="J211" s="422">
        <v>15.8</v>
      </c>
      <c r="K211" s="432" t="s">
        <v>261</v>
      </c>
    </row>
    <row r="212" spans="1:11" ht="14.4" customHeight="1" thickBot="1" x14ac:dyDescent="0.35">
      <c r="A212" s="442" t="s">
        <v>464</v>
      </c>
      <c r="B212" s="426">
        <v>0</v>
      </c>
      <c r="C212" s="426">
        <v>170.96299999999999</v>
      </c>
      <c r="D212" s="427">
        <v>170.96299999999999</v>
      </c>
      <c r="E212" s="428" t="s">
        <v>271</v>
      </c>
      <c r="F212" s="426">
        <v>0</v>
      </c>
      <c r="G212" s="427">
        <v>0</v>
      </c>
      <c r="H212" s="429">
        <v>15.8</v>
      </c>
      <c r="I212" s="426">
        <v>15.8</v>
      </c>
      <c r="J212" s="427">
        <v>15.8</v>
      </c>
      <c r="K212" s="430" t="s">
        <v>261</v>
      </c>
    </row>
    <row r="213" spans="1:11" ht="14.4" customHeight="1" thickBot="1" x14ac:dyDescent="0.35">
      <c r="A213" s="443" t="s">
        <v>465</v>
      </c>
      <c r="B213" s="421">
        <v>0</v>
      </c>
      <c r="C213" s="421">
        <v>170.96299999999999</v>
      </c>
      <c r="D213" s="422">
        <v>170.96299999999999</v>
      </c>
      <c r="E213" s="431" t="s">
        <v>271</v>
      </c>
      <c r="F213" s="421">
        <v>0</v>
      </c>
      <c r="G213" s="422">
        <v>0</v>
      </c>
      <c r="H213" s="424">
        <v>15.8</v>
      </c>
      <c r="I213" s="421">
        <v>15.8</v>
      </c>
      <c r="J213" s="422">
        <v>15.8</v>
      </c>
      <c r="K213" s="432" t="s">
        <v>261</v>
      </c>
    </row>
    <row r="214" spans="1:11" ht="14.4" customHeight="1" thickBot="1" x14ac:dyDescent="0.35">
      <c r="A214" s="444" t="s">
        <v>466</v>
      </c>
      <c r="B214" s="426">
        <v>387.59437227027797</v>
      </c>
      <c r="C214" s="426">
        <v>1880.1935000000001</v>
      </c>
      <c r="D214" s="427">
        <v>1492.5991277297201</v>
      </c>
      <c r="E214" s="433">
        <v>4.8509308558499997</v>
      </c>
      <c r="F214" s="426">
        <v>457.95174974832798</v>
      </c>
      <c r="G214" s="427">
        <v>76.325291624721004</v>
      </c>
      <c r="H214" s="429">
        <v>83.044520000000006</v>
      </c>
      <c r="I214" s="426">
        <v>150.05983000000001</v>
      </c>
      <c r="J214" s="427">
        <v>73.734538375278007</v>
      </c>
      <c r="K214" s="434">
        <v>0.32767607085700001</v>
      </c>
    </row>
    <row r="215" spans="1:11" ht="14.4" customHeight="1" thickBot="1" x14ac:dyDescent="0.35">
      <c r="A215" s="442" t="s">
        <v>467</v>
      </c>
      <c r="B215" s="426">
        <v>0</v>
      </c>
      <c r="C215" s="426">
        <v>1417.8266900000001</v>
      </c>
      <c r="D215" s="427">
        <v>1417.8266900000001</v>
      </c>
      <c r="E215" s="428" t="s">
        <v>261</v>
      </c>
      <c r="F215" s="426">
        <v>0</v>
      </c>
      <c r="G215" s="427">
        <v>0</v>
      </c>
      <c r="H215" s="429">
        <v>45.74212</v>
      </c>
      <c r="I215" s="426">
        <v>45.742429999999999</v>
      </c>
      <c r="J215" s="427">
        <v>45.742429999999999</v>
      </c>
      <c r="K215" s="430" t="s">
        <v>261</v>
      </c>
    </row>
    <row r="216" spans="1:11" ht="14.4" customHeight="1" thickBot="1" x14ac:dyDescent="0.35">
      <c r="A216" s="443" t="s">
        <v>468</v>
      </c>
      <c r="B216" s="421">
        <v>0</v>
      </c>
      <c r="C216" s="421">
        <v>2.6900000000000001E-3</v>
      </c>
      <c r="D216" s="422">
        <v>2.6900000000000001E-3</v>
      </c>
      <c r="E216" s="431" t="s">
        <v>261</v>
      </c>
      <c r="F216" s="421">
        <v>0</v>
      </c>
      <c r="G216" s="422">
        <v>0</v>
      </c>
      <c r="H216" s="424">
        <v>-1.08E-3</v>
      </c>
      <c r="I216" s="421">
        <v>-7.6999999999999996E-4</v>
      </c>
      <c r="J216" s="422">
        <v>-7.6999999999999996E-4</v>
      </c>
      <c r="K216" s="432" t="s">
        <v>261</v>
      </c>
    </row>
    <row r="217" spans="1:11" ht="14.4" customHeight="1" thickBot="1" x14ac:dyDescent="0.35">
      <c r="A217" s="443" t="s">
        <v>469</v>
      </c>
      <c r="B217" s="421">
        <v>0</v>
      </c>
      <c r="C217" s="421">
        <v>1417.8240000000001</v>
      </c>
      <c r="D217" s="422">
        <v>1417.8240000000001</v>
      </c>
      <c r="E217" s="431" t="s">
        <v>271</v>
      </c>
      <c r="F217" s="421">
        <v>0</v>
      </c>
      <c r="G217" s="422">
        <v>0</v>
      </c>
      <c r="H217" s="424">
        <v>45.743200000000002</v>
      </c>
      <c r="I217" s="421">
        <v>45.743200000000002</v>
      </c>
      <c r="J217" s="422">
        <v>45.743200000000002</v>
      </c>
      <c r="K217" s="432" t="s">
        <v>271</v>
      </c>
    </row>
    <row r="218" spans="1:11" ht="14.4" customHeight="1" thickBot="1" x14ac:dyDescent="0.35">
      <c r="A218" s="442" t="s">
        <v>470</v>
      </c>
      <c r="B218" s="426">
        <v>387.59437227027797</v>
      </c>
      <c r="C218" s="426">
        <v>440.45380999999998</v>
      </c>
      <c r="D218" s="427">
        <v>52.859437729722003</v>
      </c>
      <c r="E218" s="433">
        <v>1.1363782384659999</v>
      </c>
      <c r="F218" s="426">
        <v>457.95174974832798</v>
      </c>
      <c r="G218" s="427">
        <v>76.325291624721004</v>
      </c>
      <c r="H218" s="429">
        <v>37.302399999999999</v>
      </c>
      <c r="I218" s="426">
        <v>72.7834</v>
      </c>
      <c r="J218" s="427">
        <v>-3.5418916247209999</v>
      </c>
      <c r="K218" s="434">
        <v>0.15893246404200001</v>
      </c>
    </row>
    <row r="219" spans="1:11" ht="14.4" customHeight="1" thickBot="1" x14ac:dyDescent="0.35">
      <c r="A219" s="443" t="s">
        <v>471</v>
      </c>
      <c r="B219" s="421">
        <v>330.00000000008703</v>
      </c>
      <c r="C219" s="421">
        <v>318.28300000000002</v>
      </c>
      <c r="D219" s="422">
        <v>-11.717000000085999</v>
      </c>
      <c r="E219" s="423">
        <v>0.96449393939299999</v>
      </c>
      <c r="F219" s="421">
        <v>340.00003409134303</v>
      </c>
      <c r="G219" s="422">
        <v>56.666672348557</v>
      </c>
      <c r="H219" s="424">
        <v>34.991</v>
      </c>
      <c r="I219" s="421">
        <v>70.471999999999994</v>
      </c>
      <c r="J219" s="422">
        <v>13.805327651441999</v>
      </c>
      <c r="K219" s="425">
        <v>0.20727056745200001</v>
      </c>
    </row>
    <row r="220" spans="1:11" ht="14.4" customHeight="1" thickBot="1" x14ac:dyDescent="0.35">
      <c r="A220" s="443" t="s">
        <v>472</v>
      </c>
      <c r="B220" s="421">
        <v>0</v>
      </c>
      <c r="C220" s="421">
        <v>0.878</v>
      </c>
      <c r="D220" s="422">
        <v>0.878</v>
      </c>
      <c r="E220" s="431" t="s">
        <v>261</v>
      </c>
      <c r="F220" s="421">
        <v>0.94274670335800004</v>
      </c>
      <c r="G220" s="422">
        <v>0.15712445055900001</v>
      </c>
      <c r="H220" s="424">
        <v>0.08</v>
      </c>
      <c r="I220" s="421">
        <v>0.08</v>
      </c>
      <c r="J220" s="422">
        <v>-7.7124450558999996E-2</v>
      </c>
      <c r="K220" s="425">
        <v>8.4858424552999995E-2</v>
      </c>
    </row>
    <row r="221" spans="1:11" ht="14.4" customHeight="1" thickBot="1" x14ac:dyDescent="0.35">
      <c r="A221" s="443" t="s">
        <v>473</v>
      </c>
      <c r="B221" s="421">
        <v>39.594372270191002</v>
      </c>
      <c r="C221" s="421">
        <v>73.201999999999998</v>
      </c>
      <c r="D221" s="422">
        <v>33.607627729808002</v>
      </c>
      <c r="E221" s="423">
        <v>1.8487980943469999</v>
      </c>
      <c r="F221" s="421">
        <v>74.123746884333002</v>
      </c>
      <c r="G221" s="422">
        <v>12.353957814055001</v>
      </c>
      <c r="H221" s="424">
        <v>0</v>
      </c>
      <c r="I221" s="421">
        <v>0</v>
      </c>
      <c r="J221" s="422">
        <v>-12.353957814055001</v>
      </c>
      <c r="K221" s="425">
        <v>0</v>
      </c>
    </row>
    <row r="222" spans="1:11" ht="14.4" customHeight="1" thickBot="1" x14ac:dyDescent="0.35">
      <c r="A222" s="443" t="s">
        <v>474</v>
      </c>
      <c r="B222" s="421">
        <v>18</v>
      </c>
      <c r="C222" s="421">
        <v>48.090809999999998</v>
      </c>
      <c r="D222" s="422">
        <v>30.090810000000001</v>
      </c>
      <c r="E222" s="423">
        <v>2.6717116666659999</v>
      </c>
      <c r="F222" s="421">
        <v>42.885222069291999</v>
      </c>
      <c r="G222" s="422">
        <v>7.1475370115479997</v>
      </c>
      <c r="H222" s="424">
        <v>2.2313999999999998</v>
      </c>
      <c r="I222" s="421">
        <v>2.2313999999999998</v>
      </c>
      <c r="J222" s="422">
        <v>-4.9161370115479999</v>
      </c>
      <c r="K222" s="425">
        <v>5.2031909649000001E-2</v>
      </c>
    </row>
    <row r="223" spans="1:11" ht="14.4" customHeight="1" thickBot="1" x14ac:dyDescent="0.35">
      <c r="A223" s="442" t="s">
        <v>475</v>
      </c>
      <c r="B223" s="426">
        <v>0</v>
      </c>
      <c r="C223" s="426">
        <v>21.913</v>
      </c>
      <c r="D223" s="427">
        <v>21.913</v>
      </c>
      <c r="E223" s="428" t="s">
        <v>261</v>
      </c>
      <c r="F223" s="426">
        <v>0</v>
      </c>
      <c r="G223" s="427">
        <v>0</v>
      </c>
      <c r="H223" s="429">
        <v>0</v>
      </c>
      <c r="I223" s="426">
        <v>31.533999999999999</v>
      </c>
      <c r="J223" s="427">
        <v>31.533999999999999</v>
      </c>
      <c r="K223" s="430" t="s">
        <v>261</v>
      </c>
    </row>
    <row r="224" spans="1:11" ht="14.4" customHeight="1" thickBot="1" x14ac:dyDescent="0.35">
      <c r="A224" s="443" t="s">
        <v>476</v>
      </c>
      <c r="B224" s="421">
        <v>0</v>
      </c>
      <c r="C224" s="421">
        <v>21.913</v>
      </c>
      <c r="D224" s="422">
        <v>21.913</v>
      </c>
      <c r="E224" s="431" t="s">
        <v>261</v>
      </c>
      <c r="F224" s="421">
        <v>0</v>
      </c>
      <c r="G224" s="422">
        <v>0</v>
      </c>
      <c r="H224" s="424">
        <v>0</v>
      </c>
      <c r="I224" s="421">
        <v>31.533999999999999</v>
      </c>
      <c r="J224" s="422">
        <v>31.533999999999999</v>
      </c>
      <c r="K224" s="432" t="s">
        <v>261</v>
      </c>
    </row>
    <row r="225" spans="1:11" ht="14.4" customHeight="1" thickBot="1" x14ac:dyDescent="0.35">
      <c r="A225" s="440" t="s">
        <v>477</v>
      </c>
      <c r="B225" s="421">
        <v>0</v>
      </c>
      <c r="C225" s="421">
        <v>6.7780000000000007E-2</v>
      </c>
      <c r="D225" s="422">
        <v>6.7780000000000007E-2</v>
      </c>
      <c r="E225" s="431" t="s">
        <v>271</v>
      </c>
      <c r="F225" s="421">
        <v>0</v>
      </c>
      <c r="G225" s="422">
        <v>0</v>
      </c>
      <c r="H225" s="424">
        <v>0</v>
      </c>
      <c r="I225" s="421">
        <v>0</v>
      </c>
      <c r="J225" s="422">
        <v>0</v>
      </c>
      <c r="K225" s="432" t="s">
        <v>261</v>
      </c>
    </row>
    <row r="226" spans="1:11" ht="14.4" customHeight="1" thickBot="1" x14ac:dyDescent="0.35">
      <c r="A226" s="444" t="s">
        <v>478</v>
      </c>
      <c r="B226" s="426">
        <v>0</v>
      </c>
      <c r="C226" s="426">
        <v>6.7780000000000007E-2</v>
      </c>
      <c r="D226" s="427">
        <v>6.7780000000000007E-2</v>
      </c>
      <c r="E226" s="428" t="s">
        <v>271</v>
      </c>
      <c r="F226" s="426">
        <v>0</v>
      </c>
      <c r="G226" s="427">
        <v>0</v>
      </c>
      <c r="H226" s="429">
        <v>0</v>
      </c>
      <c r="I226" s="426">
        <v>0</v>
      </c>
      <c r="J226" s="427">
        <v>0</v>
      </c>
      <c r="K226" s="430" t="s">
        <v>261</v>
      </c>
    </row>
    <row r="227" spans="1:11" ht="14.4" customHeight="1" thickBot="1" x14ac:dyDescent="0.35">
      <c r="A227" s="442" t="s">
        <v>479</v>
      </c>
      <c r="B227" s="426">
        <v>0</v>
      </c>
      <c r="C227" s="426">
        <v>6.7780000000000007E-2</v>
      </c>
      <c r="D227" s="427">
        <v>6.7780000000000007E-2</v>
      </c>
      <c r="E227" s="428" t="s">
        <v>271</v>
      </c>
      <c r="F227" s="426">
        <v>0</v>
      </c>
      <c r="G227" s="427">
        <v>0</v>
      </c>
      <c r="H227" s="429">
        <v>0</v>
      </c>
      <c r="I227" s="426">
        <v>0</v>
      </c>
      <c r="J227" s="427">
        <v>0</v>
      </c>
      <c r="K227" s="430" t="s">
        <v>261</v>
      </c>
    </row>
    <row r="228" spans="1:11" ht="14.4" customHeight="1" thickBot="1" x14ac:dyDescent="0.35">
      <c r="A228" s="443" t="s">
        <v>480</v>
      </c>
      <c r="B228" s="421">
        <v>0</v>
      </c>
      <c r="C228" s="421">
        <v>6.7780000000000007E-2</v>
      </c>
      <c r="D228" s="422">
        <v>6.7780000000000007E-2</v>
      </c>
      <c r="E228" s="431" t="s">
        <v>271</v>
      </c>
      <c r="F228" s="421">
        <v>0</v>
      </c>
      <c r="G228" s="422">
        <v>0</v>
      </c>
      <c r="H228" s="424">
        <v>0</v>
      </c>
      <c r="I228" s="421">
        <v>0</v>
      </c>
      <c r="J228" s="422">
        <v>0</v>
      </c>
      <c r="K228" s="432" t="s">
        <v>261</v>
      </c>
    </row>
    <row r="229" spans="1:11" ht="14.4" customHeight="1" thickBot="1" x14ac:dyDescent="0.35">
      <c r="A229" s="440" t="s">
        <v>481</v>
      </c>
      <c r="B229" s="421">
        <v>140.00000000003701</v>
      </c>
      <c r="C229" s="421">
        <v>335.5</v>
      </c>
      <c r="D229" s="422">
        <v>195.49999999996299</v>
      </c>
      <c r="E229" s="423">
        <v>2.3964285714270002</v>
      </c>
      <c r="F229" s="421">
        <v>296.40117250991301</v>
      </c>
      <c r="G229" s="422">
        <v>49.400195418317999</v>
      </c>
      <c r="H229" s="424">
        <v>0</v>
      </c>
      <c r="I229" s="421">
        <v>0</v>
      </c>
      <c r="J229" s="422">
        <v>-49.400195418317999</v>
      </c>
      <c r="K229" s="425">
        <v>0</v>
      </c>
    </row>
    <row r="230" spans="1:11" ht="14.4" customHeight="1" thickBot="1" x14ac:dyDescent="0.35">
      <c r="A230" s="444" t="s">
        <v>482</v>
      </c>
      <c r="B230" s="426">
        <v>140.00000000003701</v>
      </c>
      <c r="C230" s="426">
        <v>335.5</v>
      </c>
      <c r="D230" s="427">
        <v>195.49999999996299</v>
      </c>
      <c r="E230" s="433">
        <v>2.3964285714270002</v>
      </c>
      <c r="F230" s="426">
        <v>296.40117250991301</v>
      </c>
      <c r="G230" s="427">
        <v>49.400195418317999</v>
      </c>
      <c r="H230" s="429">
        <v>0</v>
      </c>
      <c r="I230" s="426">
        <v>0</v>
      </c>
      <c r="J230" s="427">
        <v>-49.400195418317999</v>
      </c>
      <c r="K230" s="434">
        <v>0</v>
      </c>
    </row>
    <row r="231" spans="1:11" ht="14.4" customHeight="1" thickBot="1" x14ac:dyDescent="0.35">
      <c r="A231" s="442" t="s">
        <v>483</v>
      </c>
      <c r="B231" s="426">
        <v>140.00000000003701</v>
      </c>
      <c r="C231" s="426">
        <v>335.5</v>
      </c>
      <c r="D231" s="427">
        <v>195.49999999996299</v>
      </c>
      <c r="E231" s="433">
        <v>2.3964285714270002</v>
      </c>
      <c r="F231" s="426">
        <v>296.40117250991301</v>
      </c>
      <c r="G231" s="427">
        <v>49.400195418317999</v>
      </c>
      <c r="H231" s="429">
        <v>0</v>
      </c>
      <c r="I231" s="426">
        <v>0</v>
      </c>
      <c r="J231" s="427">
        <v>-49.400195418317999</v>
      </c>
      <c r="K231" s="434">
        <v>0</v>
      </c>
    </row>
    <row r="232" spans="1:11" ht="14.4" customHeight="1" thickBot="1" x14ac:dyDescent="0.35">
      <c r="A232" s="443" t="s">
        <v>484</v>
      </c>
      <c r="B232" s="421">
        <v>140.00000000003701</v>
      </c>
      <c r="C232" s="421">
        <v>335.5</v>
      </c>
      <c r="D232" s="422">
        <v>195.49999999996299</v>
      </c>
      <c r="E232" s="423">
        <v>2.3964285714270002</v>
      </c>
      <c r="F232" s="421">
        <v>296.40117250991301</v>
      </c>
      <c r="G232" s="422">
        <v>49.400195418317999</v>
      </c>
      <c r="H232" s="424">
        <v>0</v>
      </c>
      <c r="I232" s="421">
        <v>0</v>
      </c>
      <c r="J232" s="422">
        <v>-49.400195418317999</v>
      </c>
      <c r="K232" s="425">
        <v>0</v>
      </c>
    </row>
    <row r="233" spans="1:11" ht="14.4" customHeight="1" thickBot="1" x14ac:dyDescent="0.35">
      <c r="A233" s="439" t="s">
        <v>485</v>
      </c>
      <c r="B233" s="421">
        <v>5781.2236331171898</v>
      </c>
      <c r="C233" s="421">
        <v>6063.3632700000098</v>
      </c>
      <c r="D233" s="422">
        <v>282.13963688281501</v>
      </c>
      <c r="E233" s="423">
        <v>1.048802754362</v>
      </c>
      <c r="F233" s="421">
        <v>0</v>
      </c>
      <c r="G233" s="422">
        <v>0</v>
      </c>
      <c r="H233" s="424">
        <v>424.29210999999998</v>
      </c>
      <c r="I233" s="421">
        <v>905.27993000000004</v>
      </c>
      <c r="J233" s="422">
        <v>905.27993000000004</v>
      </c>
      <c r="K233" s="432" t="s">
        <v>271</v>
      </c>
    </row>
    <row r="234" spans="1:11" ht="14.4" customHeight="1" thickBot="1" x14ac:dyDescent="0.35">
      <c r="A234" s="445" t="s">
        <v>486</v>
      </c>
      <c r="B234" s="426">
        <v>5781.2236331171898</v>
      </c>
      <c r="C234" s="426">
        <v>6063.3632700000098</v>
      </c>
      <c r="D234" s="427">
        <v>282.13963688281501</v>
      </c>
      <c r="E234" s="433">
        <v>1.048802754362</v>
      </c>
      <c r="F234" s="426">
        <v>0</v>
      </c>
      <c r="G234" s="427">
        <v>0</v>
      </c>
      <c r="H234" s="429">
        <v>424.29210999999998</v>
      </c>
      <c r="I234" s="426">
        <v>905.27993000000004</v>
      </c>
      <c r="J234" s="427">
        <v>905.27993000000004</v>
      </c>
      <c r="K234" s="430" t="s">
        <v>271</v>
      </c>
    </row>
    <row r="235" spans="1:11" ht="14.4" customHeight="1" thickBot="1" x14ac:dyDescent="0.35">
      <c r="A235" s="444" t="s">
        <v>54</v>
      </c>
      <c r="B235" s="426">
        <v>5781.2236331171898</v>
      </c>
      <c r="C235" s="426">
        <v>6063.3632700000098</v>
      </c>
      <c r="D235" s="427">
        <v>282.13963688281501</v>
      </c>
      <c r="E235" s="433">
        <v>1.048802754362</v>
      </c>
      <c r="F235" s="426">
        <v>0</v>
      </c>
      <c r="G235" s="427">
        <v>0</v>
      </c>
      <c r="H235" s="429">
        <v>424.29210999999998</v>
      </c>
      <c r="I235" s="426">
        <v>905.27993000000004</v>
      </c>
      <c r="J235" s="427">
        <v>905.27993000000004</v>
      </c>
      <c r="K235" s="430" t="s">
        <v>271</v>
      </c>
    </row>
    <row r="236" spans="1:11" ht="14.4" customHeight="1" thickBot="1" x14ac:dyDescent="0.35">
      <c r="A236" s="442" t="s">
        <v>487</v>
      </c>
      <c r="B236" s="426">
        <v>58.356994981267</v>
      </c>
      <c r="C236" s="426">
        <v>59.569749999999999</v>
      </c>
      <c r="D236" s="427">
        <v>1.212755018732</v>
      </c>
      <c r="E236" s="433">
        <v>1.0207816564079999</v>
      </c>
      <c r="F236" s="426">
        <v>0</v>
      </c>
      <c r="G236" s="427">
        <v>0</v>
      </c>
      <c r="H236" s="429">
        <v>4.9630000000000001</v>
      </c>
      <c r="I236" s="426">
        <v>9.9260000000000002</v>
      </c>
      <c r="J236" s="427">
        <v>9.9260000000000002</v>
      </c>
      <c r="K236" s="430" t="s">
        <v>271</v>
      </c>
    </row>
    <row r="237" spans="1:11" ht="14.4" customHeight="1" thickBot="1" x14ac:dyDescent="0.35">
      <c r="A237" s="443" t="s">
        <v>488</v>
      </c>
      <c r="B237" s="421">
        <v>58.356994981267</v>
      </c>
      <c r="C237" s="421">
        <v>59.569749999999999</v>
      </c>
      <c r="D237" s="422">
        <v>1.212755018732</v>
      </c>
      <c r="E237" s="423">
        <v>1.0207816564079999</v>
      </c>
      <c r="F237" s="421">
        <v>0</v>
      </c>
      <c r="G237" s="422">
        <v>0</v>
      </c>
      <c r="H237" s="424">
        <v>4.9630000000000001</v>
      </c>
      <c r="I237" s="421">
        <v>9.9260000000000002</v>
      </c>
      <c r="J237" s="422">
        <v>9.9260000000000002</v>
      </c>
      <c r="K237" s="432" t="s">
        <v>271</v>
      </c>
    </row>
    <row r="238" spans="1:11" ht="14.4" customHeight="1" thickBot="1" x14ac:dyDescent="0.35">
      <c r="A238" s="442" t="s">
        <v>489</v>
      </c>
      <c r="B238" s="426">
        <v>424.38287574380098</v>
      </c>
      <c r="C238" s="426">
        <v>489.8252</v>
      </c>
      <c r="D238" s="427">
        <v>65.442324256199001</v>
      </c>
      <c r="E238" s="433">
        <v>1.154205855129</v>
      </c>
      <c r="F238" s="426">
        <v>0</v>
      </c>
      <c r="G238" s="427">
        <v>0</v>
      </c>
      <c r="H238" s="429">
        <v>38.165500000000002</v>
      </c>
      <c r="I238" s="426">
        <v>84.769800000000004</v>
      </c>
      <c r="J238" s="427">
        <v>84.769800000000004</v>
      </c>
      <c r="K238" s="430" t="s">
        <v>271</v>
      </c>
    </row>
    <row r="239" spans="1:11" ht="14.4" customHeight="1" thickBot="1" x14ac:dyDescent="0.35">
      <c r="A239" s="443" t="s">
        <v>490</v>
      </c>
      <c r="B239" s="421">
        <v>1.2942322681209999</v>
      </c>
      <c r="C239" s="421">
        <v>13.262</v>
      </c>
      <c r="D239" s="422">
        <v>11.967767731878</v>
      </c>
      <c r="E239" s="423">
        <v>10.247001505569999</v>
      </c>
      <c r="F239" s="421">
        <v>0</v>
      </c>
      <c r="G239" s="422">
        <v>0</v>
      </c>
      <c r="H239" s="424">
        <v>0</v>
      </c>
      <c r="I239" s="421">
        <v>0</v>
      </c>
      <c r="J239" s="422">
        <v>0</v>
      </c>
      <c r="K239" s="425">
        <v>2</v>
      </c>
    </row>
    <row r="240" spans="1:11" ht="14.4" customHeight="1" thickBot="1" x14ac:dyDescent="0.35">
      <c r="A240" s="443" t="s">
        <v>491</v>
      </c>
      <c r="B240" s="421">
        <v>29.236520488856002</v>
      </c>
      <c r="C240" s="421">
        <v>16.220800000000001</v>
      </c>
      <c r="D240" s="422">
        <v>-13.015720488855999</v>
      </c>
      <c r="E240" s="423">
        <v>0.55481294383699997</v>
      </c>
      <c r="F240" s="421">
        <v>0</v>
      </c>
      <c r="G240" s="422">
        <v>0</v>
      </c>
      <c r="H240" s="424">
        <v>0</v>
      </c>
      <c r="I240" s="421">
        <v>0</v>
      </c>
      <c r="J240" s="422">
        <v>0</v>
      </c>
      <c r="K240" s="425">
        <v>2</v>
      </c>
    </row>
    <row r="241" spans="1:11" ht="14.4" customHeight="1" thickBot="1" x14ac:dyDescent="0.35">
      <c r="A241" s="443" t="s">
        <v>492</v>
      </c>
      <c r="B241" s="421">
        <v>393.85212298682302</v>
      </c>
      <c r="C241" s="421">
        <v>460.3424</v>
      </c>
      <c r="D241" s="422">
        <v>66.490277013177007</v>
      </c>
      <c r="E241" s="423">
        <v>1.168820410333</v>
      </c>
      <c r="F241" s="421">
        <v>0</v>
      </c>
      <c r="G241" s="422">
        <v>0</v>
      </c>
      <c r="H241" s="424">
        <v>38.165500000000002</v>
      </c>
      <c r="I241" s="421">
        <v>84.769800000000004</v>
      </c>
      <c r="J241" s="422">
        <v>84.769800000000004</v>
      </c>
      <c r="K241" s="432" t="s">
        <v>271</v>
      </c>
    </row>
    <row r="242" spans="1:11" ht="14.4" customHeight="1" thickBot="1" x14ac:dyDescent="0.35">
      <c r="A242" s="442" t="s">
        <v>493</v>
      </c>
      <c r="B242" s="426">
        <v>138.72079401207</v>
      </c>
      <c r="C242" s="426">
        <v>149.92846</v>
      </c>
      <c r="D242" s="427">
        <v>11.207665987928999</v>
      </c>
      <c r="E242" s="433">
        <v>1.0807929774889999</v>
      </c>
      <c r="F242" s="426">
        <v>0</v>
      </c>
      <c r="G242" s="427">
        <v>0</v>
      </c>
      <c r="H242" s="429">
        <v>13.6256</v>
      </c>
      <c r="I242" s="426">
        <v>25.707229999999999</v>
      </c>
      <c r="J242" s="427">
        <v>25.707229999999999</v>
      </c>
      <c r="K242" s="430" t="s">
        <v>271</v>
      </c>
    </row>
    <row r="243" spans="1:11" ht="14.4" customHeight="1" thickBot="1" x14ac:dyDescent="0.35">
      <c r="A243" s="443" t="s">
        <v>494</v>
      </c>
      <c r="B243" s="421">
        <v>138.72079401207</v>
      </c>
      <c r="C243" s="421">
        <v>149.92846</v>
      </c>
      <c r="D243" s="422">
        <v>11.207665987928999</v>
      </c>
      <c r="E243" s="423">
        <v>1.0807929774889999</v>
      </c>
      <c r="F243" s="421">
        <v>0</v>
      </c>
      <c r="G243" s="422">
        <v>0</v>
      </c>
      <c r="H243" s="424">
        <v>13.6256</v>
      </c>
      <c r="I243" s="421">
        <v>25.707229999999999</v>
      </c>
      <c r="J243" s="422">
        <v>25.707229999999999</v>
      </c>
      <c r="K243" s="432" t="s">
        <v>271</v>
      </c>
    </row>
    <row r="244" spans="1:11" ht="14.4" customHeight="1" thickBot="1" x14ac:dyDescent="0.35">
      <c r="A244" s="442" t="s">
        <v>495</v>
      </c>
      <c r="B244" s="426">
        <v>0</v>
      </c>
      <c r="C244" s="426">
        <v>0.92</v>
      </c>
      <c r="D244" s="427">
        <v>0.92</v>
      </c>
      <c r="E244" s="428" t="s">
        <v>261</v>
      </c>
      <c r="F244" s="426">
        <v>0</v>
      </c>
      <c r="G244" s="427">
        <v>0</v>
      </c>
      <c r="H244" s="429">
        <v>0</v>
      </c>
      <c r="I244" s="426">
        <v>0.28000000000000003</v>
      </c>
      <c r="J244" s="427">
        <v>0.28000000000000003</v>
      </c>
      <c r="K244" s="430" t="s">
        <v>271</v>
      </c>
    </row>
    <row r="245" spans="1:11" ht="14.4" customHeight="1" thickBot="1" x14ac:dyDescent="0.35">
      <c r="A245" s="443" t="s">
        <v>496</v>
      </c>
      <c r="B245" s="421">
        <v>0</v>
      </c>
      <c r="C245" s="421">
        <v>0.92</v>
      </c>
      <c r="D245" s="422">
        <v>0.92</v>
      </c>
      <c r="E245" s="431" t="s">
        <v>261</v>
      </c>
      <c r="F245" s="421">
        <v>0</v>
      </c>
      <c r="G245" s="422">
        <v>0</v>
      </c>
      <c r="H245" s="424">
        <v>0</v>
      </c>
      <c r="I245" s="421">
        <v>0.28000000000000003</v>
      </c>
      <c r="J245" s="422">
        <v>0.28000000000000003</v>
      </c>
      <c r="K245" s="432" t="s">
        <v>271</v>
      </c>
    </row>
    <row r="246" spans="1:11" ht="14.4" customHeight="1" thickBot="1" x14ac:dyDescent="0.35">
      <c r="A246" s="442" t="s">
        <v>497</v>
      </c>
      <c r="B246" s="426">
        <v>1564</v>
      </c>
      <c r="C246" s="426">
        <v>1428.72408</v>
      </c>
      <c r="D246" s="427">
        <v>-135.27591999999899</v>
      </c>
      <c r="E246" s="433">
        <v>0.91350644501199996</v>
      </c>
      <c r="F246" s="426">
        <v>0</v>
      </c>
      <c r="G246" s="427">
        <v>0</v>
      </c>
      <c r="H246" s="429">
        <v>130.37036000000001</v>
      </c>
      <c r="I246" s="426">
        <v>227.48606000000001</v>
      </c>
      <c r="J246" s="427">
        <v>227.48606000000001</v>
      </c>
      <c r="K246" s="430" t="s">
        <v>271</v>
      </c>
    </row>
    <row r="247" spans="1:11" ht="14.4" customHeight="1" thickBot="1" x14ac:dyDescent="0.35">
      <c r="A247" s="443" t="s">
        <v>498</v>
      </c>
      <c r="B247" s="421">
        <v>1564</v>
      </c>
      <c r="C247" s="421">
        <v>1428.72408</v>
      </c>
      <c r="D247" s="422">
        <v>-135.27591999999899</v>
      </c>
      <c r="E247" s="423">
        <v>0.91350644501199996</v>
      </c>
      <c r="F247" s="421">
        <v>0</v>
      </c>
      <c r="G247" s="422">
        <v>0</v>
      </c>
      <c r="H247" s="424">
        <v>130.37036000000001</v>
      </c>
      <c r="I247" s="421">
        <v>227.48606000000001</v>
      </c>
      <c r="J247" s="422">
        <v>227.48606000000001</v>
      </c>
      <c r="K247" s="432" t="s">
        <v>271</v>
      </c>
    </row>
    <row r="248" spans="1:11" ht="14.4" customHeight="1" thickBot="1" x14ac:dyDescent="0.35">
      <c r="A248" s="442" t="s">
        <v>499</v>
      </c>
      <c r="B248" s="426">
        <v>0</v>
      </c>
      <c r="C248" s="426">
        <v>398.91899999999998</v>
      </c>
      <c r="D248" s="427">
        <v>398.91899999999998</v>
      </c>
      <c r="E248" s="428" t="s">
        <v>261</v>
      </c>
      <c r="F248" s="426">
        <v>0</v>
      </c>
      <c r="G248" s="427">
        <v>0</v>
      </c>
      <c r="H248" s="429">
        <v>0</v>
      </c>
      <c r="I248" s="426">
        <v>0</v>
      </c>
      <c r="J248" s="427">
        <v>0</v>
      </c>
      <c r="K248" s="434">
        <v>2</v>
      </c>
    </row>
    <row r="249" spans="1:11" ht="14.4" customHeight="1" thickBot="1" x14ac:dyDescent="0.35">
      <c r="A249" s="443" t="s">
        <v>500</v>
      </c>
      <c r="B249" s="421">
        <v>0</v>
      </c>
      <c r="C249" s="421">
        <v>398.91899999999998</v>
      </c>
      <c r="D249" s="422">
        <v>398.91899999999998</v>
      </c>
      <c r="E249" s="431" t="s">
        <v>261</v>
      </c>
      <c r="F249" s="421">
        <v>0</v>
      </c>
      <c r="G249" s="422">
        <v>0</v>
      </c>
      <c r="H249" s="424">
        <v>0</v>
      </c>
      <c r="I249" s="421">
        <v>0</v>
      </c>
      <c r="J249" s="422">
        <v>0</v>
      </c>
      <c r="K249" s="425">
        <v>2</v>
      </c>
    </row>
    <row r="250" spans="1:11" ht="14.4" customHeight="1" thickBot="1" x14ac:dyDescent="0.35">
      <c r="A250" s="442" t="s">
        <v>501</v>
      </c>
      <c r="B250" s="426">
        <v>3595.7629683800501</v>
      </c>
      <c r="C250" s="426">
        <v>3535.47678</v>
      </c>
      <c r="D250" s="427">
        <v>-60.286188380047001</v>
      </c>
      <c r="E250" s="433">
        <v>0.98323410388499999</v>
      </c>
      <c r="F250" s="426">
        <v>0</v>
      </c>
      <c r="G250" s="427">
        <v>0</v>
      </c>
      <c r="H250" s="429">
        <v>237.16765000000001</v>
      </c>
      <c r="I250" s="426">
        <v>557.11084000000005</v>
      </c>
      <c r="J250" s="427">
        <v>557.11084000000005</v>
      </c>
      <c r="K250" s="430" t="s">
        <v>271</v>
      </c>
    </row>
    <row r="251" spans="1:11" ht="14.4" customHeight="1" thickBot="1" x14ac:dyDescent="0.35">
      <c r="A251" s="443" t="s">
        <v>502</v>
      </c>
      <c r="B251" s="421">
        <v>3595.7629683800501</v>
      </c>
      <c r="C251" s="421">
        <v>3535.47678</v>
      </c>
      <c r="D251" s="422">
        <v>-60.286188380047001</v>
      </c>
      <c r="E251" s="423">
        <v>0.98323410388499999</v>
      </c>
      <c r="F251" s="421">
        <v>0</v>
      </c>
      <c r="G251" s="422">
        <v>0</v>
      </c>
      <c r="H251" s="424">
        <v>237.16765000000001</v>
      </c>
      <c r="I251" s="421">
        <v>557.11084000000005</v>
      </c>
      <c r="J251" s="422">
        <v>557.11084000000005</v>
      </c>
      <c r="K251" s="432" t="s">
        <v>271</v>
      </c>
    </row>
    <row r="252" spans="1:11" ht="14.4" customHeight="1" thickBot="1" x14ac:dyDescent="0.35">
      <c r="A252" s="447" t="s">
        <v>503</v>
      </c>
      <c r="B252" s="426">
        <v>0</v>
      </c>
      <c r="C252" s="426">
        <v>703.95624999999995</v>
      </c>
      <c r="D252" s="427">
        <v>703.95624999999995</v>
      </c>
      <c r="E252" s="428" t="s">
        <v>261</v>
      </c>
      <c r="F252" s="426">
        <v>0</v>
      </c>
      <c r="G252" s="427">
        <v>0</v>
      </c>
      <c r="H252" s="429">
        <v>57.235799999999998</v>
      </c>
      <c r="I252" s="426">
        <v>113.78807</v>
      </c>
      <c r="J252" s="427">
        <v>113.78807</v>
      </c>
      <c r="K252" s="430" t="s">
        <v>271</v>
      </c>
    </row>
    <row r="253" spans="1:11" ht="14.4" customHeight="1" thickBot="1" x14ac:dyDescent="0.35">
      <c r="A253" s="445" t="s">
        <v>504</v>
      </c>
      <c r="B253" s="426">
        <v>0</v>
      </c>
      <c r="C253" s="426">
        <v>703.95624999999995</v>
      </c>
      <c r="D253" s="427">
        <v>703.95624999999995</v>
      </c>
      <c r="E253" s="428" t="s">
        <v>261</v>
      </c>
      <c r="F253" s="426">
        <v>0</v>
      </c>
      <c r="G253" s="427">
        <v>0</v>
      </c>
      <c r="H253" s="429">
        <v>57.235799999999998</v>
      </c>
      <c r="I253" s="426">
        <v>113.78807</v>
      </c>
      <c r="J253" s="427">
        <v>113.78807</v>
      </c>
      <c r="K253" s="430" t="s">
        <v>271</v>
      </c>
    </row>
    <row r="254" spans="1:11" ht="14.4" customHeight="1" thickBot="1" x14ac:dyDescent="0.35">
      <c r="A254" s="444" t="s">
        <v>505</v>
      </c>
      <c r="B254" s="426">
        <v>0</v>
      </c>
      <c r="C254" s="426">
        <v>703.95624999999995</v>
      </c>
      <c r="D254" s="427">
        <v>703.95624999999995</v>
      </c>
      <c r="E254" s="428" t="s">
        <v>261</v>
      </c>
      <c r="F254" s="426">
        <v>0</v>
      </c>
      <c r="G254" s="427">
        <v>0</v>
      </c>
      <c r="H254" s="429">
        <v>57.235799999999998</v>
      </c>
      <c r="I254" s="426">
        <v>113.78807</v>
      </c>
      <c r="J254" s="427">
        <v>113.78807</v>
      </c>
      <c r="K254" s="430" t="s">
        <v>271</v>
      </c>
    </row>
    <row r="255" spans="1:11" ht="14.4" customHeight="1" thickBot="1" x14ac:dyDescent="0.35">
      <c r="A255" s="442" t="s">
        <v>506</v>
      </c>
      <c r="B255" s="426">
        <v>0</v>
      </c>
      <c r="C255" s="426">
        <v>703.95624999999995</v>
      </c>
      <c r="D255" s="427">
        <v>703.95624999999995</v>
      </c>
      <c r="E255" s="428" t="s">
        <v>261</v>
      </c>
      <c r="F255" s="426">
        <v>0</v>
      </c>
      <c r="G255" s="427">
        <v>0</v>
      </c>
      <c r="H255" s="429">
        <v>57.235799999999998</v>
      </c>
      <c r="I255" s="426">
        <v>113.78807</v>
      </c>
      <c r="J255" s="427">
        <v>113.78807</v>
      </c>
      <c r="K255" s="430" t="s">
        <v>271</v>
      </c>
    </row>
    <row r="256" spans="1:11" ht="14.4" customHeight="1" thickBot="1" x14ac:dyDescent="0.35">
      <c r="A256" s="443" t="s">
        <v>507</v>
      </c>
      <c r="B256" s="421">
        <v>0</v>
      </c>
      <c r="C256" s="421">
        <v>698.23244999999997</v>
      </c>
      <c r="D256" s="422">
        <v>698.23244999999997</v>
      </c>
      <c r="E256" s="431" t="s">
        <v>261</v>
      </c>
      <c r="F256" s="421">
        <v>0</v>
      </c>
      <c r="G256" s="422">
        <v>0</v>
      </c>
      <c r="H256" s="424">
        <v>57.235799999999998</v>
      </c>
      <c r="I256" s="421">
        <v>113.78807</v>
      </c>
      <c r="J256" s="422">
        <v>113.78807</v>
      </c>
      <c r="K256" s="432" t="s">
        <v>271</v>
      </c>
    </row>
    <row r="257" spans="1:11" ht="14.4" customHeight="1" thickBot="1" x14ac:dyDescent="0.35">
      <c r="A257" s="443" t="s">
        <v>508</v>
      </c>
      <c r="B257" s="421">
        <v>0</v>
      </c>
      <c r="C257" s="421">
        <v>5.7237999999999998</v>
      </c>
      <c r="D257" s="422">
        <v>5.7237999999999998</v>
      </c>
      <c r="E257" s="431" t="s">
        <v>261</v>
      </c>
      <c r="F257" s="421">
        <v>0</v>
      </c>
      <c r="G257" s="422">
        <v>0</v>
      </c>
      <c r="H257" s="424">
        <v>0</v>
      </c>
      <c r="I257" s="421">
        <v>0</v>
      </c>
      <c r="J257" s="422">
        <v>0</v>
      </c>
      <c r="K257" s="425">
        <v>2</v>
      </c>
    </row>
    <row r="258" spans="1:11" ht="14.4" customHeight="1" thickBot="1" x14ac:dyDescent="0.35">
      <c r="A258" s="448"/>
      <c r="B258" s="421">
        <v>47055.078452424801</v>
      </c>
      <c r="C258" s="421">
        <v>50599.606749999999</v>
      </c>
      <c r="D258" s="422">
        <v>3544.5282975751702</v>
      </c>
      <c r="E258" s="423">
        <v>1.0753272210810001</v>
      </c>
      <c r="F258" s="421">
        <v>54397.596728759097</v>
      </c>
      <c r="G258" s="422">
        <v>9066.2661214598593</v>
      </c>
      <c r="H258" s="424">
        <v>3885.0955800000002</v>
      </c>
      <c r="I258" s="421">
        <v>7873.4236600000004</v>
      </c>
      <c r="J258" s="422">
        <v>-1192.84246145986</v>
      </c>
      <c r="K258" s="425">
        <v>0.14473844679600001</v>
      </c>
    </row>
    <row r="259" spans="1:11" ht="14.4" customHeight="1" thickBot="1" x14ac:dyDescent="0.35">
      <c r="A259" s="449" t="s">
        <v>66</v>
      </c>
      <c r="B259" s="435">
        <v>47055.078452424801</v>
      </c>
      <c r="C259" s="435">
        <v>50599.606749999999</v>
      </c>
      <c r="D259" s="436">
        <v>3544.5282975751702</v>
      </c>
      <c r="E259" s="437" t="s">
        <v>261</v>
      </c>
      <c r="F259" s="435">
        <v>54397.596728759097</v>
      </c>
      <c r="G259" s="436">
        <v>9066.2661214598593</v>
      </c>
      <c r="H259" s="435">
        <v>3885.0955800000002</v>
      </c>
      <c r="I259" s="435">
        <v>7873.4236600000004</v>
      </c>
      <c r="J259" s="436">
        <v>-1192.84246145986</v>
      </c>
      <c r="K259" s="438">
        <v>0.14473844679600001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7" t="s">
        <v>138</v>
      </c>
      <c r="B1" s="358"/>
      <c r="C1" s="358"/>
      <c r="D1" s="358"/>
      <c r="E1" s="358"/>
      <c r="F1" s="358"/>
      <c r="G1" s="329"/>
      <c r="H1" s="359"/>
      <c r="I1" s="359"/>
    </row>
    <row r="2" spans="1:10" ht="14.4" customHeight="1" thickBot="1" x14ac:dyDescent="0.35">
      <c r="A2" s="234" t="s">
        <v>260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4">
        <v>2014</v>
      </c>
      <c r="D3" s="295">
        <v>2015</v>
      </c>
      <c r="E3" s="7"/>
      <c r="F3" s="352">
        <v>2016</v>
      </c>
      <c r="G3" s="353"/>
      <c r="H3" s="353"/>
      <c r="I3" s="354"/>
    </row>
    <row r="4" spans="1:10" ht="14.4" customHeight="1" thickBot="1" x14ac:dyDescent="0.35">
      <c r="A4" s="299" t="s">
        <v>0</v>
      </c>
      <c r="B4" s="300" t="s">
        <v>214</v>
      </c>
      <c r="C4" s="355" t="s">
        <v>73</v>
      </c>
      <c r="D4" s="356"/>
      <c r="E4" s="301"/>
      <c r="F4" s="296" t="s">
        <v>73</v>
      </c>
      <c r="G4" s="297" t="s">
        <v>74</v>
      </c>
      <c r="H4" s="297" t="s">
        <v>68</v>
      </c>
      <c r="I4" s="298" t="s">
        <v>75</v>
      </c>
    </row>
    <row r="5" spans="1:10" ht="14.4" customHeight="1" x14ac:dyDescent="0.3">
      <c r="A5" s="450" t="s">
        <v>509</v>
      </c>
      <c r="B5" s="451" t="s">
        <v>510</v>
      </c>
      <c r="C5" s="452" t="s">
        <v>511</v>
      </c>
      <c r="D5" s="452" t="s">
        <v>511</v>
      </c>
      <c r="E5" s="452"/>
      <c r="F5" s="452" t="s">
        <v>511</v>
      </c>
      <c r="G5" s="452" t="s">
        <v>511</v>
      </c>
      <c r="H5" s="452" t="s">
        <v>511</v>
      </c>
      <c r="I5" s="453" t="s">
        <v>511</v>
      </c>
      <c r="J5" s="454" t="s">
        <v>69</v>
      </c>
    </row>
    <row r="6" spans="1:10" ht="14.4" customHeight="1" x14ac:dyDescent="0.3">
      <c r="A6" s="450" t="s">
        <v>509</v>
      </c>
      <c r="B6" s="451" t="s">
        <v>269</v>
      </c>
      <c r="C6" s="452">
        <v>37.603070000000002</v>
      </c>
      <c r="D6" s="452">
        <v>8.3178199999999993</v>
      </c>
      <c r="E6" s="452"/>
      <c r="F6" s="452">
        <v>7.1373700000000007</v>
      </c>
      <c r="G6" s="452">
        <v>31.666675395762834</v>
      </c>
      <c r="H6" s="452">
        <v>-24.529305395762833</v>
      </c>
      <c r="I6" s="453">
        <v>0.22539056944875932</v>
      </c>
      <c r="J6" s="454" t="s">
        <v>1</v>
      </c>
    </row>
    <row r="7" spans="1:10" ht="14.4" customHeight="1" x14ac:dyDescent="0.3">
      <c r="A7" s="450" t="s">
        <v>509</v>
      </c>
      <c r="B7" s="451" t="s">
        <v>270</v>
      </c>
      <c r="C7" s="452" t="s">
        <v>511</v>
      </c>
      <c r="D7" s="452">
        <v>0</v>
      </c>
      <c r="E7" s="452"/>
      <c r="F7" s="452">
        <v>0.41940999999999995</v>
      </c>
      <c r="G7" s="452">
        <v>0</v>
      </c>
      <c r="H7" s="452">
        <v>0.41940999999999995</v>
      </c>
      <c r="I7" s="453" t="s">
        <v>511</v>
      </c>
      <c r="J7" s="454" t="s">
        <v>1</v>
      </c>
    </row>
    <row r="8" spans="1:10" ht="14.4" customHeight="1" x14ac:dyDescent="0.3">
      <c r="A8" s="450" t="s">
        <v>509</v>
      </c>
      <c r="B8" s="451" t="s">
        <v>512</v>
      </c>
      <c r="C8" s="452">
        <v>37.603070000000002</v>
      </c>
      <c r="D8" s="452">
        <v>8.3178199999999993</v>
      </c>
      <c r="E8" s="452"/>
      <c r="F8" s="452">
        <v>7.5567800000000007</v>
      </c>
      <c r="G8" s="452">
        <v>31.666675395762834</v>
      </c>
      <c r="H8" s="452">
        <v>-24.109895395762834</v>
      </c>
      <c r="I8" s="453">
        <v>0.23863509211362105</v>
      </c>
      <c r="J8" s="454" t="s">
        <v>513</v>
      </c>
    </row>
    <row r="10" spans="1:10" ht="14.4" customHeight="1" x14ac:dyDescent="0.3">
      <c r="A10" s="450" t="s">
        <v>509</v>
      </c>
      <c r="B10" s="451" t="s">
        <v>510</v>
      </c>
      <c r="C10" s="452" t="s">
        <v>511</v>
      </c>
      <c r="D10" s="452" t="s">
        <v>511</v>
      </c>
      <c r="E10" s="452"/>
      <c r="F10" s="452" t="s">
        <v>511</v>
      </c>
      <c r="G10" s="452" t="s">
        <v>511</v>
      </c>
      <c r="H10" s="452" t="s">
        <v>511</v>
      </c>
      <c r="I10" s="453" t="s">
        <v>511</v>
      </c>
      <c r="J10" s="454" t="s">
        <v>69</v>
      </c>
    </row>
    <row r="11" spans="1:10" ht="14.4" customHeight="1" x14ac:dyDescent="0.3">
      <c r="A11" s="450" t="s">
        <v>514</v>
      </c>
      <c r="B11" s="451" t="s">
        <v>515</v>
      </c>
      <c r="C11" s="452" t="s">
        <v>511</v>
      </c>
      <c r="D11" s="452" t="s">
        <v>511</v>
      </c>
      <c r="E11" s="452"/>
      <c r="F11" s="452" t="s">
        <v>511</v>
      </c>
      <c r="G11" s="452" t="s">
        <v>511</v>
      </c>
      <c r="H11" s="452" t="s">
        <v>511</v>
      </c>
      <c r="I11" s="453" t="s">
        <v>511</v>
      </c>
      <c r="J11" s="454" t="s">
        <v>0</v>
      </c>
    </row>
    <row r="12" spans="1:10" ht="14.4" customHeight="1" x14ac:dyDescent="0.3">
      <c r="A12" s="450" t="s">
        <v>514</v>
      </c>
      <c r="B12" s="451" t="s">
        <v>269</v>
      </c>
      <c r="C12" s="452">
        <v>0</v>
      </c>
      <c r="D12" s="452">
        <v>3.4053200000000001</v>
      </c>
      <c r="E12" s="452"/>
      <c r="F12" s="452">
        <v>1.9929600000000001</v>
      </c>
      <c r="G12" s="452">
        <v>4.9297514901458337</v>
      </c>
      <c r="H12" s="452">
        <v>-2.9367914901458336</v>
      </c>
      <c r="I12" s="453">
        <v>0.40427189970605265</v>
      </c>
      <c r="J12" s="454" t="s">
        <v>1</v>
      </c>
    </row>
    <row r="13" spans="1:10" ht="14.4" customHeight="1" x14ac:dyDescent="0.3">
      <c r="A13" s="450" t="s">
        <v>514</v>
      </c>
      <c r="B13" s="451" t="s">
        <v>516</v>
      </c>
      <c r="C13" s="452">
        <v>0</v>
      </c>
      <c r="D13" s="452">
        <v>3.4053200000000001</v>
      </c>
      <c r="E13" s="452"/>
      <c r="F13" s="452">
        <v>1.9929600000000001</v>
      </c>
      <c r="G13" s="452">
        <v>4.9297514901458337</v>
      </c>
      <c r="H13" s="452">
        <v>-2.9367914901458336</v>
      </c>
      <c r="I13" s="453">
        <v>0.40427189970605265</v>
      </c>
      <c r="J13" s="454" t="s">
        <v>517</v>
      </c>
    </row>
    <row r="14" spans="1:10" ht="14.4" customHeight="1" x14ac:dyDescent="0.3">
      <c r="A14" s="450" t="s">
        <v>511</v>
      </c>
      <c r="B14" s="451" t="s">
        <v>511</v>
      </c>
      <c r="C14" s="452" t="s">
        <v>511</v>
      </c>
      <c r="D14" s="452" t="s">
        <v>511</v>
      </c>
      <c r="E14" s="452"/>
      <c r="F14" s="452" t="s">
        <v>511</v>
      </c>
      <c r="G14" s="452" t="s">
        <v>511</v>
      </c>
      <c r="H14" s="452" t="s">
        <v>511</v>
      </c>
      <c r="I14" s="453" t="s">
        <v>511</v>
      </c>
      <c r="J14" s="454" t="s">
        <v>518</v>
      </c>
    </row>
    <row r="15" spans="1:10" ht="14.4" customHeight="1" x14ac:dyDescent="0.3">
      <c r="A15" s="450" t="s">
        <v>519</v>
      </c>
      <c r="B15" s="451" t="s">
        <v>520</v>
      </c>
      <c r="C15" s="452" t="s">
        <v>511</v>
      </c>
      <c r="D15" s="452" t="s">
        <v>511</v>
      </c>
      <c r="E15" s="452"/>
      <c r="F15" s="452" t="s">
        <v>511</v>
      </c>
      <c r="G15" s="452" t="s">
        <v>511</v>
      </c>
      <c r="H15" s="452" t="s">
        <v>511</v>
      </c>
      <c r="I15" s="453" t="s">
        <v>511</v>
      </c>
      <c r="J15" s="454" t="s">
        <v>0</v>
      </c>
    </row>
    <row r="16" spans="1:10" ht="14.4" customHeight="1" x14ac:dyDescent="0.3">
      <c r="A16" s="450" t="s">
        <v>519</v>
      </c>
      <c r="B16" s="451" t="s">
        <v>269</v>
      </c>
      <c r="C16" s="452">
        <v>37.603070000000002</v>
      </c>
      <c r="D16" s="452">
        <v>4.9124999999999996</v>
      </c>
      <c r="E16" s="452"/>
      <c r="F16" s="452">
        <v>5.1444100000000006</v>
      </c>
      <c r="G16" s="452">
        <v>26.736923905617001</v>
      </c>
      <c r="H16" s="452">
        <v>-21.592513905617</v>
      </c>
      <c r="I16" s="453">
        <v>0.1924084467667293</v>
      </c>
      <c r="J16" s="454" t="s">
        <v>1</v>
      </c>
    </row>
    <row r="17" spans="1:10" ht="14.4" customHeight="1" x14ac:dyDescent="0.3">
      <c r="A17" s="450" t="s">
        <v>519</v>
      </c>
      <c r="B17" s="451" t="s">
        <v>270</v>
      </c>
      <c r="C17" s="452" t="s">
        <v>511</v>
      </c>
      <c r="D17" s="452">
        <v>0</v>
      </c>
      <c r="E17" s="452"/>
      <c r="F17" s="452">
        <v>0.41940999999999995</v>
      </c>
      <c r="G17" s="452">
        <v>0</v>
      </c>
      <c r="H17" s="452">
        <v>0.41940999999999995</v>
      </c>
      <c r="I17" s="453" t="s">
        <v>511</v>
      </c>
      <c r="J17" s="454" t="s">
        <v>1</v>
      </c>
    </row>
    <row r="18" spans="1:10" ht="14.4" customHeight="1" x14ac:dyDescent="0.3">
      <c r="A18" s="450" t="s">
        <v>519</v>
      </c>
      <c r="B18" s="451" t="s">
        <v>521</v>
      </c>
      <c r="C18" s="452">
        <v>37.603070000000002</v>
      </c>
      <c r="D18" s="452">
        <v>4.9124999999999996</v>
      </c>
      <c r="E18" s="452"/>
      <c r="F18" s="452">
        <v>5.5638200000000007</v>
      </c>
      <c r="G18" s="452">
        <v>26.736923905617001</v>
      </c>
      <c r="H18" s="452">
        <v>-21.173103905617001</v>
      </c>
      <c r="I18" s="453">
        <v>0.20809499326252454</v>
      </c>
      <c r="J18" s="454" t="s">
        <v>517</v>
      </c>
    </row>
    <row r="19" spans="1:10" ht="14.4" customHeight="1" x14ac:dyDescent="0.3">
      <c r="A19" s="450" t="s">
        <v>511</v>
      </c>
      <c r="B19" s="451" t="s">
        <v>511</v>
      </c>
      <c r="C19" s="452" t="s">
        <v>511</v>
      </c>
      <c r="D19" s="452" t="s">
        <v>511</v>
      </c>
      <c r="E19" s="452"/>
      <c r="F19" s="452" t="s">
        <v>511</v>
      </c>
      <c r="G19" s="452" t="s">
        <v>511</v>
      </c>
      <c r="H19" s="452" t="s">
        <v>511</v>
      </c>
      <c r="I19" s="453" t="s">
        <v>511</v>
      </c>
      <c r="J19" s="454" t="s">
        <v>518</v>
      </c>
    </row>
    <row r="20" spans="1:10" ht="14.4" customHeight="1" x14ac:dyDescent="0.3">
      <c r="A20" s="450" t="s">
        <v>509</v>
      </c>
      <c r="B20" s="451" t="s">
        <v>512</v>
      </c>
      <c r="C20" s="452">
        <v>37.603070000000002</v>
      </c>
      <c r="D20" s="452">
        <v>8.3178199999999993</v>
      </c>
      <c r="E20" s="452"/>
      <c r="F20" s="452">
        <v>7.5567800000000007</v>
      </c>
      <c r="G20" s="452">
        <v>31.666675395762834</v>
      </c>
      <c r="H20" s="452">
        <v>-24.109895395762834</v>
      </c>
      <c r="I20" s="453">
        <v>0.23863509211362105</v>
      </c>
      <c r="J20" s="454" t="s">
        <v>513</v>
      </c>
    </row>
  </sheetData>
  <mergeCells count="3">
    <mergeCell ref="F3:I3"/>
    <mergeCell ref="C4:D4"/>
    <mergeCell ref="A1:I1"/>
  </mergeCells>
  <conditionalFormatting sqref="F9 F21:F65537">
    <cfRule type="cellIs" dxfId="58" priority="18" stopIfTrue="1" operator="greaterThan">
      <formula>1</formula>
    </cfRule>
  </conditionalFormatting>
  <conditionalFormatting sqref="H5:H8">
    <cfRule type="expression" dxfId="57" priority="14">
      <formula>$H5&gt;0</formula>
    </cfRule>
  </conditionalFormatting>
  <conditionalFormatting sqref="I5:I8">
    <cfRule type="expression" dxfId="56" priority="15">
      <formula>$I5&gt;1</formula>
    </cfRule>
  </conditionalFormatting>
  <conditionalFormatting sqref="B5:B8">
    <cfRule type="expression" dxfId="55" priority="11">
      <formula>OR($J5="NS",$J5="SumaNS",$J5="Účet")</formula>
    </cfRule>
  </conditionalFormatting>
  <conditionalFormatting sqref="B5:D8 F5:I8">
    <cfRule type="expression" dxfId="54" priority="17">
      <formula>AND($J5&lt;&gt;"",$J5&lt;&gt;"mezeraKL")</formula>
    </cfRule>
  </conditionalFormatting>
  <conditionalFormatting sqref="B5:D8 F5:I8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52" priority="13">
      <formula>OR($J5="SumaNS",$J5="NS")</formula>
    </cfRule>
  </conditionalFormatting>
  <conditionalFormatting sqref="A5:A8">
    <cfRule type="expression" dxfId="51" priority="9">
      <formula>AND($J5&lt;&gt;"mezeraKL",$J5&lt;&gt;"")</formula>
    </cfRule>
  </conditionalFormatting>
  <conditionalFormatting sqref="A5:A8">
    <cfRule type="expression" dxfId="50" priority="10">
      <formula>AND($J5&lt;&gt;"",$J5&lt;&gt;"mezeraKL")</formula>
    </cfRule>
  </conditionalFormatting>
  <conditionalFormatting sqref="H10:H20">
    <cfRule type="expression" dxfId="49" priority="5">
      <formula>$H10&gt;0</formula>
    </cfRule>
  </conditionalFormatting>
  <conditionalFormatting sqref="A10:A20">
    <cfRule type="expression" dxfId="48" priority="2">
      <formula>AND($J10&lt;&gt;"mezeraKL",$J10&lt;&gt;"")</formula>
    </cfRule>
  </conditionalFormatting>
  <conditionalFormatting sqref="I10:I20">
    <cfRule type="expression" dxfId="47" priority="6">
      <formula>$I10&gt;1</formula>
    </cfRule>
  </conditionalFormatting>
  <conditionalFormatting sqref="B10:B20">
    <cfRule type="expression" dxfId="46" priority="1">
      <formula>OR($J10="NS",$J10="SumaNS",$J10="Účet")</formula>
    </cfRule>
  </conditionalFormatting>
  <conditionalFormatting sqref="A10:D20 F10:I20">
    <cfRule type="expression" dxfId="45" priority="8">
      <formula>AND($J10&lt;&gt;"",$J10&lt;&gt;"mezeraKL")</formula>
    </cfRule>
  </conditionalFormatting>
  <conditionalFormatting sqref="B10:D20 F10:I20">
    <cfRule type="expression" dxfId="44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43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64" t="s">
        <v>164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</row>
    <row r="2" spans="1:14" ht="14.4" customHeight="1" thickBot="1" x14ac:dyDescent="0.35">
      <c r="A2" s="234" t="s">
        <v>260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0"/>
      <c r="D3" s="361"/>
      <c r="E3" s="361"/>
      <c r="F3" s="361"/>
      <c r="G3" s="361"/>
      <c r="H3" s="361"/>
      <c r="I3" s="361"/>
      <c r="J3" s="362" t="s">
        <v>128</v>
      </c>
      <c r="K3" s="363"/>
      <c r="L3" s="98">
        <f>IF(M3&lt;&gt;0,N3/M3,0)</f>
        <v>118.8359780887306</v>
      </c>
      <c r="M3" s="98">
        <f>SUBTOTAL(9,M5:M1048576)</f>
        <v>48.519999999999996</v>
      </c>
      <c r="N3" s="99">
        <f>SUBTOTAL(9,N5:N1048576)</f>
        <v>5765.9216568652082</v>
      </c>
    </row>
    <row r="4" spans="1:14" s="208" customFormat="1" ht="14.4" customHeight="1" thickBot="1" x14ac:dyDescent="0.35">
      <c r="A4" s="455" t="s">
        <v>4</v>
      </c>
      <c r="B4" s="456" t="s">
        <v>5</v>
      </c>
      <c r="C4" s="456" t="s">
        <v>0</v>
      </c>
      <c r="D4" s="456" t="s">
        <v>6</v>
      </c>
      <c r="E4" s="456" t="s">
        <v>7</v>
      </c>
      <c r="F4" s="456" t="s">
        <v>1</v>
      </c>
      <c r="G4" s="456" t="s">
        <v>8</v>
      </c>
      <c r="H4" s="456" t="s">
        <v>9</v>
      </c>
      <c r="I4" s="456" t="s">
        <v>10</v>
      </c>
      <c r="J4" s="457" t="s">
        <v>11</v>
      </c>
      <c r="K4" s="457" t="s">
        <v>12</v>
      </c>
      <c r="L4" s="458" t="s">
        <v>143</v>
      </c>
      <c r="M4" s="458" t="s">
        <v>13</v>
      </c>
      <c r="N4" s="459" t="s">
        <v>160</v>
      </c>
    </row>
    <row r="5" spans="1:14" ht="14.4" customHeight="1" x14ac:dyDescent="0.3">
      <c r="A5" s="462" t="s">
        <v>509</v>
      </c>
      <c r="B5" s="463" t="s">
        <v>569</v>
      </c>
      <c r="C5" s="464" t="s">
        <v>519</v>
      </c>
      <c r="D5" s="465" t="s">
        <v>570</v>
      </c>
      <c r="E5" s="464" t="s">
        <v>522</v>
      </c>
      <c r="F5" s="465" t="s">
        <v>571</v>
      </c>
      <c r="G5" s="464" t="s">
        <v>523</v>
      </c>
      <c r="H5" s="464" t="s">
        <v>524</v>
      </c>
      <c r="I5" s="464" t="s">
        <v>525</v>
      </c>
      <c r="J5" s="464" t="s">
        <v>526</v>
      </c>
      <c r="K5" s="464" t="s">
        <v>527</v>
      </c>
      <c r="L5" s="466">
        <v>66.148766792862872</v>
      </c>
      <c r="M5" s="466">
        <v>6</v>
      </c>
      <c r="N5" s="467">
        <v>396.89260075717721</v>
      </c>
    </row>
    <row r="6" spans="1:14" ht="14.4" customHeight="1" x14ac:dyDescent="0.3">
      <c r="A6" s="468" t="s">
        <v>509</v>
      </c>
      <c r="B6" s="469" t="s">
        <v>569</v>
      </c>
      <c r="C6" s="470" t="s">
        <v>519</v>
      </c>
      <c r="D6" s="471" t="s">
        <v>570</v>
      </c>
      <c r="E6" s="470" t="s">
        <v>522</v>
      </c>
      <c r="F6" s="471" t="s">
        <v>571</v>
      </c>
      <c r="G6" s="470" t="s">
        <v>523</v>
      </c>
      <c r="H6" s="470" t="s">
        <v>528</v>
      </c>
      <c r="I6" s="470" t="s">
        <v>529</v>
      </c>
      <c r="J6" s="470" t="s">
        <v>530</v>
      </c>
      <c r="K6" s="470" t="s">
        <v>531</v>
      </c>
      <c r="L6" s="472">
        <v>36.848749999999995</v>
      </c>
      <c r="M6" s="472">
        <v>8</v>
      </c>
      <c r="N6" s="473">
        <v>294.78999999999996</v>
      </c>
    </row>
    <row r="7" spans="1:14" ht="14.4" customHeight="1" x14ac:dyDescent="0.3">
      <c r="A7" s="468" t="s">
        <v>509</v>
      </c>
      <c r="B7" s="469" t="s">
        <v>569</v>
      </c>
      <c r="C7" s="470" t="s">
        <v>519</v>
      </c>
      <c r="D7" s="471" t="s">
        <v>570</v>
      </c>
      <c r="E7" s="470" t="s">
        <v>522</v>
      </c>
      <c r="F7" s="471" t="s">
        <v>571</v>
      </c>
      <c r="G7" s="470" t="s">
        <v>523</v>
      </c>
      <c r="H7" s="470" t="s">
        <v>532</v>
      </c>
      <c r="I7" s="470" t="s">
        <v>533</v>
      </c>
      <c r="J7" s="470" t="s">
        <v>534</v>
      </c>
      <c r="K7" s="470" t="s">
        <v>535</v>
      </c>
      <c r="L7" s="472">
        <v>186.34895265365714</v>
      </c>
      <c r="M7" s="472">
        <v>2</v>
      </c>
      <c r="N7" s="473">
        <v>372.69790530731427</v>
      </c>
    </row>
    <row r="8" spans="1:14" ht="14.4" customHeight="1" x14ac:dyDescent="0.3">
      <c r="A8" s="468" t="s">
        <v>509</v>
      </c>
      <c r="B8" s="469" t="s">
        <v>569</v>
      </c>
      <c r="C8" s="470" t="s">
        <v>519</v>
      </c>
      <c r="D8" s="471" t="s">
        <v>570</v>
      </c>
      <c r="E8" s="470" t="s">
        <v>522</v>
      </c>
      <c r="F8" s="471" t="s">
        <v>571</v>
      </c>
      <c r="G8" s="470" t="s">
        <v>523</v>
      </c>
      <c r="H8" s="470" t="s">
        <v>536</v>
      </c>
      <c r="I8" s="470" t="s">
        <v>537</v>
      </c>
      <c r="J8" s="470" t="s">
        <v>538</v>
      </c>
      <c r="K8" s="470" t="s">
        <v>539</v>
      </c>
      <c r="L8" s="472">
        <v>537.86999999999989</v>
      </c>
      <c r="M8" s="472">
        <v>0.52</v>
      </c>
      <c r="N8" s="473">
        <v>279.69239999999996</v>
      </c>
    </row>
    <row r="9" spans="1:14" ht="14.4" customHeight="1" x14ac:dyDescent="0.3">
      <c r="A9" s="468" t="s">
        <v>509</v>
      </c>
      <c r="B9" s="469" t="s">
        <v>569</v>
      </c>
      <c r="C9" s="470" t="s">
        <v>519</v>
      </c>
      <c r="D9" s="471" t="s">
        <v>570</v>
      </c>
      <c r="E9" s="470" t="s">
        <v>522</v>
      </c>
      <c r="F9" s="471" t="s">
        <v>571</v>
      </c>
      <c r="G9" s="470" t="s">
        <v>523</v>
      </c>
      <c r="H9" s="470" t="s">
        <v>540</v>
      </c>
      <c r="I9" s="470" t="s">
        <v>541</v>
      </c>
      <c r="J9" s="470" t="s">
        <v>542</v>
      </c>
      <c r="K9" s="470" t="s">
        <v>543</v>
      </c>
      <c r="L9" s="472">
        <v>75.019850820361015</v>
      </c>
      <c r="M9" s="472">
        <v>1</v>
      </c>
      <c r="N9" s="473">
        <v>75.019850820361015</v>
      </c>
    </row>
    <row r="10" spans="1:14" ht="14.4" customHeight="1" x14ac:dyDescent="0.3">
      <c r="A10" s="468" t="s">
        <v>509</v>
      </c>
      <c r="B10" s="469" t="s">
        <v>569</v>
      </c>
      <c r="C10" s="470" t="s">
        <v>519</v>
      </c>
      <c r="D10" s="471" t="s">
        <v>570</v>
      </c>
      <c r="E10" s="470" t="s">
        <v>522</v>
      </c>
      <c r="F10" s="471" t="s">
        <v>571</v>
      </c>
      <c r="G10" s="470" t="s">
        <v>523</v>
      </c>
      <c r="H10" s="470" t="s">
        <v>544</v>
      </c>
      <c r="I10" s="470" t="s">
        <v>541</v>
      </c>
      <c r="J10" s="470" t="s">
        <v>545</v>
      </c>
      <c r="K10" s="470" t="s">
        <v>546</v>
      </c>
      <c r="L10" s="472">
        <v>75.020024909183206</v>
      </c>
      <c r="M10" s="472">
        <v>1</v>
      </c>
      <c r="N10" s="473">
        <v>75.020024909183206</v>
      </c>
    </row>
    <row r="11" spans="1:14" ht="14.4" customHeight="1" x14ac:dyDescent="0.3">
      <c r="A11" s="468" t="s">
        <v>509</v>
      </c>
      <c r="B11" s="469" t="s">
        <v>569</v>
      </c>
      <c r="C11" s="470" t="s">
        <v>519</v>
      </c>
      <c r="D11" s="471" t="s">
        <v>570</v>
      </c>
      <c r="E11" s="470" t="s">
        <v>522</v>
      </c>
      <c r="F11" s="471" t="s">
        <v>571</v>
      </c>
      <c r="G11" s="470" t="s">
        <v>523</v>
      </c>
      <c r="H11" s="470" t="s">
        <v>547</v>
      </c>
      <c r="I11" s="470" t="s">
        <v>541</v>
      </c>
      <c r="J11" s="470" t="s">
        <v>548</v>
      </c>
      <c r="K11" s="470"/>
      <c r="L11" s="472">
        <v>31.871394917022418</v>
      </c>
      <c r="M11" s="472">
        <v>6</v>
      </c>
      <c r="N11" s="473">
        <v>191.22836950213451</v>
      </c>
    </row>
    <row r="12" spans="1:14" ht="14.4" customHeight="1" x14ac:dyDescent="0.3">
      <c r="A12" s="468" t="s">
        <v>509</v>
      </c>
      <c r="B12" s="469" t="s">
        <v>569</v>
      </c>
      <c r="C12" s="470" t="s">
        <v>519</v>
      </c>
      <c r="D12" s="471" t="s">
        <v>570</v>
      </c>
      <c r="E12" s="470" t="s">
        <v>522</v>
      </c>
      <c r="F12" s="471" t="s">
        <v>571</v>
      </c>
      <c r="G12" s="470" t="s">
        <v>523</v>
      </c>
      <c r="H12" s="470" t="s">
        <v>549</v>
      </c>
      <c r="I12" s="470" t="s">
        <v>550</v>
      </c>
      <c r="J12" s="470" t="s">
        <v>551</v>
      </c>
      <c r="K12" s="470" t="s">
        <v>552</v>
      </c>
      <c r="L12" s="472">
        <v>2145</v>
      </c>
      <c r="M12" s="472">
        <v>1</v>
      </c>
      <c r="N12" s="473">
        <v>2145</v>
      </c>
    </row>
    <row r="13" spans="1:14" ht="14.4" customHeight="1" x14ac:dyDescent="0.3">
      <c r="A13" s="468" t="s">
        <v>509</v>
      </c>
      <c r="B13" s="469" t="s">
        <v>569</v>
      </c>
      <c r="C13" s="470" t="s">
        <v>519</v>
      </c>
      <c r="D13" s="471" t="s">
        <v>570</v>
      </c>
      <c r="E13" s="470" t="s">
        <v>522</v>
      </c>
      <c r="F13" s="471" t="s">
        <v>571</v>
      </c>
      <c r="G13" s="470" t="s">
        <v>523</v>
      </c>
      <c r="H13" s="470" t="s">
        <v>553</v>
      </c>
      <c r="I13" s="470" t="s">
        <v>554</v>
      </c>
      <c r="J13" s="470" t="s">
        <v>555</v>
      </c>
      <c r="K13" s="470"/>
      <c r="L13" s="472">
        <v>48.319999999999979</v>
      </c>
      <c r="M13" s="472">
        <v>2</v>
      </c>
      <c r="N13" s="473">
        <v>96.639999999999958</v>
      </c>
    </row>
    <row r="14" spans="1:14" ht="14.4" customHeight="1" x14ac:dyDescent="0.3">
      <c r="A14" s="468" t="s">
        <v>509</v>
      </c>
      <c r="B14" s="469" t="s">
        <v>569</v>
      </c>
      <c r="C14" s="470" t="s">
        <v>519</v>
      </c>
      <c r="D14" s="471" t="s">
        <v>570</v>
      </c>
      <c r="E14" s="470" t="s">
        <v>522</v>
      </c>
      <c r="F14" s="471" t="s">
        <v>571</v>
      </c>
      <c r="G14" s="470" t="s">
        <v>523</v>
      </c>
      <c r="H14" s="470" t="s">
        <v>556</v>
      </c>
      <c r="I14" s="470" t="s">
        <v>541</v>
      </c>
      <c r="J14" s="470" t="s">
        <v>557</v>
      </c>
      <c r="K14" s="470" t="s">
        <v>558</v>
      </c>
      <c r="L14" s="472">
        <v>75.02</v>
      </c>
      <c r="M14" s="472">
        <v>1</v>
      </c>
      <c r="N14" s="473">
        <v>75.02</v>
      </c>
    </row>
    <row r="15" spans="1:14" ht="14.4" customHeight="1" x14ac:dyDescent="0.3">
      <c r="A15" s="468" t="s">
        <v>509</v>
      </c>
      <c r="B15" s="469" t="s">
        <v>569</v>
      </c>
      <c r="C15" s="470" t="s">
        <v>519</v>
      </c>
      <c r="D15" s="471" t="s">
        <v>570</v>
      </c>
      <c r="E15" s="470" t="s">
        <v>522</v>
      </c>
      <c r="F15" s="471" t="s">
        <v>571</v>
      </c>
      <c r="G15" s="470" t="s">
        <v>523</v>
      </c>
      <c r="H15" s="470" t="s">
        <v>559</v>
      </c>
      <c r="I15" s="470" t="s">
        <v>559</v>
      </c>
      <c r="J15" s="470" t="s">
        <v>560</v>
      </c>
      <c r="K15" s="470" t="s">
        <v>561</v>
      </c>
      <c r="L15" s="472">
        <v>63.710000000000015</v>
      </c>
      <c r="M15" s="472">
        <v>10</v>
      </c>
      <c r="N15" s="473">
        <v>637.10000000000014</v>
      </c>
    </row>
    <row r="16" spans="1:14" ht="14.4" customHeight="1" x14ac:dyDescent="0.3">
      <c r="A16" s="468" t="s">
        <v>509</v>
      </c>
      <c r="B16" s="469" t="s">
        <v>569</v>
      </c>
      <c r="C16" s="470" t="s">
        <v>519</v>
      </c>
      <c r="D16" s="471" t="s">
        <v>570</v>
      </c>
      <c r="E16" s="470" t="s">
        <v>522</v>
      </c>
      <c r="F16" s="471" t="s">
        <v>571</v>
      </c>
      <c r="G16" s="470" t="s">
        <v>523</v>
      </c>
      <c r="H16" s="470" t="s">
        <v>562</v>
      </c>
      <c r="I16" s="470" t="s">
        <v>541</v>
      </c>
      <c r="J16" s="470" t="s">
        <v>563</v>
      </c>
      <c r="K16" s="470"/>
      <c r="L16" s="472">
        <v>164.63675092817309</v>
      </c>
      <c r="M16" s="472">
        <v>6</v>
      </c>
      <c r="N16" s="473">
        <v>987.82050556903846</v>
      </c>
    </row>
    <row r="17" spans="1:14" ht="14.4" customHeight="1" thickBot="1" x14ac:dyDescent="0.35">
      <c r="A17" s="474" t="s">
        <v>509</v>
      </c>
      <c r="B17" s="475" t="s">
        <v>569</v>
      </c>
      <c r="C17" s="476" t="s">
        <v>519</v>
      </c>
      <c r="D17" s="477" t="s">
        <v>570</v>
      </c>
      <c r="E17" s="476" t="s">
        <v>522</v>
      </c>
      <c r="F17" s="477" t="s">
        <v>571</v>
      </c>
      <c r="G17" s="476" t="s">
        <v>564</v>
      </c>
      <c r="H17" s="476" t="s">
        <v>565</v>
      </c>
      <c r="I17" s="476" t="s">
        <v>566</v>
      </c>
      <c r="J17" s="476" t="s">
        <v>567</v>
      </c>
      <c r="K17" s="476" t="s">
        <v>568</v>
      </c>
      <c r="L17" s="478">
        <v>34.749999999999993</v>
      </c>
      <c r="M17" s="478">
        <v>4</v>
      </c>
      <c r="N17" s="479">
        <v>138.99999999999997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30"/>
  </cols>
  <sheetData>
    <row r="1" spans="1:6" ht="37.200000000000003" customHeight="1" thickBot="1" x14ac:dyDescent="0.4">
      <c r="A1" s="365" t="s">
        <v>165</v>
      </c>
      <c r="B1" s="366"/>
      <c r="C1" s="366"/>
      <c r="D1" s="366"/>
      <c r="E1" s="366"/>
      <c r="F1" s="366"/>
    </row>
    <row r="2" spans="1:6" ht="14.4" customHeight="1" thickBot="1" x14ac:dyDescent="0.35">
      <c r="A2" s="234" t="s">
        <v>260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7" t="s">
        <v>130</v>
      </c>
      <c r="C3" s="368"/>
      <c r="D3" s="369" t="s">
        <v>129</v>
      </c>
      <c r="E3" s="368"/>
      <c r="F3" s="80" t="s">
        <v>3</v>
      </c>
    </row>
    <row r="4" spans="1:6" ht="14.4" customHeight="1" thickBot="1" x14ac:dyDescent="0.35">
      <c r="A4" s="480" t="s">
        <v>144</v>
      </c>
      <c r="B4" s="481" t="s">
        <v>14</v>
      </c>
      <c r="C4" s="482" t="s">
        <v>2</v>
      </c>
      <c r="D4" s="481" t="s">
        <v>14</v>
      </c>
      <c r="E4" s="482" t="s">
        <v>2</v>
      </c>
      <c r="F4" s="483" t="s">
        <v>14</v>
      </c>
    </row>
    <row r="5" spans="1:6" ht="14.4" customHeight="1" thickBot="1" x14ac:dyDescent="0.35">
      <c r="A5" s="494" t="s">
        <v>572</v>
      </c>
      <c r="B5" s="460"/>
      <c r="C5" s="484">
        <v>0</v>
      </c>
      <c r="D5" s="460">
        <v>138.99999999999997</v>
      </c>
      <c r="E5" s="484">
        <v>1</v>
      </c>
      <c r="F5" s="461">
        <v>138.99999999999997</v>
      </c>
    </row>
    <row r="6" spans="1:6" ht="14.4" customHeight="1" thickBot="1" x14ac:dyDescent="0.35">
      <c r="A6" s="490" t="s">
        <v>3</v>
      </c>
      <c r="B6" s="491"/>
      <c r="C6" s="492">
        <v>0</v>
      </c>
      <c r="D6" s="491">
        <v>138.99999999999997</v>
      </c>
      <c r="E6" s="492">
        <v>1</v>
      </c>
      <c r="F6" s="493">
        <v>138.99999999999997</v>
      </c>
    </row>
    <row r="7" spans="1:6" ht="14.4" customHeight="1" thickBot="1" x14ac:dyDescent="0.35"/>
    <row r="8" spans="1:6" ht="14.4" customHeight="1" thickBot="1" x14ac:dyDescent="0.35">
      <c r="A8" s="494" t="s">
        <v>573</v>
      </c>
      <c r="B8" s="460"/>
      <c r="C8" s="484">
        <v>0</v>
      </c>
      <c r="D8" s="460">
        <v>138.99999999999997</v>
      </c>
      <c r="E8" s="484">
        <v>1</v>
      </c>
      <c r="F8" s="461">
        <v>138.99999999999997</v>
      </c>
    </row>
    <row r="9" spans="1:6" ht="14.4" customHeight="1" thickBot="1" x14ac:dyDescent="0.35">
      <c r="A9" s="490" t="s">
        <v>3</v>
      </c>
      <c r="B9" s="491"/>
      <c r="C9" s="492">
        <v>0</v>
      </c>
      <c r="D9" s="491">
        <v>138.99999999999997</v>
      </c>
      <c r="E9" s="492">
        <v>1</v>
      </c>
      <c r="F9" s="493">
        <v>138.99999999999997</v>
      </c>
    </row>
  </sheetData>
  <mergeCells count="3">
    <mergeCell ref="A1:F1"/>
    <mergeCell ref="B3:C3"/>
    <mergeCell ref="D3:E3"/>
  </mergeCells>
  <conditionalFormatting sqref="C5:C1048576">
    <cfRule type="cellIs" dxfId="4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2016-03-30T20:49:51Z</dcterms:modified>
</cp:coreProperties>
</file>